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r:id="rId11"/>
    <sheet name="12 pr._suvestinė pagal progr." sheetId="10" r:id="rId12"/>
    <sheet name="Lapas1" sheetId="15" r:id="rId13"/>
  </sheets>
  <definedNames>
    <definedName name="_xlnm.Print_Titles" localSheetId="0">'1 pr._pajamos'!$8:$8</definedName>
    <definedName name="_xlnm.Print_Titles" localSheetId="1">'2 pr._pajamos pagal rūšis'!$8:$10</definedName>
    <definedName name="_xlnm.Print_Titles" localSheetId="2">'3 pr._asignavimų suvestinė'!$8:$10</definedName>
    <definedName name="_xlnm.Print_Titles" localSheetId="3">'4 pr._savarankiškos f-jos'!$8:$10</definedName>
    <definedName name="_xlnm.Print_Titles" localSheetId="6">'7 pr._kita dotacija'!$8:$10</definedName>
    <definedName name="_xlnm.Print_Titles" localSheetId="8">'9 pr._įstaigų pajamos'!$8:$10</definedName>
  </definedNames>
  <calcPr calcId="145621" calcMode="manual"/>
</workbook>
</file>

<file path=xl/calcChain.xml><?xml version="1.0" encoding="utf-8"?>
<calcChain xmlns="http://schemas.openxmlformats.org/spreadsheetml/2006/main">
  <c r="E67" i="11" l="1"/>
  <c r="E39" i="11" l="1"/>
  <c r="E38" i="11"/>
  <c r="N98" i="2"/>
  <c r="M98" i="2"/>
  <c r="N72" i="2"/>
  <c r="M72" i="2"/>
  <c r="N88" i="2"/>
  <c r="M88" i="2"/>
  <c r="O225" i="4" l="1"/>
  <c r="N225" i="4"/>
  <c r="M225" i="4"/>
  <c r="L225" i="4"/>
  <c r="K225" i="4"/>
  <c r="J225" i="4"/>
  <c r="I225" i="4"/>
  <c r="H225" i="4"/>
  <c r="G225" i="4"/>
  <c r="F225" i="4"/>
  <c r="E225" i="4"/>
  <c r="D225" i="4"/>
  <c r="E219" i="4"/>
  <c r="F219" i="4"/>
  <c r="G219" i="4"/>
  <c r="I219" i="4"/>
  <c r="J219" i="4"/>
  <c r="K219" i="4"/>
  <c r="E224" i="4" l="1"/>
  <c r="F224" i="4"/>
  <c r="G224" i="4"/>
  <c r="H224" i="4"/>
  <c r="I224" i="4"/>
  <c r="J224" i="4"/>
  <c r="K224" i="4"/>
  <c r="L224" i="4"/>
  <c r="M224" i="4"/>
  <c r="N224" i="4"/>
  <c r="O224" i="4"/>
  <c r="D224" i="4"/>
  <c r="F222" i="4"/>
  <c r="G222" i="4"/>
  <c r="I222" i="4"/>
  <c r="J222" i="4"/>
  <c r="K222" i="4"/>
  <c r="E222" i="4"/>
  <c r="D152" i="4"/>
  <c r="H176" i="1" l="1"/>
  <c r="I176" i="1"/>
  <c r="J176" i="1"/>
  <c r="K176" i="1"/>
  <c r="J198" i="1"/>
  <c r="K198" i="1"/>
  <c r="I198" i="1"/>
  <c r="F198" i="1"/>
  <c r="G198" i="1"/>
  <c r="E198" i="1"/>
  <c r="D97" i="1"/>
  <c r="D96" i="1"/>
  <c r="D95" i="1"/>
  <c r="J211" i="1"/>
  <c r="K211" i="1"/>
  <c r="I211" i="1"/>
  <c r="F211" i="1"/>
  <c r="G211" i="1"/>
  <c r="E211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M139" i="1"/>
  <c r="N139" i="1"/>
  <c r="O139" i="1"/>
  <c r="M140" i="1"/>
  <c r="N140" i="1"/>
  <c r="O140" i="1"/>
  <c r="M141" i="1"/>
  <c r="N141" i="1"/>
  <c r="O141" i="1"/>
  <c r="M142" i="1"/>
  <c r="N142" i="1"/>
  <c r="O142" i="1"/>
  <c r="M143" i="1"/>
  <c r="N143" i="1"/>
  <c r="O143" i="1"/>
  <c r="M144" i="1"/>
  <c r="N144" i="1"/>
  <c r="O144" i="1"/>
  <c r="M145" i="1"/>
  <c r="N145" i="1"/>
  <c r="O145" i="1"/>
  <c r="M146" i="1"/>
  <c r="N146" i="1"/>
  <c r="O146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L152" i="1" s="1"/>
  <c r="M153" i="1"/>
  <c r="N153" i="1"/>
  <c r="O153" i="1"/>
  <c r="M154" i="1"/>
  <c r="N154" i="1"/>
  <c r="O154" i="1"/>
  <c r="M155" i="1"/>
  <c r="N155" i="1"/>
  <c r="O155" i="1"/>
  <c r="L155" i="1" s="1"/>
  <c r="M156" i="1"/>
  <c r="N156" i="1"/>
  <c r="O156" i="1"/>
  <c r="M157" i="1"/>
  <c r="N157" i="1"/>
  <c r="O157" i="1"/>
  <c r="M158" i="1"/>
  <c r="N158" i="1"/>
  <c r="O158" i="1"/>
  <c r="M159" i="1"/>
  <c r="N159" i="1"/>
  <c r="O159" i="1"/>
  <c r="L159" i="1" s="1"/>
  <c r="M160" i="1"/>
  <c r="N160" i="1"/>
  <c r="O160" i="1"/>
  <c r="M161" i="1"/>
  <c r="N161" i="1"/>
  <c r="O161" i="1"/>
  <c r="M162" i="1"/>
  <c r="N162" i="1"/>
  <c r="O162" i="1"/>
  <c r="M163" i="1"/>
  <c r="N163" i="1"/>
  <c r="O163" i="1"/>
  <c r="L163" i="1" s="1"/>
  <c r="M164" i="1"/>
  <c r="N164" i="1"/>
  <c r="O164" i="1"/>
  <c r="M165" i="1"/>
  <c r="N165" i="1"/>
  <c r="O165" i="1"/>
  <c r="M166" i="1"/>
  <c r="N166" i="1"/>
  <c r="O166" i="1"/>
  <c r="M167" i="1"/>
  <c r="N167" i="1"/>
  <c r="O167" i="1"/>
  <c r="L167" i="1" s="1"/>
  <c r="M168" i="1"/>
  <c r="N168" i="1"/>
  <c r="O168" i="1"/>
  <c r="M169" i="1"/>
  <c r="N169" i="1"/>
  <c r="O169" i="1"/>
  <c r="M170" i="1"/>
  <c r="N170" i="1"/>
  <c r="O170" i="1"/>
  <c r="M171" i="1"/>
  <c r="N171" i="1"/>
  <c r="O171" i="1"/>
  <c r="L171" i="1" s="1"/>
  <c r="M172" i="1"/>
  <c r="N172" i="1"/>
  <c r="O172" i="1"/>
  <c r="M173" i="1"/>
  <c r="N173" i="1"/>
  <c r="O173" i="1"/>
  <c r="M174" i="1"/>
  <c r="N174" i="1"/>
  <c r="O174" i="1"/>
  <c r="M175" i="1"/>
  <c r="N175" i="1"/>
  <c r="O175" i="1"/>
  <c r="L175" i="1" s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39" i="1"/>
  <c r="D133" i="1"/>
  <c r="O133" i="1"/>
  <c r="N133" i="1"/>
  <c r="M133" i="1"/>
  <c r="O69" i="1"/>
  <c r="N69" i="1"/>
  <c r="M69" i="1"/>
  <c r="O64" i="1"/>
  <c r="N64" i="1"/>
  <c r="M64" i="1"/>
  <c r="O59" i="1"/>
  <c r="N59" i="1"/>
  <c r="M59" i="1"/>
  <c r="O54" i="1"/>
  <c r="N54" i="1"/>
  <c r="M54" i="1"/>
  <c r="O49" i="1"/>
  <c r="N49" i="1"/>
  <c r="M49" i="1"/>
  <c r="O44" i="1"/>
  <c r="N44" i="1"/>
  <c r="M44" i="1"/>
  <c r="O39" i="1"/>
  <c r="N39" i="1"/>
  <c r="M39" i="1"/>
  <c r="O28" i="1"/>
  <c r="N28" i="1"/>
  <c r="M28" i="1"/>
  <c r="O23" i="1"/>
  <c r="N23" i="1"/>
  <c r="M23" i="1"/>
  <c r="O15" i="1"/>
  <c r="N15" i="1"/>
  <c r="M15" i="1"/>
  <c r="O14" i="1"/>
  <c r="N14" i="1"/>
  <c r="M14" i="1"/>
  <c r="H14" i="1"/>
  <c r="H15" i="1"/>
  <c r="H16" i="1"/>
  <c r="H17" i="1"/>
  <c r="H19" i="1"/>
  <c r="H20" i="1"/>
  <c r="H21" i="1"/>
  <c r="H22" i="1"/>
  <c r="H23" i="1"/>
  <c r="H25" i="1"/>
  <c r="H26" i="1"/>
  <c r="H27" i="1"/>
  <c r="H28" i="1"/>
  <c r="H30" i="1"/>
  <c r="H31" i="1"/>
  <c r="H32" i="1"/>
  <c r="H33" i="1"/>
  <c r="H34" i="1"/>
  <c r="H36" i="1"/>
  <c r="H37" i="1"/>
  <c r="H38" i="1"/>
  <c r="H39" i="1"/>
  <c r="H41" i="1"/>
  <c r="H42" i="1"/>
  <c r="H43" i="1"/>
  <c r="H44" i="1"/>
  <c r="H46" i="1"/>
  <c r="H47" i="1"/>
  <c r="H48" i="1"/>
  <c r="H49" i="1"/>
  <c r="H51" i="1"/>
  <c r="H52" i="1"/>
  <c r="H53" i="1"/>
  <c r="H54" i="1"/>
  <c r="H56" i="1"/>
  <c r="H57" i="1"/>
  <c r="H58" i="1"/>
  <c r="H59" i="1"/>
  <c r="H61" i="1"/>
  <c r="H62" i="1"/>
  <c r="H63" i="1"/>
  <c r="H64" i="1"/>
  <c r="H66" i="1"/>
  <c r="H67" i="1"/>
  <c r="H68" i="1"/>
  <c r="H69" i="1"/>
  <c r="H71" i="1"/>
  <c r="H72" i="1"/>
  <c r="H73" i="1"/>
  <c r="H74" i="1"/>
  <c r="H75" i="1"/>
  <c r="D14" i="1"/>
  <c r="D15" i="1"/>
  <c r="D16" i="1"/>
  <c r="D17" i="1"/>
  <c r="D19" i="1"/>
  <c r="D20" i="1"/>
  <c r="D21" i="1"/>
  <c r="D22" i="1"/>
  <c r="D23" i="1"/>
  <c r="D25" i="1"/>
  <c r="D26" i="1"/>
  <c r="D27" i="1"/>
  <c r="D28" i="1"/>
  <c r="D30" i="1"/>
  <c r="D31" i="1"/>
  <c r="D32" i="1"/>
  <c r="D33" i="1"/>
  <c r="D34" i="1"/>
  <c r="D36" i="1"/>
  <c r="D37" i="1"/>
  <c r="D38" i="1"/>
  <c r="D39" i="1"/>
  <c r="D41" i="1"/>
  <c r="D42" i="1"/>
  <c r="D43" i="1"/>
  <c r="D44" i="1"/>
  <c r="D46" i="1"/>
  <c r="D47" i="1"/>
  <c r="D48" i="1"/>
  <c r="D49" i="1"/>
  <c r="D51" i="1"/>
  <c r="D52" i="1"/>
  <c r="D53" i="1"/>
  <c r="D54" i="1"/>
  <c r="D56" i="1"/>
  <c r="D57" i="1"/>
  <c r="D58" i="1"/>
  <c r="D59" i="1"/>
  <c r="D61" i="1"/>
  <c r="D62" i="1"/>
  <c r="D63" i="1"/>
  <c r="D64" i="1"/>
  <c r="D66" i="1"/>
  <c r="D67" i="1"/>
  <c r="D68" i="1"/>
  <c r="D69" i="1"/>
  <c r="D71" i="1"/>
  <c r="D72" i="1"/>
  <c r="D73" i="1"/>
  <c r="D74" i="1"/>
  <c r="D75" i="1"/>
  <c r="L196" i="1" l="1"/>
  <c r="L188" i="1"/>
  <c r="L184" i="1"/>
  <c r="L142" i="1"/>
  <c r="D94" i="1"/>
  <c r="L195" i="1"/>
  <c r="L185" i="1"/>
  <c r="L192" i="1"/>
  <c r="L191" i="1"/>
  <c r="L149" i="1"/>
  <c r="L194" i="1"/>
  <c r="L190" i="1"/>
  <c r="L187" i="1"/>
  <c r="L197" i="1"/>
  <c r="L193" i="1"/>
  <c r="L189" i="1"/>
  <c r="L186" i="1"/>
  <c r="L172" i="1"/>
  <c r="L168" i="1"/>
  <c r="L164" i="1"/>
  <c r="L160" i="1"/>
  <c r="L156" i="1"/>
  <c r="L153" i="1"/>
  <c r="L146" i="1"/>
  <c r="L143" i="1"/>
  <c r="L139" i="1"/>
  <c r="L173" i="1"/>
  <c r="L169" i="1"/>
  <c r="L165" i="1"/>
  <c r="L161" i="1"/>
  <c r="L157" i="1"/>
  <c r="L150" i="1"/>
  <c r="L147" i="1"/>
  <c r="L144" i="1"/>
  <c r="L140" i="1"/>
  <c r="L174" i="1"/>
  <c r="L170" i="1"/>
  <c r="L166" i="1"/>
  <c r="L162" i="1"/>
  <c r="L158" i="1"/>
  <c r="L154" i="1"/>
  <c r="L151" i="1"/>
  <c r="L148" i="1"/>
  <c r="L145" i="1"/>
  <c r="L141" i="1"/>
  <c r="L23" i="1"/>
  <c r="L133" i="1"/>
  <c r="L49" i="1"/>
  <c r="L59" i="1"/>
  <c r="L69" i="1"/>
  <c r="L15" i="1"/>
  <c r="L28" i="1"/>
  <c r="L54" i="1"/>
  <c r="L14" i="1"/>
  <c r="L39" i="1"/>
  <c r="L64" i="1"/>
  <c r="L44" i="1"/>
  <c r="Q23" i="8"/>
  <c r="Q28" i="7"/>
  <c r="Q26" i="3"/>
  <c r="Q20" i="3"/>
  <c r="Q22" i="3" s="1"/>
  <c r="Q19" i="3"/>
  <c r="E12" i="3"/>
  <c r="F12" i="3"/>
  <c r="G12" i="3"/>
  <c r="I12" i="3"/>
  <c r="J12" i="3"/>
  <c r="K12" i="3"/>
  <c r="J74" i="14" l="1"/>
  <c r="I74" i="14"/>
  <c r="H74" i="14"/>
  <c r="J73" i="14"/>
  <c r="I73" i="14"/>
  <c r="H73" i="14"/>
  <c r="J72" i="14"/>
  <c r="I72" i="14"/>
  <c r="H72" i="14"/>
  <c r="J49" i="14"/>
  <c r="I49" i="14"/>
  <c r="H49" i="14"/>
  <c r="J44" i="14"/>
  <c r="I44" i="14"/>
  <c r="H44" i="14"/>
  <c r="J43" i="14"/>
  <c r="I43" i="14"/>
  <c r="H43" i="14"/>
  <c r="J28" i="14"/>
  <c r="I28" i="14"/>
  <c r="H28" i="14"/>
  <c r="J26" i="14"/>
  <c r="I26" i="14"/>
  <c r="H26" i="14"/>
  <c r="J25" i="14"/>
  <c r="I25" i="14"/>
  <c r="H25" i="14"/>
  <c r="J11" i="14"/>
  <c r="I11" i="14"/>
  <c r="H11" i="14"/>
  <c r="E74" i="14"/>
  <c r="F74" i="14"/>
  <c r="D74" i="14"/>
  <c r="E73" i="14"/>
  <c r="D73" i="14"/>
  <c r="E72" i="14"/>
  <c r="F72" i="14"/>
  <c r="D72" i="14"/>
  <c r="E49" i="14"/>
  <c r="F49" i="14"/>
  <c r="D49" i="14"/>
  <c r="E44" i="14"/>
  <c r="F44" i="14"/>
  <c r="D44" i="14"/>
  <c r="K61" i="9"/>
  <c r="K59" i="9" s="1"/>
  <c r="J61" i="9"/>
  <c r="J59" i="9" s="1"/>
  <c r="I61" i="9"/>
  <c r="H61" i="9" s="1"/>
  <c r="F61" i="9"/>
  <c r="F59" i="9" s="1"/>
  <c r="G61" i="9"/>
  <c r="G59" i="9" s="1"/>
  <c r="E61" i="9"/>
  <c r="E59" i="9" s="1"/>
  <c r="K30" i="9"/>
  <c r="J30" i="9"/>
  <c r="I30" i="9"/>
  <c r="I64" i="9" s="1"/>
  <c r="K23" i="9"/>
  <c r="J23" i="9"/>
  <c r="I23" i="9"/>
  <c r="H23" i="9" s="1"/>
  <c r="F30" i="9"/>
  <c r="G30" i="9"/>
  <c r="E30" i="9"/>
  <c r="G24" i="9"/>
  <c r="F24" i="9"/>
  <c r="E24" i="9"/>
  <c r="J20" i="9"/>
  <c r="J64" i="9" s="1"/>
  <c r="K20" i="9"/>
  <c r="K64" i="9" s="1"/>
  <c r="J21" i="9"/>
  <c r="K21" i="9"/>
  <c r="K18" i="9" s="1"/>
  <c r="I21" i="9"/>
  <c r="I18" i="9" s="1"/>
  <c r="I20" i="9"/>
  <c r="F20" i="9"/>
  <c r="F18" i="9" s="1"/>
  <c r="G20" i="9"/>
  <c r="G18" i="9" s="1"/>
  <c r="F21" i="9"/>
  <c r="G21" i="9"/>
  <c r="E21" i="9"/>
  <c r="E20" i="9"/>
  <c r="E64" i="9" s="1"/>
  <c r="F12" i="9"/>
  <c r="G12" i="9"/>
  <c r="I12" i="9"/>
  <c r="J12" i="9"/>
  <c r="K12" i="9"/>
  <c r="E12" i="9"/>
  <c r="Q19" i="8"/>
  <c r="Q20" i="8"/>
  <c r="Q18" i="8"/>
  <c r="Q17" i="8"/>
  <c r="Q15" i="8"/>
  <c r="Q14" i="8"/>
  <c r="H31" i="8"/>
  <c r="I31" i="8"/>
  <c r="J31" i="8"/>
  <c r="K31" i="8"/>
  <c r="H64" i="9" l="1"/>
  <c r="F64" i="9"/>
  <c r="I59" i="9"/>
  <c r="H59" i="9" s="1"/>
  <c r="H30" i="9"/>
  <c r="G64" i="9"/>
  <c r="E18" i="9"/>
  <c r="J18" i="9"/>
  <c r="G74" i="14"/>
  <c r="G25" i="14"/>
  <c r="G26" i="14"/>
  <c r="G72" i="14"/>
  <c r="G73" i="14"/>
  <c r="G49" i="14"/>
  <c r="G44" i="14"/>
  <c r="G28" i="14"/>
  <c r="G43" i="14"/>
  <c r="G11" i="14"/>
  <c r="Q21" i="8"/>
  <c r="K30" i="8"/>
  <c r="J30" i="8"/>
  <c r="I30" i="8"/>
  <c r="G30" i="8"/>
  <c r="G31" i="8" s="1"/>
  <c r="F30" i="8"/>
  <c r="F31" i="8" s="1"/>
  <c r="E30" i="8"/>
  <c r="E31" i="8" s="1"/>
  <c r="O29" i="8"/>
  <c r="N29" i="8"/>
  <c r="N30" i="8" s="1"/>
  <c r="N31" i="8" s="1"/>
  <c r="M29" i="8"/>
  <c r="M30" i="8" s="1"/>
  <c r="M31" i="8" s="1"/>
  <c r="H29" i="8"/>
  <c r="H30" i="8" s="1"/>
  <c r="D29" i="8"/>
  <c r="D30" i="8" s="1"/>
  <c r="D31" i="8" s="1"/>
  <c r="I15" i="8"/>
  <c r="J15" i="8"/>
  <c r="K15" i="8"/>
  <c r="I12" i="8"/>
  <c r="J12" i="8"/>
  <c r="K12" i="8"/>
  <c r="H12" i="8"/>
  <c r="F12" i="8"/>
  <c r="F15" i="8" s="1"/>
  <c r="G12" i="8"/>
  <c r="E12" i="8"/>
  <c r="E15" i="8" s="1"/>
  <c r="D12" i="8"/>
  <c r="M21" i="8"/>
  <c r="I21" i="8"/>
  <c r="J21" i="8"/>
  <c r="K21" i="8"/>
  <c r="E21" i="8"/>
  <c r="F21" i="8"/>
  <c r="G21" i="8"/>
  <c r="O20" i="8"/>
  <c r="O21" i="8" s="1"/>
  <c r="N20" i="8"/>
  <c r="N21" i="8" s="1"/>
  <c r="M20" i="8"/>
  <c r="H20" i="8"/>
  <c r="H21" i="8" s="1"/>
  <c r="D20" i="8"/>
  <c r="D21" i="8" s="1"/>
  <c r="G15" i="8"/>
  <c r="L29" i="8" l="1"/>
  <c r="L30" i="8" s="1"/>
  <c r="L31" i="8" s="1"/>
  <c r="O30" i="8"/>
  <c r="O31" i="8" s="1"/>
  <c r="L20" i="8"/>
  <c r="L21" i="8" s="1"/>
  <c r="E14" i="9"/>
  <c r="M48" i="7" l="1"/>
  <c r="L48" i="7" s="1"/>
  <c r="N48" i="7"/>
  <c r="O48" i="7"/>
  <c r="H48" i="7"/>
  <c r="D48" i="7"/>
  <c r="M48" i="12"/>
  <c r="L48" i="12" s="1"/>
  <c r="N48" i="12"/>
  <c r="O48" i="12"/>
  <c r="D48" i="12"/>
  <c r="E81" i="1" l="1"/>
  <c r="H97" i="1"/>
  <c r="I142" i="4"/>
  <c r="J142" i="4"/>
  <c r="D12" i="4"/>
  <c r="H12" i="4"/>
  <c r="E15" i="4"/>
  <c r="F15" i="4"/>
  <c r="G15" i="4"/>
  <c r="I15" i="4"/>
  <c r="J15" i="4"/>
  <c r="K15" i="4"/>
  <c r="D16" i="4"/>
  <c r="H16" i="4"/>
  <c r="D17" i="4"/>
  <c r="H17" i="4"/>
  <c r="D18" i="4"/>
  <c r="H18" i="4"/>
  <c r="E19" i="4"/>
  <c r="F19" i="4"/>
  <c r="G19" i="4"/>
  <c r="I19" i="4"/>
  <c r="J19" i="4"/>
  <c r="K19" i="4"/>
  <c r="D20" i="4"/>
  <c r="H20" i="4"/>
  <c r="D21" i="4"/>
  <c r="H21" i="4"/>
  <c r="D22" i="4"/>
  <c r="H22" i="4"/>
  <c r="E23" i="4"/>
  <c r="F23" i="4"/>
  <c r="G23" i="4"/>
  <c r="I23" i="4"/>
  <c r="J23" i="4"/>
  <c r="K23" i="4"/>
  <c r="D24" i="4"/>
  <c r="H24" i="4"/>
  <c r="D25" i="4"/>
  <c r="H25" i="4"/>
  <c r="D26" i="4"/>
  <c r="H26" i="4"/>
  <c r="E27" i="4"/>
  <c r="F27" i="4"/>
  <c r="G27" i="4"/>
  <c r="I27" i="4"/>
  <c r="J27" i="4"/>
  <c r="K27" i="4"/>
  <c r="D28" i="4"/>
  <c r="H28" i="4"/>
  <c r="D29" i="4"/>
  <c r="H29" i="4"/>
  <c r="D30" i="4"/>
  <c r="H30" i="4"/>
  <c r="E31" i="4"/>
  <c r="F31" i="4"/>
  <c r="G31" i="4"/>
  <c r="I31" i="4"/>
  <c r="J31" i="4"/>
  <c r="K31" i="4"/>
  <c r="D32" i="4"/>
  <c r="H32" i="4"/>
  <c r="D33" i="4"/>
  <c r="H33" i="4"/>
  <c r="D34" i="4"/>
  <c r="H34" i="4"/>
  <c r="E35" i="4"/>
  <c r="F35" i="4"/>
  <c r="G35" i="4"/>
  <c r="I35" i="4"/>
  <c r="J35" i="4"/>
  <c r="K35" i="4"/>
  <c r="D36" i="4"/>
  <c r="H36" i="4"/>
  <c r="D37" i="4"/>
  <c r="H37" i="4"/>
  <c r="D38" i="4"/>
  <c r="H38" i="4"/>
  <c r="E39" i="4"/>
  <c r="F39" i="4"/>
  <c r="G39" i="4"/>
  <c r="I39" i="4"/>
  <c r="J39" i="4"/>
  <c r="K39" i="4"/>
  <c r="D40" i="4"/>
  <c r="H40" i="4"/>
  <c r="D41" i="4"/>
  <c r="H41" i="4"/>
  <c r="D42" i="4"/>
  <c r="H42" i="4"/>
  <c r="E43" i="4"/>
  <c r="F43" i="4"/>
  <c r="G43" i="4"/>
  <c r="I43" i="4"/>
  <c r="J43" i="4"/>
  <c r="K43" i="4"/>
  <c r="D44" i="4"/>
  <c r="H44" i="4"/>
  <c r="D45" i="4"/>
  <c r="H45" i="4"/>
  <c r="D46" i="4"/>
  <c r="H46" i="4"/>
  <c r="E47" i="4"/>
  <c r="F47" i="4"/>
  <c r="G47" i="4"/>
  <c r="I47" i="4"/>
  <c r="J47" i="4"/>
  <c r="K47" i="4"/>
  <c r="D48" i="4"/>
  <c r="H48" i="4"/>
  <c r="D49" i="4"/>
  <c r="H49" i="4"/>
  <c r="D50" i="4"/>
  <c r="H50" i="4"/>
  <c r="E51" i="4"/>
  <c r="F51" i="4"/>
  <c r="G51" i="4"/>
  <c r="I51" i="4"/>
  <c r="J51" i="4"/>
  <c r="K51" i="4"/>
  <c r="D52" i="4"/>
  <c r="H52" i="4"/>
  <c r="D53" i="4"/>
  <c r="H53" i="4"/>
  <c r="D54" i="4"/>
  <c r="H54" i="4"/>
  <c r="E55" i="4"/>
  <c r="F55" i="4"/>
  <c r="G55" i="4"/>
  <c r="I55" i="4"/>
  <c r="J55" i="4"/>
  <c r="K55" i="4"/>
  <c r="D56" i="4"/>
  <c r="H56" i="4"/>
  <c r="D57" i="4"/>
  <c r="H57" i="4"/>
  <c r="D58" i="4"/>
  <c r="H58" i="4"/>
  <c r="E61" i="4"/>
  <c r="F61" i="4"/>
  <c r="F65" i="4" s="1"/>
  <c r="G61" i="4"/>
  <c r="G65" i="4" s="1"/>
  <c r="I61" i="4"/>
  <c r="I65" i="4" s="1"/>
  <c r="J61" i="4"/>
  <c r="J65" i="4" s="1"/>
  <c r="K61" i="4"/>
  <c r="K65" i="4" s="1"/>
  <c r="D62" i="4"/>
  <c r="H62" i="4"/>
  <c r="D63" i="4"/>
  <c r="H63" i="4"/>
  <c r="D64" i="4"/>
  <c r="D221" i="4" s="1"/>
  <c r="H64" i="4"/>
  <c r="H221" i="4" s="1"/>
  <c r="D67" i="4"/>
  <c r="D69" i="4" s="1"/>
  <c r="H67" i="4"/>
  <c r="E69" i="4"/>
  <c r="F69" i="4"/>
  <c r="G69" i="4"/>
  <c r="H69" i="4"/>
  <c r="I69" i="4"/>
  <c r="J69" i="4"/>
  <c r="K69" i="4"/>
  <c r="E71" i="4"/>
  <c r="F71" i="4"/>
  <c r="I71" i="4"/>
  <c r="J71" i="4"/>
  <c r="K71" i="4"/>
  <c r="D72" i="4"/>
  <c r="H72" i="4"/>
  <c r="D73" i="4"/>
  <c r="H73" i="4"/>
  <c r="E74" i="4"/>
  <c r="F74" i="4"/>
  <c r="G74" i="4"/>
  <c r="I74" i="4"/>
  <c r="H27" i="14" s="1"/>
  <c r="J74" i="4"/>
  <c r="I27" i="14" s="1"/>
  <c r="K74" i="4"/>
  <c r="D75" i="4"/>
  <c r="H75" i="4"/>
  <c r="D76" i="4"/>
  <c r="H76" i="4"/>
  <c r="D77" i="4"/>
  <c r="H77" i="4"/>
  <c r="H78" i="4"/>
  <c r="E79" i="4"/>
  <c r="F79" i="4"/>
  <c r="G79" i="4"/>
  <c r="I79" i="4"/>
  <c r="J79" i="4"/>
  <c r="K79" i="4"/>
  <c r="D80" i="4"/>
  <c r="H80" i="4"/>
  <c r="D81" i="4"/>
  <c r="H81" i="4"/>
  <c r="E82" i="4"/>
  <c r="F82" i="4"/>
  <c r="E30" i="14" s="1"/>
  <c r="G82" i="4"/>
  <c r="F30" i="14" s="1"/>
  <c r="I82" i="4"/>
  <c r="H30" i="14" s="1"/>
  <c r="J82" i="4"/>
  <c r="I30" i="14" s="1"/>
  <c r="K82" i="4"/>
  <c r="J30" i="14" s="1"/>
  <c r="D83" i="4"/>
  <c r="H83" i="4"/>
  <c r="D84" i="4"/>
  <c r="H84" i="4"/>
  <c r="D85" i="4"/>
  <c r="H85" i="4"/>
  <c r="H86" i="4"/>
  <c r="E87" i="4"/>
  <c r="F87" i="4"/>
  <c r="E32" i="14" s="1"/>
  <c r="G87" i="4"/>
  <c r="F32" i="14" s="1"/>
  <c r="I87" i="4"/>
  <c r="H32" i="14" s="1"/>
  <c r="J87" i="4"/>
  <c r="I32" i="14" s="1"/>
  <c r="K87" i="4"/>
  <c r="J32" i="14" s="1"/>
  <c r="D88" i="4"/>
  <c r="H88" i="4"/>
  <c r="D89" i="4"/>
  <c r="H89" i="4"/>
  <c r="D90" i="4"/>
  <c r="H90" i="4"/>
  <c r="H91" i="4"/>
  <c r="E92" i="4"/>
  <c r="F92" i="4"/>
  <c r="G92" i="4"/>
  <c r="I92" i="4"/>
  <c r="J92" i="4"/>
  <c r="K92" i="4"/>
  <c r="D93" i="4"/>
  <c r="H93" i="4"/>
  <c r="D94" i="4"/>
  <c r="H94" i="4"/>
  <c r="E95" i="4"/>
  <c r="F95" i="4"/>
  <c r="G95" i="4"/>
  <c r="I95" i="4"/>
  <c r="J95" i="4"/>
  <c r="I35" i="14" s="1"/>
  <c r="K95" i="4"/>
  <c r="J35" i="14" s="1"/>
  <c r="D96" i="4"/>
  <c r="H96" i="4"/>
  <c r="D97" i="4"/>
  <c r="H97" i="4"/>
  <c r="E98" i="4"/>
  <c r="F98" i="4"/>
  <c r="G98" i="4"/>
  <c r="I98" i="4"/>
  <c r="J98" i="4"/>
  <c r="I36" i="14" s="1"/>
  <c r="K98" i="4"/>
  <c r="J36" i="14" s="1"/>
  <c r="D99" i="4"/>
  <c r="H99" i="4"/>
  <c r="D100" i="4"/>
  <c r="H100" i="4"/>
  <c r="D101" i="4"/>
  <c r="H101" i="4"/>
  <c r="H102" i="4"/>
  <c r="E103" i="4"/>
  <c r="F103" i="4"/>
  <c r="G103" i="4"/>
  <c r="I103" i="4"/>
  <c r="H38" i="14" s="1"/>
  <c r="J103" i="4"/>
  <c r="I38" i="14" s="1"/>
  <c r="K103" i="4"/>
  <c r="J38" i="14" s="1"/>
  <c r="D104" i="4"/>
  <c r="H104" i="4"/>
  <c r="D105" i="4"/>
  <c r="H105" i="4"/>
  <c r="D106" i="4"/>
  <c r="H106" i="4"/>
  <c r="H107" i="4"/>
  <c r="D108" i="4"/>
  <c r="H108" i="4"/>
  <c r="H109" i="4"/>
  <c r="D110" i="4"/>
  <c r="H110" i="4"/>
  <c r="H111" i="4"/>
  <c r="D112" i="4"/>
  <c r="H112" i="4"/>
  <c r="H113" i="4"/>
  <c r="D114" i="4"/>
  <c r="H114" i="4"/>
  <c r="H115" i="4"/>
  <c r="D116" i="4"/>
  <c r="H116" i="4"/>
  <c r="H117" i="4"/>
  <c r="D118" i="4"/>
  <c r="H118" i="4"/>
  <c r="H119" i="4"/>
  <c r="D120" i="4"/>
  <c r="H120" i="4"/>
  <c r="H121" i="4"/>
  <c r="D122" i="4"/>
  <c r="H122" i="4"/>
  <c r="H123" i="4"/>
  <c r="D124" i="4"/>
  <c r="H124" i="4"/>
  <c r="H125" i="4"/>
  <c r="D126" i="4"/>
  <c r="H126" i="4"/>
  <c r="H127" i="4"/>
  <c r="D128" i="4"/>
  <c r="H128" i="4"/>
  <c r="H129" i="4"/>
  <c r="D130" i="4"/>
  <c r="H130" i="4"/>
  <c r="H131" i="4"/>
  <c r="D132" i="4"/>
  <c r="H132" i="4"/>
  <c r="H133" i="4"/>
  <c r="D134" i="4"/>
  <c r="H134" i="4"/>
  <c r="H135" i="4"/>
  <c r="D136" i="4"/>
  <c r="H136" i="4"/>
  <c r="H137" i="4"/>
  <c r="D138" i="4"/>
  <c r="H138" i="4"/>
  <c r="H139" i="4"/>
  <c r="D140" i="4"/>
  <c r="H140" i="4"/>
  <c r="H141" i="4"/>
  <c r="E142" i="4"/>
  <c r="F142" i="4"/>
  <c r="G142" i="4"/>
  <c r="K142" i="4"/>
  <c r="D143" i="4"/>
  <c r="H143" i="4"/>
  <c r="D144" i="4"/>
  <c r="H144" i="4"/>
  <c r="E145" i="4"/>
  <c r="F145" i="4"/>
  <c r="G145" i="4"/>
  <c r="I145" i="4"/>
  <c r="J145" i="4"/>
  <c r="K145" i="4"/>
  <c r="D146" i="4"/>
  <c r="H146" i="4"/>
  <c r="D147" i="4"/>
  <c r="H147" i="4"/>
  <c r="D148" i="4"/>
  <c r="H148" i="4"/>
  <c r="H149" i="4"/>
  <c r="I150" i="4"/>
  <c r="J150" i="4"/>
  <c r="K150" i="4"/>
  <c r="D151" i="4"/>
  <c r="H151" i="4"/>
  <c r="G152" i="4"/>
  <c r="H152" i="4"/>
  <c r="G153" i="4"/>
  <c r="D153" i="4" s="1"/>
  <c r="H153" i="4"/>
  <c r="D157" i="4"/>
  <c r="D159" i="4" s="1"/>
  <c r="H157" i="4"/>
  <c r="H159" i="4" s="1"/>
  <c r="E159" i="4"/>
  <c r="F159" i="4"/>
  <c r="G159" i="4"/>
  <c r="I159" i="4"/>
  <c r="J159" i="4"/>
  <c r="K159" i="4"/>
  <c r="E161" i="4"/>
  <c r="F161" i="4"/>
  <c r="D161" i="4"/>
  <c r="I161" i="4"/>
  <c r="J161" i="4"/>
  <c r="K161" i="4"/>
  <c r="H161" i="4" s="1"/>
  <c r="D162" i="4"/>
  <c r="H162" i="4"/>
  <c r="D163" i="4"/>
  <c r="H163" i="4"/>
  <c r="E164" i="4"/>
  <c r="F164" i="4"/>
  <c r="G164" i="4"/>
  <c r="I164" i="4"/>
  <c r="J164" i="4"/>
  <c r="K164" i="4"/>
  <c r="D165" i="4"/>
  <c r="H165" i="4"/>
  <c r="D166" i="4"/>
  <c r="H166" i="4"/>
  <c r="E167" i="4"/>
  <c r="D167" i="4" s="1"/>
  <c r="F167" i="4"/>
  <c r="G167" i="4"/>
  <c r="I167" i="4"/>
  <c r="H167" i="4" s="1"/>
  <c r="J167" i="4"/>
  <c r="K167" i="4"/>
  <c r="D168" i="4"/>
  <c r="H168" i="4"/>
  <c r="D169" i="4"/>
  <c r="H169" i="4"/>
  <c r="E170" i="4"/>
  <c r="F170" i="4"/>
  <c r="G170" i="4"/>
  <c r="I170" i="4"/>
  <c r="J170" i="4"/>
  <c r="K170" i="4"/>
  <c r="D171" i="4"/>
  <c r="H171" i="4"/>
  <c r="D172" i="4"/>
  <c r="H172" i="4"/>
  <c r="E173" i="4"/>
  <c r="D173" i="4" s="1"/>
  <c r="F173" i="4"/>
  <c r="G173" i="4"/>
  <c r="I173" i="4"/>
  <c r="H173" i="4" s="1"/>
  <c r="J173" i="4"/>
  <c r="K173" i="4"/>
  <c r="D174" i="4"/>
  <c r="H174" i="4"/>
  <c r="D175" i="4"/>
  <c r="H175" i="4"/>
  <c r="E176" i="4"/>
  <c r="F176" i="4"/>
  <c r="G176" i="4"/>
  <c r="I176" i="4"/>
  <c r="J176" i="4"/>
  <c r="K176" i="4"/>
  <c r="D177" i="4"/>
  <c r="H177" i="4"/>
  <c r="D178" i="4"/>
  <c r="H178" i="4"/>
  <c r="E179" i="4"/>
  <c r="D64" i="14" s="1"/>
  <c r="F179" i="4"/>
  <c r="E64" i="14" s="1"/>
  <c r="G179" i="4"/>
  <c r="F64" i="14" s="1"/>
  <c r="I179" i="4"/>
  <c r="H64" i="14" s="1"/>
  <c r="J179" i="4"/>
  <c r="I64" i="14" s="1"/>
  <c r="K179" i="4"/>
  <c r="D180" i="4"/>
  <c r="H180" i="4"/>
  <c r="D181" i="4"/>
  <c r="H181" i="4"/>
  <c r="E182" i="4"/>
  <c r="D65" i="14" s="1"/>
  <c r="F182" i="4"/>
  <c r="E65" i="14" s="1"/>
  <c r="G182" i="4"/>
  <c r="F65" i="14" s="1"/>
  <c r="I182" i="4"/>
  <c r="H65" i="14" s="1"/>
  <c r="J182" i="4"/>
  <c r="I65" i="14" s="1"/>
  <c r="K182" i="4"/>
  <c r="J65" i="14" s="1"/>
  <c r="D183" i="4"/>
  <c r="H183" i="4"/>
  <c r="D184" i="4"/>
  <c r="H184" i="4"/>
  <c r="E185" i="4"/>
  <c r="D66" i="14" s="1"/>
  <c r="F185" i="4"/>
  <c r="E66" i="14" s="1"/>
  <c r="G185" i="4"/>
  <c r="F66" i="14" s="1"/>
  <c r="I185" i="4"/>
  <c r="H66" i="14" s="1"/>
  <c r="J185" i="4"/>
  <c r="I66" i="14" s="1"/>
  <c r="K185" i="4"/>
  <c r="J66" i="14" s="1"/>
  <c r="D186" i="4"/>
  <c r="H186" i="4"/>
  <c r="D187" i="4"/>
  <c r="H187" i="4"/>
  <c r="E188" i="4"/>
  <c r="D67" i="14" s="1"/>
  <c r="F188" i="4"/>
  <c r="E67" i="14" s="1"/>
  <c r="G188" i="4"/>
  <c r="F67" i="14" s="1"/>
  <c r="I188" i="4"/>
  <c r="H67" i="14" s="1"/>
  <c r="J188" i="4"/>
  <c r="I67" i="14" s="1"/>
  <c r="K188" i="4"/>
  <c r="J67" i="14" s="1"/>
  <c r="D189" i="4"/>
  <c r="H189" i="4"/>
  <c r="D190" i="4"/>
  <c r="H190" i="4"/>
  <c r="E191" i="4"/>
  <c r="D68" i="14" s="1"/>
  <c r="F191" i="4"/>
  <c r="E68" i="14" s="1"/>
  <c r="G191" i="4"/>
  <c r="F68" i="14" s="1"/>
  <c r="I191" i="4"/>
  <c r="H68" i="14" s="1"/>
  <c r="J191" i="4"/>
  <c r="I68" i="14" s="1"/>
  <c r="K191" i="4"/>
  <c r="J68" i="14" s="1"/>
  <c r="D192" i="4"/>
  <c r="H192" i="4"/>
  <c r="D193" i="4"/>
  <c r="H193" i="4"/>
  <c r="E194" i="4"/>
  <c r="F194" i="4"/>
  <c r="E69" i="14" s="1"/>
  <c r="G194" i="4"/>
  <c r="F69" i="14" s="1"/>
  <c r="I194" i="4"/>
  <c r="J194" i="4"/>
  <c r="I69" i="14" s="1"/>
  <c r="K194" i="4"/>
  <c r="J69" i="14" s="1"/>
  <c r="D195" i="4"/>
  <c r="H195" i="4"/>
  <c r="D196" i="4"/>
  <c r="H196" i="4"/>
  <c r="E197" i="4"/>
  <c r="F197" i="4"/>
  <c r="G197" i="4"/>
  <c r="I197" i="4"/>
  <c r="J197" i="4"/>
  <c r="K197" i="4"/>
  <c r="D198" i="4"/>
  <c r="H198" i="4"/>
  <c r="D199" i="4"/>
  <c r="H199" i="4"/>
  <c r="E200" i="4"/>
  <c r="D71" i="14" s="1"/>
  <c r="F200" i="4"/>
  <c r="E71" i="14" s="1"/>
  <c r="G200" i="4"/>
  <c r="F71" i="14" s="1"/>
  <c r="I200" i="4"/>
  <c r="J200" i="4"/>
  <c r="I71" i="14" s="1"/>
  <c r="K200" i="4"/>
  <c r="J71" i="14" s="1"/>
  <c r="D201" i="4"/>
  <c r="H201" i="4"/>
  <c r="D202" i="4"/>
  <c r="H202" i="4"/>
  <c r="D203" i="4"/>
  <c r="H203" i="4"/>
  <c r="H204" i="4"/>
  <c r="E207" i="4"/>
  <c r="F207" i="4"/>
  <c r="G207" i="4"/>
  <c r="I207" i="4"/>
  <c r="J207" i="4"/>
  <c r="K207" i="4"/>
  <c r="D208" i="4"/>
  <c r="D219" i="4" s="1"/>
  <c r="H208" i="4"/>
  <c r="H219" i="4" s="1"/>
  <c r="D209" i="4"/>
  <c r="D227" i="4" s="1"/>
  <c r="H209" i="4"/>
  <c r="G210" i="4"/>
  <c r="F73" i="14" s="1"/>
  <c r="H210" i="4"/>
  <c r="G212" i="4"/>
  <c r="I212" i="4"/>
  <c r="H75" i="14" s="1"/>
  <c r="J212" i="4"/>
  <c r="I75" i="14" s="1"/>
  <c r="K212" i="4"/>
  <c r="J75" i="14" s="1"/>
  <c r="D213" i="4"/>
  <c r="H213" i="4"/>
  <c r="D214" i="4"/>
  <c r="H214" i="4"/>
  <c r="D215" i="4"/>
  <c r="H215" i="4"/>
  <c r="I216" i="4"/>
  <c r="E220" i="4"/>
  <c r="F220" i="4"/>
  <c r="G220" i="4"/>
  <c r="I220" i="4"/>
  <c r="J220" i="4"/>
  <c r="K220" i="4"/>
  <c r="E221" i="4"/>
  <c r="F221" i="4"/>
  <c r="G221" i="4"/>
  <c r="I221" i="4"/>
  <c r="J221" i="4"/>
  <c r="K221" i="4"/>
  <c r="E223" i="4"/>
  <c r="F223" i="4"/>
  <c r="G223" i="4"/>
  <c r="I223" i="4"/>
  <c r="J223" i="4"/>
  <c r="K223" i="4"/>
  <c r="E226" i="4"/>
  <c r="F226" i="4"/>
  <c r="G226" i="4"/>
  <c r="I226" i="4"/>
  <c r="J226" i="4"/>
  <c r="K226" i="4"/>
  <c r="E227" i="4"/>
  <c r="F227" i="4"/>
  <c r="G227" i="4"/>
  <c r="H227" i="4"/>
  <c r="I227" i="4"/>
  <c r="J227" i="4"/>
  <c r="K227" i="4"/>
  <c r="G216" i="4" l="1"/>
  <c r="D207" i="4"/>
  <c r="D216" i="4" s="1"/>
  <c r="H71" i="4"/>
  <c r="H103" i="4"/>
  <c r="D27" i="4"/>
  <c r="H27" i="4"/>
  <c r="G59" i="4"/>
  <c r="D23" i="4"/>
  <c r="D19" i="4"/>
  <c r="H220" i="4"/>
  <c r="H19" i="4"/>
  <c r="D145" i="4"/>
  <c r="D95" i="4"/>
  <c r="D103" i="4"/>
  <c r="H223" i="4"/>
  <c r="D71" i="4"/>
  <c r="D55" i="4"/>
  <c r="D43" i="4"/>
  <c r="D39" i="4"/>
  <c r="D35" i="4"/>
  <c r="D31" i="4"/>
  <c r="D61" i="4"/>
  <c r="D65" i="4" s="1"/>
  <c r="G38" i="14"/>
  <c r="G66" i="14"/>
  <c r="G32" i="14"/>
  <c r="G65" i="14"/>
  <c r="J216" i="4"/>
  <c r="G75" i="14"/>
  <c r="D212" i="4"/>
  <c r="H212" i="4"/>
  <c r="F216" i="4"/>
  <c r="D210" i="4"/>
  <c r="H200" i="4"/>
  <c r="H71" i="14"/>
  <c r="G71" i="14" s="1"/>
  <c r="H194" i="4"/>
  <c r="H69" i="14"/>
  <c r="G69" i="14" s="1"/>
  <c r="H197" i="4"/>
  <c r="G68" i="14"/>
  <c r="G67" i="14"/>
  <c r="H179" i="4"/>
  <c r="J64" i="14"/>
  <c r="G64" i="14" s="1"/>
  <c r="D194" i="4"/>
  <c r="D69" i="14"/>
  <c r="H191" i="4"/>
  <c r="D191" i="4"/>
  <c r="D197" i="4"/>
  <c r="H185" i="4"/>
  <c r="D185" i="4"/>
  <c r="H182" i="4"/>
  <c r="D182" i="4"/>
  <c r="D176" i="4"/>
  <c r="G205" i="4"/>
  <c r="D98" i="4"/>
  <c r="D92" i="4"/>
  <c r="G30" i="14"/>
  <c r="H98" i="4"/>
  <c r="H36" i="14"/>
  <c r="G36" i="14" s="1"/>
  <c r="D223" i="4"/>
  <c r="D79" i="4"/>
  <c r="K155" i="4"/>
  <c r="J27" i="14"/>
  <c r="G27" i="14" s="1"/>
  <c r="D142" i="4"/>
  <c r="D87" i="4"/>
  <c r="D32" i="14"/>
  <c r="H79" i="4"/>
  <c r="H145" i="4"/>
  <c r="H95" i="4"/>
  <c r="H35" i="14"/>
  <c r="G35" i="14" s="1"/>
  <c r="H87" i="4"/>
  <c r="D82" i="4"/>
  <c r="D30" i="14"/>
  <c r="K217" i="4"/>
  <c r="H55" i="4"/>
  <c r="H39" i="4"/>
  <c r="H35" i="4"/>
  <c r="D51" i="4"/>
  <c r="D47" i="4"/>
  <c r="H31" i="4"/>
  <c r="H23" i="4"/>
  <c r="J217" i="4"/>
  <c r="H15" i="4"/>
  <c r="K59" i="4"/>
  <c r="H51" i="4"/>
  <c r="H47" i="4"/>
  <c r="H43" i="4"/>
  <c r="K216" i="4"/>
  <c r="H207" i="4"/>
  <c r="H216" i="4" s="1"/>
  <c r="H226" i="4"/>
  <c r="J205" i="4"/>
  <c r="D179" i="4"/>
  <c r="K205" i="4"/>
  <c r="F205" i="4"/>
  <c r="I155" i="4"/>
  <c r="D226" i="4"/>
  <c r="D220" i="4"/>
  <c r="I217" i="4"/>
  <c r="J59" i="4"/>
  <c r="I59" i="4"/>
  <c r="H59" i="4" s="1"/>
  <c r="E217" i="4"/>
  <c r="F217" i="4"/>
  <c r="F59" i="4"/>
  <c r="E59" i="4"/>
  <c r="D15" i="4"/>
  <c r="H164" i="4"/>
  <c r="I205" i="4"/>
  <c r="D188" i="4"/>
  <c r="H176" i="4"/>
  <c r="D170" i="4"/>
  <c r="E155" i="4"/>
  <c r="H150" i="4"/>
  <c r="H222" i="4" s="1"/>
  <c r="H142" i="4"/>
  <c r="H92" i="4"/>
  <c r="H82" i="4"/>
  <c r="D74" i="4"/>
  <c r="J155" i="4"/>
  <c r="F155" i="4"/>
  <c r="E65" i="4"/>
  <c r="D200" i="4"/>
  <c r="H188" i="4"/>
  <c r="H170" i="4"/>
  <c r="D164" i="4"/>
  <c r="E205" i="4"/>
  <c r="G150" i="4"/>
  <c r="H74" i="4"/>
  <c r="E216" i="4"/>
  <c r="H61" i="4"/>
  <c r="H65" i="4" s="1"/>
  <c r="M82" i="2"/>
  <c r="D59" i="4" l="1"/>
  <c r="H217" i="4"/>
  <c r="G155" i="4"/>
  <c r="D150" i="4"/>
  <c r="G217" i="4"/>
  <c r="D205" i="4"/>
  <c r="H155" i="4"/>
  <c r="H205" i="4"/>
  <c r="M12" i="12"/>
  <c r="N12" i="12"/>
  <c r="M13" i="12"/>
  <c r="N13" i="12"/>
  <c r="M14" i="12"/>
  <c r="N14" i="12"/>
  <c r="M15" i="12"/>
  <c r="N15" i="12"/>
  <c r="M16" i="12"/>
  <c r="N16" i="12"/>
  <c r="M17" i="12"/>
  <c r="N17" i="12"/>
  <c r="M18" i="12"/>
  <c r="N18" i="12"/>
  <c r="M19" i="12"/>
  <c r="N19" i="12"/>
  <c r="M20" i="12"/>
  <c r="N20" i="12"/>
  <c r="M21" i="12"/>
  <c r="N21" i="12"/>
  <c r="M24" i="12"/>
  <c r="N24" i="12"/>
  <c r="M25" i="12"/>
  <c r="N25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7" i="12"/>
  <c r="M40" i="12"/>
  <c r="N40" i="12"/>
  <c r="O40" i="12"/>
  <c r="M41" i="12"/>
  <c r="N41" i="12"/>
  <c r="O41" i="12"/>
  <c r="M42" i="12"/>
  <c r="N42" i="12"/>
  <c r="O42" i="12"/>
  <c r="M43" i="12"/>
  <c r="N43" i="12"/>
  <c r="O43" i="12"/>
  <c r="M44" i="12"/>
  <c r="N44" i="12"/>
  <c r="O44" i="12"/>
  <c r="M45" i="12"/>
  <c r="N45" i="12"/>
  <c r="O45" i="12"/>
  <c r="M46" i="12"/>
  <c r="N46" i="12"/>
  <c r="O46" i="12"/>
  <c r="M47" i="12"/>
  <c r="N47" i="12"/>
  <c r="O47" i="12"/>
  <c r="M49" i="12"/>
  <c r="N49" i="12"/>
  <c r="O49" i="12"/>
  <c r="M50" i="12"/>
  <c r="N50" i="12"/>
  <c r="O50" i="12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O87" i="12"/>
  <c r="O88" i="12"/>
  <c r="O89" i="12"/>
  <c r="O90" i="12"/>
  <c r="D155" i="4" l="1"/>
  <c r="D222" i="4"/>
  <c r="D217" i="4" s="1"/>
  <c r="D11" i="11"/>
  <c r="E41" i="11" l="1"/>
  <c r="E40" i="11"/>
  <c r="D37" i="11"/>
  <c r="D36" i="11" s="1"/>
  <c r="C37" i="11"/>
  <c r="C36" i="11" s="1"/>
  <c r="I30" i="2" l="1"/>
  <c r="J30" i="2"/>
  <c r="I81" i="1" l="1"/>
  <c r="J81" i="1"/>
  <c r="K81" i="1"/>
  <c r="J33" i="14" l="1"/>
  <c r="I33" i="14"/>
  <c r="H33" i="14"/>
  <c r="F33" i="14"/>
  <c r="E33" i="14"/>
  <c r="D33" i="14"/>
  <c r="J61" i="14"/>
  <c r="I61" i="14"/>
  <c r="H61" i="14"/>
  <c r="F61" i="14"/>
  <c r="E61" i="14"/>
  <c r="D61" i="14"/>
  <c r="G33" i="14" l="1"/>
  <c r="G61" i="14"/>
  <c r="E33" i="11"/>
  <c r="D31" i="14" l="1"/>
  <c r="E31" i="14"/>
  <c r="F31" i="14"/>
  <c r="C69" i="11" l="1"/>
  <c r="D69" i="11" l="1"/>
  <c r="N79" i="2" l="1"/>
  <c r="M79" i="2"/>
  <c r="O79" i="2"/>
  <c r="N78" i="2"/>
  <c r="M78" i="2"/>
  <c r="K178" i="1"/>
  <c r="K181" i="1" s="1"/>
  <c r="J15" i="10" s="1"/>
  <c r="J178" i="1"/>
  <c r="J181" i="1" s="1"/>
  <c r="I15" i="10" s="1"/>
  <c r="I178" i="1"/>
  <c r="K66" i="2" l="1"/>
  <c r="I66" i="2"/>
  <c r="J66" i="2"/>
  <c r="I54" i="2"/>
  <c r="J54" i="2"/>
  <c r="K54" i="2"/>
  <c r="I50" i="2"/>
  <c r="J50" i="2"/>
  <c r="K50" i="2"/>
  <c r="I46" i="2"/>
  <c r="J46" i="2"/>
  <c r="K46" i="2"/>
  <c r="I42" i="2"/>
  <c r="J42" i="2"/>
  <c r="K42" i="2"/>
  <c r="I34" i="2"/>
  <c r="J34" i="2"/>
  <c r="K34" i="2"/>
  <c r="I62" i="2"/>
  <c r="J62" i="2"/>
  <c r="I38" i="2"/>
  <c r="J38" i="2"/>
  <c r="I94" i="1" l="1"/>
  <c r="H29" i="3" l="1"/>
  <c r="D89" i="1"/>
  <c r="H89" i="1"/>
  <c r="M89" i="1"/>
  <c r="N89" i="1"/>
  <c r="O89" i="1"/>
  <c r="F212" i="1"/>
  <c r="G212" i="1"/>
  <c r="I212" i="1"/>
  <c r="J212" i="1"/>
  <c r="K212" i="1"/>
  <c r="J70" i="14"/>
  <c r="I70" i="14"/>
  <c r="H70" i="14"/>
  <c r="F70" i="14"/>
  <c r="E70" i="14"/>
  <c r="D70" i="14"/>
  <c r="J63" i="14"/>
  <c r="I63" i="14"/>
  <c r="H63" i="14"/>
  <c r="F63" i="14"/>
  <c r="E63" i="14"/>
  <c r="D63" i="14"/>
  <c r="J46" i="14"/>
  <c r="I46" i="14"/>
  <c r="H46" i="14"/>
  <c r="J40" i="14"/>
  <c r="I40" i="14"/>
  <c r="H40" i="14"/>
  <c r="J37" i="14"/>
  <c r="I37" i="14"/>
  <c r="H37" i="14"/>
  <c r="J62" i="14"/>
  <c r="I62" i="14"/>
  <c r="H62" i="14"/>
  <c r="J59" i="14"/>
  <c r="I59" i="14"/>
  <c r="H59" i="14"/>
  <c r="F59" i="14"/>
  <c r="E59" i="14"/>
  <c r="D59" i="14"/>
  <c r="J57" i="14"/>
  <c r="I57" i="14"/>
  <c r="H57" i="14"/>
  <c r="F57" i="14"/>
  <c r="E57" i="14"/>
  <c r="D57" i="14"/>
  <c r="J54" i="14"/>
  <c r="I54" i="14"/>
  <c r="H54" i="14"/>
  <c r="F54" i="14"/>
  <c r="E54" i="14"/>
  <c r="D54" i="14"/>
  <c r="J53" i="14"/>
  <c r="I53" i="14"/>
  <c r="H53" i="14"/>
  <c r="F53" i="14"/>
  <c r="E53" i="14"/>
  <c r="D53" i="14"/>
  <c r="J50" i="14"/>
  <c r="I50" i="14"/>
  <c r="H50" i="14"/>
  <c r="F50" i="14"/>
  <c r="E50" i="14"/>
  <c r="D50" i="14"/>
  <c r="J42" i="14"/>
  <c r="I42" i="14"/>
  <c r="H42" i="14"/>
  <c r="J41" i="14"/>
  <c r="I41" i="14"/>
  <c r="H41" i="14"/>
  <c r="F41" i="14"/>
  <c r="E41" i="14"/>
  <c r="D41" i="14"/>
  <c r="J39" i="14"/>
  <c r="I39" i="14"/>
  <c r="H39" i="14"/>
  <c r="J34" i="14"/>
  <c r="I34" i="14"/>
  <c r="H34" i="14"/>
  <c r="F34" i="14"/>
  <c r="E34" i="14"/>
  <c r="D34" i="14"/>
  <c r="J31" i="14"/>
  <c r="I31" i="14"/>
  <c r="H31" i="14"/>
  <c r="J29" i="14"/>
  <c r="I29" i="14"/>
  <c r="H29" i="14"/>
  <c r="F29" i="14"/>
  <c r="E29" i="14"/>
  <c r="D29" i="14"/>
  <c r="K50" i="1"/>
  <c r="J50" i="1"/>
  <c r="I50" i="1"/>
  <c r="I35" i="1"/>
  <c r="J35" i="1"/>
  <c r="G35" i="1"/>
  <c r="F35" i="1"/>
  <c r="E35" i="1"/>
  <c r="D35" i="1" l="1"/>
  <c r="H50" i="1"/>
  <c r="G29" i="14"/>
  <c r="G39" i="14"/>
  <c r="G41" i="14"/>
  <c r="G42" i="14"/>
  <c r="G63" i="14"/>
  <c r="G31" i="14"/>
  <c r="G34" i="14"/>
  <c r="G50" i="14"/>
  <c r="G53" i="14"/>
  <c r="G54" i="14"/>
  <c r="G57" i="14"/>
  <c r="G59" i="14"/>
  <c r="G62" i="14"/>
  <c r="G37" i="14"/>
  <c r="G40" i="14"/>
  <c r="G46" i="14"/>
  <c r="G70" i="14"/>
  <c r="H212" i="1"/>
  <c r="H133" i="1"/>
  <c r="L89" i="1"/>
  <c r="K35" i="1"/>
  <c r="H35" i="1" s="1"/>
  <c r="N34" i="1"/>
  <c r="E13" i="1"/>
  <c r="F13" i="1"/>
  <c r="G13" i="1"/>
  <c r="I13" i="1"/>
  <c r="J13" i="1"/>
  <c r="K13" i="1"/>
  <c r="H13" i="1" l="1"/>
  <c r="D13" i="1"/>
  <c r="O34" i="1"/>
  <c r="M34" i="1"/>
  <c r="L34" i="1" l="1"/>
  <c r="C44" i="11"/>
  <c r="D10" i="11"/>
  <c r="R90" i="4"/>
  <c r="N64" i="4"/>
  <c r="N221" i="4" s="1"/>
  <c r="O64" i="4"/>
  <c r="O221" i="4" s="1"/>
  <c r="M64" i="4"/>
  <c r="E79" i="11"/>
  <c r="J200" i="1"/>
  <c r="J207" i="1" s="1"/>
  <c r="I17" i="10" s="1"/>
  <c r="K200" i="1"/>
  <c r="K207" i="1" s="1"/>
  <c r="J17" i="10" s="1"/>
  <c r="I200" i="1"/>
  <c r="I207" i="1" s="1"/>
  <c r="H17" i="10" s="1"/>
  <c r="O114" i="2"/>
  <c r="N114" i="2"/>
  <c r="M114" i="2"/>
  <c r="O113" i="2"/>
  <c r="N113" i="2"/>
  <c r="M113" i="2"/>
  <c r="O112" i="2"/>
  <c r="N112" i="2"/>
  <c r="M112" i="2"/>
  <c r="O111" i="2"/>
  <c r="N111" i="2"/>
  <c r="M111" i="2"/>
  <c r="O110" i="2"/>
  <c r="N110" i="2"/>
  <c r="M110" i="2"/>
  <c r="H26" i="8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E35" i="11"/>
  <c r="D82" i="11"/>
  <c r="C82" i="11"/>
  <c r="C68" i="11" s="1"/>
  <c r="E86" i="11"/>
  <c r="E88" i="11"/>
  <c r="E87" i="11"/>
  <c r="E85" i="11"/>
  <c r="E84" i="11"/>
  <c r="E83" i="11"/>
  <c r="E81" i="11"/>
  <c r="E80" i="11"/>
  <c r="E78" i="11"/>
  <c r="E77" i="11"/>
  <c r="E76" i="11"/>
  <c r="E75" i="11"/>
  <c r="E74" i="11"/>
  <c r="E73" i="11"/>
  <c r="E72" i="11"/>
  <c r="E71" i="11"/>
  <c r="E70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D44" i="11"/>
  <c r="E37" i="11"/>
  <c r="E36" i="11" s="1"/>
  <c r="E34" i="11"/>
  <c r="E32" i="11"/>
  <c r="E31" i="11"/>
  <c r="E30" i="11"/>
  <c r="E29" i="11"/>
  <c r="D28" i="11"/>
  <c r="C28" i="11"/>
  <c r="E27" i="11"/>
  <c r="E26" i="11"/>
  <c r="E25" i="11"/>
  <c r="E24" i="11" s="1"/>
  <c r="D24" i="11"/>
  <c r="C24" i="11"/>
  <c r="E22" i="11"/>
  <c r="E21" i="11"/>
  <c r="E20" i="11"/>
  <c r="D19" i="11"/>
  <c r="C19" i="11"/>
  <c r="E18" i="11"/>
  <c r="E17" i="11"/>
  <c r="E16" i="11"/>
  <c r="D15" i="11"/>
  <c r="C15" i="11"/>
  <c r="E14" i="11"/>
  <c r="E13" i="11"/>
  <c r="E12" i="11"/>
  <c r="C11" i="11"/>
  <c r="C10" i="11" s="1"/>
  <c r="M208" i="4"/>
  <c r="M219" i="4" s="1"/>
  <c r="N208" i="4"/>
  <c r="N219" i="4" s="1"/>
  <c r="M209" i="4"/>
  <c r="N209" i="4"/>
  <c r="N227" i="4" s="1"/>
  <c r="O208" i="4"/>
  <c r="O219" i="4" s="1"/>
  <c r="O209" i="4"/>
  <c r="O227" i="4" s="1"/>
  <c r="G27" i="8"/>
  <c r="E91" i="7"/>
  <c r="G38" i="7"/>
  <c r="E200" i="1"/>
  <c r="E207" i="1" s="1"/>
  <c r="G200" i="1"/>
  <c r="G207" i="1" s="1"/>
  <c r="F17" i="10" s="1"/>
  <c r="E94" i="1"/>
  <c r="G94" i="1"/>
  <c r="K94" i="1"/>
  <c r="D47" i="12"/>
  <c r="Q13" i="1"/>
  <c r="Q10" i="10" s="1"/>
  <c r="I24" i="1"/>
  <c r="K24" i="1"/>
  <c r="O17" i="1"/>
  <c r="N17" i="1"/>
  <c r="M17" i="1"/>
  <c r="E126" i="1"/>
  <c r="F126" i="1"/>
  <c r="G126" i="1"/>
  <c r="I126" i="1"/>
  <c r="J126" i="1"/>
  <c r="K126" i="1"/>
  <c r="O127" i="1"/>
  <c r="N127" i="1"/>
  <c r="M127" i="1"/>
  <c r="H127" i="1"/>
  <c r="D127" i="1"/>
  <c r="E46" i="14"/>
  <c r="F46" i="14"/>
  <c r="D46" i="14"/>
  <c r="E43" i="14"/>
  <c r="F43" i="14"/>
  <c r="D43" i="14"/>
  <c r="E40" i="14"/>
  <c r="F40" i="14"/>
  <c r="D40" i="14"/>
  <c r="I52" i="3"/>
  <c r="J52" i="3"/>
  <c r="H47" i="12"/>
  <c r="H49" i="12"/>
  <c r="H50" i="12"/>
  <c r="H51" i="12"/>
  <c r="H52" i="12"/>
  <c r="H53" i="12"/>
  <c r="H54" i="12"/>
  <c r="H55" i="12"/>
  <c r="M31" i="3"/>
  <c r="N31" i="3"/>
  <c r="O47" i="7"/>
  <c r="N47" i="7"/>
  <c r="M47" i="7"/>
  <c r="H47" i="7"/>
  <c r="D47" i="7"/>
  <c r="O52" i="7"/>
  <c r="N52" i="7"/>
  <c r="M52" i="7"/>
  <c r="H52" i="7"/>
  <c r="D52" i="7"/>
  <c r="O49" i="7"/>
  <c r="N49" i="7"/>
  <c r="M49" i="7"/>
  <c r="H49" i="7"/>
  <c r="D49" i="7"/>
  <c r="R120" i="4"/>
  <c r="O120" i="4"/>
  <c r="N120" i="4"/>
  <c r="M120" i="4"/>
  <c r="R114" i="4"/>
  <c r="O114" i="4"/>
  <c r="N114" i="4"/>
  <c r="M114" i="4"/>
  <c r="O34" i="3"/>
  <c r="N34" i="3"/>
  <c r="M34" i="3"/>
  <c r="H34" i="3"/>
  <c r="D34" i="3"/>
  <c r="H31" i="3"/>
  <c r="D31" i="3"/>
  <c r="D52" i="12"/>
  <c r="D49" i="12"/>
  <c r="M188" i="4"/>
  <c r="E78" i="1"/>
  <c r="M82" i="1"/>
  <c r="J78" i="1"/>
  <c r="I78" i="1"/>
  <c r="K78" i="1"/>
  <c r="H82" i="1"/>
  <c r="E42" i="14"/>
  <c r="F42" i="14"/>
  <c r="D42" i="14"/>
  <c r="E39" i="14"/>
  <c r="F39" i="14"/>
  <c r="D39" i="14"/>
  <c r="E37" i="14"/>
  <c r="F37" i="14"/>
  <c r="D37" i="14"/>
  <c r="E28" i="14"/>
  <c r="F28" i="14"/>
  <c r="D28" i="14"/>
  <c r="O214" i="4"/>
  <c r="N214" i="4"/>
  <c r="M214" i="4"/>
  <c r="O213" i="4"/>
  <c r="N213" i="4"/>
  <c r="M213" i="4"/>
  <c r="E75" i="14"/>
  <c r="N215" i="4"/>
  <c r="M215" i="4"/>
  <c r="N210" i="4"/>
  <c r="M210" i="4"/>
  <c r="O203" i="4"/>
  <c r="N203" i="4"/>
  <c r="M203" i="4"/>
  <c r="R203" i="4"/>
  <c r="O202" i="4"/>
  <c r="N202" i="4"/>
  <c r="M202" i="4"/>
  <c r="O201" i="4"/>
  <c r="N201" i="4"/>
  <c r="M201" i="4"/>
  <c r="R200" i="4"/>
  <c r="N200" i="4"/>
  <c r="O200" i="4"/>
  <c r="O199" i="4"/>
  <c r="N199" i="4"/>
  <c r="M199" i="4"/>
  <c r="L199" i="4" s="1"/>
  <c r="O198" i="4"/>
  <c r="N198" i="4"/>
  <c r="M198" i="4"/>
  <c r="R197" i="4"/>
  <c r="O196" i="4"/>
  <c r="N196" i="4"/>
  <c r="M196" i="4"/>
  <c r="O195" i="4"/>
  <c r="N195" i="4"/>
  <c r="M195" i="4"/>
  <c r="R194" i="4"/>
  <c r="O193" i="4"/>
  <c r="N193" i="4"/>
  <c r="M193" i="4"/>
  <c r="O192" i="4"/>
  <c r="N192" i="4"/>
  <c r="M192" i="4"/>
  <c r="R191" i="4"/>
  <c r="O191" i="4"/>
  <c r="O190" i="4"/>
  <c r="N190" i="4"/>
  <c r="M190" i="4"/>
  <c r="O189" i="4"/>
  <c r="N189" i="4"/>
  <c r="M189" i="4"/>
  <c r="R188" i="4"/>
  <c r="N188" i="4"/>
  <c r="O188" i="4"/>
  <c r="O187" i="4"/>
  <c r="N187" i="4"/>
  <c r="M187" i="4"/>
  <c r="O186" i="4"/>
  <c r="N186" i="4"/>
  <c r="M186" i="4"/>
  <c r="R185" i="4"/>
  <c r="O184" i="4"/>
  <c r="N184" i="4"/>
  <c r="M184" i="4"/>
  <c r="O183" i="4"/>
  <c r="N183" i="4"/>
  <c r="M183" i="4"/>
  <c r="L183" i="4" s="1"/>
  <c r="R182" i="4"/>
  <c r="N182" i="4"/>
  <c r="O182" i="4"/>
  <c r="O181" i="4"/>
  <c r="N181" i="4"/>
  <c r="M181" i="4"/>
  <c r="O180" i="4"/>
  <c r="N180" i="4"/>
  <c r="M180" i="4"/>
  <c r="R179" i="4"/>
  <c r="O178" i="4"/>
  <c r="N178" i="4"/>
  <c r="M178" i="4"/>
  <c r="O177" i="4"/>
  <c r="N177" i="4"/>
  <c r="M177" i="4"/>
  <c r="L177" i="4" s="1"/>
  <c r="R176" i="4"/>
  <c r="N176" i="4"/>
  <c r="M63" i="14" s="1"/>
  <c r="O175" i="4"/>
  <c r="N175" i="4"/>
  <c r="M175" i="4"/>
  <c r="O174" i="4"/>
  <c r="N174" i="4"/>
  <c r="M174" i="4"/>
  <c r="L174" i="4" s="1"/>
  <c r="R173" i="4"/>
  <c r="O173" i="4"/>
  <c r="O172" i="4"/>
  <c r="N172" i="4"/>
  <c r="M172" i="4"/>
  <c r="O171" i="4"/>
  <c r="N171" i="4"/>
  <c r="M171" i="4"/>
  <c r="L171" i="4" s="1"/>
  <c r="R170" i="4"/>
  <c r="N170" i="4"/>
  <c r="O170" i="4"/>
  <c r="O169" i="4"/>
  <c r="N169" i="4"/>
  <c r="M169" i="4"/>
  <c r="O168" i="4"/>
  <c r="N168" i="4"/>
  <c r="M168" i="4"/>
  <c r="R167" i="4"/>
  <c r="M165" i="4"/>
  <c r="N165" i="4"/>
  <c r="O165" i="4"/>
  <c r="M166" i="4"/>
  <c r="N166" i="4"/>
  <c r="O166" i="4"/>
  <c r="M143" i="4"/>
  <c r="N143" i="4"/>
  <c r="O143" i="4"/>
  <c r="M144" i="4"/>
  <c r="N144" i="4"/>
  <c r="O144" i="4"/>
  <c r="O145" i="4"/>
  <c r="M145" i="4"/>
  <c r="O147" i="4"/>
  <c r="N147" i="4"/>
  <c r="M147" i="4"/>
  <c r="O146" i="4"/>
  <c r="N146" i="4"/>
  <c r="M146" i="4"/>
  <c r="R164" i="4"/>
  <c r="O162" i="4"/>
  <c r="N162" i="4"/>
  <c r="M162" i="4"/>
  <c r="N161" i="4"/>
  <c r="O163" i="4"/>
  <c r="N163" i="4"/>
  <c r="M163" i="4"/>
  <c r="O157" i="4"/>
  <c r="O159" i="4" s="1"/>
  <c r="N157" i="4"/>
  <c r="N159" i="4" s="1"/>
  <c r="M157" i="4"/>
  <c r="O153" i="4"/>
  <c r="M153" i="4"/>
  <c r="N153" i="4"/>
  <c r="E62" i="14"/>
  <c r="O151" i="4"/>
  <c r="N151" i="4"/>
  <c r="M151" i="4"/>
  <c r="M150" i="4"/>
  <c r="M222" i="4" s="1"/>
  <c r="N152" i="4"/>
  <c r="M152" i="4"/>
  <c r="O152" i="4"/>
  <c r="R148" i="4"/>
  <c r="O148" i="4"/>
  <c r="N148" i="4"/>
  <c r="M148" i="4"/>
  <c r="R145" i="4"/>
  <c r="R142" i="4"/>
  <c r="R140" i="4"/>
  <c r="O140" i="4"/>
  <c r="N140" i="4"/>
  <c r="M140" i="4"/>
  <c r="R138" i="4"/>
  <c r="O138" i="4"/>
  <c r="N138" i="4"/>
  <c r="M138" i="4"/>
  <c r="R136" i="4"/>
  <c r="O136" i="4"/>
  <c r="N136" i="4"/>
  <c r="M136" i="4"/>
  <c r="R134" i="4"/>
  <c r="O134" i="4"/>
  <c r="N134" i="4"/>
  <c r="M134" i="4"/>
  <c r="R132" i="4"/>
  <c r="O132" i="4"/>
  <c r="N132" i="4"/>
  <c r="M132" i="4"/>
  <c r="R130" i="4"/>
  <c r="O130" i="4"/>
  <c r="N130" i="4"/>
  <c r="M130" i="4"/>
  <c r="R128" i="4"/>
  <c r="O128" i="4"/>
  <c r="N128" i="4"/>
  <c r="M128" i="4"/>
  <c r="R126" i="4"/>
  <c r="O126" i="4"/>
  <c r="N126" i="4"/>
  <c r="M126" i="4"/>
  <c r="R124" i="4"/>
  <c r="O124" i="4"/>
  <c r="N124" i="4"/>
  <c r="M124" i="4"/>
  <c r="R122" i="4"/>
  <c r="O122" i="4"/>
  <c r="N122" i="4"/>
  <c r="M122" i="4"/>
  <c r="R118" i="4"/>
  <c r="O118" i="4"/>
  <c r="N118" i="4"/>
  <c r="M118" i="4"/>
  <c r="R116" i="4"/>
  <c r="O116" i="4"/>
  <c r="N116" i="4"/>
  <c r="M116" i="4"/>
  <c r="R112" i="4"/>
  <c r="O112" i="4"/>
  <c r="N112" i="4"/>
  <c r="M112" i="4"/>
  <c r="R110" i="4"/>
  <c r="O110" i="4"/>
  <c r="N110" i="4"/>
  <c r="M110" i="4"/>
  <c r="R108" i="4"/>
  <c r="O108" i="4"/>
  <c r="N108" i="4"/>
  <c r="M108" i="4"/>
  <c r="R106" i="4"/>
  <c r="O106" i="4"/>
  <c r="N106" i="4"/>
  <c r="M106" i="4"/>
  <c r="O104" i="4"/>
  <c r="N104" i="4"/>
  <c r="M104" i="4"/>
  <c r="M103" i="4"/>
  <c r="F38" i="14"/>
  <c r="D38" i="14"/>
  <c r="O105" i="4"/>
  <c r="N105" i="4"/>
  <c r="M105" i="4"/>
  <c r="O101" i="4"/>
  <c r="N101" i="4"/>
  <c r="M101" i="4"/>
  <c r="O99" i="4"/>
  <c r="N99" i="4"/>
  <c r="M99" i="4"/>
  <c r="E36" i="14"/>
  <c r="D36" i="14"/>
  <c r="O100" i="4"/>
  <c r="N100" i="4"/>
  <c r="M100" i="4"/>
  <c r="O96" i="4"/>
  <c r="N96" i="4"/>
  <c r="M96" i="4"/>
  <c r="N95" i="4"/>
  <c r="D35" i="14"/>
  <c r="O97" i="4"/>
  <c r="N97" i="4"/>
  <c r="M97" i="4"/>
  <c r="O93" i="4"/>
  <c r="N93" i="4"/>
  <c r="M93" i="4"/>
  <c r="O92" i="4"/>
  <c r="O94" i="4"/>
  <c r="N94" i="4"/>
  <c r="M94" i="4"/>
  <c r="O90" i="4"/>
  <c r="N90" i="4"/>
  <c r="M90" i="4"/>
  <c r="O88" i="4"/>
  <c r="N88" i="4"/>
  <c r="M88" i="4"/>
  <c r="M89" i="4"/>
  <c r="N89" i="4"/>
  <c r="O89" i="4"/>
  <c r="O85" i="4"/>
  <c r="N85" i="4"/>
  <c r="M85" i="4"/>
  <c r="O83" i="4"/>
  <c r="N83" i="4"/>
  <c r="M83" i="4"/>
  <c r="O84" i="4"/>
  <c r="N84" i="4"/>
  <c r="M84" i="4"/>
  <c r="O80" i="4"/>
  <c r="N80" i="4"/>
  <c r="M80" i="4"/>
  <c r="O81" i="4"/>
  <c r="N81" i="4"/>
  <c r="M81" i="4"/>
  <c r="O77" i="4"/>
  <c r="N77" i="4"/>
  <c r="M77" i="4"/>
  <c r="O75" i="4"/>
  <c r="N75" i="4"/>
  <c r="M75" i="4"/>
  <c r="F27" i="14"/>
  <c r="D27" i="14"/>
  <c r="O76" i="4"/>
  <c r="N76" i="4"/>
  <c r="M76" i="4"/>
  <c r="O72" i="4"/>
  <c r="N72" i="4"/>
  <c r="M72" i="4"/>
  <c r="O73" i="4"/>
  <c r="N73" i="4"/>
  <c r="M73" i="4"/>
  <c r="O16" i="4"/>
  <c r="N16" i="4"/>
  <c r="M16" i="4"/>
  <c r="O58" i="4"/>
  <c r="N58" i="4"/>
  <c r="M58" i="4"/>
  <c r="L58" i="4" s="1"/>
  <c r="O57" i="4"/>
  <c r="N57" i="4"/>
  <c r="M57" i="4"/>
  <c r="O56" i="4"/>
  <c r="N56" i="4"/>
  <c r="M56" i="4"/>
  <c r="O54" i="4"/>
  <c r="N54" i="4"/>
  <c r="M54" i="4"/>
  <c r="O53" i="4"/>
  <c r="N53" i="4"/>
  <c r="M53" i="4"/>
  <c r="L53" i="4" s="1"/>
  <c r="O52" i="4"/>
  <c r="N52" i="4"/>
  <c r="M52" i="4"/>
  <c r="O50" i="4"/>
  <c r="O47" i="4" s="1"/>
  <c r="N50" i="4"/>
  <c r="M50" i="4"/>
  <c r="O49" i="4"/>
  <c r="N49" i="4"/>
  <c r="M49" i="4"/>
  <c r="O48" i="4"/>
  <c r="N48" i="4"/>
  <c r="M48" i="4"/>
  <c r="L48" i="4" s="1"/>
  <c r="O46" i="4"/>
  <c r="N46" i="4"/>
  <c r="M46" i="4"/>
  <c r="O45" i="4"/>
  <c r="N45" i="4"/>
  <c r="M45" i="4"/>
  <c r="O44" i="4"/>
  <c r="N44" i="4"/>
  <c r="M44" i="4"/>
  <c r="O42" i="4"/>
  <c r="N42" i="4"/>
  <c r="M42" i="4"/>
  <c r="L42" i="4" s="1"/>
  <c r="O41" i="4"/>
  <c r="N41" i="4"/>
  <c r="M41" i="4"/>
  <c r="O40" i="4"/>
  <c r="N40" i="4"/>
  <c r="M40" i="4"/>
  <c r="O38" i="4"/>
  <c r="N38" i="4"/>
  <c r="M38" i="4"/>
  <c r="O37" i="4"/>
  <c r="N37" i="4"/>
  <c r="M37" i="4"/>
  <c r="L37" i="4" s="1"/>
  <c r="O36" i="4"/>
  <c r="N36" i="4"/>
  <c r="M36" i="4"/>
  <c r="O34" i="4"/>
  <c r="N34" i="4"/>
  <c r="M34" i="4"/>
  <c r="O33" i="4"/>
  <c r="N33" i="4"/>
  <c r="M33" i="4"/>
  <c r="O32" i="4"/>
  <c r="N32" i="4"/>
  <c r="M32" i="4"/>
  <c r="L32" i="4" s="1"/>
  <c r="O30" i="4"/>
  <c r="N30" i="4"/>
  <c r="M30" i="4"/>
  <c r="O29" i="4"/>
  <c r="N29" i="4"/>
  <c r="M29" i="4"/>
  <c r="O28" i="4"/>
  <c r="N28" i="4"/>
  <c r="M28" i="4"/>
  <c r="M62" i="4"/>
  <c r="N62" i="4"/>
  <c r="O62" i="4"/>
  <c r="M63" i="4"/>
  <c r="L63" i="4" s="1"/>
  <c r="N63" i="4"/>
  <c r="O63" i="4"/>
  <c r="O26" i="4"/>
  <c r="O23" i="4" s="1"/>
  <c r="N26" i="4"/>
  <c r="M26" i="4"/>
  <c r="O25" i="4"/>
  <c r="N25" i="4"/>
  <c r="M25" i="4"/>
  <c r="O24" i="4"/>
  <c r="N24" i="4"/>
  <c r="M24" i="4"/>
  <c r="L24" i="4" s="1"/>
  <c r="O22" i="4"/>
  <c r="N22" i="4"/>
  <c r="M22" i="4"/>
  <c r="O21" i="4"/>
  <c r="N21" i="4"/>
  <c r="M21" i="4"/>
  <c r="O20" i="4"/>
  <c r="N20" i="4"/>
  <c r="M20" i="4"/>
  <c r="M17" i="4"/>
  <c r="N17" i="4"/>
  <c r="O17" i="4"/>
  <c r="M18" i="4"/>
  <c r="N18" i="4"/>
  <c r="O18" i="4"/>
  <c r="O12" i="4"/>
  <c r="N12" i="4"/>
  <c r="M12" i="4"/>
  <c r="H99" i="1"/>
  <c r="H95" i="1"/>
  <c r="H87" i="1"/>
  <c r="H85" i="1"/>
  <c r="H84" i="1"/>
  <c r="H83" i="1"/>
  <c r="H80" i="1"/>
  <c r="H79" i="1"/>
  <c r="H201" i="1"/>
  <c r="H202" i="1"/>
  <c r="H203" i="1"/>
  <c r="H204" i="1"/>
  <c r="H205" i="1"/>
  <c r="H206" i="1"/>
  <c r="D80" i="1"/>
  <c r="E27" i="8"/>
  <c r="F27" i="8"/>
  <c r="I27" i="8"/>
  <c r="J27" i="8"/>
  <c r="K27" i="8"/>
  <c r="M80" i="1"/>
  <c r="N80" i="1"/>
  <c r="O80" i="1"/>
  <c r="M16" i="1"/>
  <c r="M201" i="1"/>
  <c r="N201" i="1"/>
  <c r="O201" i="1"/>
  <c r="F200" i="1"/>
  <c r="F207" i="1" s="1"/>
  <c r="Q19" i="6"/>
  <c r="Q18" i="6"/>
  <c r="Q17" i="6"/>
  <c r="Q15" i="6"/>
  <c r="D21" i="9"/>
  <c r="J38" i="7"/>
  <c r="I38" i="7"/>
  <c r="N67" i="4"/>
  <c r="N69" i="4" s="1"/>
  <c r="M67" i="4"/>
  <c r="O67" i="4"/>
  <c r="O69" i="4" s="1"/>
  <c r="G50" i="1"/>
  <c r="K137" i="1"/>
  <c r="I137" i="1"/>
  <c r="D16" i="10"/>
  <c r="E16" i="10"/>
  <c r="F16" i="10"/>
  <c r="G70" i="1"/>
  <c r="I70" i="1"/>
  <c r="J70" i="1"/>
  <c r="K70" i="1"/>
  <c r="G65" i="1"/>
  <c r="I65" i="1"/>
  <c r="J65" i="1"/>
  <c r="K65" i="1"/>
  <c r="G60" i="1"/>
  <c r="I60" i="1"/>
  <c r="J60" i="1"/>
  <c r="K60" i="1"/>
  <c r="G55" i="1"/>
  <c r="I55" i="1"/>
  <c r="J55" i="1"/>
  <c r="K55" i="1"/>
  <c r="G45" i="1"/>
  <c r="I45" i="1"/>
  <c r="J45" i="1"/>
  <c r="K45" i="1"/>
  <c r="I40" i="1"/>
  <c r="J40" i="1"/>
  <c r="K40" i="1"/>
  <c r="G29" i="1"/>
  <c r="I29" i="1"/>
  <c r="J29" i="1"/>
  <c r="K29" i="1"/>
  <c r="G24" i="1"/>
  <c r="J24" i="1"/>
  <c r="G18" i="1"/>
  <c r="I18" i="1"/>
  <c r="J18" i="1"/>
  <c r="K18" i="1"/>
  <c r="H125" i="1"/>
  <c r="M125" i="1"/>
  <c r="N125" i="1"/>
  <c r="O125" i="1"/>
  <c r="I122" i="1"/>
  <c r="J122" i="1"/>
  <c r="K122" i="1"/>
  <c r="I118" i="1"/>
  <c r="J118" i="1"/>
  <c r="K118" i="1"/>
  <c r="I114" i="1"/>
  <c r="J114" i="1"/>
  <c r="K114" i="1"/>
  <c r="F106" i="1"/>
  <c r="G106" i="1"/>
  <c r="I106" i="1"/>
  <c r="J106" i="1"/>
  <c r="K106" i="1"/>
  <c r="F102" i="1"/>
  <c r="G102" i="1"/>
  <c r="I102" i="1"/>
  <c r="J102" i="1"/>
  <c r="K102" i="1"/>
  <c r="F98" i="1"/>
  <c r="G98" i="1"/>
  <c r="F16" i="14" s="1"/>
  <c r="I98" i="1"/>
  <c r="H16" i="14" s="1"/>
  <c r="J98" i="1"/>
  <c r="I16" i="14" s="1"/>
  <c r="K98" i="1"/>
  <c r="J16" i="14" s="1"/>
  <c r="F94" i="1"/>
  <c r="J94" i="1"/>
  <c r="F90" i="1"/>
  <c r="G90" i="1"/>
  <c r="I90" i="1"/>
  <c r="J90" i="1"/>
  <c r="K90" i="1"/>
  <c r="G86" i="1"/>
  <c r="I86" i="1"/>
  <c r="J86" i="1"/>
  <c r="K86" i="1"/>
  <c r="K110" i="1"/>
  <c r="J19" i="14" s="1"/>
  <c r="F110" i="1"/>
  <c r="G110" i="1"/>
  <c r="J110" i="1"/>
  <c r="I19" i="14" s="1"/>
  <c r="I57" i="9"/>
  <c r="H60" i="14" s="1"/>
  <c r="G60" i="14" s="1"/>
  <c r="J57" i="9"/>
  <c r="I60" i="14" s="1"/>
  <c r="K57" i="9"/>
  <c r="J60" i="14" s="1"/>
  <c r="I55" i="9"/>
  <c r="H58" i="14" s="1"/>
  <c r="J55" i="9"/>
  <c r="I58" i="14" s="1"/>
  <c r="K55" i="9"/>
  <c r="J58" i="14" s="1"/>
  <c r="I53" i="9"/>
  <c r="H56" i="14" s="1"/>
  <c r="J53" i="9"/>
  <c r="I56" i="14" s="1"/>
  <c r="K53" i="9"/>
  <c r="J56" i="14" s="1"/>
  <c r="I51" i="9"/>
  <c r="H55" i="14" s="1"/>
  <c r="J51" i="9"/>
  <c r="I55" i="14" s="1"/>
  <c r="K51" i="9"/>
  <c r="J55" i="14" s="1"/>
  <c r="I49" i="9"/>
  <c r="H52" i="14" s="1"/>
  <c r="J49" i="9"/>
  <c r="I52" i="14" s="1"/>
  <c r="K49" i="9"/>
  <c r="J52" i="14" s="1"/>
  <c r="I47" i="9"/>
  <c r="H51" i="14" s="1"/>
  <c r="J47" i="9"/>
  <c r="I51" i="14" s="1"/>
  <c r="K47" i="9"/>
  <c r="J51" i="14" s="1"/>
  <c r="I45" i="9"/>
  <c r="H48" i="14" s="1"/>
  <c r="J45" i="9"/>
  <c r="I48" i="14" s="1"/>
  <c r="K45" i="9"/>
  <c r="J48" i="14" s="1"/>
  <c r="I43" i="9"/>
  <c r="H47" i="14" s="1"/>
  <c r="J43" i="9"/>
  <c r="I47" i="14" s="1"/>
  <c r="K43" i="9"/>
  <c r="J47" i="14" s="1"/>
  <c r="I41" i="9"/>
  <c r="H45" i="14" s="1"/>
  <c r="J41" i="9"/>
  <c r="I45" i="14" s="1"/>
  <c r="K41" i="9"/>
  <c r="J45" i="14" s="1"/>
  <c r="I38" i="9"/>
  <c r="I66" i="9" s="1"/>
  <c r="J38" i="9"/>
  <c r="J66" i="9" s="1"/>
  <c r="K38" i="9"/>
  <c r="K66" i="9" s="1"/>
  <c r="H66" i="9" s="1"/>
  <c r="I39" i="9"/>
  <c r="I65" i="9" s="1"/>
  <c r="J39" i="9"/>
  <c r="J65" i="9" s="1"/>
  <c r="K39" i="9"/>
  <c r="K65" i="9" s="1"/>
  <c r="H65" i="9" s="1"/>
  <c r="I33" i="9"/>
  <c r="J33" i="9"/>
  <c r="K33" i="9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M53" i="9" s="1"/>
  <c r="H54" i="9"/>
  <c r="H53" i="9" s="1"/>
  <c r="O52" i="9"/>
  <c r="O51" i="9" s="1"/>
  <c r="N52" i="9"/>
  <c r="N51" i="9" s="1"/>
  <c r="M52" i="9"/>
  <c r="H52" i="9"/>
  <c r="H51" i="9" s="1"/>
  <c r="O50" i="9"/>
  <c r="N50" i="9"/>
  <c r="N49" i="9" s="1"/>
  <c r="M50" i="9"/>
  <c r="M49" i="9" s="1"/>
  <c r="H50" i="9"/>
  <c r="H49" i="9" s="1"/>
  <c r="O48" i="9"/>
  <c r="O47" i="9" s="1"/>
  <c r="N48" i="9"/>
  <c r="N47" i="9" s="1"/>
  <c r="M48" i="9"/>
  <c r="M47" i="9" s="1"/>
  <c r="H48" i="9"/>
  <c r="O46" i="9"/>
  <c r="O45" i="9" s="1"/>
  <c r="N46" i="9"/>
  <c r="N45" i="9" s="1"/>
  <c r="M46" i="9"/>
  <c r="M45" i="9" s="1"/>
  <c r="H46" i="9"/>
  <c r="H45" i="9" s="1"/>
  <c r="O44" i="9"/>
  <c r="O43" i="9" s="1"/>
  <c r="N44" i="9"/>
  <c r="N43" i="9" s="1"/>
  <c r="M44" i="9"/>
  <c r="M43" i="9" s="1"/>
  <c r="H44" i="9"/>
  <c r="H43" i="9" s="1"/>
  <c r="O42" i="9"/>
  <c r="O61" i="9" s="1"/>
  <c r="O59" i="9" s="1"/>
  <c r="N42" i="9"/>
  <c r="M42" i="9"/>
  <c r="H42" i="9"/>
  <c r="H41" i="9" s="1"/>
  <c r="O35" i="9"/>
  <c r="O39" i="9" s="1"/>
  <c r="N35" i="9"/>
  <c r="N39" i="9" s="1"/>
  <c r="M35" i="9"/>
  <c r="H35" i="9"/>
  <c r="H39" i="9" s="1"/>
  <c r="O34" i="9"/>
  <c r="O38" i="9" s="1"/>
  <c r="O66" i="9" s="1"/>
  <c r="N34" i="9"/>
  <c r="N38" i="9" s="1"/>
  <c r="N66" i="9" s="1"/>
  <c r="M34" i="9"/>
  <c r="M38" i="9" s="1"/>
  <c r="M66" i="9" s="1"/>
  <c r="H34" i="9"/>
  <c r="H38" i="9" s="1"/>
  <c r="I31" i="9"/>
  <c r="J31" i="9"/>
  <c r="K31" i="9"/>
  <c r="O27" i="9"/>
  <c r="O30" i="9" s="1"/>
  <c r="N27" i="9"/>
  <c r="M27" i="9"/>
  <c r="M30" i="9" s="1"/>
  <c r="H27" i="9"/>
  <c r="H26" i="9"/>
  <c r="O25" i="9"/>
  <c r="N25" i="9"/>
  <c r="M25" i="9"/>
  <c r="M24" i="9" s="1"/>
  <c r="H25" i="9"/>
  <c r="H31" i="9" s="1"/>
  <c r="H24" i="9"/>
  <c r="O17" i="9"/>
  <c r="O16" i="9" s="1"/>
  <c r="N17" i="9"/>
  <c r="N16" i="9" s="1"/>
  <c r="M17" i="9"/>
  <c r="M16" i="9" s="1"/>
  <c r="H17" i="9"/>
  <c r="H16" i="9" s="1"/>
  <c r="O15" i="9"/>
  <c r="N15" i="9"/>
  <c r="M15" i="9"/>
  <c r="H15" i="9"/>
  <c r="I16" i="9"/>
  <c r="H24" i="14" s="1"/>
  <c r="G24" i="14" s="1"/>
  <c r="J16" i="9"/>
  <c r="I24" i="14" s="1"/>
  <c r="K16" i="9"/>
  <c r="J24" i="14" s="1"/>
  <c r="I14" i="9"/>
  <c r="J14" i="9"/>
  <c r="K14" i="9"/>
  <c r="H13" i="9"/>
  <c r="M13" i="9"/>
  <c r="N13" i="9"/>
  <c r="O13" i="9"/>
  <c r="I18" i="8"/>
  <c r="J18" i="8"/>
  <c r="K18" i="8"/>
  <c r="I24" i="8"/>
  <c r="J24" i="8"/>
  <c r="K24" i="8"/>
  <c r="O26" i="8"/>
  <c r="N26" i="8"/>
  <c r="M26" i="8"/>
  <c r="O23" i="8"/>
  <c r="O24" i="8" s="1"/>
  <c r="N23" i="8"/>
  <c r="N24" i="8" s="1"/>
  <c r="M23" i="8"/>
  <c r="H23" i="8"/>
  <c r="H24" i="8" s="1"/>
  <c r="O17" i="8"/>
  <c r="O18" i="8" s="1"/>
  <c r="N17" i="8"/>
  <c r="N18" i="8" s="1"/>
  <c r="M17" i="8"/>
  <c r="H17" i="8"/>
  <c r="H18" i="8" s="1"/>
  <c r="H14" i="8"/>
  <c r="M14" i="8"/>
  <c r="N14" i="8"/>
  <c r="O14" i="8"/>
  <c r="O13" i="8"/>
  <c r="N13" i="8"/>
  <c r="N12" i="8" s="1"/>
  <c r="M13" i="8"/>
  <c r="H13" i="8"/>
  <c r="G35" i="7"/>
  <c r="I35" i="7"/>
  <c r="J35" i="7"/>
  <c r="K35" i="7"/>
  <c r="K38" i="7"/>
  <c r="I69" i="7"/>
  <c r="J69" i="7"/>
  <c r="K69" i="7"/>
  <c r="I85" i="7"/>
  <c r="J85" i="7"/>
  <c r="K85" i="7"/>
  <c r="I91" i="7"/>
  <c r="J91" i="7"/>
  <c r="K91" i="7"/>
  <c r="O37" i="7"/>
  <c r="O38" i="7" s="1"/>
  <c r="H40" i="7"/>
  <c r="M40" i="7"/>
  <c r="N40" i="7"/>
  <c r="O40" i="7"/>
  <c r="H41" i="7"/>
  <c r="M41" i="7"/>
  <c r="N41" i="7"/>
  <c r="O41" i="7"/>
  <c r="H42" i="7"/>
  <c r="M42" i="7"/>
  <c r="N42" i="7"/>
  <c r="O42" i="7"/>
  <c r="H43" i="7"/>
  <c r="M43" i="7"/>
  <c r="N43" i="7"/>
  <c r="O43" i="7"/>
  <c r="H44" i="7"/>
  <c r="M44" i="7"/>
  <c r="N44" i="7"/>
  <c r="O44" i="7"/>
  <c r="H45" i="7"/>
  <c r="M45" i="7"/>
  <c r="N45" i="7"/>
  <c r="O45" i="7"/>
  <c r="H46" i="7"/>
  <c r="M46" i="7"/>
  <c r="N46" i="7"/>
  <c r="O46" i="7"/>
  <c r="H50" i="7"/>
  <c r="M50" i="7"/>
  <c r="N50" i="7"/>
  <c r="O50" i="7"/>
  <c r="H51" i="7"/>
  <c r="M51" i="7"/>
  <c r="N51" i="7"/>
  <c r="O51" i="7"/>
  <c r="H53" i="7"/>
  <c r="M53" i="7"/>
  <c r="N53" i="7"/>
  <c r="O53" i="7"/>
  <c r="H54" i="7"/>
  <c r="M54" i="7"/>
  <c r="N54" i="7"/>
  <c r="O54" i="7"/>
  <c r="H55" i="7"/>
  <c r="M55" i="7"/>
  <c r="N55" i="7"/>
  <c r="O55" i="7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O34" i="7"/>
  <c r="N34" i="7"/>
  <c r="M34" i="7"/>
  <c r="H34" i="7"/>
  <c r="O33" i="7"/>
  <c r="N33" i="7"/>
  <c r="M33" i="7"/>
  <c r="H33" i="7"/>
  <c r="O32" i="7"/>
  <c r="N32" i="7"/>
  <c r="M32" i="7"/>
  <c r="H32" i="7"/>
  <c r="O31" i="7"/>
  <c r="N31" i="7"/>
  <c r="M31" i="7"/>
  <c r="H31" i="7"/>
  <c r="O30" i="7"/>
  <c r="N30" i="7"/>
  <c r="M30" i="7"/>
  <c r="H30" i="7"/>
  <c r="O29" i="7"/>
  <c r="N29" i="7"/>
  <c r="M29" i="7"/>
  <c r="H29" i="7"/>
  <c r="O28" i="7"/>
  <c r="N28" i="7"/>
  <c r="M28" i="7"/>
  <c r="H28" i="7"/>
  <c r="O27" i="7"/>
  <c r="N27" i="7"/>
  <c r="M27" i="7"/>
  <c r="H27" i="7"/>
  <c r="O26" i="7"/>
  <c r="N26" i="7"/>
  <c r="M26" i="7"/>
  <c r="H26" i="7"/>
  <c r="O25" i="7"/>
  <c r="N25" i="7"/>
  <c r="M25" i="7"/>
  <c r="H25" i="7"/>
  <c r="O24" i="7"/>
  <c r="N24" i="7"/>
  <c r="N35" i="7" s="1"/>
  <c r="M24" i="7"/>
  <c r="H24" i="7"/>
  <c r="I22" i="7"/>
  <c r="J22" i="7"/>
  <c r="K22" i="7"/>
  <c r="H13" i="7"/>
  <c r="M13" i="7"/>
  <c r="N13" i="7"/>
  <c r="O13" i="7"/>
  <c r="H14" i="7"/>
  <c r="M14" i="7"/>
  <c r="N14" i="7"/>
  <c r="O14" i="7"/>
  <c r="H15" i="7"/>
  <c r="M15" i="7"/>
  <c r="L15" i="7" s="1"/>
  <c r="N15" i="7"/>
  <c r="O15" i="7"/>
  <c r="H16" i="7"/>
  <c r="M16" i="7"/>
  <c r="N16" i="7"/>
  <c r="O16" i="7"/>
  <c r="H17" i="7"/>
  <c r="M17" i="7"/>
  <c r="N17" i="7"/>
  <c r="O17" i="7"/>
  <c r="H18" i="7"/>
  <c r="M18" i="7"/>
  <c r="N18" i="7"/>
  <c r="O18" i="7"/>
  <c r="H19" i="7"/>
  <c r="M19" i="7"/>
  <c r="N19" i="7"/>
  <c r="O19" i="7"/>
  <c r="H20" i="7"/>
  <c r="M20" i="7"/>
  <c r="N20" i="7"/>
  <c r="O20" i="7"/>
  <c r="H21" i="7"/>
  <c r="M21" i="7"/>
  <c r="N21" i="7"/>
  <c r="O21" i="7"/>
  <c r="O12" i="7"/>
  <c r="N12" i="7"/>
  <c r="M12" i="7"/>
  <c r="H12" i="7"/>
  <c r="I16" i="6"/>
  <c r="J16" i="6"/>
  <c r="K16" i="6"/>
  <c r="I13" i="6"/>
  <c r="J13" i="6"/>
  <c r="J17" i="6" s="1"/>
  <c r="K13" i="6"/>
  <c r="O15" i="6"/>
  <c r="O16" i="6" s="1"/>
  <c r="N15" i="6"/>
  <c r="N16" i="6" s="1"/>
  <c r="M15" i="6"/>
  <c r="M16" i="6" s="1"/>
  <c r="H15" i="6"/>
  <c r="H16" i="6"/>
  <c r="O12" i="6"/>
  <c r="O13" i="6" s="1"/>
  <c r="N12" i="6"/>
  <c r="N13" i="6" s="1"/>
  <c r="M12" i="6"/>
  <c r="H12" i="6"/>
  <c r="H13" i="6" s="1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M41" i="14" s="1"/>
  <c r="O29" i="3"/>
  <c r="H30" i="3"/>
  <c r="M30" i="3"/>
  <c r="N30" i="3"/>
  <c r="M42" i="14" s="1"/>
  <c r="O30" i="3"/>
  <c r="H32" i="3"/>
  <c r="M32" i="3"/>
  <c r="N32" i="3"/>
  <c r="O32" i="3"/>
  <c r="H33" i="3"/>
  <c r="M33" i="3"/>
  <c r="N33" i="3"/>
  <c r="O33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M50" i="14" s="1"/>
  <c r="O38" i="3"/>
  <c r="H39" i="3"/>
  <c r="M39" i="3"/>
  <c r="N39" i="3"/>
  <c r="O39" i="3"/>
  <c r="H40" i="3"/>
  <c r="M40" i="3"/>
  <c r="N40" i="3"/>
  <c r="O40" i="3"/>
  <c r="H41" i="3"/>
  <c r="M41" i="3"/>
  <c r="N41" i="3"/>
  <c r="M53" i="14" s="1"/>
  <c r="O41" i="3"/>
  <c r="H42" i="3"/>
  <c r="M42" i="3"/>
  <c r="N42" i="3"/>
  <c r="M54" i="14" s="1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M59" i="14" s="1"/>
  <c r="O47" i="3"/>
  <c r="H48" i="3"/>
  <c r="M48" i="3"/>
  <c r="N48" i="3"/>
  <c r="O48" i="3"/>
  <c r="H49" i="3"/>
  <c r="M49" i="3"/>
  <c r="N49" i="3"/>
  <c r="O49" i="3"/>
  <c r="H50" i="3"/>
  <c r="M50" i="3"/>
  <c r="L62" i="14" s="1"/>
  <c r="N50" i="3"/>
  <c r="O50" i="3"/>
  <c r="N62" i="14" s="1"/>
  <c r="H51" i="3"/>
  <c r="M51" i="3"/>
  <c r="N51" i="3"/>
  <c r="O51" i="3"/>
  <c r="G52" i="3"/>
  <c r="K52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N31" i="14" s="1"/>
  <c r="H20" i="3"/>
  <c r="M20" i="3"/>
  <c r="N20" i="3"/>
  <c r="O20" i="3"/>
  <c r="H21" i="3"/>
  <c r="M21" i="3"/>
  <c r="N21" i="3"/>
  <c r="M33" i="14" s="1"/>
  <c r="O21" i="3"/>
  <c r="I108" i="2"/>
  <c r="I116" i="2" s="1"/>
  <c r="J108" i="2"/>
  <c r="J116" i="2" s="1"/>
  <c r="K108" i="2"/>
  <c r="K116" i="2" s="1"/>
  <c r="H110" i="2"/>
  <c r="H111" i="2"/>
  <c r="H112" i="2"/>
  <c r="H113" i="2"/>
  <c r="H114" i="2"/>
  <c r="I119" i="2"/>
  <c r="J119" i="2"/>
  <c r="K119" i="2"/>
  <c r="I120" i="2"/>
  <c r="J120" i="2"/>
  <c r="K120" i="2"/>
  <c r="H120" i="2" s="1"/>
  <c r="I121" i="2"/>
  <c r="H121" i="2" s="1"/>
  <c r="J121" i="2"/>
  <c r="K121" i="2"/>
  <c r="I122" i="2"/>
  <c r="H122" i="2" s="1"/>
  <c r="J122" i="2"/>
  <c r="K122" i="2"/>
  <c r="I123" i="2"/>
  <c r="J123" i="2"/>
  <c r="K123" i="2"/>
  <c r="I124" i="2"/>
  <c r="J124" i="2"/>
  <c r="K124" i="2"/>
  <c r="H124" i="2" s="1"/>
  <c r="I125" i="2"/>
  <c r="J125" i="2"/>
  <c r="K125" i="2"/>
  <c r="I126" i="2"/>
  <c r="J126" i="2"/>
  <c r="K126" i="2"/>
  <c r="I127" i="2"/>
  <c r="J127" i="2"/>
  <c r="K127" i="2"/>
  <c r="I128" i="2"/>
  <c r="J128" i="2"/>
  <c r="K128" i="2"/>
  <c r="I129" i="2"/>
  <c r="J129" i="2"/>
  <c r="K129" i="2"/>
  <c r="I130" i="2"/>
  <c r="J130" i="2"/>
  <c r="K130" i="2"/>
  <c r="I131" i="2"/>
  <c r="J131" i="2"/>
  <c r="M131" i="2"/>
  <c r="I132" i="2"/>
  <c r="J132" i="2"/>
  <c r="I133" i="2"/>
  <c r="J133" i="2"/>
  <c r="K133" i="2"/>
  <c r="I134" i="2"/>
  <c r="J134" i="2"/>
  <c r="K134" i="2"/>
  <c r="I135" i="2"/>
  <c r="J135" i="2"/>
  <c r="K135" i="2"/>
  <c r="I136" i="2"/>
  <c r="J136" i="2"/>
  <c r="K136" i="2"/>
  <c r="I137" i="2"/>
  <c r="H137" i="2" s="1"/>
  <c r="J137" i="2"/>
  <c r="K137" i="2"/>
  <c r="I138" i="2"/>
  <c r="J138" i="2"/>
  <c r="N104" i="2"/>
  <c r="M104" i="2"/>
  <c r="N102" i="2"/>
  <c r="M102" i="2"/>
  <c r="N100" i="2"/>
  <c r="M100" i="2"/>
  <c r="N96" i="2"/>
  <c r="M96" i="2"/>
  <c r="N94" i="2"/>
  <c r="M94" i="2"/>
  <c r="N92" i="2"/>
  <c r="M92" i="2"/>
  <c r="N90" i="2"/>
  <c r="M90" i="2"/>
  <c r="N86" i="2"/>
  <c r="M86" i="2"/>
  <c r="N84" i="2"/>
  <c r="M84" i="2"/>
  <c r="J106" i="2"/>
  <c r="K82" i="2"/>
  <c r="N82" i="2"/>
  <c r="O82" i="2"/>
  <c r="K84" i="2"/>
  <c r="H84" i="2" s="1"/>
  <c r="K86" i="2"/>
  <c r="H86" i="2" s="1"/>
  <c r="K88" i="2"/>
  <c r="H88" i="2" s="1"/>
  <c r="K90" i="2"/>
  <c r="H90" i="2"/>
  <c r="K92" i="2"/>
  <c r="H92" i="2" s="1"/>
  <c r="K94" i="2"/>
  <c r="H94" i="2" s="1"/>
  <c r="K96" i="2"/>
  <c r="H96" i="2" s="1"/>
  <c r="K98" i="2"/>
  <c r="H98" i="2" s="1"/>
  <c r="K100" i="2"/>
  <c r="H100" i="2" s="1"/>
  <c r="K102" i="2"/>
  <c r="H102" i="2" s="1"/>
  <c r="K104" i="2"/>
  <c r="H104" i="2" s="1"/>
  <c r="I106" i="2"/>
  <c r="N76" i="2"/>
  <c r="I76" i="2"/>
  <c r="J76" i="2"/>
  <c r="J80" i="2" s="1"/>
  <c r="K76" i="2"/>
  <c r="H77" i="2"/>
  <c r="L77" i="2"/>
  <c r="H78" i="2"/>
  <c r="H79" i="2"/>
  <c r="O72" i="2"/>
  <c r="O132" i="2" s="1"/>
  <c r="K72" i="2"/>
  <c r="H72" i="2" s="1"/>
  <c r="N70" i="2"/>
  <c r="M70" i="2"/>
  <c r="K70" i="2"/>
  <c r="H70" i="2" s="1"/>
  <c r="O70" i="2"/>
  <c r="K62" i="2"/>
  <c r="H63" i="2"/>
  <c r="L63" i="2"/>
  <c r="H64" i="2"/>
  <c r="M64" i="2"/>
  <c r="L64" i="2" s="1"/>
  <c r="N64" i="2"/>
  <c r="O64" i="2"/>
  <c r="H65" i="2"/>
  <c r="N65" i="2"/>
  <c r="O65" i="2"/>
  <c r="H67" i="2"/>
  <c r="L67" i="2"/>
  <c r="H68" i="2"/>
  <c r="M68" i="2"/>
  <c r="N68" i="2"/>
  <c r="O68" i="2"/>
  <c r="H69" i="2"/>
  <c r="N69" i="2"/>
  <c r="O69" i="2"/>
  <c r="H47" i="2"/>
  <c r="L47" i="2"/>
  <c r="H48" i="2"/>
  <c r="M48" i="2"/>
  <c r="N48" i="2"/>
  <c r="O48" i="2"/>
  <c r="H49" i="2"/>
  <c r="M49" i="2" s="1"/>
  <c r="L49" i="2" s="1"/>
  <c r="N49" i="2"/>
  <c r="O49" i="2"/>
  <c r="H51" i="2"/>
  <c r="L51" i="2"/>
  <c r="H52" i="2"/>
  <c r="M52" i="2"/>
  <c r="N52" i="2"/>
  <c r="O52" i="2"/>
  <c r="H53" i="2"/>
  <c r="M53" i="2" s="1"/>
  <c r="N53" i="2"/>
  <c r="O53" i="2"/>
  <c r="H55" i="2"/>
  <c r="L55" i="2"/>
  <c r="H56" i="2"/>
  <c r="M56" i="2"/>
  <c r="N56" i="2"/>
  <c r="O56" i="2"/>
  <c r="H57" i="2"/>
  <c r="N57" i="2"/>
  <c r="O57" i="2"/>
  <c r="K58" i="2"/>
  <c r="H59" i="2"/>
  <c r="L59" i="2"/>
  <c r="H60" i="2"/>
  <c r="H58" i="2" s="1"/>
  <c r="M60" i="2"/>
  <c r="N60" i="2"/>
  <c r="O60" i="2"/>
  <c r="H61" i="2"/>
  <c r="M61" i="2" s="1"/>
  <c r="O61" i="2"/>
  <c r="H43" i="2"/>
  <c r="L43" i="2"/>
  <c r="H44" i="2"/>
  <c r="M44" i="2"/>
  <c r="N44" i="2"/>
  <c r="O44" i="2"/>
  <c r="O42" i="2" s="1"/>
  <c r="H45" i="2"/>
  <c r="N45" i="2"/>
  <c r="O45" i="2"/>
  <c r="K38" i="2"/>
  <c r="H39" i="2"/>
  <c r="L39" i="2"/>
  <c r="H40" i="2"/>
  <c r="M40" i="2"/>
  <c r="N40" i="2"/>
  <c r="O40" i="2"/>
  <c r="H41" i="2"/>
  <c r="M41" i="2" s="1"/>
  <c r="N41" i="2"/>
  <c r="O41" i="2"/>
  <c r="H35" i="2"/>
  <c r="L35" i="2"/>
  <c r="H36" i="2"/>
  <c r="M36" i="2"/>
  <c r="L36" i="2" s="1"/>
  <c r="N36" i="2"/>
  <c r="O36" i="2"/>
  <c r="H37" i="2"/>
  <c r="M37" i="2" s="1"/>
  <c r="N37" i="2"/>
  <c r="O37" i="2"/>
  <c r="N32" i="2"/>
  <c r="O32" i="2"/>
  <c r="N33" i="2"/>
  <c r="O33" i="2"/>
  <c r="M32" i="2"/>
  <c r="K30" i="2"/>
  <c r="H31" i="2"/>
  <c r="L31" i="2"/>
  <c r="H32" i="2"/>
  <c r="H33" i="2"/>
  <c r="M33" i="2" s="1"/>
  <c r="O14" i="2"/>
  <c r="O119" i="2" s="1"/>
  <c r="N14" i="2"/>
  <c r="N119" i="2" s="1"/>
  <c r="M14" i="2"/>
  <c r="M119" i="2" s="1"/>
  <c r="H14" i="2"/>
  <c r="F12" i="2"/>
  <c r="G12" i="2"/>
  <c r="I12" i="2"/>
  <c r="I74" i="2" s="1"/>
  <c r="J12" i="2"/>
  <c r="J74" i="2" s="1"/>
  <c r="K12" i="2"/>
  <c r="M21" i="2"/>
  <c r="M126" i="2" s="1"/>
  <c r="N21" i="2"/>
  <c r="N126" i="2" s="1"/>
  <c r="O21" i="2"/>
  <c r="O126" i="2" s="1"/>
  <c r="M22" i="2"/>
  <c r="M127" i="2" s="1"/>
  <c r="N22" i="2"/>
  <c r="N127" i="2" s="1"/>
  <c r="O22" i="2"/>
  <c r="O127" i="2" s="1"/>
  <c r="M23" i="2"/>
  <c r="N23" i="2"/>
  <c r="N128" i="2" s="1"/>
  <c r="O23" i="2"/>
  <c r="O128" i="2" s="1"/>
  <c r="M24" i="2"/>
  <c r="M129" i="2" s="1"/>
  <c r="N24" i="2"/>
  <c r="N129" i="2" s="1"/>
  <c r="O24" i="2"/>
  <c r="O129" i="2" s="1"/>
  <c r="M25" i="2"/>
  <c r="N25" i="2"/>
  <c r="O25" i="2"/>
  <c r="M26" i="2"/>
  <c r="N26" i="2"/>
  <c r="N134" i="2" s="1"/>
  <c r="O26" i="2"/>
  <c r="M27" i="2"/>
  <c r="N27" i="2"/>
  <c r="N135" i="2" s="1"/>
  <c r="O27" i="2"/>
  <c r="O135" i="2" s="1"/>
  <c r="M28" i="2"/>
  <c r="N28" i="2"/>
  <c r="O28" i="2"/>
  <c r="M29" i="2"/>
  <c r="N29" i="2"/>
  <c r="O29" i="2"/>
  <c r="M15" i="2"/>
  <c r="N15" i="2"/>
  <c r="N120" i="2" s="1"/>
  <c r="O15" i="2"/>
  <c r="O120" i="2" s="1"/>
  <c r="M16" i="2"/>
  <c r="N16" i="2"/>
  <c r="N121" i="2" s="1"/>
  <c r="O16" i="2"/>
  <c r="O121" i="2" s="1"/>
  <c r="M17" i="2"/>
  <c r="M122" i="2" s="1"/>
  <c r="N17" i="2"/>
  <c r="N122" i="2" s="1"/>
  <c r="O17" i="2"/>
  <c r="O122" i="2" s="1"/>
  <c r="M18" i="2"/>
  <c r="N18" i="2"/>
  <c r="N123" i="2" s="1"/>
  <c r="O18" i="2"/>
  <c r="O123" i="2" s="1"/>
  <c r="M19" i="2"/>
  <c r="N19" i="2"/>
  <c r="N124" i="2" s="1"/>
  <c r="O19" i="2"/>
  <c r="O124" i="2" s="1"/>
  <c r="M20" i="2"/>
  <c r="M125" i="2" s="1"/>
  <c r="N20" i="2"/>
  <c r="N125" i="2" s="1"/>
  <c r="O20" i="2"/>
  <c r="O125" i="2" s="1"/>
  <c r="I208" i="1"/>
  <c r="J208" i="1"/>
  <c r="K208" i="1"/>
  <c r="M202" i="1"/>
  <c r="M211" i="1" s="1"/>
  <c r="N202" i="1"/>
  <c r="N211" i="1" s="1"/>
  <c r="O202" i="1"/>
  <c r="O211" i="1" s="1"/>
  <c r="M203" i="1"/>
  <c r="N203" i="1"/>
  <c r="O203" i="1"/>
  <c r="M204" i="1"/>
  <c r="N204" i="1"/>
  <c r="O204" i="1"/>
  <c r="N74" i="14" s="1"/>
  <c r="M205" i="1"/>
  <c r="N205" i="1"/>
  <c r="O205" i="1"/>
  <c r="M206" i="1"/>
  <c r="N206" i="1"/>
  <c r="O206" i="1"/>
  <c r="N183" i="1"/>
  <c r="N198" i="1" s="1"/>
  <c r="M183" i="1"/>
  <c r="M198" i="1" s="1"/>
  <c r="I181" i="1"/>
  <c r="H15" i="10" s="1"/>
  <c r="G15" i="10" s="1"/>
  <c r="H179" i="1"/>
  <c r="M179" i="1"/>
  <c r="N179" i="1"/>
  <c r="O179" i="1"/>
  <c r="H180" i="1"/>
  <c r="M180" i="1"/>
  <c r="N180" i="1"/>
  <c r="O180" i="1"/>
  <c r="H178" i="1"/>
  <c r="H181" i="1" s="1"/>
  <c r="H138" i="1"/>
  <c r="M138" i="1"/>
  <c r="N138" i="1"/>
  <c r="O138" i="1"/>
  <c r="I135" i="1"/>
  <c r="J135" i="1"/>
  <c r="K135" i="1"/>
  <c r="H134" i="1"/>
  <c r="M134" i="1"/>
  <c r="N134" i="1"/>
  <c r="O134" i="1"/>
  <c r="N26" i="14" s="1"/>
  <c r="I131" i="1"/>
  <c r="J131" i="1"/>
  <c r="K131" i="1"/>
  <c r="M79" i="1"/>
  <c r="N79" i="1"/>
  <c r="O79" i="1"/>
  <c r="N82" i="1"/>
  <c r="O82" i="1"/>
  <c r="M83" i="1"/>
  <c r="M212" i="1" s="1"/>
  <c r="N83" i="1"/>
  <c r="N212" i="1" s="1"/>
  <c r="O83" i="1"/>
  <c r="O212" i="1" s="1"/>
  <c r="M84" i="1"/>
  <c r="N84" i="1"/>
  <c r="O84" i="1"/>
  <c r="M85" i="1"/>
  <c r="N85" i="1"/>
  <c r="O85" i="1"/>
  <c r="M87" i="1"/>
  <c r="N87" i="1"/>
  <c r="O87" i="1"/>
  <c r="H88" i="1"/>
  <c r="M88" i="1"/>
  <c r="N88" i="1"/>
  <c r="O88" i="1"/>
  <c r="H91" i="1"/>
  <c r="M91" i="1"/>
  <c r="N91" i="1"/>
  <c r="O91" i="1"/>
  <c r="H92" i="1"/>
  <c r="M92" i="1"/>
  <c r="N92" i="1"/>
  <c r="O92" i="1"/>
  <c r="H93" i="1"/>
  <c r="M93" i="1"/>
  <c r="N93" i="1"/>
  <c r="O93" i="1"/>
  <c r="M95" i="1"/>
  <c r="N95" i="1"/>
  <c r="O95" i="1"/>
  <c r="H96" i="1"/>
  <c r="M96" i="1"/>
  <c r="N96" i="1"/>
  <c r="O96" i="1"/>
  <c r="M97" i="1"/>
  <c r="N97" i="1"/>
  <c r="O97" i="1"/>
  <c r="M99" i="1"/>
  <c r="N99" i="1"/>
  <c r="O99" i="1"/>
  <c r="H100" i="1"/>
  <c r="M100" i="1"/>
  <c r="N100" i="1"/>
  <c r="O100" i="1"/>
  <c r="H101" i="1"/>
  <c r="M101" i="1"/>
  <c r="N101" i="1"/>
  <c r="O101" i="1"/>
  <c r="H103" i="1"/>
  <c r="M103" i="1"/>
  <c r="N103" i="1"/>
  <c r="O103" i="1"/>
  <c r="H104" i="1"/>
  <c r="M104" i="1"/>
  <c r="N104" i="1"/>
  <c r="O104" i="1"/>
  <c r="H105" i="1"/>
  <c r="M105" i="1"/>
  <c r="N105" i="1"/>
  <c r="O105" i="1"/>
  <c r="H107" i="1"/>
  <c r="M107" i="1"/>
  <c r="N107" i="1"/>
  <c r="O107" i="1"/>
  <c r="H108" i="1"/>
  <c r="M108" i="1"/>
  <c r="N108" i="1"/>
  <c r="O108" i="1"/>
  <c r="H109" i="1"/>
  <c r="M109" i="1"/>
  <c r="N109" i="1"/>
  <c r="O109" i="1"/>
  <c r="H111" i="1"/>
  <c r="M111" i="1"/>
  <c r="N111" i="1"/>
  <c r="O111" i="1"/>
  <c r="H112" i="1"/>
  <c r="M112" i="1"/>
  <c r="N112" i="1"/>
  <c r="O112" i="1"/>
  <c r="N113" i="1"/>
  <c r="O113" i="1"/>
  <c r="H115" i="1"/>
  <c r="M115" i="1"/>
  <c r="N115" i="1"/>
  <c r="O115" i="1"/>
  <c r="H116" i="1"/>
  <c r="M116" i="1"/>
  <c r="N116" i="1"/>
  <c r="O116" i="1"/>
  <c r="H117" i="1"/>
  <c r="M117" i="1"/>
  <c r="N117" i="1"/>
  <c r="N114" i="1" s="1"/>
  <c r="O117" i="1"/>
  <c r="H119" i="1"/>
  <c r="M119" i="1"/>
  <c r="N119" i="1"/>
  <c r="O119" i="1"/>
  <c r="H120" i="1"/>
  <c r="M120" i="1"/>
  <c r="N120" i="1"/>
  <c r="O120" i="1"/>
  <c r="H121" i="1"/>
  <c r="M121" i="1"/>
  <c r="N121" i="1"/>
  <c r="O121" i="1"/>
  <c r="H123" i="1"/>
  <c r="M123" i="1"/>
  <c r="N123" i="1"/>
  <c r="O123" i="1"/>
  <c r="H124" i="1"/>
  <c r="M124" i="1"/>
  <c r="N124" i="1"/>
  <c r="O124" i="1"/>
  <c r="H128" i="1"/>
  <c r="M128" i="1"/>
  <c r="N128" i="1"/>
  <c r="O128" i="1"/>
  <c r="H129" i="1"/>
  <c r="M129" i="1"/>
  <c r="N129" i="1"/>
  <c r="O129" i="1"/>
  <c r="M52" i="1"/>
  <c r="N52" i="1"/>
  <c r="O52" i="1"/>
  <c r="M53" i="1"/>
  <c r="N53" i="1"/>
  <c r="O53" i="1"/>
  <c r="M56" i="1"/>
  <c r="N56" i="1"/>
  <c r="O56" i="1"/>
  <c r="M57" i="1"/>
  <c r="N57" i="1"/>
  <c r="O57" i="1"/>
  <c r="M58" i="1"/>
  <c r="N58" i="1"/>
  <c r="O58" i="1"/>
  <c r="M61" i="1"/>
  <c r="N61" i="1"/>
  <c r="O61" i="1"/>
  <c r="M62" i="1"/>
  <c r="N62" i="1"/>
  <c r="O62" i="1"/>
  <c r="M63" i="1"/>
  <c r="N63" i="1"/>
  <c r="O63" i="1"/>
  <c r="M66" i="1"/>
  <c r="N66" i="1"/>
  <c r="O66" i="1"/>
  <c r="M67" i="1"/>
  <c r="N67" i="1"/>
  <c r="O67" i="1"/>
  <c r="M68" i="1"/>
  <c r="N68" i="1"/>
  <c r="O68" i="1"/>
  <c r="M71" i="1"/>
  <c r="N71" i="1"/>
  <c r="O71" i="1"/>
  <c r="M72" i="1"/>
  <c r="N72" i="1"/>
  <c r="O72" i="1"/>
  <c r="M73" i="1"/>
  <c r="N73" i="1"/>
  <c r="O73" i="1"/>
  <c r="M75" i="1"/>
  <c r="N75" i="1"/>
  <c r="O75" i="1"/>
  <c r="N25" i="14" s="1"/>
  <c r="M36" i="1"/>
  <c r="N36" i="1"/>
  <c r="O36" i="1"/>
  <c r="M37" i="1"/>
  <c r="N37" i="1"/>
  <c r="O37" i="1"/>
  <c r="M38" i="1"/>
  <c r="N38" i="1"/>
  <c r="O38" i="1"/>
  <c r="M41" i="1"/>
  <c r="N41" i="1"/>
  <c r="O41" i="1"/>
  <c r="M42" i="1"/>
  <c r="N42" i="1"/>
  <c r="O42" i="1"/>
  <c r="M43" i="1"/>
  <c r="N43" i="1"/>
  <c r="O43" i="1"/>
  <c r="M46" i="1"/>
  <c r="N46" i="1"/>
  <c r="O46" i="1"/>
  <c r="M47" i="1"/>
  <c r="N47" i="1"/>
  <c r="O47" i="1"/>
  <c r="M48" i="1"/>
  <c r="N48" i="1"/>
  <c r="O48" i="1"/>
  <c r="M51" i="1"/>
  <c r="N51" i="1"/>
  <c r="O51" i="1"/>
  <c r="M19" i="1"/>
  <c r="N19" i="1"/>
  <c r="O19" i="1"/>
  <c r="M20" i="1"/>
  <c r="N20" i="1"/>
  <c r="O20" i="1"/>
  <c r="M21" i="1"/>
  <c r="N21" i="1"/>
  <c r="O21" i="1"/>
  <c r="M22" i="1"/>
  <c r="N22" i="1"/>
  <c r="O22" i="1"/>
  <c r="M25" i="1"/>
  <c r="N25" i="1"/>
  <c r="O25" i="1"/>
  <c r="M26" i="1"/>
  <c r="N26" i="1"/>
  <c r="O26" i="1"/>
  <c r="M27" i="1"/>
  <c r="N27" i="1"/>
  <c r="O27" i="1"/>
  <c r="M30" i="1"/>
  <c r="N30" i="1"/>
  <c r="O30" i="1"/>
  <c r="M31" i="1"/>
  <c r="N31" i="1"/>
  <c r="O31" i="1"/>
  <c r="M32" i="1"/>
  <c r="N32" i="1"/>
  <c r="O32" i="1"/>
  <c r="M33" i="1"/>
  <c r="N33" i="1"/>
  <c r="O33" i="1"/>
  <c r="N16" i="1"/>
  <c r="O16" i="1"/>
  <c r="D12" i="1"/>
  <c r="O12" i="1"/>
  <c r="N11" i="14" s="1"/>
  <c r="N12" i="1"/>
  <c r="M11" i="14" s="1"/>
  <c r="M12" i="1"/>
  <c r="L11" i="14" s="1"/>
  <c r="H12" i="1"/>
  <c r="I91" i="12"/>
  <c r="J91" i="12"/>
  <c r="K91" i="12"/>
  <c r="H88" i="12"/>
  <c r="M88" i="12"/>
  <c r="N88" i="12"/>
  <c r="H89" i="12"/>
  <c r="M89" i="12"/>
  <c r="N89" i="12"/>
  <c r="H90" i="12"/>
  <c r="M90" i="12"/>
  <c r="N90" i="12"/>
  <c r="N87" i="12"/>
  <c r="M87" i="12"/>
  <c r="H87" i="12"/>
  <c r="I85" i="12"/>
  <c r="J85" i="12"/>
  <c r="K85" i="12"/>
  <c r="H72" i="12"/>
  <c r="H73" i="12"/>
  <c r="H74" i="12"/>
  <c r="H75" i="12"/>
  <c r="H76" i="12"/>
  <c r="H77" i="12"/>
  <c r="H78" i="12"/>
  <c r="H79" i="12"/>
  <c r="H80" i="12"/>
  <c r="H81" i="12"/>
  <c r="H82" i="12"/>
  <c r="L82" i="12"/>
  <c r="H83" i="12"/>
  <c r="L83" i="12"/>
  <c r="H84" i="12"/>
  <c r="H71" i="12"/>
  <c r="I69" i="12"/>
  <c r="J69" i="12"/>
  <c r="K69" i="12"/>
  <c r="H41" i="12"/>
  <c r="L41" i="12"/>
  <c r="H42" i="12"/>
  <c r="H43" i="12"/>
  <c r="L43" i="12"/>
  <c r="H44" i="12"/>
  <c r="H45" i="12"/>
  <c r="H46" i="12"/>
  <c r="L53" i="12"/>
  <c r="H56" i="12"/>
  <c r="H57" i="12"/>
  <c r="H58" i="12"/>
  <c r="L58" i="12"/>
  <c r="H59" i="12"/>
  <c r="L59" i="12"/>
  <c r="H60" i="12"/>
  <c r="H61" i="12"/>
  <c r="H62" i="12"/>
  <c r="H63" i="12"/>
  <c r="H64" i="12"/>
  <c r="H65" i="12"/>
  <c r="H66" i="12"/>
  <c r="H67" i="12"/>
  <c r="H68" i="12"/>
  <c r="L68" i="12"/>
  <c r="H40" i="12"/>
  <c r="I38" i="12"/>
  <c r="J38" i="12"/>
  <c r="K38" i="12"/>
  <c r="O37" i="12"/>
  <c r="O38" i="12" s="1"/>
  <c r="N37" i="12"/>
  <c r="N38" i="12" s="1"/>
  <c r="H37" i="12"/>
  <c r="H38" i="12" s="1"/>
  <c r="H34" i="12"/>
  <c r="O34" i="12"/>
  <c r="I35" i="12"/>
  <c r="J35" i="12"/>
  <c r="K35" i="12"/>
  <c r="O33" i="12"/>
  <c r="H33" i="12"/>
  <c r="O32" i="12"/>
  <c r="H32" i="12"/>
  <c r="O31" i="12"/>
  <c r="H31" i="12"/>
  <c r="O30" i="12"/>
  <c r="L30" i="12" s="1"/>
  <c r="H30" i="12"/>
  <c r="O29" i="12"/>
  <c r="H29" i="12"/>
  <c r="O28" i="12"/>
  <c r="H28" i="12"/>
  <c r="O27" i="12"/>
  <c r="H27" i="12"/>
  <c r="O26" i="12"/>
  <c r="H26" i="12"/>
  <c r="O25" i="12"/>
  <c r="H25" i="12"/>
  <c r="O24" i="12"/>
  <c r="H24" i="12"/>
  <c r="O13" i="12"/>
  <c r="O14" i="12"/>
  <c r="O15" i="12"/>
  <c r="O16" i="12"/>
  <c r="O17" i="12"/>
  <c r="O18" i="12"/>
  <c r="L18" i="12" s="1"/>
  <c r="O19" i="12"/>
  <c r="L19" i="12" s="1"/>
  <c r="O20" i="12"/>
  <c r="L20" i="12" s="1"/>
  <c r="O21" i="12"/>
  <c r="O12" i="12"/>
  <c r="H21" i="12"/>
  <c r="H20" i="12"/>
  <c r="H19" i="12"/>
  <c r="H18" i="12"/>
  <c r="H17" i="12"/>
  <c r="H16" i="12"/>
  <c r="H15" i="12"/>
  <c r="H14" i="12"/>
  <c r="H12" i="12"/>
  <c r="I22" i="12"/>
  <c r="J22" i="12"/>
  <c r="K22" i="12"/>
  <c r="E212" i="1"/>
  <c r="F52" i="3"/>
  <c r="D13" i="3"/>
  <c r="D14" i="3"/>
  <c r="G81" i="1"/>
  <c r="G78" i="1" s="1"/>
  <c r="E25" i="14"/>
  <c r="F25" i="14"/>
  <c r="D62" i="14"/>
  <c r="D34" i="7"/>
  <c r="D25" i="14"/>
  <c r="E11" i="14"/>
  <c r="F11" i="14"/>
  <c r="D11" i="14"/>
  <c r="F81" i="1"/>
  <c r="F78" i="1" s="1"/>
  <c r="D58" i="9"/>
  <c r="G57" i="9"/>
  <c r="F60" i="14" s="1"/>
  <c r="F57" i="9"/>
  <c r="E60" i="14" s="1"/>
  <c r="E57" i="9"/>
  <c r="D60" i="14" s="1"/>
  <c r="D56" i="9"/>
  <c r="G55" i="9"/>
  <c r="F58" i="14" s="1"/>
  <c r="F55" i="9"/>
  <c r="E58" i="14" s="1"/>
  <c r="E55" i="9"/>
  <c r="D54" i="9"/>
  <c r="G53" i="9"/>
  <c r="F56" i="14" s="1"/>
  <c r="F53" i="9"/>
  <c r="E56" i="14" s="1"/>
  <c r="E53" i="9"/>
  <c r="D56" i="14" s="1"/>
  <c r="D52" i="9"/>
  <c r="G51" i="9"/>
  <c r="F55" i="14" s="1"/>
  <c r="F51" i="9"/>
  <c r="E55" i="14" s="1"/>
  <c r="E51" i="9"/>
  <c r="D55" i="14" s="1"/>
  <c r="D50" i="9"/>
  <c r="G49" i="9"/>
  <c r="F52" i="14" s="1"/>
  <c r="F49" i="9"/>
  <c r="E52" i="14" s="1"/>
  <c r="E49" i="9"/>
  <c r="D48" i="9"/>
  <c r="G47" i="9"/>
  <c r="F47" i="9"/>
  <c r="E51" i="14" s="1"/>
  <c r="E47" i="9"/>
  <c r="D51" i="14" s="1"/>
  <c r="D46" i="9"/>
  <c r="G45" i="9"/>
  <c r="F48" i="14" s="1"/>
  <c r="F45" i="9"/>
  <c r="E48" i="14" s="1"/>
  <c r="E45" i="9"/>
  <c r="D44" i="9"/>
  <c r="G43" i="9"/>
  <c r="F43" i="9"/>
  <c r="E47" i="14" s="1"/>
  <c r="E43" i="9"/>
  <c r="D47" i="14" s="1"/>
  <c r="D42" i="9"/>
  <c r="G41" i="9"/>
  <c r="F41" i="9"/>
  <c r="E45" i="14" s="1"/>
  <c r="E41" i="9"/>
  <c r="D45" i="14" s="1"/>
  <c r="G39" i="9"/>
  <c r="G65" i="9" s="1"/>
  <c r="F39" i="9"/>
  <c r="F65" i="9" s="1"/>
  <c r="E39" i="9"/>
  <c r="E65" i="9" s="1"/>
  <c r="G38" i="9"/>
  <c r="F38" i="9"/>
  <c r="F66" i="9" s="1"/>
  <c r="E38" i="9"/>
  <c r="E66" i="9" s="1"/>
  <c r="D35" i="9"/>
  <c r="D34" i="9"/>
  <c r="G33" i="9"/>
  <c r="F33" i="9"/>
  <c r="E33" i="9"/>
  <c r="G31" i="9"/>
  <c r="F31" i="9"/>
  <c r="E31" i="9"/>
  <c r="D27" i="9"/>
  <c r="G26" i="9"/>
  <c r="G23" i="9" s="1"/>
  <c r="F26" i="9"/>
  <c r="E26" i="9"/>
  <c r="D25" i="9"/>
  <c r="D17" i="9"/>
  <c r="G16" i="9"/>
  <c r="F24" i="14" s="1"/>
  <c r="F16" i="9"/>
  <c r="E24" i="14" s="1"/>
  <c r="E16" i="9"/>
  <c r="D24" i="14" s="1"/>
  <c r="D15" i="9"/>
  <c r="G14" i="9"/>
  <c r="D14" i="9" s="1"/>
  <c r="F14" i="9"/>
  <c r="D13" i="9"/>
  <c r="D23" i="8"/>
  <c r="D24" i="8" s="1"/>
  <c r="D17" i="8"/>
  <c r="D18" i="8" s="1"/>
  <c r="E16" i="6"/>
  <c r="F16" i="6"/>
  <c r="G16" i="6"/>
  <c r="E13" i="6"/>
  <c r="F13" i="6"/>
  <c r="G13" i="6"/>
  <c r="D15" i="6"/>
  <c r="D16" i="6" s="1"/>
  <c r="D12" i="6"/>
  <c r="D13" i="6" s="1"/>
  <c r="D36" i="2"/>
  <c r="F132" i="2"/>
  <c r="G132" i="2"/>
  <c r="E132" i="2"/>
  <c r="G133" i="2"/>
  <c r="F133" i="2"/>
  <c r="E133" i="2"/>
  <c r="F138" i="2"/>
  <c r="E138" i="2"/>
  <c r="E119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127" i="2"/>
  <c r="F126" i="2"/>
  <c r="G126" i="2"/>
  <c r="E126" i="2"/>
  <c r="F125" i="2"/>
  <c r="G125" i="2"/>
  <c r="E125" i="2"/>
  <c r="F124" i="2"/>
  <c r="G124" i="2"/>
  <c r="E124" i="2"/>
  <c r="F123" i="2"/>
  <c r="G123" i="2"/>
  <c r="E123" i="2"/>
  <c r="F122" i="2"/>
  <c r="G122" i="2"/>
  <c r="E122" i="2"/>
  <c r="F121" i="2"/>
  <c r="G121" i="2"/>
  <c r="E121" i="2"/>
  <c r="F120" i="2"/>
  <c r="G120" i="2"/>
  <c r="E120" i="2"/>
  <c r="F119" i="2"/>
  <c r="G119" i="2"/>
  <c r="E12" i="2"/>
  <c r="E108" i="2"/>
  <c r="E116" i="2" s="1"/>
  <c r="F108" i="2"/>
  <c r="F116" i="2" s="1"/>
  <c r="G108" i="2"/>
  <c r="G116" i="2"/>
  <c r="E106" i="2"/>
  <c r="E76" i="2"/>
  <c r="E80" i="2" s="1"/>
  <c r="F76" i="2"/>
  <c r="F80" i="2" s="1"/>
  <c r="E26" i="14"/>
  <c r="G76" i="2"/>
  <c r="G80" i="2" s="1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E38" i="2"/>
  <c r="F38" i="2"/>
  <c r="G38" i="2"/>
  <c r="E34" i="2"/>
  <c r="F34" i="2"/>
  <c r="G34" i="2"/>
  <c r="E30" i="2"/>
  <c r="F30" i="2"/>
  <c r="G30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G82" i="2"/>
  <c r="D82" i="2" s="1"/>
  <c r="F82" i="2"/>
  <c r="G104" i="2"/>
  <c r="G102" i="2"/>
  <c r="G98" i="2"/>
  <c r="G100" i="2"/>
  <c r="D100" i="2" s="1"/>
  <c r="G96" i="2"/>
  <c r="G92" i="2"/>
  <c r="D92" i="2" s="1"/>
  <c r="G94" i="2"/>
  <c r="D94" i="2" s="1"/>
  <c r="G90" i="2"/>
  <c r="G88" i="2"/>
  <c r="D88" i="2" s="1"/>
  <c r="G86" i="2"/>
  <c r="G84" i="2"/>
  <c r="D37" i="2"/>
  <c r="D35" i="2"/>
  <c r="D69" i="2"/>
  <c r="D68" i="2"/>
  <c r="D67" i="2"/>
  <c r="D65" i="2"/>
  <c r="D64" i="2"/>
  <c r="D63" i="2"/>
  <c r="D61" i="2"/>
  <c r="D60" i="2"/>
  <c r="D59" i="2"/>
  <c r="D57" i="2"/>
  <c r="D56" i="2"/>
  <c r="D54" i="2" s="1"/>
  <c r="D55" i="2"/>
  <c r="D53" i="2"/>
  <c r="D52" i="2"/>
  <c r="D51" i="2"/>
  <c r="D49" i="2"/>
  <c r="D48" i="2"/>
  <c r="D47" i="2"/>
  <c r="D45" i="2"/>
  <c r="D44" i="2"/>
  <c r="D43" i="2"/>
  <c r="D41" i="2"/>
  <c r="D40" i="2"/>
  <c r="D39" i="2"/>
  <c r="D114" i="2"/>
  <c r="D113" i="2"/>
  <c r="D112" i="2"/>
  <c r="D111" i="2"/>
  <c r="D110" i="2"/>
  <c r="D79" i="2"/>
  <c r="D78" i="2"/>
  <c r="D77" i="2"/>
  <c r="D72" i="2"/>
  <c r="G70" i="2"/>
  <c r="D33" i="2"/>
  <c r="D32" i="2"/>
  <c r="D31" i="2"/>
  <c r="D15" i="2"/>
  <c r="D26" i="8"/>
  <c r="G24" i="8"/>
  <c r="F24" i="8"/>
  <c r="E24" i="8"/>
  <c r="G18" i="8"/>
  <c r="E18" i="8"/>
  <c r="F18" i="8"/>
  <c r="D14" i="8"/>
  <c r="D13" i="8"/>
  <c r="D25" i="12"/>
  <c r="D26" i="12"/>
  <c r="D27" i="12"/>
  <c r="D28" i="12"/>
  <c r="D29" i="12"/>
  <c r="D30" i="12"/>
  <c r="D31" i="12"/>
  <c r="D32" i="12"/>
  <c r="D33" i="12"/>
  <c r="D34" i="12"/>
  <c r="D41" i="12"/>
  <c r="D42" i="12"/>
  <c r="D43" i="12"/>
  <c r="D44" i="12"/>
  <c r="D45" i="12"/>
  <c r="D46" i="12"/>
  <c r="D50" i="12"/>
  <c r="D51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90" i="12"/>
  <c r="D89" i="12"/>
  <c r="D88" i="12"/>
  <c r="D87" i="12"/>
  <c r="D71" i="12"/>
  <c r="D40" i="12"/>
  <c r="D37" i="12"/>
  <c r="D38" i="12" s="1"/>
  <c r="D24" i="12"/>
  <c r="D13" i="12"/>
  <c r="D14" i="12"/>
  <c r="D15" i="12"/>
  <c r="D16" i="12"/>
  <c r="D17" i="12"/>
  <c r="D18" i="12"/>
  <c r="D19" i="12"/>
  <c r="D20" i="12"/>
  <c r="D21" i="12"/>
  <c r="D12" i="12"/>
  <c r="G91" i="12"/>
  <c r="F91" i="12"/>
  <c r="E91" i="12"/>
  <c r="G85" i="12"/>
  <c r="F85" i="12"/>
  <c r="E85" i="12"/>
  <c r="G69" i="12"/>
  <c r="F69" i="12"/>
  <c r="E69" i="12"/>
  <c r="G38" i="12"/>
  <c r="F38" i="12"/>
  <c r="E38" i="12"/>
  <c r="G35" i="12"/>
  <c r="F35" i="12"/>
  <c r="E35" i="12"/>
  <c r="G22" i="12"/>
  <c r="F22" i="12"/>
  <c r="E22" i="12"/>
  <c r="F91" i="7"/>
  <c r="G91" i="7"/>
  <c r="E69" i="7"/>
  <c r="F69" i="7"/>
  <c r="G69" i="7"/>
  <c r="D37" i="7"/>
  <c r="D38" i="7" s="1"/>
  <c r="E38" i="7"/>
  <c r="F38" i="7"/>
  <c r="E35" i="7"/>
  <c r="F35" i="7"/>
  <c r="E22" i="7"/>
  <c r="F22" i="7"/>
  <c r="G22" i="7"/>
  <c r="D28" i="7"/>
  <c r="D25" i="7"/>
  <c r="D26" i="7"/>
  <c r="D27" i="7"/>
  <c r="D29" i="7"/>
  <c r="D30" i="7"/>
  <c r="D31" i="7"/>
  <c r="D32" i="7"/>
  <c r="D33" i="7"/>
  <c r="D24" i="7"/>
  <c r="D13" i="7"/>
  <c r="D14" i="7"/>
  <c r="D15" i="7"/>
  <c r="D16" i="7"/>
  <c r="D17" i="7"/>
  <c r="D18" i="7"/>
  <c r="D19" i="7"/>
  <c r="D20" i="7"/>
  <c r="D21" i="7"/>
  <c r="D12" i="7"/>
  <c r="D90" i="7"/>
  <c r="D89" i="7"/>
  <c r="D88" i="7"/>
  <c r="D87" i="7"/>
  <c r="G85" i="7"/>
  <c r="F85" i="7"/>
  <c r="E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1" i="7"/>
  <c r="D50" i="7"/>
  <c r="D46" i="7"/>
  <c r="D45" i="7"/>
  <c r="D44" i="7"/>
  <c r="D43" i="7"/>
  <c r="D42" i="7"/>
  <c r="D41" i="7"/>
  <c r="D40" i="7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3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E208" i="1"/>
  <c r="F208" i="1"/>
  <c r="G208" i="1"/>
  <c r="E131" i="1"/>
  <c r="F131" i="1"/>
  <c r="G131" i="1"/>
  <c r="D211" i="1" s="1"/>
  <c r="D206" i="1"/>
  <c r="D205" i="1"/>
  <c r="D204" i="1"/>
  <c r="D203" i="1"/>
  <c r="D202" i="1"/>
  <c r="D208" i="1" s="1"/>
  <c r="D201" i="1"/>
  <c r="D183" i="1"/>
  <c r="D198" i="1" s="1"/>
  <c r="D180" i="1"/>
  <c r="D179" i="1"/>
  <c r="D138" i="1"/>
  <c r="D134" i="1"/>
  <c r="D129" i="1"/>
  <c r="D128" i="1"/>
  <c r="D125" i="1"/>
  <c r="D124" i="1"/>
  <c r="D123" i="1"/>
  <c r="D121" i="1"/>
  <c r="D120" i="1"/>
  <c r="D119" i="1"/>
  <c r="D117" i="1"/>
  <c r="D116" i="1"/>
  <c r="D115" i="1"/>
  <c r="D113" i="1"/>
  <c r="D112" i="1"/>
  <c r="D111" i="1"/>
  <c r="D109" i="1"/>
  <c r="D108" i="1"/>
  <c r="D107" i="1"/>
  <c r="D105" i="1"/>
  <c r="D104" i="1"/>
  <c r="D103" i="1"/>
  <c r="D101" i="1"/>
  <c r="D100" i="1"/>
  <c r="D99" i="1"/>
  <c r="D93" i="1"/>
  <c r="D92" i="1"/>
  <c r="D91" i="1"/>
  <c r="D88" i="1"/>
  <c r="D87" i="1"/>
  <c r="D85" i="1"/>
  <c r="D84" i="1"/>
  <c r="D83" i="1"/>
  <c r="D131" i="1" s="1"/>
  <c r="D82" i="1"/>
  <c r="D79" i="1"/>
  <c r="E178" i="1"/>
  <c r="F178" i="1"/>
  <c r="F181" i="1" s="1"/>
  <c r="G178" i="1"/>
  <c r="E137" i="1"/>
  <c r="E176" i="1" s="1"/>
  <c r="F137" i="1"/>
  <c r="F176" i="1" s="1"/>
  <c r="G137" i="1"/>
  <c r="G176" i="1" s="1"/>
  <c r="E135" i="1"/>
  <c r="F135" i="1"/>
  <c r="G135" i="1"/>
  <c r="E122" i="1"/>
  <c r="F122" i="1"/>
  <c r="G122" i="1"/>
  <c r="E118" i="1"/>
  <c r="F118" i="1"/>
  <c r="G118" i="1"/>
  <c r="E114" i="1"/>
  <c r="F114" i="1"/>
  <c r="G114" i="1"/>
  <c r="E110" i="1"/>
  <c r="E106" i="1"/>
  <c r="E102" i="1"/>
  <c r="E98" i="1"/>
  <c r="E90" i="1"/>
  <c r="E86" i="1"/>
  <c r="F86" i="1"/>
  <c r="E70" i="1"/>
  <c r="F70" i="1"/>
  <c r="E65" i="1"/>
  <c r="F65" i="1"/>
  <c r="E60" i="1"/>
  <c r="F60" i="1"/>
  <c r="E55" i="1"/>
  <c r="F55" i="1"/>
  <c r="E50" i="1"/>
  <c r="F50" i="1"/>
  <c r="E45" i="1"/>
  <c r="F45" i="1"/>
  <c r="E40" i="1"/>
  <c r="F40" i="1"/>
  <c r="G40" i="1"/>
  <c r="E29" i="1"/>
  <c r="F29" i="1"/>
  <c r="E24" i="1"/>
  <c r="F24" i="1"/>
  <c r="E18" i="1"/>
  <c r="F18" i="1"/>
  <c r="D14" i="2"/>
  <c r="D98" i="2"/>
  <c r="K132" i="2"/>
  <c r="H132" i="2" s="1"/>
  <c r="M133" i="2"/>
  <c r="N37" i="7"/>
  <c r="N38" i="7" s="1"/>
  <c r="N74" i="1"/>
  <c r="M24" i="14" s="1"/>
  <c r="O183" i="1"/>
  <c r="O198" i="1" s="1"/>
  <c r="H183" i="1"/>
  <c r="H198" i="1" s="1"/>
  <c r="O74" i="1"/>
  <c r="M74" i="1"/>
  <c r="L24" i="14" s="1"/>
  <c r="M113" i="1"/>
  <c r="H113" i="1"/>
  <c r="I110" i="1"/>
  <c r="H19" i="14" s="1"/>
  <c r="M37" i="7"/>
  <c r="H37" i="7"/>
  <c r="H38" i="7" s="1"/>
  <c r="J16" i="10"/>
  <c r="I16" i="10"/>
  <c r="H16" i="10"/>
  <c r="O66" i="2"/>
  <c r="H133" i="2"/>
  <c r="N131" i="2"/>
  <c r="J137" i="1"/>
  <c r="L15" i="6"/>
  <c r="D26" i="14"/>
  <c r="O131" i="2"/>
  <c r="L82" i="2"/>
  <c r="D70" i="2"/>
  <c r="M76" i="2"/>
  <c r="O88" i="2"/>
  <c r="L88" i="2" s="1"/>
  <c r="M57" i="2"/>
  <c r="H54" i="2"/>
  <c r="F35" i="14"/>
  <c r="O215" i="4"/>
  <c r="N197" i="4"/>
  <c r="M70" i="14" s="1"/>
  <c r="N69" i="12"/>
  <c r="M22" i="12"/>
  <c r="O74" i="4"/>
  <c r="F36" i="14"/>
  <c r="N145" i="4"/>
  <c r="N142" i="4"/>
  <c r="O98" i="4"/>
  <c r="O197" i="4"/>
  <c r="N70" i="14" s="1"/>
  <c r="M82" i="4"/>
  <c r="M87" i="4"/>
  <c r="M212" i="4"/>
  <c r="D75" i="14"/>
  <c r="E35" i="14"/>
  <c r="N79" i="4"/>
  <c r="M57" i="14" l="1"/>
  <c r="L40" i="14"/>
  <c r="L39" i="14"/>
  <c r="L37" i="14"/>
  <c r="N46" i="14"/>
  <c r="L76" i="4"/>
  <c r="L83" i="4"/>
  <c r="L89" i="4"/>
  <c r="L148" i="4"/>
  <c r="L114" i="4"/>
  <c r="L120" i="4"/>
  <c r="N34" i="14"/>
  <c r="G45" i="14"/>
  <c r="G52" i="14"/>
  <c r="L18" i="4"/>
  <c r="L25" i="4"/>
  <c r="L33" i="4"/>
  <c r="L38" i="4"/>
  <c r="L49" i="4"/>
  <c r="L54" i="4"/>
  <c r="L16" i="4"/>
  <c r="G47" i="14"/>
  <c r="G55" i="14"/>
  <c r="E67" i="9"/>
  <c r="E28" i="9"/>
  <c r="J67" i="9"/>
  <c r="J28" i="9"/>
  <c r="F67" i="9"/>
  <c r="F28" i="9"/>
  <c r="H14" i="9"/>
  <c r="H21" i="9"/>
  <c r="I67" i="9"/>
  <c r="I28" i="9"/>
  <c r="G67" i="9"/>
  <c r="G28" i="9"/>
  <c r="H20" i="9"/>
  <c r="H12" i="9"/>
  <c r="G51" i="14"/>
  <c r="G58" i="14"/>
  <c r="M26" i="9"/>
  <c r="E23" i="9"/>
  <c r="N24" i="14"/>
  <c r="K24" i="14" s="1"/>
  <c r="N26" i="9"/>
  <c r="F23" i="9"/>
  <c r="N30" i="9"/>
  <c r="Q21" i="9" s="1"/>
  <c r="Q19" i="9"/>
  <c r="M51" i="14"/>
  <c r="M48" i="14"/>
  <c r="K67" i="9"/>
  <c r="H67" i="9" s="1"/>
  <c r="K28" i="9"/>
  <c r="G48" i="14"/>
  <c r="G56" i="14"/>
  <c r="M29" i="14"/>
  <c r="M31" i="14"/>
  <c r="N40" i="14"/>
  <c r="N39" i="14"/>
  <c r="K39" i="14" s="1"/>
  <c r="N37" i="14"/>
  <c r="L75" i="4"/>
  <c r="L84" i="4"/>
  <c r="L88" i="4"/>
  <c r="L105" i="4"/>
  <c r="L46" i="14"/>
  <c r="K46" i="14" s="1"/>
  <c r="L31" i="14"/>
  <c r="K31" i="14" s="1"/>
  <c r="N58" i="14"/>
  <c r="M40" i="14"/>
  <c r="M39" i="14"/>
  <c r="M37" i="14"/>
  <c r="L151" i="4"/>
  <c r="M62" i="14"/>
  <c r="F15" i="14"/>
  <c r="D18" i="1"/>
  <c r="D29" i="1"/>
  <c r="H40" i="1"/>
  <c r="L75" i="14"/>
  <c r="D50" i="1"/>
  <c r="H15" i="14"/>
  <c r="H29" i="1"/>
  <c r="D55" i="1"/>
  <c r="D65" i="1"/>
  <c r="D24" i="1"/>
  <c r="H18" i="1"/>
  <c r="H24" i="1"/>
  <c r="D45" i="1"/>
  <c r="D40" i="1"/>
  <c r="D60" i="1"/>
  <c r="D70" i="1"/>
  <c r="D17" i="10"/>
  <c r="H45" i="1"/>
  <c r="H55" i="1"/>
  <c r="H60" i="1"/>
  <c r="H65" i="1"/>
  <c r="H70" i="1"/>
  <c r="F17" i="14"/>
  <c r="F13" i="14"/>
  <c r="H18" i="14"/>
  <c r="H21" i="14"/>
  <c r="J15" i="14"/>
  <c r="I23" i="14"/>
  <c r="D15" i="14"/>
  <c r="E18" i="14"/>
  <c r="D19" i="14"/>
  <c r="E22" i="14"/>
  <c r="F12" i="14"/>
  <c r="E12" i="14"/>
  <c r="L72" i="14"/>
  <c r="L61" i="14"/>
  <c r="I15" i="14"/>
  <c r="I17" i="14"/>
  <c r="H20" i="14"/>
  <c r="H23" i="14"/>
  <c r="N65" i="14"/>
  <c r="H12" i="14"/>
  <c r="J14" i="14"/>
  <c r="G16" i="10"/>
  <c r="E13" i="14"/>
  <c r="E17" i="10"/>
  <c r="J13" i="14"/>
  <c r="I14" i="14"/>
  <c r="F18" i="14"/>
  <c r="F20" i="14"/>
  <c r="M65" i="14"/>
  <c r="M73" i="14"/>
  <c r="C42" i="14"/>
  <c r="E14" i="14"/>
  <c r="D14" i="14"/>
  <c r="D18" i="14"/>
  <c r="D22" i="14"/>
  <c r="H17" i="14"/>
  <c r="M67" i="14"/>
  <c r="I12" i="14"/>
  <c r="G19" i="14"/>
  <c r="E15" i="14"/>
  <c r="D16" i="14"/>
  <c r="E19" i="14"/>
  <c r="D20" i="14"/>
  <c r="M72" i="14"/>
  <c r="M60" i="14"/>
  <c r="M56" i="14"/>
  <c r="M55" i="14"/>
  <c r="M52" i="14"/>
  <c r="M49" i="14"/>
  <c r="M47" i="14"/>
  <c r="M45" i="14"/>
  <c r="M44" i="14"/>
  <c r="L38" i="14"/>
  <c r="G16" i="14"/>
  <c r="H13" i="14"/>
  <c r="J17" i="14"/>
  <c r="I18" i="14"/>
  <c r="I20" i="14"/>
  <c r="I21" i="14"/>
  <c r="I22" i="14"/>
  <c r="F19" i="14"/>
  <c r="N71" i="14"/>
  <c r="J12" i="14"/>
  <c r="M43" i="14"/>
  <c r="L74" i="14"/>
  <c r="K74" i="14" s="1"/>
  <c r="G17" i="10"/>
  <c r="L60" i="14"/>
  <c r="H22" i="14"/>
  <c r="N67" i="14"/>
  <c r="M71" i="14"/>
  <c r="L73" i="14"/>
  <c r="M74" i="14"/>
  <c r="E17" i="14"/>
  <c r="E21" i="14"/>
  <c r="M28" i="14"/>
  <c r="F21" i="14"/>
  <c r="F22" i="14"/>
  <c r="N68" i="14"/>
  <c r="H14" i="14"/>
  <c r="D13" i="14"/>
  <c r="E16" i="14"/>
  <c r="D17" i="14"/>
  <c r="E20" i="14"/>
  <c r="D21" i="14"/>
  <c r="K11" i="14"/>
  <c r="N60" i="14"/>
  <c r="I13" i="14"/>
  <c r="F14" i="14"/>
  <c r="J18" i="14"/>
  <c r="J20" i="14"/>
  <c r="J21" i="14"/>
  <c r="J22" i="14"/>
  <c r="J23" i="14"/>
  <c r="N43" i="14"/>
  <c r="L214" i="4"/>
  <c r="L163" i="4"/>
  <c r="L162" i="4"/>
  <c r="L187" i="4"/>
  <c r="L188" i="4"/>
  <c r="L67" i="14"/>
  <c r="N72" i="14"/>
  <c r="L168" i="4"/>
  <c r="L172" i="4"/>
  <c r="L175" i="4"/>
  <c r="L178" i="4"/>
  <c r="L180" i="4"/>
  <c r="L184" i="4"/>
  <c r="L186" i="4"/>
  <c r="L190" i="4"/>
  <c r="L193" i="4"/>
  <c r="L157" i="4"/>
  <c r="L159" i="4" s="1"/>
  <c r="M58" i="14"/>
  <c r="N33" i="14"/>
  <c r="N28" i="14"/>
  <c r="N27" i="14"/>
  <c r="L59" i="14"/>
  <c r="L58" i="14"/>
  <c r="L56" i="14"/>
  <c r="L54" i="14"/>
  <c r="L53" i="14"/>
  <c r="L52" i="14"/>
  <c r="L51" i="14"/>
  <c r="L50" i="14"/>
  <c r="L49" i="14"/>
  <c r="L48" i="14"/>
  <c r="L47" i="14"/>
  <c r="L44" i="14"/>
  <c r="L42" i="14"/>
  <c r="L41" i="14"/>
  <c r="N36" i="14"/>
  <c r="L100" i="4"/>
  <c r="L101" i="4"/>
  <c r="L146" i="4"/>
  <c r="L33" i="14"/>
  <c r="L32" i="14"/>
  <c r="L30" i="14"/>
  <c r="L28" i="14"/>
  <c r="N59" i="14"/>
  <c r="N56" i="14"/>
  <c r="N55" i="14"/>
  <c r="N54" i="14"/>
  <c r="N53" i="14"/>
  <c r="N51" i="14"/>
  <c r="N50" i="14"/>
  <c r="N49" i="14"/>
  <c r="N48" i="14"/>
  <c r="N47" i="14"/>
  <c r="N44" i="14"/>
  <c r="N42" i="14"/>
  <c r="N41" i="14"/>
  <c r="M35" i="14"/>
  <c r="L85" i="4"/>
  <c r="L96" i="4"/>
  <c r="L104" i="4"/>
  <c r="M46" i="14"/>
  <c r="O35" i="4"/>
  <c r="N39" i="4"/>
  <c r="O51" i="4"/>
  <c r="N80" i="2"/>
  <c r="M26" i="14"/>
  <c r="M80" i="2"/>
  <c r="L26" i="14"/>
  <c r="K26" i="14" s="1"/>
  <c r="L70" i="2"/>
  <c r="N58" i="2"/>
  <c r="D58" i="2"/>
  <c r="D30" i="2"/>
  <c r="N132" i="2"/>
  <c r="M25" i="14"/>
  <c r="M132" i="2"/>
  <c r="L132" i="2" s="1"/>
  <c r="L25" i="14"/>
  <c r="K25" i="14" s="1"/>
  <c r="D12" i="14"/>
  <c r="O12" i="3"/>
  <c r="D12" i="3"/>
  <c r="H12" i="3"/>
  <c r="K62" i="14"/>
  <c r="L13" i="3"/>
  <c r="L25" i="3"/>
  <c r="L28" i="3"/>
  <c r="L31" i="3"/>
  <c r="L43" i="14"/>
  <c r="N41" i="9"/>
  <c r="N61" i="9"/>
  <c r="N59" i="9" s="1"/>
  <c r="M41" i="9"/>
  <c r="L45" i="14" s="1"/>
  <c r="M61" i="9"/>
  <c r="M59" i="9" s="1"/>
  <c r="N31" i="9"/>
  <c r="N67" i="9" s="1"/>
  <c r="N24" i="9"/>
  <c r="N23" i="9" s="1"/>
  <c r="O31" i="9"/>
  <c r="O67" i="9" s="1"/>
  <c r="O24" i="9"/>
  <c r="L24" i="9" s="1"/>
  <c r="M23" i="9"/>
  <c r="O12" i="9"/>
  <c r="O20" i="9"/>
  <c r="O64" i="9" s="1"/>
  <c r="N14" i="9"/>
  <c r="N21" i="9"/>
  <c r="M12" i="9"/>
  <c r="M20" i="9"/>
  <c r="M64" i="9" s="1"/>
  <c r="M14" i="9"/>
  <c r="M21" i="9"/>
  <c r="M65" i="9" s="1"/>
  <c r="N12" i="9"/>
  <c r="N20" i="9"/>
  <c r="N64" i="9" s="1"/>
  <c r="O14" i="9"/>
  <c r="O21" i="9"/>
  <c r="O65" i="9" s="1"/>
  <c r="L27" i="9"/>
  <c r="L30" i="9" s="1"/>
  <c r="E14" i="10"/>
  <c r="L48" i="9"/>
  <c r="L47" i="9" s="1"/>
  <c r="I36" i="9"/>
  <c r="K36" i="9"/>
  <c r="D55" i="9"/>
  <c r="O12" i="8"/>
  <c r="O15" i="8" s="1"/>
  <c r="M12" i="8"/>
  <c r="J14" i="10"/>
  <c r="G36" i="9"/>
  <c r="F13" i="10" s="1"/>
  <c r="G66" i="9"/>
  <c r="D66" i="9" s="1"/>
  <c r="L56" i="9"/>
  <c r="L55" i="9" s="1"/>
  <c r="L17" i="9"/>
  <c r="L16" i="9" s="1"/>
  <c r="O36" i="9"/>
  <c r="N33" i="9"/>
  <c r="E36" i="9"/>
  <c r="D13" i="10" s="1"/>
  <c r="H14" i="10"/>
  <c r="M33" i="9"/>
  <c r="D38" i="9"/>
  <c r="L88" i="7"/>
  <c r="O35" i="7"/>
  <c r="L27" i="7"/>
  <c r="L28" i="7"/>
  <c r="L30" i="7"/>
  <c r="L33" i="7"/>
  <c r="L34" i="7"/>
  <c r="L77" i="7"/>
  <c r="L72" i="7"/>
  <c r="L50" i="7"/>
  <c r="L26" i="7"/>
  <c r="L21" i="7"/>
  <c r="L18" i="7"/>
  <c r="L90" i="12"/>
  <c r="L89" i="12"/>
  <c r="D51" i="9"/>
  <c r="L50" i="9"/>
  <c r="L49" i="9" s="1"/>
  <c r="L34" i="9"/>
  <c r="Q18" i="9" s="1"/>
  <c r="O33" i="9"/>
  <c r="D16" i="9"/>
  <c r="L58" i="9"/>
  <c r="L57" i="9" s="1"/>
  <c r="O49" i="9"/>
  <c r="N52" i="14" s="1"/>
  <c r="L15" i="9"/>
  <c r="L54" i="9"/>
  <c r="L53" i="9" s="1"/>
  <c r="D53" i="9"/>
  <c r="L44" i="9"/>
  <c r="L43" i="9" s="1"/>
  <c r="L46" i="9"/>
  <c r="L45" i="9" s="1"/>
  <c r="F36" i="9"/>
  <c r="E13" i="10" s="1"/>
  <c r="N81" i="1"/>
  <c r="N78" i="1" s="1"/>
  <c r="O81" i="1"/>
  <c r="O78" i="1" s="1"/>
  <c r="L26" i="8"/>
  <c r="L27" i="8" s="1"/>
  <c r="N27" i="8"/>
  <c r="M15" i="8"/>
  <c r="L14" i="8"/>
  <c r="D27" i="8"/>
  <c r="O27" i="8"/>
  <c r="O91" i="7"/>
  <c r="L82" i="7"/>
  <c r="L80" i="7"/>
  <c r="L79" i="7"/>
  <c r="L78" i="7"/>
  <c r="L76" i="7"/>
  <c r="L73" i="7"/>
  <c r="O85" i="7"/>
  <c r="L65" i="7"/>
  <c r="L64" i="7"/>
  <c r="L60" i="7"/>
  <c r="L46" i="7"/>
  <c r="L47" i="7"/>
  <c r="L12" i="7"/>
  <c r="L90" i="7"/>
  <c r="L89" i="7"/>
  <c r="L84" i="7"/>
  <c r="L81" i="7"/>
  <c r="L56" i="7"/>
  <c r="L55" i="7"/>
  <c r="L54" i="7"/>
  <c r="L53" i="7"/>
  <c r="L51" i="7"/>
  <c r="L45" i="7"/>
  <c r="L44" i="7"/>
  <c r="L43" i="7"/>
  <c r="L41" i="7"/>
  <c r="L40" i="7"/>
  <c r="L14" i="7"/>
  <c r="L12" i="6"/>
  <c r="L13" i="6" s="1"/>
  <c r="F17" i="6"/>
  <c r="M221" i="4"/>
  <c r="L64" i="4"/>
  <c r="L221" i="4" s="1"/>
  <c r="L67" i="4"/>
  <c r="O39" i="4"/>
  <c r="L208" i="4"/>
  <c r="L212" i="4"/>
  <c r="L22" i="4"/>
  <c r="L30" i="4"/>
  <c r="L36" i="4"/>
  <c r="L41" i="4"/>
  <c r="L46" i="4"/>
  <c r="L52" i="4"/>
  <c r="L57" i="4"/>
  <c r="L72" i="4"/>
  <c r="L81" i="4"/>
  <c r="L80" i="4"/>
  <c r="L94" i="4"/>
  <c r="L97" i="4"/>
  <c r="L99" i="4"/>
  <c r="L152" i="4"/>
  <c r="L145" i="4"/>
  <c r="L143" i="4"/>
  <c r="L165" i="4"/>
  <c r="L189" i="4"/>
  <c r="L192" i="4"/>
  <c r="L196" i="4"/>
  <c r="L198" i="4"/>
  <c r="L202" i="4"/>
  <c r="L203" i="4"/>
  <c r="L213" i="4"/>
  <c r="M19" i="4"/>
  <c r="L20" i="4"/>
  <c r="M27" i="4"/>
  <c r="L28" i="4"/>
  <c r="M43" i="4"/>
  <c r="L44" i="4"/>
  <c r="N27" i="4"/>
  <c r="M39" i="4"/>
  <c r="L12" i="4"/>
  <c r="L17" i="4"/>
  <c r="L21" i="4"/>
  <c r="L26" i="4"/>
  <c r="L62" i="4"/>
  <c r="L220" i="4" s="1"/>
  <c r="L29" i="4"/>
  <c r="L34" i="4"/>
  <c r="L40" i="4"/>
  <c r="L45" i="4"/>
  <c r="L50" i="4"/>
  <c r="L56" i="4"/>
  <c r="L73" i="4"/>
  <c r="L77" i="4"/>
  <c r="L90" i="4"/>
  <c r="L93" i="4"/>
  <c r="L106" i="4"/>
  <c r="L108" i="4"/>
  <c r="L110" i="4"/>
  <c r="L112" i="4"/>
  <c r="L116" i="4"/>
  <c r="L118" i="4"/>
  <c r="L122" i="4"/>
  <c r="L124" i="4"/>
  <c r="L126" i="4"/>
  <c r="L128" i="4"/>
  <c r="L130" i="4"/>
  <c r="L132" i="4"/>
  <c r="L134" i="4"/>
  <c r="L136" i="4"/>
  <c r="L138" i="4"/>
  <c r="L140" i="4"/>
  <c r="L153" i="4"/>
  <c r="L147" i="4"/>
  <c r="L144" i="4"/>
  <c r="L166" i="4"/>
  <c r="L169" i="4"/>
  <c r="L181" i="4"/>
  <c r="L195" i="4"/>
  <c r="L201" i="4"/>
  <c r="L215" i="4"/>
  <c r="M227" i="4"/>
  <c r="L209" i="4"/>
  <c r="L227" i="4" s="1"/>
  <c r="M23" i="4"/>
  <c r="L23" i="4" s="1"/>
  <c r="O19" i="4"/>
  <c r="N23" i="4"/>
  <c r="O27" i="4"/>
  <c r="N31" i="4"/>
  <c r="M35" i="4"/>
  <c r="O43" i="4"/>
  <c r="M51" i="4"/>
  <c r="N19" i="4"/>
  <c r="M223" i="4"/>
  <c r="O31" i="4"/>
  <c r="N35" i="4"/>
  <c r="N51" i="4"/>
  <c r="N223" i="4"/>
  <c r="M176" i="4"/>
  <c r="L63" i="14" s="1"/>
  <c r="N98" i="4"/>
  <c r="M36" i="14" s="1"/>
  <c r="O95" i="4"/>
  <c r="N35" i="14" s="1"/>
  <c r="N150" i="4"/>
  <c r="M179" i="4"/>
  <c r="L64" i="14" s="1"/>
  <c r="M191" i="4"/>
  <c r="O161" i="4"/>
  <c r="M74" i="4"/>
  <c r="L74" i="4" s="1"/>
  <c r="C63" i="14"/>
  <c r="M79" i="4"/>
  <c r="N92" i="4"/>
  <c r="M34" i="14" s="1"/>
  <c r="N167" i="4"/>
  <c r="N179" i="4"/>
  <c r="M64" i="14" s="1"/>
  <c r="L51" i="3"/>
  <c r="L50" i="3"/>
  <c r="L47" i="3"/>
  <c r="L46" i="3"/>
  <c r="L45" i="3"/>
  <c r="L32" i="3"/>
  <c r="L30" i="3"/>
  <c r="L29" i="3"/>
  <c r="L18" i="3"/>
  <c r="L17" i="3"/>
  <c r="L16" i="3"/>
  <c r="L23" i="3"/>
  <c r="M134" i="2"/>
  <c r="M58" i="2"/>
  <c r="M54" i="2"/>
  <c r="D50" i="2"/>
  <c r="N38" i="2"/>
  <c r="O34" i="2"/>
  <c r="N30" i="2"/>
  <c r="L15" i="2"/>
  <c r="L25" i="2"/>
  <c r="M120" i="2"/>
  <c r="L120" i="2" s="1"/>
  <c r="D129" i="2"/>
  <c r="D119" i="2"/>
  <c r="D135" i="2"/>
  <c r="L129" i="2"/>
  <c r="L119" i="2"/>
  <c r="L72" i="2"/>
  <c r="R14" i="2" s="1"/>
  <c r="M30" i="2"/>
  <c r="L24" i="2"/>
  <c r="L16" i="2"/>
  <c r="L26" i="2"/>
  <c r="L22" i="2"/>
  <c r="L126" i="2"/>
  <c r="L33" i="2"/>
  <c r="O38" i="2"/>
  <c r="L52" i="2"/>
  <c r="H129" i="2"/>
  <c r="H125" i="2"/>
  <c r="L127" i="2"/>
  <c r="O50" i="2"/>
  <c r="K106" i="2"/>
  <c r="L57" i="2"/>
  <c r="O94" i="2"/>
  <c r="L94" i="2" s="1"/>
  <c r="L131" i="2"/>
  <c r="L125" i="2"/>
  <c r="D62" i="2"/>
  <c r="G106" i="2"/>
  <c r="D124" i="2"/>
  <c r="L20" i="2"/>
  <c r="K138" i="2"/>
  <c r="L21" i="2"/>
  <c r="M121" i="2"/>
  <c r="L121" i="2" s="1"/>
  <c r="L17" i="2"/>
  <c r="F26" i="14"/>
  <c r="O92" i="2"/>
  <c r="L92" i="2" s="1"/>
  <c r="L27" i="2"/>
  <c r="H119" i="2"/>
  <c r="L113" i="2"/>
  <c r="K80" i="2"/>
  <c r="O30" i="2"/>
  <c r="D66" i="2"/>
  <c r="O84" i="2"/>
  <c r="L84" i="2" s="1"/>
  <c r="O98" i="2"/>
  <c r="L98" i="2" s="1"/>
  <c r="D121" i="2"/>
  <c r="D125" i="2"/>
  <c r="D137" i="2"/>
  <c r="H34" i="2"/>
  <c r="N66" i="2"/>
  <c r="H76" i="2"/>
  <c r="H80" i="2" s="1"/>
  <c r="H127" i="2"/>
  <c r="O108" i="2"/>
  <c r="O116" i="2" s="1"/>
  <c r="L112" i="2"/>
  <c r="H81" i="1"/>
  <c r="M81" i="1"/>
  <c r="M78" i="1" s="1"/>
  <c r="L77" i="12"/>
  <c r="N35" i="12"/>
  <c r="L81" i="12"/>
  <c r="L17" i="12"/>
  <c r="L66" i="12"/>
  <c r="L64" i="12"/>
  <c r="L84" i="12"/>
  <c r="L76" i="12"/>
  <c r="E82" i="11"/>
  <c r="C9" i="11"/>
  <c r="E69" i="11"/>
  <c r="E68" i="11" s="1"/>
  <c r="M69" i="4"/>
  <c r="O79" i="4"/>
  <c r="N29" i="14" s="1"/>
  <c r="O82" i="4"/>
  <c r="L82" i="4" s="1"/>
  <c r="C30" i="14"/>
  <c r="O103" i="4"/>
  <c r="L103" i="4" s="1"/>
  <c r="O194" i="4"/>
  <c r="N69" i="14" s="1"/>
  <c r="O212" i="4"/>
  <c r="N75" i="14" s="1"/>
  <c r="F75" i="14"/>
  <c r="M185" i="4"/>
  <c r="M197" i="4"/>
  <c r="O71" i="4"/>
  <c r="M159" i="4"/>
  <c r="D58" i="14"/>
  <c r="E27" i="14"/>
  <c r="N74" i="4"/>
  <c r="M27" i="14" s="1"/>
  <c r="N87" i="4"/>
  <c r="M32" i="14" s="1"/>
  <c r="N103" i="4"/>
  <c r="M38" i="14" s="1"/>
  <c r="E38" i="14"/>
  <c r="O210" i="4"/>
  <c r="O87" i="4"/>
  <c r="N32" i="14" s="1"/>
  <c r="M226" i="4"/>
  <c r="M164" i="4"/>
  <c r="N185" i="4"/>
  <c r="M66" i="14" s="1"/>
  <c r="O207" i="4"/>
  <c r="F62" i="14"/>
  <c r="M161" i="4"/>
  <c r="C34" i="14"/>
  <c r="N71" i="4"/>
  <c r="N82" i="4"/>
  <c r="M30" i="14" s="1"/>
  <c r="N15" i="4"/>
  <c r="O179" i="4"/>
  <c r="N64" i="14" s="1"/>
  <c r="M194" i="4"/>
  <c r="L69" i="14" s="1"/>
  <c r="K69" i="14" s="1"/>
  <c r="M220" i="4"/>
  <c r="O167" i="4"/>
  <c r="N191" i="4"/>
  <c r="M68" i="14" s="1"/>
  <c r="H27" i="8"/>
  <c r="H15" i="8"/>
  <c r="L32" i="2"/>
  <c r="L30" i="2" s="1"/>
  <c r="H130" i="2"/>
  <c r="N194" i="4"/>
  <c r="M69" i="14" s="1"/>
  <c r="M142" i="4"/>
  <c r="L57" i="14" s="1"/>
  <c r="M98" i="4"/>
  <c r="L98" i="4" s="1"/>
  <c r="N47" i="4"/>
  <c r="M47" i="4"/>
  <c r="L47" i="4" s="1"/>
  <c r="N43" i="4"/>
  <c r="R69" i="4"/>
  <c r="L19" i="7"/>
  <c r="M35" i="7"/>
  <c r="L87" i="7"/>
  <c r="H85" i="7"/>
  <c r="L74" i="7"/>
  <c r="L83" i="7"/>
  <c r="L75" i="7"/>
  <c r="L58" i="7"/>
  <c r="L34" i="3"/>
  <c r="N200" i="1"/>
  <c r="N207" i="1" s="1"/>
  <c r="O208" i="1"/>
  <c r="M50" i="2"/>
  <c r="N46" i="2"/>
  <c r="N34" i="2"/>
  <c r="H12" i="2"/>
  <c r="N212" i="4"/>
  <c r="M75" i="14" s="1"/>
  <c r="C72" i="14"/>
  <c r="O164" i="4"/>
  <c r="O142" i="4"/>
  <c r="N57" i="14" s="1"/>
  <c r="M123" i="2"/>
  <c r="L123" i="2" s="1"/>
  <c r="L18" i="2"/>
  <c r="O176" i="4"/>
  <c r="N63" i="14" s="1"/>
  <c r="M55" i="4"/>
  <c r="O102" i="2"/>
  <c r="D102" i="2"/>
  <c r="M136" i="2"/>
  <c r="C66" i="14"/>
  <c r="L110" i="2"/>
  <c r="H33" i="9"/>
  <c r="N133" i="2"/>
  <c r="L37" i="2"/>
  <c r="L34" i="2" s="1"/>
  <c r="M46" i="2"/>
  <c r="L29" i="7"/>
  <c r="M31" i="9"/>
  <c r="M67" i="9" s="1"/>
  <c r="L25" i="9"/>
  <c r="D46" i="2"/>
  <c r="E17" i="6"/>
  <c r="L31" i="12"/>
  <c r="L73" i="12"/>
  <c r="N50" i="2"/>
  <c r="H46" i="2"/>
  <c r="H134" i="2"/>
  <c r="L49" i="3"/>
  <c r="L48" i="3"/>
  <c r="N17" i="6"/>
  <c r="K17" i="6"/>
  <c r="L24" i="7"/>
  <c r="L62" i="7"/>
  <c r="L59" i="7"/>
  <c r="L57" i="7"/>
  <c r="L13" i="9"/>
  <c r="M182" i="4"/>
  <c r="D120" i="2"/>
  <c r="D128" i="2"/>
  <c r="D133" i="2"/>
  <c r="D39" i="9"/>
  <c r="L72" i="12"/>
  <c r="L87" i="12"/>
  <c r="L212" i="1"/>
  <c r="H211" i="1"/>
  <c r="N137" i="2"/>
  <c r="L61" i="2"/>
  <c r="L53" i="2"/>
  <c r="L68" i="2"/>
  <c r="M106" i="2"/>
  <c r="H128" i="2"/>
  <c r="H126" i="2"/>
  <c r="H123" i="2"/>
  <c r="L15" i="3"/>
  <c r="L24" i="3"/>
  <c r="L16" i="7"/>
  <c r="N22" i="7"/>
  <c r="L32" i="7"/>
  <c r="N85" i="7"/>
  <c r="O55" i="4"/>
  <c r="L52" i="7"/>
  <c r="M61" i="4"/>
  <c r="D84" i="2"/>
  <c r="O22" i="12"/>
  <c r="L21" i="12"/>
  <c r="L15" i="12"/>
  <c r="L13" i="12"/>
  <c r="L24" i="12"/>
  <c r="L25" i="12"/>
  <c r="L27" i="12"/>
  <c r="L28" i="12"/>
  <c r="H69" i="12"/>
  <c r="O69" i="12"/>
  <c r="L60" i="12"/>
  <c r="L55" i="12"/>
  <c r="L42" i="12"/>
  <c r="O134" i="2"/>
  <c r="H30" i="2"/>
  <c r="L56" i="2"/>
  <c r="L54" i="2" s="1"/>
  <c r="E15" i="11"/>
  <c r="E28" i="11"/>
  <c r="E23" i="11" s="1"/>
  <c r="L19" i="3"/>
  <c r="L40" i="3"/>
  <c r="H69" i="7"/>
  <c r="L14" i="3"/>
  <c r="L12" i="3" s="1"/>
  <c r="L27" i="3"/>
  <c r="L21" i="3"/>
  <c r="H131" i="1"/>
  <c r="M106" i="1"/>
  <c r="M94" i="1"/>
  <c r="O110" i="1"/>
  <c r="O35" i="1"/>
  <c r="L117" i="1"/>
  <c r="L104" i="1"/>
  <c r="N35" i="1"/>
  <c r="M35" i="1"/>
  <c r="L82" i="1"/>
  <c r="N118" i="1"/>
  <c r="M114" i="1"/>
  <c r="H137" i="1"/>
  <c r="D137" i="1"/>
  <c r="D176" i="1" s="1"/>
  <c r="F23" i="14"/>
  <c r="O65" i="1"/>
  <c r="L48" i="1"/>
  <c r="N178" i="1"/>
  <c r="N181" i="1" s="1"/>
  <c r="D212" i="1"/>
  <c r="L202" i="1"/>
  <c r="L208" i="1" s="1"/>
  <c r="M137" i="1"/>
  <c r="M176" i="1" s="1"/>
  <c r="O13" i="1"/>
  <c r="D90" i="1"/>
  <c r="L31" i="1"/>
  <c r="L26" i="1"/>
  <c r="M70" i="1"/>
  <c r="H118" i="1"/>
  <c r="N106" i="1"/>
  <c r="N102" i="1"/>
  <c r="H86" i="1"/>
  <c r="L203" i="1"/>
  <c r="G76" i="1"/>
  <c r="F11" i="10" s="1"/>
  <c r="L201" i="1"/>
  <c r="L30" i="1"/>
  <c r="L71" i="1"/>
  <c r="L129" i="1"/>
  <c r="L120" i="1"/>
  <c r="O118" i="1"/>
  <c r="O114" i="1"/>
  <c r="L113" i="1"/>
  <c r="L103" i="1"/>
  <c r="L206" i="1"/>
  <c r="L125" i="1"/>
  <c r="H135" i="1"/>
  <c r="N137" i="1"/>
  <c r="N176" i="1" s="1"/>
  <c r="J76" i="1"/>
  <c r="I11" i="10" s="1"/>
  <c r="M13" i="1"/>
  <c r="M110" i="1"/>
  <c r="M24" i="1"/>
  <c r="N18" i="1"/>
  <c r="L21" i="1"/>
  <c r="L19" i="1"/>
  <c r="L47" i="1"/>
  <c r="N45" i="1"/>
  <c r="L72" i="1"/>
  <c r="N70" i="1"/>
  <c r="N60" i="1"/>
  <c r="M50" i="1"/>
  <c r="N122" i="1"/>
  <c r="L95" i="1"/>
  <c r="N86" i="1"/>
  <c r="M102" i="1"/>
  <c r="N13" i="1"/>
  <c r="L25" i="1"/>
  <c r="L22" i="1"/>
  <c r="L46" i="1"/>
  <c r="L41" i="1"/>
  <c r="L38" i="1"/>
  <c r="L68" i="1"/>
  <c r="L58" i="1"/>
  <c r="L121" i="1"/>
  <c r="L119" i="1"/>
  <c r="L116" i="1"/>
  <c r="L115" i="1"/>
  <c r="L112" i="1"/>
  <c r="L111" i="1"/>
  <c r="L109" i="1"/>
  <c r="L108" i="1"/>
  <c r="O106" i="1"/>
  <c r="L105" i="1"/>
  <c r="L99" i="1"/>
  <c r="O94" i="1"/>
  <c r="D122" i="1"/>
  <c r="M200" i="1"/>
  <c r="M207" i="1" s="1"/>
  <c r="E76" i="1"/>
  <c r="L32" i="1"/>
  <c r="N29" i="1"/>
  <c r="O40" i="1"/>
  <c r="N40" i="1"/>
  <c r="M40" i="1"/>
  <c r="L37" i="1"/>
  <c r="L75" i="1"/>
  <c r="L57" i="1"/>
  <c r="H122" i="1"/>
  <c r="L97" i="1"/>
  <c r="N135" i="1"/>
  <c r="L134" i="1"/>
  <c r="L17" i="1"/>
  <c r="K76" i="1"/>
  <c r="J11" i="10" s="1"/>
  <c r="N90" i="1"/>
  <c r="O131" i="1"/>
  <c r="N131" i="1"/>
  <c r="L83" i="1"/>
  <c r="D98" i="1"/>
  <c r="D126" i="1"/>
  <c r="L20" i="1"/>
  <c r="L73" i="1"/>
  <c r="L66" i="1"/>
  <c r="L63" i="1"/>
  <c r="L123" i="1"/>
  <c r="L100" i="1"/>
  <c r="L92" i="1"/>
  <c r="L84" i="1"/>
  <c r="L79" i="1"/>
  <c r="L127" i="1"/>
  <c r="O17" i="6"/>
  <c r="M13" i="6"/>
  <c r="M17" i="6" s="1"/>
  <c r="F106" i="2"/>
  <c r="E15" i="10" s="1"/>
  <c r="F131" i="2"/>
  <c r="F117" i="2" s="1"/>
  <c r="D24" i="9"/>
  <c r="O26" i="9"/>
  <c r="D26" i="9"/>
  <c r="F45" i="14"/>
  <c r="C45" i="14" s="1"/>
  <c r="D41" i="9"/>
  <c r="F47" i="14"/>
  <c r="C47" i="14" s="1"/>
  <c r="D43" i="9"/>
  <c r="C49" i="14"/>
  <c r="F51" i="14"/>
  <c r="D47" i="9"/>
  <c r="M24" i="8"/>
  <c r="L23" i="8"/>
  <c r="L24" i="8" s="1"/>
  <c r="H47" i="9"/>
  <c r="H36" i="9"/>
  <c r="H102" i="1"/>
  <c r="L42" i="1"/>
  <c r="L14" i="2"/>
  <c r="D96" i="2"/>
  <c r="O96" i="2"/>
  <c r="L96" i="2" s="1"/>
  <c r="O90" i="2"/>
  <c r="L90" i="2" s="1"/>
  <c r="D90" i="2"/>
  <c r="H90" i="1"/>
  <c r="H138" i="2"/>
  <c r="D85" i="12"/>
  <c r="D42" i="2"/>
  <c r="F74" i="2"/>
  <c r="G74" i="2"/>
  <c r="D122" i="2"/>
  <c r="D130" i="2"/>
  <c r="C60" i="14"/>
  <c r="D57" i="9"/>
  <c r="O126" i="1"/>
  <c r="L48" i="2"/>
  <c r="L46" i="2" s="1"/>
  <c r="O46" i="2"/>
  <c r="M91" i="7"/>
  <c r="D35" i="12"/>
  <c r="D30" i="9"/>
  <c r="C44" i="14"/>
  <c r="D45" i="9"/>
  <c r="D48" i="14"/>
  <c r="C48" i="14" s="1"/>
  <c r="C50" i="14"/>
  <c r="D135" i="1"/>
  <c r="H22" i="12"/>
  <c r="L71" i="12"/>
  <c r="N91" i="12"/>
  <c r="N50" i="1"/>
  <c r="N55" i="1"/>
  <c r="L52" i="1"/>
  <c r="L96" i="1"/>
  <c r="L74" i="1"/>
  <c r="D178" i="1"/>
  <c r="D181" i="1" s="1"/>
  <c r="D35" i="7"/>
  <c r="M86" i="1"/>
  <c r="L138" i="1"/>
  <c r="L180" i="1"/>
  <c r="L179" i="1"/>
  <c r="L205" i="1"/>
  <c r="L122" i="2"/>
  <c r="D102" i="1"/>
  <c r="D106" i="1"/>
  <c r="D110" i="1"/>
  <c r="D118" i="1"/>
  <c r="D76" i="2"/>
  <c r="D80" i="2" s="1"/>
  <c r="D38" i="2"/>
  <c r="D136" i="2"/>
  <c r="D132" i="2"/>
  <c r="D33" i="9"/>
  <c r="D67" i="9"/>
  <c r="I92" i="12"/>
  <c r="L34" i="12"/>
  <c r="L46" i="12"/>
  <c r="L45" i="12"/>
  <c r="L44" i="12"/>
  <c r="L80" i="12"/>
  <c r="L79" i="12"/>
  <c r="L78" i="12"/>
  <c r="L43" i="1"/>
  <c r="L36" i="1"/>
  <c r="O60" i="1"/>
  <c r="L62" i="1"/>
  <c r="L53" i="1"/>
  <c r="N110" i="1"/>
  <c r="L85" i="1"/>
  <c r="L204" i="1"/>
  <c r="H38" i="2"/>
  <c r="N42" i="2"/>
  <c r="L60" i="2"/>
  <c r="N62" i="2"/>
  <c r="H136" i="2"/>
  <c r="L43" i="3"/>
  <c r="L42" i="3"/>
  <c r="L41" i="3"/>
  <c r="H17" i="6"/>
  <c r="K92" i="7"/>
  <c r="N91" i="7"/>
  <c r="L68" i="7"/>
  <c r="L67" i="7"/>
  <c r="L66" i="7"/>
  <c r="L63" i="7"/>
  <c r="O185" i="4"/>
  <c r="N66" i="14" s="1"/>
  <c r="D126" i="2"/>
  <c r="D127" i="2"/>
  <c r="D134" i="2"/>
  <c r="L29" i="12"/>
  <c r="L67" i="12"/>
  <c r="L65" i="12"/>
  <c r="L63" i="12"/>
  <c r="L62" i="12"/>
  <c r="L61" i="12"/>
  <c r="L57" i="12"/>
  <c r="L56" i="12"/>
  <c r="L54" i="12"/>
  <c r="L51" i="12"/>
  <c r="L50" i="12"/>
  <c r="H91" i="12"/>
  <c r="L88" i="12"/>
  <c r="M29" i="1"/>
  <c r="O29" i="1"/>
  <c r="O18" i="1"/>
  <c r="N65" i="1"/>
  <c r="O55" i="1"/>
  <c r="N98" i="1"/>
  <c r="O135" i="1"/>
  <c r="M34" i="2"/>
  <c r="I80" i="2"/>
  <c r="I17" i="6"/>
  <c r="H22" i="7"/>
  <c r="N220" i="4"/>
  <c r="N61" i="4"/>
  <c r="N65" i="4" s="1"/>
  <c r="N106" i="2"/>
  <c r="H135" i="2"/>
  <c r="H108" i="2"/>
  <c r="H116" i="2" s="1"/>
  <c r="L36" i="3"/>
  <c r="L35" i="3"/>
  <c r="L33" i="3"/>
  <c r="M173" i="4"/>
  <c r="L173" i="4" s="1"/>
  <c r="N15" i="8"/>
  <c r="M95" i="4"/>
  <c r="L35" i="14" s="1"/>
  <c r="N164" i="4"/>
  <c r="C69" i="14"/>
  <c r="M167" i="4"/>
  <c r="L47" i="12"/>
  <c r="E11" i="11"/>
  <c r="E10" i="11" s="1"/>
  <c r="D9" i="11"/>
  <c r="E19" i="11"/>
  <c r="L111" i="2"/>
  <c r="M15" i="4"/>
  <c r="N55" i="4"/>
  <c r="N226" i="4"/>
  <c r="D23" i="14"/>
  <c r="O69" i="7"/>
  <c r="N126" i="1"/>
  <c r="I76" i="1"/>
  <c r="H11" i="10" s="1"/>
  <c r="O220" i="4"/>
  <c r="D69" i="12"/>
  <c r="D68" i="11"/>
  <c r="D43" i="11" s="1"/>
  <c r="D42" i="11" s="1"/>
  <c r="O137" i="2"/>
  <c r="H91" i="7"/>
  <c r="E92" i="7"/>
  <c r="Q14" i="6"/>
  <c r="D17" i="6"/>
  <c r="M207" i="4"/>
  <c r="C54" i="14"/>
  <c r="L38" i="3"/>
  <c r="H52" i="3"/>
  <c r="N12" i="3"/>
  <c r="M137" i="2"/>
  <c r="D108" i="2"/>
  <c r="D116" i="2" s="1"/>
  <c r="L29" i="2"/>
  <c r="D12" i="2"/>
  <c r="I117" i="2"/>
  <c r="E74" i="2"/>
  <c r="M135" i="2"/>
  <c r="L135" i="2" s="1"/>
  <c r="N208" i="1"/>
  <c r="M208" i="1"/>
  <c r="H208" i="1"/>
  <c r="O200" i="1"/>
  <c r="O207" i="1" s="1"/>
  <c r="L16" i="1"/>
  <c r="C59" i="14"/>
  <c r="C11" i="14"/>
  <c r="C25" i="14"/>
  <c r="C33" i="14"/>
  <c r="C46" i="14"/>
  <c r="C36" i="14"/>
  <c r="C31" i="14"/>
  <c r="C35" i="14"/>
  <c r="C74" i="14"/>
  <c r="C43" i="14"/>
  <c r="C24" i="14"/>
  <c r="O91" i="12"/>
  <c r="D91" i="12"/>
  <c r="H85" i="12"/>
  <c r="J92" i="12"/>
  <c r="L27" i="1"/>
  <c r="O24" i="1"/>
  <c r="O136" i="2"/>
  <c r="L136" i="2" s="1"/>
  <c r="L28" i="2"/>
  <c r="M27" i="8"/>
  <c r="M200" i="4"/>
  <c r="O178" i="1"/>
  <c r="O181" i="1" s="1"/>
  <c r="N15" i="10" s="1"/>
  <c r="G181" i="1"/>
  <c r="F15" i="10" s="1"/>
  <c r="L12" i="1"/>
  <c r="L101" i="1"/>
  <c r="M98" i="1"/>
  <c r="N54" i="2"/>
  <c r="N138" i="2"/>
  <c r="L42" i="7"/>
  <c r="M69" i="7"/>
  <c r="N36" i="9"/>
  <c r="M39" i="9"/>
  <c r="L35" i="9"/>
  <c r="L39" i="9" s="1"/>
  <c r="I130" i="1"/>
  <c r="H78" i="1"/>
  <c r="Q16" i="6"/>
  <c r="L16" i="6"/>
  <c r="L17" i="6" s="1"/>
  <c r="D123" i="2"/>
  <c r="E117" i="2"/>
  <c r="D31" i="9"/>
  <c r="N22" i="12"/>
  <c r="L14" i="12"/>
  <c r="M38" i="12"/>
  <c r="L37" i="12"/>
  <c r="L38" i="12" s="1"/>
  <c r="M69" i="12"/>
  <c r="L40" i="12"/>
  <c r="L51" i="1"/>
  <c r="O50" i="1"/>
  <c r="O45" i="1"/>
  <c r="L124" i="1"/>
  <c r="M122" i="1"/>
  <c r="M128" i="2"/>
  <c r="L128" i="2" s="1"/>
  <c r="L23" i="2"/>
  <c r="L40" i="2"/>
  <c r="O130" i="2"/>
  <c r="K131" i="2"/>
  <c r="H82" i="2"/>
  <c r="H106" i="2" s="1"/>
  <c r="L20" i="3"/>
  <c r="M52" i="3"/>
  <c r="L17" i="8"/>
  <c r="M18" i="8"/>
  <c r="D61" i="9"/>
  <c r="F14" i="10"/>
  <c r="D20" i="9"/>
  <c r="M170" i="4"/>
  <c r="L170" i="4" s="1"/>
  <c r="D22" i="12"/>
  <c r="G131" i="2"/>
  <c r="E92" i="12"/>
  <c r="N85" i="12"/>
  <c r="M118" i="1"/>
  <c r="H110" i="1"/>
  <c r="N69" i="7"/>
  <c r="E130" i="1"/>
  <c r="O137" i="1"/>
  <c r="O176" i="1" s="1"/>
  <c r="L56" i="1"/>
  <c r="M85" i="7"/>
  <c r="O100" i="2"/>
  <c r="L100" i="2" s="1"/>
  <c r="F130" i="1"/>
  <c r="D81" i="1"/>
  <c r="D78" i="1" s="1"/>
  <c r="D91" i="7"/>
  <c r="D22" i="7"/>
  <c r="G92" i="7"/>
  <c r="O35" i="12"/>
  <c r="L32" i="12"/>
  <c r="L33" i="12"/>
  <c r="K92" i="12"/>
  <c r="N130" i="2"/>
  <c r="J92" i="7"/>
  <c r="N173" i="4"/>
  <c r="L41" i="2"/>
  <c r="M38" i="2"/>
  <c r="G17" i="6"/>
  <c r="L93" i="1"/>
  <c r="M90" i="1"/>
  <c r="L87" i="1"/>
  <c r="O86" i="1"/>
  <c r="L80" i="1"/>
  <c r="M71" i="4"/>
  <c r="N136" i="2"/>
  <c r="N108" i="2"/>
  <c r="N116" i="2" s="1"/>
  <c r="O150" i="4"/>
  <c r="L37" i="7"/>
  <c r="M38" i="7"/>
  <c r="M65" i="1"/>
  <c r="H42" i="2"/>
  <c r="M45" i="2"/>
  <c r="L45" i="2" s="1"/>
  <c r="E181" i="1"/>
  <c r="D15" i="10" s="1"/>
  <c r="M178" i="1"/>
  <c r="O86" i="2"/>
  <c r="L86" i="2" s="1"/>
  <c r="D86" i="2"/>
  <c r="D52" i="14"/>
  <c r="D49" i="9"/>
  <c r="L75" i="12"/>
  <c r="M85" i="12"/>
  <c r="M69" i="2"/>
  <c r="H66" i="2"/>
  <c r="L17" i="7"/>
  <c r="M22" i="7"/>
  <c r="O22" i="7"/>
  <c r="L13" i="7"/>
  <c r="O41" i="9"/>
  <c r="N45" i="14" s="1"/>
  <c r="L42" i="9"/>
  <c r="O223" i="4"/>
  <c r="M18" i="1"/>
  <c r="D69" i="7"/>
  <c r="F92" i="7"/>
  <c r="N24" i="1"/>
  <c r="H106" i="1"/>
  <c r="C71" i="14"/>
  <c r="L33" i="1"/>
  <c r="M131" i="1"/>
  <c r="O52" i="3"/>
  <c r="L49" i="7"/>
  <c r="O12" i="2"/>
  <c r="L13" i="8"/>
  <c r="L12" i="8" s="1"/>
  <c r="D200" i="1"/>
  <c r="D207" i="1" s="1"/>
  <c r="D85" i="7"/>
  <c r="F92" i="12"/>
  <c r="D34" i="2"/>
  <c r="G130" i="1"/>
  <c r="L26" i="12"/>
  <c r="M35" i="12"/>
  <c r="O85" i="12"/>
  <c r="M45" i="1"/>
  <c r="H114" i="1"/>
  <c r="O102" i="1"/>
  <c r="J117" i="2"/>
  <c r="J130" i="1"/>
  <c r="D52" i="3"/>
  <c r="E52" i="3"/>
  <c r="M60" i="1"/>
  <c r="L61" i="1"/>
  <c r="L19" i="2"/>
  <c r="M124" i="2"/>
  <c r="D86" i="1"/>
  <c r="G92" i="12"/>
  <c r="D15" i="8"/>
  <c r="L12" i="12"/>
  <c r="H35" i="12"/>
  <c r="L74" i="12"/>
  <c r="M91" i="12"/>
  <c r="L107" i="1"/>
  <c r="N12" i="2"/>
  <c r="H50" i="2"/>
  <c r="K74" i="2"/>
  <c r="L102" i="2"/>
  <c r="H35" i="7"/>
  <c r="M92" i="4"/>
  <c r="L92" i="4" s="1"/>
  <c r="K130" i="1"/>
  <c r="O104" i="2"/>
  <c r="L104" i="2" s="1"/>
  <c r="D104" i="2"/>
  <c r="L128" i="1"/>
  <c r="M126" i="1"/>
  <c r="O90" i="1"/>
  <c r="L91" i="1"/>
  <c r="L44" i="2"/>
  <c r="M65" i="2"/>
  <c r="H62" i="2"/>
  <c r="F76" i="1"/>
  <c r="G138" i="2"/>
  <c r="D138" i="2" s="1"/>
  <c r="D114" i="1"/>
  <c r="C56" i="14"/>
  <c r="L16" i="12"/>
  <c r="O70" i="1"/>
  <c r="M55" i="1"/>
  <c r="M130" i="2"/>
  <c r="O15" i="4"/>
  <c r="C43" i="11"/>
  <c r="C42" i="11" s="1"/>
  <c r="M108" i="2"/>
  <c r="M116" i="2" s="1"/>
  <c r="M51" i="9"/>
  <c r="L55" i="14" s="1"/>
  <c r="L52" i="9"/>
  <c r="L51" i="9" s="1"/>
  <c r="E23" i="14"/>
  <c r="C73" i="14"/>
  <c r="L67" i="1"/>
  <c r="O122" i="1"/>
  <c r="O98" i="1"/>
  <c r="N94" i="1"/>
  <c r="M135" i="1"/>
  <c r="M12" i="2"/>
  <c r="O58" i="2"/>
  <c r="L44" i="3"/>
  <c r="L37" i="3"/>
  <c r="L26" i="3"/>
  <c r="L20" i="7"/>
  <c r="L31" i="7"/>
  <c r="L61" i="7"/>
  <c r="J36" i="9"/>
  <c r="I13" i="10" s="1"/>
  <c r="H98" i="1"/>
  <c r="M31" i="4"/>
  <c r="C27" i="14"/>
  <c r="O226" i="4"/>
  <c r="L52" i="12"/>
  <c r="H126" i="1"/>
  <c r="D23" i="11"/>
  <c r="E44" i="11"/>
  <c r="N207" i="4"/>
  <c r="L114" i="2"/>
  <c r="L88" i="1"/>
  <c r="L183" i="1"/>
  <c r="L198" i="1" s="1"/>
  <c r="O54" i="2"/>
  <c r="O62" i="2"/>
  <c r="L39" i="3"/>
  <c r="L22" i="3"/>
  <c r="L25" i="7"/>
  <c r="L71" i="7"/>
  <c r="I92" i="7"/>
  <c r="H94" i="1"/>
  <c r="C38" i="14"/>
  <c r="L49" i="12"/>
  <c r="C23" i="11"/>
  <c r="H200" i="1"/>
  <c r="H207" i="1" s="1"/>
  <c r="C37" i="14"/>
  <c r="O61" i="4"/>
  <c r="C39" i="14"/>
  <c r="C40" i="14"/>
  <c r="C57" i="14"/>
  <c r="C53" i="14"/>
  <c r="C28" i="14"/>
  <c r="C55" i="14"/>
  <c r="C41" i="14"/>
  <c r="L87" i="4" l="1"/>
  <c r="K40" i="14"/>
  <c r="K37" i="14"/>
  <c r="Q20" i="9"/>
  <c r="Q17" i="9"/>
  <c r="Q15" i="9"/>
  <c r="H28" i="9"/>
  <c r="L31" i="9"/>
  <c r="L67" i="9" s="1"/>
  <c r="Q16" i="9"/>
  <c r="N65" i="9"/>
  <c r="Q12" i="9"/>
  <c r="H18" i="9"/>
  <c r="K58" i="14"/>
  <c r="L34" i="14"/>
  <c r="K34" i="14" s="1"/>
  <c r="L51" i="4"/>
  <c r="M61" i="14"/>
  <c r="N222" i="4"/>
  <c r="L150" i="4"/>
  <c r="L222" i="4" s="1"/>
  <c r="O222" i="4"/>
  <c r="L35" i="4"/>
  <c r="L55" i="4"/>
  <c r="K75" i="14"/>
  <c r="K72" i="14"/>
  <c r="G15" i="14"/>
  <c r="J76" i="14"/>
  <c r="H76" i="14"/>
  <c r="I76" i="14"/>
  <c r="K43" i="14"/>
  <c r="K56" i="14"/>
  <c r="G23" i="14"/>
  <c r="G18" i="14"/>
  <c r="E11" i="10"/>
  <c r="G21" i="14"/>
  <c r="K52" i="14"/>
  <c r="G14" i="14"/>
  <c r="G13" i="14"/>
  <c r="N19" i="14"/>
  <c r="K59" i="14"/>
  <c r="K33" i="14"/>
  <c r="G20" i="14"/>
  <c r="K60" i="14"/>
  <c r="N15" i="14"/>
  <c r="K44" i="14"/>
  <c r="K49" i="14"/>
  <c r="K53" i="14"/>
  <c r="K32" i="14"/>
  <c r="K42" i="14"/>
  <c r="K48" i="14"/>
  <c r="K28" i="14"/>
  <c r="G12" i="14"/>
  <c r="N21" i="14"/>
  <c r="M15" i="10"/>
  <c r="M16" i="14"/>
  <c r="N16" i="14"/>
  <c r="N22" i="14"/>
  <c r="L15" i="14"/>
  <c r="D11" i="10"/>
  <c r="M23" i="14"/>
  <c r="M17" i="14"/>
  <c r="K57" i="14"/>
  <c r="M22" i="14"/>
  <c r="L20" i="14"/>
  <c r="N17" i="14"/>
  <c r="N20" i="14"/>
  <c r="K67" i="14"/>
  <c r="N23" i="14"/>
  <c r="M18" i="14"/>
  <c r="L18" i="14"/>
  <c r="N18" i="14"/>
  <c r="K41" i="14"/>
  <c r="K47" i="14"/>
  <c r="K51" i="14"/>
  <c r="K55" i="14"/>
  <c r="K45" i="14"/>
  <c r="K50" i="14"/>
  <c r="K54" i="14"/>
  <c r="G22" i="14"/>
  <c r="G17" i="14"/>
  <c r="L71" i="4"/>
  <c r="L219" i="4" s="1"/>
  <c r="N61" i="14"/>
  <c r="K61" i="14" s="1"/>
  <c r="L161" i="4"/>
  <c r="L210" i="4"/>
  <c r="N73" i="14"/>
  <c r="K73" i="14" s="1"/>
  <c r="L14" i="14"/>
  <c r="L182" i="4"/>
  <c r="L65" i="14"/>
  <c r="K65" i="14" s="1"/>
  <c r="L197" i="4"/>
  <c r="L70" i="14"/>
  <c r="K70" i="14" s="1"/>
  <c r="L191" i="4"/>
  <c r="L68" i="14"/>
  <c r="K68" i="14" s="1"/>
  <c r="N14" i="14"/>
  <c r="L200" i="4"/>
  <c r="L71" i="14"/>
  <c r="K71" i="14" s="1"/>
  <c r="K63" i="14"/>
  <c r="N13" i="14"/>
  <c r="L185" i="4"/>
  <c r="L66" i="14"/>
  <c r="K66" i="14" s="1"/>
  <c r="K64" i="14"/>
  <c r="K35" i="14"/>
  <c r="N38" i="14"/>
  <c r="K38" i="14" s="1"/>
  <c r="N30" i="14"/>
  <c r="K30" i="14" s="1"/>
  <c r="L79" i="4"/>
  <c r="L29" i="14"/>
  <c r="K29" i="14" s="1"/>
  <c r="L27" i="14"/>
  <c r="K27" i="14" s="1"/>
  <c r="L36" i="14"/>
  <c r="K36" i="14" s="1"/>
  <c r="M19" i="14"/>
  <c r="L39" i="4"/>
  <c r="L31" i="4"/>
  <c r="M14" i="14"/>
  <c r="M13" i="14"/>
  <c r="L19" i="14"/>
  <c r="L27" i="4"/>
  <c r="M20" i="14"/>
  <c r="L15" i="4"/>
  <c r="M21" i="14"/>
  <c r="L17" i="14"/>
  <c r="L13" i="14"/>
  <c r="M15" i="14"/>
  <c r="L23" i="14"/>
  <c r="L134" i="2"/>
  <c r="L12" i="14"/>
  <c r="N52" i="3"/>
  <c r="M12" i="14"/>
  <c r="L41" i="9"/>
  <c r="L61" i="9"/>
  <c r="L59" i="9" s="1"/>
  <c r="O28" i="9"/>
  <c r="N28" i="9"/>
  <c r="L28" i="9"/>
  <c r="M28" i="9"/>
  <c r="O23" i="9"/>
  <c r="N12" i="14" s="1"/>
  <c r="N18" i="9"/>
  <c r="L12" i="9"/>
  <c r="L20" i="9"/>
  <c r="L64" i="9" s="1"/>
  <c r="L26" i="9"/>
  <c r="L23" i="9" s="1"/>
  <c r="L14" i="9"/>
  <c r="L21" i="9"/>
  <c r="J13" i="10"/>
  <c r="H13" i="10"/>
  <c r="J62" i="9"/>
  <c r="E76" i="14"/>
  <c r="D12" i="9"/>
  <c r="D36" i="9"/>
  <c r="L33" i="9"/>
  <c r="F62" i="9"/>
  <c r="M18" i="9"/>
  <c r="K62" i="9"/>
  <c r="L38" i="9"/>
  <c r="L66" i="9" s="1"/>
  <c r="I62" i="9"/>
  <c r="Q23" i="7"/>
  <c r="D18" i="9"/>
  <c r="D23" i="9"/>
  <c r="G13" i="10"/>
  <c r="G14" i="10"/>
  <c r="L91" i="7"/>
  <c r="C75" i="14"/>
  <c r="C62" i="14"/>
  <c r="L223" i="4"/>
  <c r="R67" i="4"/>
  <c r="R68" i="4"/>
  <c r="M65" i="4"/>
  <c r="L61" i="4"/>
  <c r="L65" i="4" s="1"/>
  <c r="L142" i="4"/>
  <c r="L179" i="4"/>
  <c r="L69" i="4"/>
  <c r="M216" i="4"/>
  <c r="L17" i="10" s="1"/>
  <c r="L207" i="4"/>
  <c r="L216" i="4" s="1"/>
  <c r="L95" i="4"/>
  <c r="R70" i="4"/>
  <c r="L176" i="4"/>
  <c r="L226" i="4"/>
  <c r="L167" i="4"/>
  <c r="L194" i="4"/>
  <c r="L164" i="4"/>
  <c r="L43" i="4"/>
  <c r="L19" i="4"/>
  <c r="N155" i="4"/>
  <c r="O216" i="4"/>
  <c r="N17" i="10" s="1"/>
  <c r="L50" i="2"/>
  <c r="R13" i="2"/>
  <c r="C26" i="14"/>
  <c r="L58" i="2"/>
  <c r="L108" i="2"/>
  <c r="L116" i="2" s="1"/>
  <c r="C29" i="14"/>
  <c r="L81" i="1"/>
  <c r="Q17" i="1" s="1"/>
  <c r="C67" i="14"/>
  <c r="C58" i="14"/>
  <c r="N59" i="4"/>
  <c r="R63" i="4"/>
  <c r="C64" i="14"/>
  <c r="L130" i="2"/>
  <c r="C18" i="14"/>
  <c r="C65" i="14"/>
  <c r="L91" i="12"/>
  <c r="O92" i="7"/>
  <c r="D89" i="11"/>
  <c r="N216" i="4"/>
  <c r="M17" i="10" s="1"/>
  <c r="M92" i="12"/>
  <c r="D59" i="9"/>
  <c r="O205" i="4"/>
  <c r="N16" i="10" s="1"/>
  <c r="L42" i="2"/>
  <c r="G62" i="9"/>
  <c r="E43" i="11"/>
  <c r="E42" i="11" s="1"/>
  <c r="D14" i="10"/>
  <c r="C14" i="10" s="1"/>
  <c r="M13" i="10"/>
  <c r="L211" i="1"/>
  <c r="L131" i="1"/>
  <c r="D76" i="1"/>
  <c r="L137" i="1"/>
  <c r="L176" i="1" s="1"/>
  <c r="L200" i="1"/>
  <c r="Q22" i="1" s="1"/>
  <c r="Q19" i="1"/>
  <c r="L106" i="1"/>
  <c r="L114" i="1"/>
  <c r="L102" i="1"/>
  <c r="L110" i="1"/>
  <c r="L118" i="1"/>
  <c r="L35" i="1"/>
  <c r="C23" i="14"/>
  <c r="L94" i="1"/>
  <c r="L126" i="1"/>
  <c r="C21" i="14"/>
  <c r="L135" i="1"/>
  <c r="L40" i="1"/>
  <c r="C17" i="14"/>
  <c r="L29" i="1"/>
  <c r="C13" i="14"/>
  <c r="L70" i="1"/>
  <c r="L18" i="1"/>
  <c r="H76" i="1"/>
  <c r="G11" i="10" s="1"/>
  <c r="L13" i="1"/>
  <c r="L98" i="1"/>
  <c r="L45" i="1"/>
  <c r="N76" i="1"/>
  <c r="L55" i="1"/>
  <c r="L24" i="1"/>
  <c r="M130" i="1"/>
  <c r="L122" i="1"/>
  <c r="C68" i="14"/>
  <c r="Q14" i="1"/>
  <c r="Q11" i="10" s="1"/>
  <c r="C32" i="14"/>
  <c r="C19" i="14"/>
  <c r="C51" i="14"/>
  <c r="C13" i="10"/>
  <c r="Q22" i="7"/>
  <c r="M76" i="1"/>
  <c r="L60" i="1"/>
  <c r="L85" i="12"/>
  <c r="L106" i="2"/>
  <c r="N205" i="4"/>
  <c r="M16" i="10" s="1"/>
  <c r="O92" i="12"/>
  <c r="O76" i="1"/>
  <c r="L137" i="2"/>
  <c r="E9" i="11"/>
  <c r="N217" i="4"/>
  <c r="Q21" i="1"/>
  <c r="L35" i="12"/>
  <c r="D28" i="9"/>
  <c r="C22" i="14"/>
  <c r="O130" i="1"/>
  <c r="L90" i="1"/>
  <c r="N74" i="2"/>
  <c r="D106" i="2"/>
  <c r="Q15" i="1"/>
  <c r="N92" i="7"/>
  <c r="L50" i="1"/>
  <c r="H92" i="7"/>
  <c r="M92" i="7"/>
  <c r="Q20" i="6"/>
  <c r="Q22" i="6" s="1"/>
  <c r="D74" i="2"/>
  <c r="L12" i="2"/>
  <c r="C15" i="10"/>
  <c r="C15" i="14"/>
  <c r="C70" i="14"/>
  <c r="D92" i="12"/>
  <c r="H92" i="12"/>
  <c r="M59" i="4"/>
  <c r="M217" i="4"/>
  <c r="F209" i="1"/>
  <c r="J12" i="10"/>
  <c r="K209" i="1"/>
  <c r="D64" i="9"/>
  <c r="E62" i="9"/>
  <c r="L18" i="8"/>
  <c r="H131" i="2"/>
  <c r="H117" i="2" s="1"/>
  <c r="K117" i="2"/>
  <c r="M36" i="9"/>
  <c r="L13" i="10" s="1"/>
  <c r="O59" i="4"/>
  <c r="L124" i="2"/>
  <c r="L69" i="2"/>
  <c r="L66" i="2" s="1"/>
  <c r="M66" i="2"/>
  <c r="L22" i="14" s="1"/>
  <c r="L38" i="7"/>
  <c r="Q20" i="7"/>
  <c r="D131" i="2"/>
  <c r="D117" i="2" s="1"/>
  <c r="G117" i="2"/>
  <c r="Q12" i="1"/>
  <c r="D92" i="7"/>
  <c r="N92" i="12"/>
  <c r="C61" i="14"/>
  <c r="C20" i="14"/>
  <c r="C14" i="14"/>
  <c r="L35" i="7"/>
  <c r="M42" i="2"/>
  <c r="L16" i="14" s="1"/>
  <c r="Q19" i="7"/>
  <c r="O74" i="2"/>
  <c r="M138" i="2"/>
  <c r="N130" i="1"/>
  <c r="Q18" i="1"/>
  <c r="Q14" i="10" s="1"/>
  <c r="L69" i="12"/>
  <c r="L69" i="7"/>
  <c r="R21" i="2"/>
  <c r="O65" i="4"/>
  <c r="L85" i="7"/>
  <c r="Q21" i="7"/>
  <c r="C16" i="14"/>
  <c r="I12" i="10"/>
  <c r="J209" i="1"/>
  <c r="Q14" i="7"/>
  <c r="L22" i="7"/>
  <c r="L178" i="1"/>
  <c r="L181" i="1" s="1"/>
  <c r="M181" i="1"/>
  <c r="L15" i="10" s="1"/>
  <c r="K15" i="10" s="1"/>
  <c r="O155" i="4"/>
  <c r="N14" i="10" s="1"/>
  <c r="M155" i="4"/>
  <c r="L14" i="10" s="1"/>
  <c r="D12" i="10"/>
  <c r="E209" i="1"/>
  <c r="M205" i="4"/>
  <c r="L16" i="10" s="1"/>
  <c r="L38" i="2"/>
  <c r="I209" i="1"/>
  <c r="H12" i="10"/>
  <c r="O18" i="9"/>
  <c r="C17" i="10"/>
  <c r="L65" i="2"/>
  <c r="L62" i="2" s="1"/>
  <c r="M62" i="2"/>
  <c r="L21" i="14" s="1"/>
  <c r="F12" i="10"/>
  <c r="G209" i="1"/>
  <c r="L15" i="8"/>
  <c r="O138" i="2"/>
  <c r="O106" i="2"/>
  <c r="L22" i="12"/>
  <c r="L52" i="3"/>
  <c r="L86" i="1"/>
  <c r="D130" i="1"/>
  <c r="R12" i="2"/>
  <c r="C89" i="11"/>
  <c r="L65" i="1"/>
  <c r="I14" i="10"/>
  <c r="D65" i="9"/>
  <c r="H74" i="2"/>
  <c r="N117" i="2"/>
  <c r="E12" i="10"/>
  <c r="Q20" i="1"/>
  <c r="C52" i="14"/>
  <c r="H130" i="1"/>
  <c r="Q15" i="10" l="1"/>
  <c r="Q9" i="10"/>
  <c r="Q22" i="9"/>
  <c r="Q13" i="10"/>
  <c r="L65" i="9"/>
  <c r="O217" i="4"/>
  <c r="L217" i="4"/>
  <c r="Q24" i="6"/>
  <c r="N11" i="10"/>
  <c r="N76" i="14"/>
  <c r="G76" i="14"/>
  <c r="K22" i="14"/>
  <c r="K20" i="14"/>
  <c r="K21" i="14"/>
  <c r="K19" i="14"/>
  <c r="K15" i="14"/>
  <c r="K17" i="14"/>
  <c r="K16" i="10"/>
  <c r="K18" i="14"/>
  <c r="K16" i="14"/>
  <c r="K23" i="14"/>
  <c r="K17" i="10"/>
  <c r="K13" i="14"/>
  <c r="M76" i="14"/>
  <c r="K14" i="14"/>
  <c r="M14" i="10"/>
  <c r="L76" i="14"/>
  <c r="K12" i="14"/>
  <c r="M11" i="10"/>
  <c r="M12" i="10"/>
  <c r="L36" i="9"/>
  <c r="G12" i="10"/>
  <c r="H62" i="9"/>
  <c r="F76" i="14"/>
  <c r="D62" i="9"/>
  <c r="L205" i="4"/>
  <c r="L155" i="4"/>
  <c r="L12" i="10"/>
  <c r="L59" i="4"/>
  <c r="E89" i="11"/>
  <c r="C16" i="10"/>
  <c r="D76" i="14"/>
  <c r="H18" i="10"/>
  <c r="C12" i="14"/>
  <c r="C76" i="14" s="1"/>
  <c r="N12" i="10"/>
  <c r="H209" i="1"/>
  <c r="D209" i="1"/>
  <c r="L207" i="1"/>
  <c r="L78" i="1"/>
  <c r="L130" i="1" s="1"/>
  <c r="J18" i="10"/>
  <c r="L76" i="1"/>
  <c r="M209" i="1"/>
  <c r="R15" i="2"/>
  <c r="Q12" i="10" s="1"/>
  <c r="M74" i="2"/>
  <c r="L11" i="10" s="1"/>
  <c r="O209" i="1"/>
  <c r="L92" i="12"/>
  <c r="R74" i="4"/>
  <c r="Q18" i="10" s="1"/>
  <c r="Q24" i="7"/>
  <c r="L74" i="2"/>
  <c r="F18" i="10"/>
  <c r="C12" i="10"/>
  <c r="E18" i="10"/>
  <c r="D18" i="10"/>
  <c r="C11" i="10"/>
  <c r="L18" i="9"/>
  <c r="R71" i="4"/>
  <c r="Q16" i="10" s="1"/>
  <c r="R73" i="4"/>
  <c r="Q17" i="10" s="1"/>
  <c r="L92" i="7"/>
  <c r="I18" i="10"/>
  <c r="L138" i="2"/>
  <c r="Q24" i="3"/>
  <c r="M117" i="2"/>
  <c r="Q23" i="1"/>
  <c r="N209" i="1"/>
  <c r="K76" i="14" l="1"/>
  <c r="M18" i="10"/>
  <c r="K11" i="10"/>
  <c r="G18" i="10"/>
  <c r="K12" i="10"/>
  <c r="L18" i="10"/>
  <c r="K14" i="10"/>
  <c r="L209" i="1"/>
  <c r="Q26" i="7"/>
  <c r="R76" i="4"/>
  <c r="R77" i="4" s="1"/>
  <c r="C18" i="10"/>
  <c r="L79" i="2"/>
  <c r="O78" i="2"/>
  <c r="O133" i="2" s="1"/>
  <c r="Q25" i="1" l="1"/>
  <c r="Q27" i="1"/>
  <c r="O117" i="2"/>
  <c r="L133" i="2"/>
  <c r="L117" i="2" s="1"/>
  <c r="L78" i="2"/>
  <c r="O76" i="2"/>
  <c r="O80" i="2" s="1"/>
  <c r="N13" i="10" s="1"/>
  <c r="N18" i="10" s="1"/>
  <c r="L76" i="2" l="1"/>
  <c r="L80" i="2" s="1"/>
  <c r="K13" i="10" s="1"/>
  <c r="K18" i="10" s="1"/>
  <c r="R18" i="2"/>
  <c r="Q19" i="10" l="1"/>
  <c r="Q21" i="10" s="1"/>
  <c r="R22" i="2"/>
  <c r="N62" i="9"/>
  <c r="M62" i="9"/>
  <c r="O62" i="9"/>
  <c r="L62" i="9"/>
  <c r="R24" i="2" l="1"/>
  <c r="R26" i="2"/>
</calcChain>
</file>

<file path=xl/sharedStrings.xml><?xml version="1.0" encoding="utf-8"?>
<sst xmlns="http://schemas.openxmlformats.org/spreadsheetml/2006/main" count="2478" uniqueCount="468">
  <si>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</si>
  <si>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</si>
  <si>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</si>
  <si>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</si>
  <si>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</si>
  <si>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</si>
  <si>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</si>
  <si>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</si>
  <si>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</si>
  <si>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</si>
  <si>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</si>
  <si>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</si>
  <si>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</si>
  <si>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</si>
  <si>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</si>
  <si>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</si>
  <si>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</si>
  <si>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</si>
  <si>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</si>
  <si>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</si>
  <si>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</si>
  <si>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</si>
  <si>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</si>
  <si>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</si>
  <si>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</si>
  <si>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</si>
  <si>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</si>
  <si>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</si>
  <si>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</si>
  <si>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</si>
  <si>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</si>
  <si>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</si>
  <si>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</si>
  <si>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</si>
  <si>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</si>
  <si>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</si>
  <si>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</si>
  <si>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</si>
  <si>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</si>
  <si>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</si>
  <si>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</si>
  <si>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</si>
  <si>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</si>
  <si>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</si>
  <si>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</si>
  <si>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</si>
  <si>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</si>
  <si>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</si>
  <si>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</si>
  <si>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</si>
  <si>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</si>
  <si>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</si>
  <si>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</si>
  <si>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</si>
  <si>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</si>
  <si>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</si>
  <si>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</si>
  <si>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</si>
  <si>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</si>
  <si>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</si>
  <si>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</si>
  <si>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</si>
  <si>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</si>
  <si>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</si>
  <si>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</si>
  <si>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</si>
  <si>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</si>
  <si>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</si>
  <si>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</si>
  <si>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</si>
  <si>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</si>
  <si>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</si>
  <si>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</si>
  <si>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</si>
  <si>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</si>
  <si>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</si>
  <si>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</si>
  <si>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</si>
  <si>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</si>
  <si>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</si>
  <si>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</si>
  <si>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</si>
  <si>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</si>
  <si>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</si>
  <si>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</si>
  <si>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</si>
  <si>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</si>
  <si>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</si>
  <si>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</si>
  <si>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</si>
  <si>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</si>
  <si>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</si>
  <si>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</si>
  <si>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</si>
  <si>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</si>
  <si>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</si>
  <si>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</si>
  <si>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</si>
  <si>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</si>
  <si>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</si>
  <si>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</si>
  <si>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</si>
  <si>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</si>
  <si>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</si>
  <si>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</si>
  <si>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</si>
  <si>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</si>
  <si>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</si>
  <si>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</si>
  <si>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</si>
  <si>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</si>
  <si>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</si>
  <si>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</si>
  <si>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</si>
  <si>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</si>
  <si>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</si>
  <si>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</si>
  <si>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</si>
  <si>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</si>
  <si>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</si>
  <si>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</si>
  <si>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</si>
  <si>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</si>
  <si>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</si>
  <si>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</si>
  <si>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</si>
  <si>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</si>
  <si>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</si>
  <si>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</si>
  <si>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</si>
  <si>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</si>
  <si>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</si>
  <si>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</si>
  <si>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</si>
  <si>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</si>
  <si>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</si>
  <si>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</si>
  <si>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</si>
  <si>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</si>
  <si>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</si>
  <si>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</si>
  <si>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</si>
  <si>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</si>
  <si>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</si>
  <si>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</si>
  <si>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</si>
  <si>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</si>
  <si>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</si>
  <si>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</si>
  <si>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</si>
  <si>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</si>
  <si>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</si>
  <si>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</si>
  <si>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</si>
  <si>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</si>
  <si>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</si>
  <si>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</si>
  <si>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</si>
  <si>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</si>
  <si>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</si>
  <si>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</si>
  <si>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</si>
  <si>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</si>
  <si>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</si>
  <si>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</si>
  <si>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</si>
  <si>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</si>
  <si>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</si>
  <si>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</si>
  <si>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</si>
  <si>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</si>
  <si>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</si>
  <si>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</si>
  <si>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</si>
  <si>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</si>
  <si>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</si>
  <si>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</si>
  <si>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</si>
  <si>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</si>
  <si>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</si>
  <si>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</si>
  <si>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</si>
  <si>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</si>
  <si>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</si>
  <si>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</si>
  <si>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</si>
  <si>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</si>
  <si>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</si>
  <si>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</si>
  <si>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</si>
  <si>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</si>
  <si>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</si>
  <si>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</si>
  <si>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</si>
  <si>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</si>
  <si>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</si>
  <si>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</si>
  <si>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</si>
  <si>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</si>
  <si>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</si>
  <si>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</si>
  <si>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</si>
  <si>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</si>
  <si>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</si>
  <si>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</si>
  <si>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</si>
  <si>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</si>
  <si>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</si>
  <si>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</si>
  <si>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</si>
  <si>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</si>
  <si>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</si>
  <si>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</si>
  <si>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</si>
  <si>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</si>
  <si>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</si>
  <si>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</si>
  <si>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</si>
  <si>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</si>
  <si>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</si>
  <si>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</si>
  <si>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</si>
  <si>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</si>
  <si>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</si>
  <si>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</si>
  <si>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</si>
  <si>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</si>
  <si>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</si>
  <si>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</si>
  <si>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</si>
  <si>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</si>
  <si>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</si>
  <si>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</si>
  <si>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</si>
  <si>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</si>
  <si>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</si>
  <si>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</si>
  <si>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</si>
  <si>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</si>
  <si>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</si>
  <si>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</si>
  <si>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</si>
  <si>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</si>
  <si>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</si>
  <si>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</si>
  <si>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</si>
  <si>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</si>
  <si>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</si>
  <si>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</si>
  <si>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</si>
  <si>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</si>
  <si>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</si>
  <si>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</si>
  <si>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</si>
  <si>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</si>
  <si>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</si>
  <si>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</si>
  <si>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</si>
  <si>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</si>
  <si>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</si>
  <si>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</si>
  <si>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</si>
  <si>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</si>
  <si>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</si>
  <si>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</si>
  <si>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</si>
  <si>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</si>
  <si>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</si>
  <si>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</si>
  <si>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</si>
  <si>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</si>
  <si>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</si>
  <si>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</si>
  <si>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</si>
  <si>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</si>
  <si>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</si>
  <si>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</si>
  <si>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</si>
  <si>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</si>
  <si>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</si>
  <si>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</si>
  <si>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</si>
  <si>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</si>
  <si>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</si>
  <si>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</si>
  <si>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</si>
  <si>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</si>
  <si>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</si>
  <si>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</si>
  <si>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</si>
  <si>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</si>
  <si>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</si>
  <si>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</si>
  <si>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</si>
  <si>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</si>
  <si>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</si>
  <si>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</si>
  <si>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</si>
  <si>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</si>
  <si>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</si>
  <si>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</si>
  <si>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</si>
  <si>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</si>
  <si>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</si>
  <si>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</si>
  <si>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</si>
  <si>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</si>
  <si>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</si>
  <si>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</si>
  <si>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</si>
  <si>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</si>
  <si>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</si>
  <si>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</si>
  <si>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</si>
  <si>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</si>
  <si>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</si>
  <si>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</si>
  <si>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</si>
  <si>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</si>
  <si>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</si>
  <si>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</si>
  <si>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</si>
  <si>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</si>
  <si>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</si>
  <si>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</si>
  <si>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</si>
  <si>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</si>
  <si>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</si>
  <si>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</si>
  <si>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</si>
  <si>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</si>
  <si>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</si>
  <si>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</si>
  <si>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</si>
  <si>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</si>
  <si>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</si>
  <si>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</si>
  <si>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</si>
  <si>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</si>
  <si>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</si>
  <si>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</si>
  <si>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</si>
  <si>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</si>
  <si>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</si>
  <si>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</si>
  <si>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</si>
  <si>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</si>
  <si>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</si>
  <si>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</si>
  <si>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</si>
  <si>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2015 METŲ ASIGNAVIMAI SAVARANKIŠKOMS FUNKCIJOMS VYKDYTI PAGAL ASIGNAVIMŲ VALDYTOJUS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</si>
  <si>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</si>
  <si>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</si>
  <si>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</si>
  <si>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</si>
  <si>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</si>
  <si>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</si>
  <si>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</si>
  <si>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</si>
  <si>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</si>
  <si>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</si>
  <si>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</si>
  <si>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</si>
  <si>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</si>
  <si>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</si>
  <si>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</si>
  <si>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</si>
  <si>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</si>
  <si>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</si>
  <si>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</si>
  <si>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</si>
  <si>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</si>
  <si>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</si>
  <si>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</si>
  <si>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</si>
  <si>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</si>
  <si>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</si>
  <si>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</si>
  <si>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</si>
  <si>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</si>
  <si>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</si>
  <si>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</si>
  <si>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</si>
  <si>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</si>
  <si>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</si>
  <si>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</si>
  <si>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</si>
  <si>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</si>
  <si>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</si>
  <si>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</si>
  <si>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</si>
  <si>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</si>
  <si>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</si>
  <si>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</si>
  <si>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</si>
  <si>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</si>
  <si>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</si>
  <si>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</si>
  <si>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</si>
  <si>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</si>
  <si>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</si>
  <si>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</si>
  <si>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</si>
  <si>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</si>
  <si>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</si>
  <si>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</si>
  <si>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</si>
  <si>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</si>
  <si>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</si>
  <si>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</si>
  <si>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</si>
  <si>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</si>
  <si>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</si>
  <si>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</si>
  <si>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</si>
  <si>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</si>
  <si>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</si>
  <si>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</si>
  <si>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</si>
  <si>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</si>
  <si>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</si>
  <si>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</si>
  <si>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</si>
  <si>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</si>
  <si>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</si>
  <si>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</si>
  <si>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</si>
  <si>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</si>
  <si>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</si>
  <si>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</si>
  <si>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</si>
  <si>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</si>
  <si>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</si>
  <si>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</si>
  <si>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</si>
  <si>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</si>
  <si>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</si>
  <si>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</si>
  <si>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</si>
  <si>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</si>
  <si>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</si>
  <si>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</si>
  <si>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</si>
  <si>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</si>
  <si>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</si>
  <si>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</si>
  <si>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</si>
  <si>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</si>
  <si>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</si>
  <si>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</si>
  <si>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</si>
  <si>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</si>
  <si>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</si>
  <si>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</si>
  <si>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</si>
  <si>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</si>
  <si>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</si>
  <si>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</si>
  <si>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</si>
  <si>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</si>
  <si>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</si>
  <si>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</si>
  <si>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</si>
  <si>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</si>
  <si>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civilinės metrikacijos pastato kapitalinis remontas</t>
  </si>
  <si>
    <t>Telšių sporto ir rekreacijos centro Birutės g. 60, Telšiai, rekontruoti</t>
  </si>
  <si>
    <t>iš jų: neformaliojo vaikų švietimui</t>
  </si>
  <si>
    <t>sprendimo Nr. T1-21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</si>
</sst>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32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11" fillId="0" borderId="0" xfId="0" applyNumberFormat="1" applyFont="1"/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center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3" borderId="5" xfId="0" applyNumberFormat="1" applyFont="1" applyFill="1" applyBorder="1" applyAlignment="1">
      <alignment horizontal="center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4" fillId="6" borderId="1" xfId="0" applyNumberFormat="1" applyFont="1" applyFill="1" applyBorder="1" applyAlignment="1">
      <alignment horizontal="right" vertical="center"/>
    </xf>
    <xf numFmtId="164" fontId="14" fillId="7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13" fillId="6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3" fillId="7" borderId="1" xfId="0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vertical="center" wrapText="1"/>
    </xf>
    <xf numFmtId="164" fontId="17" fillId="6" borderId="1" xfId="0" applyNumberFormat="1" applyFont="1" applyFill="1" applyBorder="1" applyAlignment="1">
      <alignment horizontal="right" vertical="center"/>
    </xf>
    <xf numFmtId="164" fontId="8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4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4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vertical="center" wrapText="1"/>
    </xf>
    <xf numFmtId="164" fontId="19" fillId="6" borderId="1" xfId="0" applyNumberFormat="1" applyFont="1" applyFill="1" applyBorder="1" applyAlignment="1">
      <alignment horizontal="right" vertical="center"/>
    </xf>
    <xf numFmtId="164" fontId="19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 vertical="center" wrapText="1"/>
    </xf>
    <xf numFmtId="164" fontId="8" fillId="6" borderId="1" xfId="0" applyNumberFormat="1" applyFont="1" applyFill="1" applyBorder="1" applyAlignment="1">
      <alignment horizontal="right" vertical="center"/>
    </xf>
    <xf numFmtId="164" fontId="9" fillId="0" borderId="0" xfId="0" applyNumberFormat="1" applyFont="1"/>
    <xf numFmtId="164" fontId="9" fillId="0" borderId="0" xfId="0" applyNumberFormat="1" applyFont="1" applyFill="1"/>
    <xf numFmtId="164" fontId="8" fillId="6" borderId="1" xfId="0" applyNumberFormat="1" applyFont="1" applyFill="1" applyBorder="1" applyAlignment="1"/>
    <xf numFmtId="164" fontId="8" fillId="7" borderId="1" xfId="0" applyNumberFormat="1" applyFont="1" applyFill="1" applyBorder="1" applyAlignment="1"/>
    <xf numFmtId="164" fontId="8" fillId="0" borderId="1" xfId="0" applyNumberFormat="1" applyFont="1" applyBorder="1" applyAlignment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3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6" borderId="8" xfId="0" applyNumberFormat="1" applyFont="1" applyFill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0" borderId="14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3" borderId="13" xfId="0" applyNumberFormat="1" applyFont="1" applyFill="1" applyBorder="1" applyAlignment="1">
      <alignment vertical="center"/>
    </xf>
    <xf numFmtId="164" fontId="8" fillId="3" borderId="13" xfId="0" applyNumberFormat="1" applyFont="1" applyFill="1" applyBorder="1" applyAlignment="1">
      <alignment horizontal="left" wrapText="1" indent="1"/>
    </xf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12" xfId="0" applyNumberFormat="1" applyFont="1" applyFill="1" applyBorder="1"/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6"/>
    </xf>
    <xf numFmtId="164" fontId="15" fillId="0" borderId="0" xfId="0" applyNumberFormat="1" applyFont="1" applyAlignment="1">
      <alignment horizontal="left" indent="25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6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5"/>
  <sheetViews>
    <sheetView showZeros="0" workbookViewId="0">
      <selection activeCell="J28" sqref="J28"/>
    </sheetView>
  </sheetViews>
  <sheetFormatPr defaultColWidth="9.42578125" defaultRowHeight="15" x14ac:dyDescent="0.25"/>
  <cols>
    <col min="1" max="1" width="9.7109375" style="325" customWidth="1"/>
    <col min="2" max="2" width="69.85546875" style="327" customWidth="1"/>
    <col min="3" max="3" width="10.42578125" style="328" hidden="1" customWidth="1"/>
    <col min="4" max="4" width="9.28515625" style="325" hidden="1" customWidth="1"/>
    <col min="5" max="5" width="10.42578125" style="325" customWidth="1"/>
    <col min="6" max="16384" width="9.42578125" style="325"/>
  </cols>
  <sheetData>
    <row r="1" spans="1:5" x14ac:dyDescent="0.25">
      <c r="B1" s="444" t="s">
        <v>355</v>
      </c>
      <c r="C1" s="444"/>
      <c r="D1" s="444"/>
      <c r="E1" s="444"/>
    </row>
    <row r="2" spans="1:5" x14ac:dyDescent="0.25">
      <c r="B2" s="444" t="s">
        <v>446</v>
      </c>
      <c r="C2" s="444"/>
      <c r="D2" s="444"/>
      <c r="E2" s="444"/>
    </row>
    <row r="3" spans="1:5" x14ac:dyDescent="0.25">
      <c r="B3" s="444" t="s">
        <v>467</v>
      </c>
      <c r="C3" s="444"/>
      <c r="D3" s="444"/>
      <c r="E3" s="444"/>
    </row>
    <row r="4" spans="1:5" x14ac:dyDescent="0.25">
      <c r="B4" s="444" t="s">
        <v>356</v>
      </c>
      <c r="C4" s="444"/>
      <c r="D4" s="444"/>
      <c r="E4" s="444"/>
    </row>
    <row r="5" spans="1:5" x14ac:dyDescent="0.25">
      <c r="B5" s="326"/>
      <c r="C5" s="326"/>
      <c r="D5" s="326"/>
      <c r="E5" s="326"/>
    </row>
    <row r="6" spans="1:5" x14ac:dyDescent="0.25">
      <c r="A6" s="445" t="s">
        <v>447</v>
      </c>
      <c r="B6" s="445"/>
      <c r="C6" s="445"/>
    </row>
    <row r="7" spans="1:5" x14ac:dyDescent="0.25">
      <c r="E7" s="5" t="s">
        <v>457</v>
      </c>
    </row>
    <row r="8" spans="1:5" ht="30" x14ac:dyDescent="0.25">
      <c r="A8" s="329" t="s">
        <v>244</v>
      </c>
      <c r="B8" s="330" t="s">
        <v>245</v>
      </c>
      <c r="C8" s="331" t="s">
        <v>343</v>
      </c>
      <c r="D8" s="332" t="s">
        <v>339</v>
      </c>
      <c r="E8" s="330" t="s">
        <v>0</v>
      </c>
    </row>
    <row r="9" spans="1:5" x14ac:dyDescent="0.25">
      <c r="A9" s="333" t="s">
        <v>72</v>
      </c>
      <c r="B9" s="334" t="s">
        <v>246</v>
      </c>
      <c r="C9" s="335">
        <f>C10+C15+C19</f>
        <v>17494.5</v>
      </c>
      <c r="D9" s="336">
        <f>D10+D15+D19</f>
        <v>0</v>
      </c>
      <c r="E9" s="337">
        <f>E10+E15+E19</f>
        <v>17494.5</v>
      </c>
    </row>
    <row r="10" spans="1:5" x14ac:dyDescent="0.25">
      <c r="A10" s="333" t="s">
        <v>247</v>
      </c>
      <c r="B10" s="334" t="s">
        <v>248</v>
      </c>
      <c r="C10" s="335">
        <f>C11</f>
        <v>15841</v>
      </c>
      <c r="D10" s="336">
        <f>D11</f>
        <v>0</v>
      </c>
      <c r="E10" s="337">
        <f>E11</f>
        <v>15841</v>
      </c>
    </row>
    <row r="11" spans="1:5" ht="15" customHeight="1" x14ac:dyDescent="0.25">
      <c r="A11" s="333" t="s">
        <v>249</v>
      </c>
      <c r="B11" s="338" t="s">
        <v>313</v>
      </c>
      <c r="C11" s="339">
        <f>C12+C13+C14</f>
        <v>15841</v>
      </c>
      <c r="D11" s="340">
        <f>D12+D13+D14</f>
        <v>0</v>
      </c>
      <c r="E11" s="341">
        <f>E12+E13+E14</f>
        <v>15841</v>
      </c>
    </row>
    <row r="12" spans="1:5" ht="15" customHeight="1" x14ac:dyDescent="0.25">
      <c r="A12" s="333" t="s">
        <v>250</v>
      </c>
      <c r="B12" s="338" t="s">
        <v>314</v>
      </c>
      <c r="C12" s="342">
        <v>8722</v>
      </c>
      <c r="D12" s="340"/>
      <c r="E12" s="343">
        <f>C12+D12</f>
        <v>8722</v>
      </c>
    </row>
    <row r="13" spans="1:5" x14ac:dyDescent="0.25">
      <c r="A13" s="333" t="s">
        <v>251</v>
      </c>
      <c r="B13" s="338" t="s">
        <v>315</v>
      </c>
      <c r="C13" s="342">
        <v>3234</v>
      </c>
      <c r="D13" s="340"/>
      <c r="E13" s="343">
        <f>C13+D13</f>
        <v>3234</v>
      </c>
    </row>
    <row r="14" spans="1:5" ht="30" x14ac:dyDescent="0.25">
      <c r="A14" s="333" t="s">
        <v>252</v>
      </c>
      <c r="B14" s="344" t="s">
        <v>328</v>
      </c>
      <c r="C14" s="342">
        <v>3885</v>
      </c>
      <c r="D14" s="340"/>
      <c r="E14" s="343">
        <f>C14+D14</f>
        <v>3885</v>
      </c>
    </row>
    <row r="15" spans="1:5" x14ac:dyDescent="0.25">
      <c r="A15" s="333" t="s">
        <v>253</v>
      </c>
      <c r="B15" s="334" t="s">
        <v>254</v>
      </c>
      <c r="C15" s="335">
        <f>C16+C17+C18</f>
        <v>476</v>
      </c>
      <c r="D15" s="336">
        <f>D16+D17+D18</f>
        <v>0</v>
      </c>
      <c r="E15" s="337">
        <f>E16+E17+E18</f>
        <v>476</v>
      </c>
    </row>
    <row r="16" spans="1:5" x14ac:dyDescent="0.25">
      <c r="A16" s="333" t="s">
        <v>255</v>
      </c>
      <c r="B16" s="338" t="s">
        <v>316</v>
      </c>
      <c r="C16" s="342">
        <v>250</v>
      </c>
      <c r="D16" s="340"/>
      <c r="E16" s="343">
        <f>C16+D16</f>
        <v>250</v>
      </c>
    </row>
    <row r="17" spans="1:5" x14ac:dyDescent="0.25">
      <c r="A17" s="333" t="s">
        <v>256</v>
      </c>
      <c r="B17" s="338" t="s">
        <v>317</v>
      </c>
      <c r="C17" s="342">
        <v>6</v>
      </c>
      <c r="D17" s="340"/>
      <c r="E17" s="343">
        <f>C17+D17</f>
        <v>6</v>
      </c>
    </row>
    <row r="18" spans="1:5" x14ac:dyDescent="0.25">
      <c r="A18" s="333" t="s">
        <v>257</v>
      </c>
      <c r="B18" s="338" t="s">
        <v>318</v>
      </c>
      <c r="C18" s="342">
        <v>220</v>
      </c>
      <c r="D18" s="340"/>
      <c r="E18" s="343">
        <f>C18+D18</f>
        <v>220</v>
      </c>
    </row>
    <row r="19" spans="1:5" x14ac:dyDescent="0.25">
      <c r="A19" s="333" t="s">
        <v>258</v>
      </c>
      <c r="B19" s="345" t="s">
        <v>259</v>
      </c>
      <c r="C19" s="335">
        <f>C20+C21+C22</f>
        <v>1177.5</v>
      </c>
      <c r="D19" s="336">
        <f>D20+D21+D22</f>
        <v>0</v>
      </c>
      <c r="E19" s="337">
        <f>E20+E21+E22</f>
        <v>1177.5</v>
      </c>
    </row>
    <row r="20" spans="1:5" x14ac:dyDescent="0.25">
      <c r="A20" s="333" t="s">
        <v>260</v>
      </c>
      <c r="B20" s="338" t="s">
        <v>319</v>
      </c>
      <c r="C20" s="342">
        <v>74.8</v>
      </c>
      <c r="D20" s="340"/>
      <c r="E20" s="343">
        <f>C20+D20</f>
        <v>74.8</v>
      </c>
    </row>
    <row r="21" spans="1:5" x14ac:dyDescent="0.25">
      <c r="A21" s="333" t="s">
        <v>261</v>
      </c>
      <c r="B21" s="338" t="s">
        <v>320</v>
      </c>
      <c r="C21" s="342">
        <v>43</v>
      </c>
      <c r="D21" s="340"/>
      <c r="E21" s="343">
        <f>C21+D21</f>
        <v>43</v>
      </c>
    </row>
    <row r="22" spans="1:5" x14ac:dyDescent="0.25">
      <c r="A22" s="333" t="s">
        <v>262</v>
      </c>
      <c r="B22" s="338" t="s">
        <v>321</v>
      </c>
      <c r="C22" s="342">
        <v>1059.7</v>
      </c>
      <c r="D22" s="340"/>
      <c r="E22" s="343">
        <f>C22+D22</f>
        <v>1059.7</v>
      </c>
    </row>
    <row r="23" spans="1:5" x14ac:dyDescent="0.25">
      <c r="A23" s="333" t="s">
        <v>187</v>
      </c>
      <c r="B23" s="334" t="s">
        <v>263</v>
      </c>
      <c r="C23" s="335">
        <f>C24+C28+C32+C34</f>
        <v>1307.8</v>
      </c>
      <c r="D23" s="336">
        <f>D24+D28+D32+D34</f>
        <v>0</v>
      </c>
      <c r="E23" s="337">
        <f>E24+E28+E32+E34</f>
        <v>1307.8</v>
      </c>
    </row>
    <row r="24" spans="1:5" x14ac:dyDescent="0.25">
      <c r="A24" s="333" t="s">
        <v>264</v>
      </c>
      <c r="B24" s="334" t="s">
        <v>265</v>
      </c>
      <c r="C24" s="335">
        <f>C25+C26+C27</f>
        <v>222</v>
      </c>
      <c r="D24" s="336">
        <f>D25+D26+D27</f>
        <v>0</v>
      </c>
      <c r="E24" s="337">
        <f>E25+E26+E27</f>
        <v>222</v>
      </c>
    </row>
    <row r="25" spans="1:5" ht="30" x14ac:dyDescent="0.25">
      <c r="A25" s="333" t="s">
        <v>266</v>
      </c>
      <c r="B25" s="338" t="s">
        <v>322</v>
      </c>
      <c r="C25" s="342">
        <v>152</v>
      </c>
      <c r="D25" s="340"/>
      <c r="E25" s="343">
        <f>C25+D25</f>
        <v>152</v>
      </c>
    </row>
    <row r="26" spans="1:5" x14ac:dyDescent="0.25">
      <c r="A26" s="333" t="s">
        <v>267</v>
      </c>
      <c r="B26" s="338" t="s">
        <v>323</v>
      </c>
      <c r="C26" s="342">
        <v>18</v>
      </c>
      <c r="D26" s="340"/>
      <c r="E26" s="343">
        <f>C26+D26</f>
        <v>18</v>
      </c>
    </row>
    <row r="27" spans="1:5" x14ac:dyDescent="0.25">
      <c r="A27" s="333" t="s">
        <v>268</v>
      </c>
      <c r="B27" s="338" t="s">
        <v>324</v>
      </c>
      <c r="C27" s="342">
        <v>52</v>
      </c>
      <c r="D27" s="340"/>
      <c r="E27" s="343">
        <f>C27+D27</f>
        <v>52</v>
      </c>
    </row>
    <row r="28" spans="1:5" x14ac:dyDescent="0.25">
      <c r="A28" s="333" t="s">
        <v>269</v>
      </c>
      <c r="B28" s="334" t="s">
        <v>270</v>
      </c>
      <c r="C28" s="335">
        <f>C29+C30+C31</f>
        <v>1052.8</v>
      </c>
      <c r="D28" s="336">
        <f>D29+D30+D31</f>
        <v>0</v>
      </c>
      <c r="E28" s="337">
        <f>E29+E30+E31</f>
        <v>1052.8</v>
      </c>
    </row>
    <row r="29" spans="1:5" x14ac:dyDescent="0.25">
      <c r="A29" s="333" t="s">
        <v>271</v>
      </c>
      <c r="B29" s="338" t="s">
        <v>325</v>
      </c>
      <c r="C29" s="339">
        <v>164.7</v>
      </c>
      <c r="D29" s="346"/>
      <c r="E29" s="343">
        <f t="shared" ref="E29:E35" si="0">C29+D29</f>
        <v>164.7</v>
      </c>
    </row>
    <row r="30" spans="1:5" ht="15.75" customHeight="1" x14ac:dyDescent="0.25">
      <c r="A30" s="333" t="s">
        <v>272</v>
      </c>
      <c r="B30" s="338" t="s">
        <v>326</v>
      </c>
      <c r="C30" s="339">
        <v>99.3</v>
      </c>
      <c r="D30" s="346"/>
      <c r="E30" s="343">
        <f t="shared" si="0"/>
        <v>99.3</v>
      </c>
    </row>
    <row r="31" spans="1:5" x14ac:dyDescent="0.25">
      <c r="A31" s="333" t="s">
        <v>273</v>
      </c>
      <c r="B31" s="338" t="s">
        <v>357</v>
      </c>
      <c r="C31" s="342">
        <v>788.8</v>
      </c>
      <c r="D31" s="340"/>
      <c r="E31" s="343">
        <f t="shared" si="0"/>
        <v>788.8</v>
      </c>
    </row>
    <row r="32" spans="1:5" x14ac:dyDescent="0.25">
      <c r="A32" s="333" t="s">
        <v>274</v>
      </c>
      <c r="B32" s="334" t="s">
        <v>275</v>
      </c>
      <c r="C32" s="335">
        <v>3</v>
      </c>
      <c r="D32" s="336"/>
      <c r="E32" s="347">
        <f t="shared" si="0"/>
        <v>3</v>
      </c>
    </row>
    <row r="33" spans="1:5" hidden="1" x14ac:dyDescent="0.25">
      <c r="A33" s="333"/>
      <c r="B33" s="348" t="s">
        <v>440</v>
      </c>
      <c r="C33" s="349"/>
      <c r="D33" s="350"/>
      <c r="E33" s="351">
        <f t="shared" ref="E33" si="1">C33+D33</f>
        <v>0</v>
      </c>
    </row>
    <row r="34" spans="1:5" x14ac:dyDescent="0.25">
      <c r="A34" s="333" t="s">
        <v>276</v>
      </c>
      <c r="B34" s="334" t="s">
        <v>277</v>
      </c>
      <c r="C34" s="352">
        <v>30</v>
      </c>
      <c r="D34" s="353"/>
      <c r="E34" s="347">
        <f t="shared" si="0"/>
        <v>30</v>
      </c>
    </row>
    <row r="35" spans="1:5" s="355" customFormat="1" ht="13.5" hidden="1" x14ac:dyDescent="0.2">
      <c r="A35" s="354"/>
      <c r="B35" s="348" t="s">
        <v>432</v>
      </c>
      <c r="C35" s="349"/>
      <c r="D35" s="350"/>
      <c r="E35" s="351">
        <f t="shared" si="0"/>
        <v>0</v>
      </c>
    </row>
    <row r="36" spans="1:5" ht="28.5" x14ac:dyDescent="0.25">
      <c r="A36" s="333" t="s">
        <v>73</v>
      </c>
      <c r="B36" s="334" t="s">
        <v>278</v>
      </c>
      <c r="C36" s="352">
        <f>C37+C41</f>
        <v>99</v>
      </c>
      <c r="D36" s="353">
        <f t="shared" ref="D36:E36" si="2">D37+D41</f>
        <v>0</v>
      </c>
      <c r="E36" s="347">
        <f t="shared" si="2"/>
        <v>99</v>
      </c>
    </row>
    <row r="37" spans="1:5" x14ac:dyDescent="0.25">
      <c r="A37" s="333" t="s">
        <v>279</v>
      </c>
      <c r="B37" s="334" t="s">
        <v>280</v>
      </c>
      <c r="C37" s="352">
        <f>C38+C39+C40</f>
        <v>99</v>
      </c>
      <c r="D37" s="353">
        <f t="shared" ref="D37:E37" si="3">D38+D39+D40</f>
        <v>0</v>
      </c>
      <c r="E37" s="347">
        <f t="shared" si="3"/>
        <v>99</v>
      </c>
    </row>
    <row r="38" spans="1:5" x14ac:dyDescent="0.25">
      <c r="A38" s="214" t="s">
        <v>281</v>
      </c>
      <c r="B38" s="356" t="s">
        <v>327</v>
      </c>
      <c r="C38" s="339">
        <v>35</v>
      </c>
      <c r="D38" s="346"/>
      <c r="E38" s="343">
        <f t="shared" ref="E38:E39" si="4">C38+D38</f>
        <v>35</v>
      </c>
    </row>
    <row r="39" spans="1:5" x14ac:dyDescent="0.25">
      <c r="A39" s="333" t="s">
        <v>282</v>
      </c>
      <c r="B39" s="357" t="s">
        <v>442</v>
      </c>
      <c r="C39" s="339">
        <v>64</v>
      </c>
      <c r="D39" s="346"/>
      <c r="E39" s="343">
        <f t="shared" si="4"/>
        <v>64</v>
      </c>
    </row>
    <row r="40" spans="1:5" hidden="1" x14ac:dyDescent="0.25">
      <c r="A40" s="333" t="s">
        <v>441</v>
      </c>
      <c r="B40" s="357" t="s">
        <v>443</v>
      </c>
      <c r="C40" s="339"/>
      <c r="D40" s="346"/>
      <c r="E40" s="343">
        <f t="shared" ref="E40:E41" si="5">C40+D40</f>
        <v>0</v>
      </c>
    </row>
    <row r="41" spans="1:5" hidden="1" x14ac:dyDescent="0.25">
      <c r="A41" s="358" t="s">
        <v>444</v>
      </c>
      <c r="B41" s="359" t="s">
        <v>445</v>
      </c>
      <c r="C41" s="352"/>
      <c r="D41" s="353"/>
      <c r="E41" s="347">
        <f t="shared" si="5"/>
        <v>0</v>
      </c>
    </row>
    <row r="42" spans="1:5" x14ac:dyDescent="0.25">
      <c r="A42" s="333" t="s">
        <v>74</v>
      </c>
      <c r="B42" s="334" t="s">
        <v>283</v>
      </c>
      <c r="C42" s="335">
        <f>C43+C87+C88</f>
        <v>14795.199999999999</v>
      </c>
      <c r="D42" s="336">
        <f>D43+D87+D88</f>
        <v>0</v>
      </c>
      <c r="E42" s="360">
        <f>E43+E87+E88</f>
        <v>14795.199999999999</v>
      </c>
    </row>
    <row r="43" spans="1:5" x14ac:dyDescent="0.25">
      <c r="A43" s="333" t="s">
        <v>284</v>
      </c>
      <c r="B43" s="359" t="s">
        <v>285</v>
      </c>
      <c r="C43" s="335">
        <f>C44+C66+C68</f>
        <v>13306.199999999999</v>
      </c>
      <c r="D43" s="336">
        <f>D44+D66+D68</f>
        <v>0</v>
      </c>
      <c r="E43" s="360">
        <f>E44+E66+E68</f>
        <v>13306.199999999999</v>
      </c>
    </row>
    <row r="44" spans="1:5" s="2" customFormat="1" x14ac:dyDescent="0.25">
      <c r="A44" s="214" t="s">
        <v>286</v>
      </c>
      <c r="B44" s="357" t="s">
        <v>383</v>
      </c>
      <c r="C44" s="339">
        <f>C45+C46+C47+C48+C49+C50+C51+C53+C54+C56+C57+C58+C59+C60+C61+C62+C63+C64+C65+C52+C55</f>
        <v>2510.2999999999997</v>
      </c>
      <c r="D44" s="346">
        <f>D45+D46+D47+D48+D49+D50+D51+D53+D54+D56+D57+D58+D59+D60+D61+D62+D63+D64+D65+D52+D55</f>
        <v>0</v>
      </c>
      <c r="E44" s="361">
        <f>E45+E46+E47+E48+E49+E50+E51+E53+E54+E56+E57+E58+E59+E60+E61+E62+E63+E64+E65+E52+E55</f>
        <v>2510.2999999999997</v>
      </c>
    </row>
    <row r="45" spans="1:5" x14ac:dyDescent="0.25">
      <c r="A45" s="333" t="s">
        <v>287</v>
      </c>
      <c r="B45" s="338" t="s">
        <v>463</v>
      </c>
      <c r="C45" s="342">
        <v>0.6</v>
      </c>
      <c r="D45" s="340"/>
      <c r="E45" s="343">
        <f t="shared" ref="E45:E67" si="6">C45+D45</f>
        <v>0.6</v>
      </c>
    </row>
    <row r="46" spans="1:5" x14ac:dyDescent="0.25">
      <c r="A46" s="333" t="s">
        <v>288</v>
      </c>
      <c r="B46" s="338" t="s">
        <v>384</v>
      </c>
      <c r="C46" s="342">
        <v>7.6</v>
      </c>
      <c r="D46" s="340"/>
      <c r="E46" s="343">
        <f t="shared" si="6"/>
        <v>7.6</v>
      </c>
    </row>
    <row r="47" spans="1:5" x14ac:dyDescent="0.25">
      <c r="A47" s="333" t="s">
        <v>289</v>
      </c>
      <c r="B47" s="338" t="s">
        <v>385</v>
      </c>
      <c r="C47" s="342">
        <v>8</v>
      </c>
      <c r="D47" s="340"/>
      <c r="E47" s="343">
        <f t="shared" si="6"/>
        <v>8</v>
      </c>
    </row>
    <row r="48" spans="1:5" x14ac:dyDescent="0.25">
      <c r="A48" s="333" t="s">
        <v>290</v>
      </c>
      <c r="B48" s="338" t="s">
        <v>386</v>
      </c>
      <c r="C48" s="342">
        <v>214</v>
      </c>
      <c r="D48" s="340"/>
      <c r="E48" s="343">
        <f t="shared" si="6"/>
        <v>214</v>
      </c>
    </row>
    <row r="49" spans="1:5" x14ac:dyDescent="0.25">
      <c r="A49" s="333" t="s">
        <v>291</v>
      </c>
      <c r="B49" s="338" t="s">
        <v>387</v>
      </c>
      <c r="C49" s="342">
        <v>440</v>
      </c>
      <c r="D49" s="340"/>
      <c r="E49" s="343">
        <f t="shared" si="6"/>
        <v>440</v>
      </c>
    </row>
    <row r="50" spans="1:5" x14ac:dyDescent="0.25">
      <c r="A50" s="333" t="s">
        <v>292</v>
      </c>
      <c r="B50" s="338" t="s">
        <v>388</v>
      </c>
      <c r="C50" s="342">
        <v>518.70000000000005</v>
      </c>
      <c r="D50" s="340"/>
      <c r="E50" s="343">
        <f t="shared" si="6"/>
        <v>518.70000000000005</v>
      </c>
    </row>
    <row r="51" spans="1:5" x14ac:dyDescent="0.25">
      <c r="A51" s="333" t="s">
        <v>293</v>
      </c>
      <c r="B51" s="338" t="s">
        <v>389</v>
      </c>
      <c r="C51" s="342">
        <v>94.3</v>
      </c>
      <c r="D51" s="340"/>
      <c r="E51" s="343">
        <f t="shared" si="6"/>
        <v>94.3</v>
      </c>
    </row>
    <row r="52" spans="1:5" x14ac:dyDescent="0.25">
      <c r="A52" s="333" t="s">
        <v>294</v>
      </c>
      <c r="B52" s="338" t="s">
        <v>390</v>
      </c>
      <c r="C52" s="342">
        <v>13.7</v>
      </c>
      <c r="D52" s="340"/>
      <c r="E52" s="343">
        <f t="shared" si="6"/>
        <v>13.7</v>
      </c>
    </row>
    <row r="53" spans="1:5" ht="30" x14ac:dyDescent="0.25">
      <c r="A53" s="333" t="s">
        <v>295</v>
      </c>
      <c r="B53" s="338" t="s">
        <v>391</v>
      </c>
      <c r="C53" s="342">
        <v>195</v>
      </c>
      <c r="D53" s="340"/>
      <c r="E53" s="343">
        <f t="shared" si="6"/>
        <v>195</v>
      </c>
    </row>
    <row r="54" spans="1:5" x14ac:dyDescent="0.25">
      <c r="A54" s="333" t="s">
        <v>296</v>
      </c>
      <c r="B54" s="338" t="s">
        <v>392</v>
      </c>
      <c r="C54" s="342">
        <v>81.2</v>
      </c>
      <c r="D54" s="340"/>
      <c r="E54" s="343">
        <f t="shared" si="6"/>
        <v>81.2</v>
      </c>
    </row>
    <row r="55" spans="1:5" x14ac:dyDescent="0.25">
      <c r="A55" s="333" t="s">
        <v>297</v>
      </c>
      <c r="B55" s="338" t="s">
        <v>393</v>
      </c>
      <c r="C55" s="342">
        <v>67.8</v>
      </c>
      <c r="D55" s="340"/>
      <c r="E55" s="343">
        <f t="shared" si="6"/>
        <v>67.8</v>
      </c>
    </row>
    <row r="56" spans="1:5" x14ac:dyDescent="0.25">
      <c r="A56" s="333" t="s">
        <v>298</v>
      </c>
      <c r="B56" s="338" t="s">
        <v>394</v>
      </c>
      <c r="C56" s="342">
        <v>30.6</v>
      </c>
      <c r="D56" s="340"/>
      <c r="E56" s="343">
        <f t="shared" si="6"/>
        <v>30.6</v>
      </c>
    </row>
    <row r="57" spans="1:5" x14ac:dyDescent="0.25">
      <c r="A57" s="333" t="s">
        <v>299</v>
      </c>
      <c r="B57" s="338" t="s">
        <v>395</v>
      </c>
      <c r="C57" s="342">
        <v>9</v>
      </c>
      <c r="D57" s="340"/>
      <c r="E57" s="343">
        <f t="shared" si="6"/>
        <v>9</v>
      </c>
    </row>
    <row r="58" spans="1:5" x14ac:dyDescent="0.25">
      <c r="A58" s="333" t="s">
        <v>300</v>
      </c>
      <c r="B58" s="338" t="s">
        <v>396</v>
      </c>
      <c r="C58" s="342">
        <v>0.8</v>
      </c>
      <c r="D58" s="340"/>
      <c r="E58" s="343">
        <f t="shared" si="6"/>
        <v>0.8</v>
      </c>
    </row>
    <row r="59" spans="1:5" x14ac:dyDescent="0.25">
      <c r="A59" s="333" t="s">
        <v>301</v>
      </c>
      <c r="B59" s="338" t="s">
        <v>397</v>
      </c>
      <c r="C59" s="342">
        <v>16.3</v>
      </c>
      <c r="D59" s="340"/>
      <c r="E59" s="343">
        <f t="shared" si="6"/>
        <v>16.3</v>
      </c>
    </row>
    <row r="60" spans="1:5" x14ac:dyDescent="0.25">
      <c r="A60" s="333" t="s">
        <v>302</v>
      </c>
      <c r="B60" s="338" t="s">
        <v>398</v>
      </c>
      <c r="C60" s="342">
        <v>346.5</v>
      </c>
      <c r="D60" s="340"/>
      <c r="E60" s="343">
        <f t="shared" si="6"/>
        <v>346.5</v>
      </c>
    </row>
    <row r="61" spans="1:5" ht="30" x14ac:dyDescent="0.25">
      <c r="A61" s="333" t="s">
        <v>303</v>
      </c>
      <c r="B61" s="338" t="s">
        <v>399</v>
      </c>
      <c r="C61" s="342">
        <v>12.1</v>
      </c>
      <c r="D61" s="340"/>
      <c r="E61" s="343">
        <f t="shared" si="6"/>
        <v>12.1</v>
      </c>
    </row>
    <row r="62" spans="1:5" x14ac:dyDescent="0.25">
      <c r="A62" s="333" t="s">
        <v>304</v>
      </c>
      <c r="B62" s="338" t="s">
        <v>400</v>
      </c>
      <c r="C62" s="342">
        <v>205</v>
      </c>
      <c r="D62" s="340"/>
      <c r="E62" s="343">
        <f t="shared" si="6"/>
        <v>205</v>
      </c>
    </row>
    <row r="63" spans="1:5" x14ac:dyDescent="0.25">
      <c r="A63" s="333" t="s">
        <v>305</v>
      </c>
      <c r="B63" s="338" t="s">
        <v>401</v>
      </c>
      <c r="C63" s="342">
        <v>204</v>
      </c>
      <c r="D63" s="340"/>
      <c r="E63" s="343">
        <f t="shared" si="6"/>
        <v>204</v>
      </c>
    </row>
    <row r="64" spans="1:5" ht="15.75" customHeight="1" x14ac:dyDescent="0.25">
      <c r="A64" s="333" t="s">
        <v>306</v>
      </c>
      <c r="B64" s="338" t="s">
        <v>402</v>
      </c>
      <c r="C64" s="342">
        <v>26.1</v>
      </c>
      <c r="D64" s="340"/>
      <c r="E64" s="343">
        <f t="shared" si="6"/>
        <v>26.1</v>
      </c>
    </row>
    <row r="65" spans="1:12" x14ac:dyDescent="0.25">
      <c r="A65" s="333" t="s">
        <v>307</v>
      </c>
      <c r="B65" s="338" t="s">
        <v>403</v>
      </c>
      <c r="C65" s="342">
        <v>19</v>
      </c>
      <c r="D65" s="340"/>
      <c r="E65" s="343">
        <f t="shared" si="6"/>
        <v>19</v>
      </c>
    </row>
    <row r="66" spans="1:12" s="2" customFormat="1" ht="15" customHeight="1" x14ac:dyDescent="0.25">
      <c r="A66" s="214" t="s">
        <v>308</v>
      </c>
      <c r="B66" s="362" t="s">
        <v>404</v>
      </c>
      <c r="C66" s="339">
        <v>9138</v>
      </c>
      <c r="D66" s="346"/>
      <c r="E66" s="341">
        <f t="shared" si="6"/>
        <v>9138</v>
      </c>
    </row>
    <row r="67" spans="1:12" s="2" customFormat="1" ht="15" customHeight="1" x14ac:dyDescent="0.25">
      <c r="A67" s="214"/>
      <c r="B67" s="348" t="s">
        <v>466</v>
      </c>
      <c r="C67" s="339">
        <v>154</v>
      </c>
      <c r="D67" s="346"/>
      <c r="E67" s="341">
        <f t="shared" si="6"/>
        <v>154</v>
      </c>
    </row>
    <row r="68" spans="1:12" s="2" customFormat="1" ht="15" customHeight="1" x14ac:dyDescent="0.25">
      <c r="A68" s="214" t="s">
        <v>309</v>
      </c>
      <c r="B68" s="362" t="s">
        <v>405</v>
      </c>
      <c r="C68" s="339">
        <f>C69+C78+C79+C80+C81+C82</f>
        <v>1657.9</v>
      </c>
      <c r="D68" s="346">
        <f>D69+D78+D79+D80+D81+D82</f>
        <v>0</v>
      </c>
      <c r="E68" s="341">
        <f>E69+E78+E79+E80+E81+E82</f>
        <v>1657.9</v>
      </c>
    </row>
    <row r="69" spans="1:12" s="2" customFormat="1" ht="15.75" x14ac:dyDescent="0.25">
      <c r="A69" s="214" t="s">
        <v>382</v>
      </c>
      <c r="B69" s="362" t="s">
        <v>406</v>
      </c>
      <c r="C69" s="363">
        <f>SUM(C70:C77)</f>
        <v>1187</v>
      </c>
      <c r="D69" s="364">
        <f>SUM(D70:D77)</f>
        <v>0</v>
      </c>
      <c r="E69" s="341">
        <f>SUM(E70:E77)</f>
        <v>1187</v>
      </c>
    </row>
    <row r="70" spans="1:12" s="367" customFormat="1" x14ac:dyDescent="0.25">
      <c r="A70" s="354" t="s">
        <v>411</v>
      </c>
      <c r="B70" s="365" t="s">
        <v>464</v>
      </c>
      <c r="C70" s="366">
        <v>111</v>
      </c>
      <c r="D70" s="350"/>
      <c r="E70" s="351">
        <f t="shared" ref="E70:E86" si="7">C70+D70</f>
        <v>111</v>
      </c>
    </row>
    <row r="71" spans="1:12" s="367" customFormat="1" ht="25.5" x14ac:dyDescent="0.25">
      <c r="A71" s="354" t="s">
        <v>412</v>
      </c>
      <c r="B71" s="365" t="s">
        <v>347</v>
      </c>
      <c r="C71" s="366">
        <v>125</v>
      </c>
      <c r="D71" s="350"/>
      <c r="E71" s="351">
        <f t="shared" si="7"/>
        <v>125</v>
      </c>
    </row>
    <row r="72" spans="1:12" s="367" customFormat="1" ht="16.5" customHeight="1" x14ac:dyDescent="0.25">
      <c r="A72" s="354" t="s">
        <v>413</v>
      </c>
      <c r="B72" s="365" t="s">
        <v>348</v>
      </c>
      <c r="C72" s="366">
        <v>125</v>
      </c>
      <c r="D72" s="350"/>
      <c r="E72" s="351">
        <f t="shared" si="7"/>
        <v>125</v>
      </c>
      <c r="H72" s="368"/>
      <c r="I72" s="368"/>
      <c r="J72" s="368"/>
      <c r="K72" s="368"/>
      <c r="L72" s="368"/>
    </row>
    <row r="73" spans="1:12" s="367" customFormat="1" x14ac:dyDescent="0.25">
      <c r="A73" s="354" t="s">
        <v>414</v>
      </c>
      <c r="B73" s="365" t="s">
        <v>358</v>
      </c>
      <c r="C73" s="366">
        <v>149</v>
      </c>
      <c r="D73" s="350"/>
      <c r="E73" s="351">
        <f t="shared" si="7"/>
        <v>149</v>
      </c>
      <c r="H73" s="368"/>
      <c r="I73" s="368"/>
      <c r="J73" s="368"/>
      <c r="K73" s="368"/>
      <c r="L73" s="368"/>
    </row>
    <row r="74" spans="1:12" s="367" customFormat="1" ht="25.5" x14ac:dyDescent="0.25">
      <c r="A74" s="354" t="s">
        <v>415</v>
      </c>
      <c r="B74" s="365" t="s">
        <v>346</v>
      </c>
      <c r="C74" s="366">
        <v>116</v>
      </c>
      <c r="D74" s="350"/>
      <c r="E74" s="351">
        <f t="shared" si="7"/>
        <v>116</v>
      </c>
      <c r="H74" s="368"/>
      <c r="I74" s="368"/>
      <c r="J74" s="368"/>
      <c r="K74" s="368"/>
      <c r="L74" s="368"/>
    </row>
    <row r="75" spans="1:12" s="367" customFormat="1" ht="25.5" x14ac:dyDescent="0.25">
      <c r="A75" s="354" t="s">
        <v>416</v>
      </c>
      <c r="B75" s="365" t="s">
        <v>344</v>
      </c>
      <c r="C75" s="366">
        <v>116</v>
      </c>
      <c r="D75" s="350"/>
      <c r="E75" s="351">
        <f t="shared" si="7"/>
        <v>116</v>
      </c>
    </row>
    <row r="76" spans="1:12" s="367" customFormat="1" ht="38.25" x14ac:dyDescent="0.25">
      <c r="A76" s="354" t="s">
        <v>417</v>
      </c>
      <c r="B76" s="365" t="s">
        <v>345</v>
      </c>
      <c r="C76" s="366">
        <v>300</v>
      </c>
      <c r="D76" s="350"/>
      <c r="E76" s="351">
        <f t="shared" si="7"/>
        <v>300</v>
      </c>
    </row>
    <row r="77" spans="1:12" s="367" customFormat="1" x14ac:dyDescent="0.25">
      <c r="A77" s="354" t="s">
        <v>418</v>
      </c>
      <c r="B77" s="365" t="s">
        <v>465</v>
      </c>
      <c r="C77" s="366">
        <v>145</v>
      </c>
      <c r="D77" s="350"/>
      <c r="E77" s="351">
        <f t="shared" si="7"/>
        <v>145</v>
      </c>
    </row>
    <row r="78" spans="1:12" s="2" customFormat="1" ht="30" hidden="1" x14ac:dyDescent="0.25">
      <c r="A78" s="214" t="s">
        <v>407</v>
      </c>
      <c r="B78" s="357" t="s">
        <v>408</v>
      </c>
      <c r="C78" s="339"/>
      <c r="D78" s="346"/>
      <c r="E78" s="341">
        <f t="shared" si="7"/>
        <v>0</v>
      </c>
    </row>
    <row r="79" spans="1:12" s="2" customFormat="1" hidden="1" x14ac:dyDescent="0.25">
      <c r="A79" s="214" t="s">
        <v>409</v>
      </c>
      <c r="B79" s="357" t="s">
        <v>433</v>
      </c>
      <c r="C79" s="339"/>
      <c r="D79" s="346"/>
      <c r="E79" s="341">
        <f t="shared" si="7"/>
        <v>0</v>
      </c>
    </row>
    <row r="80" spans="1:12" s="2" customFormat="1" ht="45" x14ac:dyDescent="0.25">
      <c r="A80" s="214" t="s">
        <v>407</v>
      </c>
      <c r="B80" s="357" t="s">
        <v>410</v>
      </c>
      <c r="C80" s="339">
        <v>324.89999999999998</v>
      </c>
      <c r="D80" s="346"/>
      <c r="E80" s="341">
        <f t="shared" si="7"/>
        <v>324.89999999999998</v>
      </c>
    </row>
    <row r="81" spans="1:5" s="2" customFormat="1" x14ac:dyDescent="0.25">
      <c r="A81" s="214" t="s">
        <v>409</v>
      </c>
      <c r="B81" s="357" t="s">
        <v>419</v>
      </c>
      <c r="C81" s="339">
        <v>146</v>
      </c>
      <c r="D81" s="346"/>
      <c r="E81" s="341">
        <f>C81+D81</f>
        <v>146</v>
      </c>
    </row>
    <row r="82" spans="1:5" s="2" customFormat="1" hidden="1" x14ac:dyDescent="0.25">
      <c r="A82" s="214" t="s">
        <v>434</v>
      </c>
      <c r="B82" s="357" t="s">
        <v>422</v>
      </c>
      <c r="C82" s="339">
        <f>C83+C84+C85+C86</f>
        <v>0</v>
      </c>
      <c r="D82" s="346">
        <f>D83+D84+D85+D86</f>
        <v>0</v>
      </c>
      <c r="E82" s="341">
        <f>E83+E84+E85+E86</f>
        <v>0</v>
      </c>
    </row>
    <row r="83" spans="1:5" s="2" customFormat="1" hidden="1" x14ac:dyDescent="0.25">
      <c r="A83" s="354" t="s">
        <v>435</v>
      </c>
      <c r="B83" s="348" t="s">
        <v>379</v>
      </c>
      <c r="C83" s="366"/>
      <c r="D83" s="350"/>
      <c r="E83" s="351">
        <f>C83+D83</f>
        <v>0</v>
      </c>
    </row>
    <row r="84" spans="1:5" s="2" customFormat="1" hidden="1" x14ac:dyDescent="0.25">
      <c r="A84" s="354" t="s">
        <v>436</v>
      </c>
      <c r="B84" s="348" t="s">
        <v>420</v>
      </c>
      <c r="C84" s="366"/>
      <c r="D84" s="350"/>
      <c r="E84" s="351">
        <f>C84+D84</f>
        <v>0</v>
      </c>
    </row>
    <row r="85" spans="1:5" s="2" customFormat="1" hidden="1" x14ac:dyDescent="0.25">
      <c r="A85" s="354" t="s">
        <v>437</v>
      </c>
      <c r="B85" s="348" t="s">
        <v>421</v>
      </c>
      <c r="C85" s="366"/>
      <c r="D85" s="350"/>
      <c r="E85" s="351">
        <f t="shared" si="7"/>
        <v>0</v>
      </c>
    </row>
    <row r="86" spans="1:5" s="2" customFormat="1" ht="25.5" hidden="1" x14ac:dyDescent="0.25">
      <c r="A86" s="354" t="s">
        <v>438</v>
      </c>
      <c r="B86" s="348" t="s">
        <v>431</v>
      </c>
      <c r="C86" s="369"/>
      <c r="D86" s="370"/>
      <c r="E86" s="371">
        <f t="shared" si="7"/>
        <v>0</v>
      </c>
    </row>
    <row r="87" spans="1:5" x14ac:dyDescent="0.25">
      <c r="A87" s="333" t="s">
        <v>310</v>
      </c>
      <c r="B87" s="359" t="s">
        <v>462</v>
      </c>
      <c r="C87" s="335">
        <v>1489</v>
      </c>
      <c r="D87" s="336"/>
      <c r="E87" s="347">
        <f>C87+D87</f>
        <v>1489</v>
      </c>
    </row>
    <row r="88" spans="1:5" hidden="1" x14ac:dyDescent="0.25">
      <c r="A88" s="333" t="s">
        <v>311</v>
      </c>
      <c r="B88" s="359" t="s">
        <v>340</v>
      </c>
      <c r="C88" s="335"/>
      <c r="D88" s="336"/>
      <c r="E88" s="347">
        <f>C88+D88</f>
        <v>0</v>
      </c>
    </row>
    <row r="89" spans="1:5" x14ac:dyDescent="0.25">
      <c r="A89" s="372" t="s">
        <v>75</v>
      </c>
      <c r="B89" s="373" t="s">
        <v>312</v>
      </c>
      <c r="C89" s="374">
        <f>C9+C23+C36+C42</f>
        <v>33696.5</v>
      </c>
      <c r="D89" s="374">
        <f>D9+D23+D36+D42</f>
        <v>0</v>
      </c>
      <c r="E89" s="374">
        <f>E9+E23+E36+E42</f>
        <v>33696.5</v>
      </c>
    </row>
    <row r="90" spans="1:5" hidden="1" x14ac:dyDescent="0.25">
      <c r="A90" s="333"/>
      <c r="B90" s="375"/>
      <c r="C90" s="376"/>
    </row>
    <row r="91" spans="1:5" hidden="1" x14ac:dyDescent="0.25">
      <c r="A91" s="333"/>
      <c r="B91" s="377"/>
      <c r="C91" s="376"/>
    </row>
    <row r="92" spans="1:5" s="381" customFormat="1" hidden="1" x14ac:dyDescent="0.25">
      <c r="A92" s="378"/>
      <c r="B92" s="379"/>
      <c r="C92" s="380"/>
    </row>
    <row r="93" spans="1:5" hidden="1" x14ac:dyDescent="0.25">
      <c r="A93" s="333"/>
      <c r="B93" s="377"/>
      <c r="C93" s="380"/>
    </row>
    <row r="94" spans="1:5" hidden="1" x14ac:dyDescent="0.25">
      <c r="A94" s="333"/>
      <c r="B94" s="382"/>
      <c r="C94" s="383"/>
    </row>
    <row r="95" spans="1:5" x14ac:dyDescent="0.25">
      <c r="B95" s="384"/>
    </row>
  </sheetData>
  <mergeCells count="5">
    <mergeCell ref="B1:E1"/>
    <mergeCell ref="B3:E3"/>
    <mergeCell ref="B4:E4"/>
    <mergeCell ref="B2:E2"/>
    <mergeCell ref="A6:C6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9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1" hidden="1" customWidth="1"/>
    <col min="10" max="10" width="10.28515625" style="131" hidden="1" customWidth="1"/>
    <col min="11" max="11" width="9.140625" style="131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09" t="s">
        <v>355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</row>
    <row r="2" spans="1:17" x14ac:dyDescent="0.25">
      <c r="B2" s="509" t="s">
        <v>446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</row>
    <row r="3" spans="1:17" x14ac:dyDescent="0.25">
      <c r="B3" s="509" t="s">
        <v>467</v>
      </c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1:17" x14ac:dyDescent="0.25">
      <c r="B4" s="509" t="s">
        <v>373</v>
      </c>
      <c r="C4" s="509"/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</row>
    <row r="5" spans="1:17" x14ac:dyDescent="0.25">
      <c r="E5" s="4"/>
      <c r="F5" s="4"/>
      <c r="G5" s="4"/>
      <c r="H5" s="130"/>
      <c r="I5" s="130"/>
      <c r="J5" s="130"/>
      <c r="L5" s="4"/>
      <c r="M5" s="4"/>
      <c r="N5" s="4"/>
    </row>
    <row r="6" spans="1:17" ht="30.75" customHeight="1" x14ac:dyDescent="0.25">
      <c r="A6" s="467" t="s">
        <v>454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7" ht="18.75" customHeight="1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457</v>
      </c>
    </row>
    <row r="8" spans="1:17" x14ac:dyDescent="0.25">
      <c r="A8" s="471" t="s">
        <v>5</v>
      </c>
      <c r="B8" s="474" t="s">
        <v>352</v>
      </c>
      <c r="C8" s="474" t="s">
        <v>54</v>
      </c>
      <c r="D8" s="451" t="s">
        <v>363</v>
      </c>
      <c r="E8" s="483" t="s">
        <v>200</v>
      </c>
      <c r="F8" s="483"/>
      <c r="G8" s="483"/>
      <c r="H8" s="477" t="s">
        <v>365</v>
      </c>
      <c r="I8" s="489" t="s">
        <v>200</v>
      </c>
      <c r="J8" s="489"/>
      <c r="K8" s="489"/>
      <c r="L8" s="450" t="s">
        <v>0</v>
      </c>
      <c r="M8" s="450" t="s">
        <v>200</v>
      </c>
      <c r="N8" s="450"/>
      <c r="O8" s="450"/>
    </row>
    <row r="9" spans="1:17" x14ac:dyDescent="0.25">
      <c r="A9" s="472"/>
      <c r="B9" s="475"/>
      <c r="C9" s="475"/>
      <c r="D9" s="452"/>
      <c r="E9" s="483" t="s">
        <v>1</v>
      </c>
      <c r="F9" s="483"/>
      <c r="G9" s="457" t="s">
        <v>2</v>
      </c>
      <c r="H9" s="478"/>
      <c r="I9" s="489" t="s">
        <v>1</v>
      </c>
      <c r="J9" s="489"/>
      <c r="K9" s="470" t="s">
        <v>2</v>
      </c>
      <c r="L9" s="450"/>
      <c r="M9" s="450" t="s">
        <v>1</v>
      </c>
      <c r="N9" s="450"/>
      <c r="O9" s="462" t="s">
        <v>2</v>
      </c>
      <c r="Q9" s="125"/>
    </row>
    <row r="10" spans="1:17" ht="30.75" customHeight="1" x14ac:dyDescent="0.25">
      <c r="A10" s="473"/>
      <c r="B10" s="476"/>
      <c r="C10" s="476"/>
      <c r="D10" s="453"/>
      <c r="E10" s="121" t="s">
        <v>3</v>
      </c>
      <c r="F10" s="119" t="s">
        <v>4</v>
      </c>
      <c r="G10" s="457"/>
      <c r="H10" s="479"/>
      <c r="I10" s="120" t="s">
        <v>3</v>
      </c>
      <c r="J10" s="116" t="s">
        <v>4</v>
      </c>
      <c r="K10" s="470"/>
      <c r="L10" s="450"/>
      <c r="M10" s="117" t="s">
        <v>3</v>
      </c>
      <c r="N10" s="115" t="s">
        <v>4</v>
      </c>
      <c r="O10" s="462"/>
      <c r="P10" s="132"/>
    </row>
    <row r="11" spans="1:17" ht="15.95" customHeight="1" x14ac:dyDescent="0.25">
      <c r="A11" s="14" t="s">
        <v>72</v>
      </c>
      <c r="B11" s="458" t="s">
        <v>59</v>
      </c>
      <c r="C11" s="458"/>
      <c r="D11" s="458"/>
      <c r="E11" s="458"/>
      <c r="F11" s="458"/>
      <c r="G11" s="458"/>
      <c r="H11" s="458"/>
      <c r="I11" s="458"/>
      <c r="J11" s="458"/>
      <c r="K11" s="458"/>
      <c r="L11" s="458"/>
      <c r="M11" s="458"/>
      <c r="N11" s="458"/>
      <c r="O11" s="458"/>
      <c r="P11" s="71" t="s">
        <v>329</v>
      </c>
      <c r="Q11" s="72"/>
    </row>
    <row r="12" spans="1:17" ht="15" customHeight="1" x14ac:dyDescent="0.25">
      <c r="A12" s="6" t="s">
        <v>187</v>
      </c>
      <c r="B12" s="81" t="s">
        <v>20</v>
      </c>
      <c r="C12" s="82"/>
      <c r="D12" s="9">
        <f>D13+D14</f>
        <v>621.20000000000005</v>
      </c>
      <c r="E12" s="9">
        <f>E13+E14</f>
        <v>52.4</v>
      </c>
      <c r="F12" s="9">
        <f t="shared" ref="F12:G12" si="0">F13+F14</f>
        <v>2</v>
      </c>
      <c r="G12" s="9">
        <f t="shared" si="0"/>
        <v>568.79999999999995</v>
      </c>
      <c r="H12" s="10">
        <f>H13+H14</f>
        <v>0</v>
      </c>
      <c r="I12" s="10">
        <f t="shared" ref="I12:K12" si="1">I13+I14</f>
        <v>0</v>
      </c>
      <c r="J12" s="10">
        <f t="shared" si="1"/>
        <v>0</v>
      </c>
      <c r="K12" s="10">
        <f t="shared" si="1"/>
        <v>0</v>
      </c>
      <c r="L12" s="12">
        <f>L13+L14</f>
        <v>621.20000000000005</v>
      </c>
      <c r="M12" s="12">
        <f>M13+M14</f>
        <v>52.4</v>
      </c>
      <c r="N12" s="12">
        <f t="shared" ref="N12:O12" si="2">N13+N14</f>
        <v>2</v>
      </c>
      <c r="O12" s="12">
        <f t="shared" si="2"/>
        <v>568.79999999999995</v>
      </c>
      <c r="P12" s="71" t="s">
        <v>330</v>
      </c>
      <c r="Q12" s="72"/>
    </row>
    <row r="13" spans="1:17" ht="15" customHeight="1" x14ac:dyDescent="0.25">
      <c r="A13" s="20"/>
      <c r="B13" s="81"/>
      <c r="C13" s="31" t="s">
        <v>25</v>
      </c>
      <c r="D13" s="17">
        <f>E13+G13</f>
        <v>173.8</v>
      </c>
      <c r="E13" s="17"/>
      <c r="F13" s="17"/>
      <c r="G13" s="17">
        <v>173.8</v>
      </c>
      <c r="H13" s="11">
        <f>I13+K13</f>
        <v>0</v>
      </c>
      <c r="I13" s="11"/>
      <c r="J13" s="11"/>
      <c r="K13" s="11"/>
      <c r="L13" s="13">
        <f>M13+O13</f>
        <v>173.8</v>
      </c>
      <c r="M13" s="13">
        <f t="shared" ref="M13:O14" si="3">E13+I13</f>
        <v>0</v>
      </c>
      <c r="N13" s="13">
        <f t="shared" si="3"/>
        <v>0</v>
      </c>
      <c r="O13" s="13">
        <f t="shared" si="3"/>
        <v>173.8</v>
      </c>
      <c r="P13" s="71" t="s">
        <v>331</v>
      </c>
      <c r="Q13" s="72"/>
    </row>
    <row r="14" spans="1:17" x14ac:dyDescent="0.25">
      <c r="A14" s="41"/>
      <c r="B14" s="42"/>
      <c r="C14" s="83" t="s">
        <v>31</v>
      </c>
      <c r="D14" s="17">
        <f>E14+G14</f>
        <v>447.4</v>
      </c>
      <c r="E14" s="17">
        <v>52.4</v>
      </c>
      <c r="F14" s="17">
        <v>2</v>
      </c>
      <c r="G14" s="17">
        <v>395</v>
      </c>
      <c r="H14" s="11">
        <f>I14+K14</f>
        <v>0</v>
      </c>
      <c r="I14" s="11"/>
      <c r="J14" s="11"/>
      <c r="K14" s="11"/>
      <c r="L14" s="13">
        <f>M14+O14</f>
        <v>447.4</v>
      </c>
      <c r="M14" s="13">
        <f t="shared" si="3"/>
        <v>52.4</v>
      </c>
      <c r="N14" s="13">
        <f t="shared" si="3"/>
        <v>2</v>
      </c>
      <c r="O14" s="13">
        <f t="shared" si="3"/>
        <v>395</v>
      </c>
      <c r="P14" s="71" t="s">
        <v>332</v>
      </c>
      <c r="Q14" s="72">
        <f>L13+L23</f>
        <v>617.20000000000005</v>
      </c>
    </row>
    <row r="15" spans="1:17" ht="15.95" customHeight="1" x14ac:dyDescent="0.25">
      <c r="A15" s="21" t="s">
        <v>73</v>
      </c>
      <c r="B15" s="22" t="s">
        <v>180</v>
      </c>
      <c r="C15" s="23"/>
      <c r="D15" s="24">
        <f>D12</f>
        <v>621.20000000000005</v>
      </c>
      <c r="E15" s="24">
        <f>E12</f>
        <v>52.4</v>
      </c>
      <c r="F15" s="24">
        <f>F12</f>
        <v>2</v>
      </c>
      <c r="G15" s="24">
        <f>G12</f>
        <v>568.79999999999995</v>
      </c>
      <c r="H15" s="11">
        <f>H12</f>
        <v>0</v>
      </c>
      <c r="I15" s="11">
        <f t="shared" ref="I15:K15" si="4">I12</f>
        <v>0</v>
      </c>
      <c r="J15" s="11">
        <f t="shared" si="4"/>
        <v>0</v>
      </c>
      <c r="K15" s="11">
        <f t="shared" si="4"/>
        <v>0</v>
      </c>
      <c r="L15" s="22">
        <f>L12</f>
        <v>621.20000000000005</v>
      </c>
      <c r="M15" s="22">
        <f>M12</f>
        <v>52.4</v>
      </c>
      <c r="N15" s="22">
        <f>N12</f>
        <v>2</v>
      </c>
      <c r="O15" s="22">
        <f>O12</f>
        <v>568.79999999999995</v>
      </c>
      <c r="P15" s="71" t="s">
        <v>335</v>
      </c>
      <c r="Q15" s="72">
        <f>L14</f>
        <v>447.4</v>
      </c>
    </row>
    <row r="16" spans="1:17" ht="15.95" customHeight="1" x14ac:dyDescent="0.25">
      <c r="A16" s="20" t="s">
        <v>74</v>
      </c>
      <c r="B16" s="520" t="s">
        <v>63</v>
      </c>
      <c r="C16" s="493"/>
      <c r="D16" s="493"/>
      <c r="E16" s="493"/>
      <c r="F16" s="493"/>
      <c r="G16" s="493"/>
      <c r="H16" s="493"/>
      <c r="I16" s="493"/>
      <c r="J16" s="493"/>
      <c r="K16" s="493"/>
      <c r="L16" s="493"/>
      <c r="M16" s="493"/>
      <c r="N16" s="493"/>
      <c r="O16" s="529"/>
      <c r="P16" s="71" t="s">
        <v>333</v>
      </c>
      <c r="Q16" s="72"/>
    </row>
    <row r="17" spans="1:17" ht="15" customHeight="1" x14ac:dyDescent="0.25">
      <c r="A17" s="6" t="s">
        <v>75</v>
      </c>
      <c r="B17" s="36" t="s">
        <v>20</v>
      </c>
      <c r="C17" s="16" t="s">
        <v>32</v>
      </c>
      <c r="D17" s="17">
        <f>E17+G17</f>
        <v>21.7</v>
      </c>
      <c r="E17" s="17"/>
      <c r="F17" s="17"/>
      <c r="G17" s="17">
        <v>21.7</v>
      </c>
      <c r="H17" s="25">
        <f>I17+K17</f>
        <v>0</v>
      </c>
      <c r="I17" s="25"/>
      <c r="J17" s="25"/>
      <c r="K17" s="25"/>
      <c r="L17" s="13">
        <f>M17+O17</f>
        <v>21.7</v>
      </c>
      <c r="M17" s="13">
        <f>E17+I17</f>
        <v>0</v>
      </c>
      <c r="N17" s="13">
        <f>F17+J17</f>
        <v>0</v>
      </c>
      <c r="O17" s="13">
        <f>G17+K17</f>
        <v>21.7</v>
      </c>
      <c r="P17" s="71" t="s">
        <v>334</v>
      </c>
      <c r="Q17" s="72">
        <f>L17</f>
        <v>21.7</v>
      </c>
    </row>
    <row r="18" spans="1:17" ht="15.95" customHeight="1" x14ac:dyDescent="0.25">
      <c r="A18" s="21" t="s">
        <v>76</v>
      </c>
      <c r="B18" s="22" t="s">
        <v>181</v>
      </c>
      <c r="C18" s="133"/>
      <c r="D18" s="24">
        <f>D17</f>
        <v>21.7</v>
      </c>
      <c r="E18" s="24">
        <f>E17</f>
        <v>0</v>
      </c>
      <c r="F18" s="24">
        <f>F17</f>
        <v>0</v>
      </c>
      <c r="G18" s="24">
        <f>G17</f>
        <v>21.7</v>
      </c>
      <c r="H18" s="25">
        <f t="shared" ref="H18:O18" si="5">H17</f>
        <v>0</v>
      </c>
      <c r="I18" s="25">
        <f t="shared" si="5"/>
        <v>0</v>
      </c>
      <c r="J18" s="25">
        <f t="shared" si="5"/>
        <v>0</v>
      </c>
      <c r="K18" s="25">
        <f t="shared" si="5"/>
        <v>0</v>
      </c>
      <c r="L18" s="22">
        <f t="shared" si="5"/>
        <v>21.7</v>
      </c>
      <c r="M18" s="22">
        <f t="shared" si="5"/>
        <v>0</v>
      </c>
      <c r="N18" s="22">
        <f t="shared" si="5"/>
        <v>0</v>
      </c>
      <c r="O18" s="22">
        <f t="shared" si="5"/>
        <v>21.7</v>
      </c>
      <c r="P18" s="71" t="s">
        <v>336</v>
      </c>
      <c r="Q18" s="72">
        <f>L26</f>
        <v>116.1</v>
      </c>
    </row>
    <row r="19" spans="1:17" ht="15.95" customHeight="1" x14ac:dyDescent="0.25">
      <c r="A19" s="6" t="s">
        <v>77</v>
      </c>
      <c r="B19" s="447" t="s">
        <v>176</v>
      </c>
      <c r="C19" s="448"/>
      <c r="D19" s="448"/>
      <c r="E19" s="448"/>
      <c r="F19" s="448"/>
      <c r="G19" s="448"/>
      <c r="H19" s="448"/>
      <c r="I19" s="448"/>
      <c r="J19" s="448"/>
      <c r="K19" s="448"/>
      <c r="L19" s="448"/>
      <c r="M19" s="448"/>
      <c r="N19" s="448"/>
      <c r="O19" s="449"/>
      <c r="P19" s="71" t="s">
        <v>337</v>
      </c>
      <c r="Q19" s="72">
        <f>L20</f>
        <v>29.8</v>
      </c>
    </row>
    <row r="20" spans="1:17" ht="15" customHeight="1" x14ac:dyDescent="0.25">
      <c r="A20" s="6" t="s">
        <v>78</v>
      </c>
      <c r="B20" s="93" t="s">
        <v>20</v>
      </c>
      <c r="C20" s="31" t="s">
        <v>51</v>
      </c>
      <c r="D20" s="17">
        <f>E20+G20</f>
        <v>29.8</v>
      </c>
      <c r="E20" s="17"/>
      <c r="F20" s="17"/>
      <c r="G20" s="17">
        <v>29.8</v>
      </c>
      <c r="H20" s="11">
        <f>I20+K20</f>
        <v>0</v>
      </c>
      <c r="I20" s="11"/>
      <c r="J20" s="11"/>
      <c r="K20" s="11"/>
      <c r="L20" s="13">
        <f>M20+O20</f>
        <v>29.8</v>
      </c>
      <c r="M20" s="13">
        <f t="shared" ref="M20" si="6">E20+I20</f>
        <v>0</v>
      </c>
      <c r="N20" s="13">
        <f t="shared" ref="N20" si="7">F20+J20</f>
        <v>0</v>
      </c>
      <c r="O20" s="13">
        <f t="shared" ref="O20" si="8">G20+K20</f>
        <v>29.8</v>
      </c>
      <c r="P20" s="71" t="s">
        <v>338</v>
      </c>
      <c r="Q20" s="72">
        <f>L29</f>
        <v>2</v>
      </c>
    </row>
    <row r="21" spans="1:17" ht="15.95" customHeight="1" x14ac:dyDescent="0.25">
      <c r="A21" s="21" t="s">
        <v>79</v>
      </c>
      <c r="B21" s="22" t="s">
        <v>182</v>
      </c>
      <c r="C21" s="133"/>
      <c r="D21" s="24">
        <f>D20</f>
        <v>29.8</v>
      </c>
      <c r="E21" s="24">
        <f t="shared" ref="E21:G21" si="9">E20</f>
        <v>0</v>
      </c>
      <c r="F21" s="24">
        <f t="shared" si="9"/>
        <v>0</v>
      </c>
      <c r="G21" s="24">
        <f t="shared" si="9"/>
        <v>29.8</v>
      </c>
      <c r="H21" s="25">
        <f>H20</f>
        <v>0</v>
      </c>
      <c r="I21" s="25">
        <f t="shared" ref="I21:K21" si="10">I20</f>
        <v>0</v>
      </c>
      <c r="J21" s="25">
        <f t="shared" si="10"/>
        <v>0</v>
      </c>
      <c r="K21" s="25">
        <f t="shared" si="10"/>
        <v>0</v>
      </c>
      <c r="L21" s="22">
        <f>L20</f>
        <v>29.8</v>
      </c>
      <c r="M21" s="22">
        <f t="shared" ref="M21:O21" si="11">M20</f>
        <v>0</v>
      </c>
      <c r="N21" s="22">
        <f t="shared" si="11"/>
        <v>0</v>
      </c>
      <c r="O21" s="22">
        <f t="shared" si="11"/>
        <v>29.8</v>
      </c>
      <c r="P21" s="76" t="s">
        <v>177</v>
      </c>
      <c r="Q21" s="77">
        <f>SUM(Q11:Q20)</f>
        <v>1234.1999999999998</v>
      </c>
    </row>
    <row r="22" spans="1:17" ht="15.95" customHeight="1" x14ac:dyDescent="0.25">
      <c r="A22" s="20" t="s">
        <v>80</v>
      </c>
      <c r="B22" s="447" t="s">
        <v>186</v>
      </c>
      <c r="C22" s="448"/>
      <c r="D22" s="448"/>
      <c r="E22" s="448"/>
      <c r="F22" s="448"/>
      <c r="G22" s="448"/>
      <c r="H22" s="448"/>
      <c r="I22" s="448"/>
      <c r="J22" s="448"/>
      <c r="K22" s="448"/>
      <c r="L22" s="448"/>
      <c r="M22" s="448"/>
      <c r="N22" s="448"/>
      <c r="O22" s="449"/>
    </row>
    <row r="23" spans="1:17" ht="15" customHeight="1" x14ac:dyDescent="0.25">
      <c r="A23" s="6" t="s">
        <v>81</v>
      </c>
      <c r="B23" s="30" t="s">
        <v>20</v>
      </c>
      <c r="C23" s="31" t="s">
        <v>25</v>
      </c>
      <c r="D23" s="17">
        <f>E23+G23</f>
        <v>443.4</v>
      </c>
      <c r="E23" s="44">
        <v>2.2000000000000002</v>
      </c>
      <c r="F23" s="44">
        <v>1.5</v>
      </c>
      <c r="G23" s="44">
        <v>441.2</v>
      </c>
      <c r="H23" s="25">
        <f>I23+K23</f>
        <v>0</v>
      </c>
      <c r="I23" s="25"/>
      <c r="J23" s="25"/>
      <c r="K23" s="25"/>
      <c r="L23" s="13">
        <f>M23+O23</f>
        <v>443.4</v>
      </c>
      <c r="M23" s="13">
        <f>E23+I23</f>
        <v>2.2000000000000002</v>
      </c>
      <c r="N23" s="13">
        <f>F23+J23</f>
        <v>1.5</v>
      </c>
      <c r="O23" s="13">
        <f>G23+K23</f>
        <v>441.2</v>
      </c>
      <c r="Q23" s="2">
        <f>L31-Q21</f>
        <v>0</v>
      </c>
    </row>
    <row r="24" spans="1:17" ht="15.95" customHeight="1" x14ac:dyDescent="0.25">
      <c r="A24" s="21" t="s">
        <v>82</v>
      </c>
      <c r="B24" s="22" t="s">
        <v>183</v>
      </c>
      <c r="C24" s="23"/>
      <c r="D24" s="24">
        <f>D23</f>
        <v>443.4</v>
      </c>
      <c r="E24" s="24">
        <f>E23</f>
        <v>2.2000000000000002</v>
      </c>
      <c r="F24" s="24">
        <f>F23</f>
        <v>1.5</v>
      </c>
      <c r="G24" s="24">
        <f>G23</f>
        <v>441.2</v>
      </c>
      <c r="H24" s="25">
        <f t="shared" ref="H24:O24" si="12">H23</f>
        <v>0</v>
      </c>
      <c r="I24" s="25">
        <f t="shared" si="12"/>
        <v>0</v>
      </c>
      <c r="J24" s="25">
        <f t="shared" si="12"/>
        <v>0</v>
      </c>
      <c r="K24" s="25">
        <f t="shared" si="12"/>
        <v>0</v>
      </c>
      <c r="L24" s="22">
        <f t="shared" si="12"/>
        <v>443.4</v>
      </c>
      <c r="M24" s="22">
        <f t="shared" si="12"/>
        <v>2.2000000000000002</v>
      </c>
      <c r="N24" s="22">
        <f t="shared" si="12"/>
        <v>1.5</v>
      </c>
      <c r="O24" s="22">
        <f t="shared" si="12"/>
        <v>441.2</v>
      </c>
    </row>
    <row r="25" spans="1:17" ht="15.95" customHeight="1" x14ac:dyDescent="0.25">
      <c r="A25" s="14" t="s">
        <v>83</v>
      </c>
      <c r="B25" s="458" t="s">
        <v>67</v>
      </c>
      <c r="C25" s="458"/>
      <c r="D25" s="458"/>
      <c r="E25" s="458"/>
      <c r="F25" s="458"/>
      <c r="G25" s="458"/>
      <c r="H25" s="458"/>
      <c r="I25" s="458"/>
      <c r="J25" s="458"/>
      <c r="K25" s="458"/>
      <c r="L25" s="458"/>
      <c r="M25" s="458"/>
      <c r="N25" s="458"/>
      <c r="O25" s="458"/>
    </row>
    <row r="26" spans="1:17" ht="15" customHeight="1" x14ac:dyDescent="0.25">
      <c r="A26" s="33" t="s">
        <v>84</v>
      </c>
      <c r="B26" s="30" t="s">
        <v>20</v>
      </c>
      <c r="C26" s="40" t="s">
        <v>30</v>
      </c>
      <c r="D26" s="17">
        <f>E26+G26</f>
        <v>116.1</v>
      </c>
      <c r="E26" s="17">
        <v>11.1</v>
      </c>
      <c r="F26" s="17">
        <v>1.5</v>
      </c>
      <c r="G26" s="17">
        <v>105</v>
      </c>
      <c r="H26" s="11">
        <f>I26+K26</f>
        <v>0</v>
      </c>
      <c r="I26" s="11"/>
      <c r="J26" s="11"/>
      <c r="K26" s="11"/>
      <c r="L26" s="13">
        <f>M26+O26</f>
        <v>116.1</v>
      </c>
      <c r="M26" s="13">
        <f t="shared" ref="M26:O26" si="13">E26+I26</f>
        <v>11.1</v>
      </c>
      <c r="N26" s="13">
        <f t="shared" si="13"/>
        <v>1.5</v>
      </c>
      <c r="O26" s="13">
        <f t="shared" si="13"/>
        <v>105</v>
      </c>
    </row>
    <row r="27" spans="1:17" ht="15.95" customHeight="1" x14ac:dyDescent="0.25">
      <c r="A27" s="21" t="s">
        <v>85</v>
      </c>
      <c r="B27" s="22" t="s">
        <v>184</v>
      </c>
      <c r="C27" s="133"/>
      <c r="D27" s="24">
        <f t="shared" ref="D27:O27" si="14">SUM(D26:D26)</f>
        <v>116.1</v>
      </c>
      <c r="E27" s="24">
        <f t="shared" si="14"/>
        <v>11.1</v>
      </c>
      <c r="F27" s="24">
        <f t="shared" si="14"/>
        <v>1.5</v>
      </c>
      <c r="G27" s="24">
        <f t="shared" si="14"/>
        <v>105</v>
      </c>
      <c r="H27" s="25">
        <f t="shared" si="14"/>
        <v>0</v>
      </c>
      <c r="I27" s="25">
        <f t="shared" si="14"/>
        <v>0</v>
      </c>
      <c r="J27" s="25">
        <f t="shared" si="14"/>
        <v>0</v>
      </c>
      <c r="K27" s="25">
        <f t="shared" si="14"/>
        <v>0</v>
      </c>
      <c r="L27" s="22">
        <f t="shared" si="14"/>
        <v>116.1</v>
      </c>
      <c r="M27" s="22">
        <f t="shared" si="14"/>
        <v>11.1</v>
      </c>
      <c r="N27" s="22">
        <f t="shared" si="14"/>
        <v>1.5</v>
      </c>
      <c r="O27" s="22">
        <f t="shared" si="14"/>
        <v>105</v>
      </c>
    </row>
    <row r="28" spans="1:17" ht="15.95" customHeight="1" x14ac:dyDescent="0.25">
      <c r="A28" s="14" t="s">
        <v>86</v>
      </c>
      <c r="B28" s="458" t="s">
        <v>69</v>
      </c>
      <c r="C28" s="458"/>
      <c r="D28" s="458"/>
      <c r="E28" s="458"/>
      <c r="F28" s="458"/>
      <c r="G28" s="458"/>
      <c r="H28" s="458"/>
      <c r="I28" s="458"/>
      <c r="J28" s="458"/>
      <c r="K28" s="458"/>
      <c r="L28" s="458"/>
      <c r="M28" s="458"/>
      <c r="N28" s="458"/>
      <c r="O28" s="458"/>
    </row>
    <row r="29" spans="1:17" ht="15" customHeight="1" x14ac:dyDescent="0.25">
      <c r="A29" s="33" t="s">
        <v>87</v>
      </c>
      <c r="B29" s="30" t="s">
        <v>20</v>
      </c>
      <c r="C29" s="1">
        <v>10</v>
      </c>
      <c r="D29" s="17">
        <f>E29+G29</f>
        <v>2</v>
      </c>
      <c r="E29" s="17">
        <v>1.4</v>
      </c>
      <c r="F29" s="17">
        <v>1</v>
      </c>
      <c r="G29" s="17">
        <v>0.6</v>
      </c>
      <c r="H29" s="11">
        <f>I29+K29</f>
        <v>0</v>
      </c>
      <c r="I29" s="11"/>
      <c r="J29" s="11"/>
      <c r="K29" s="11"/>
      <c r="L29" s="13">
        <f>M29+O29</f>
        <v>2</v>
      </c>
      <c r="M29" s="13">
        <f t="shared" ref="M29" si="15">E29+I29</f>
        <v>1.4</v>
      </c>
      <c r="N29" s="13">
        <f t="shared" ref="N29" si="16">F29+J29</f>
        <v>1</v>
      </c>
      <c r="O29" s="13">
        <f t="shared" ref="O29" si="17">G29+K29</f>
        <v>0.6</v>
      </c>
    </row>
    <row r="30" spans="1:17" ht="15.95" customHeight="1" x14ac:dyDescent="0.25">
      <c r="A30" s="21" t="s">
        <v>88</v>
      </c>
      <c r="B30" s="22" t="s">
        <v>185</v>
      </c>
      <c r="C30" s="133"/>
      <c r="D30" s="24">
        <f t="shared" ref="D30:O30" si="18">SUM(D29:D29)</f>
        <v>2</v>
      </c>
      <c r="E30" s="24">
        <f t="shared" si="18"/>
        <v>1.4</v>
      </c>
      <c r="F30" s="24">
        <f t="shared" si="18"/>
        <v>1</v>
      </c>
      <c r="G30" s="24">
        <f t="shared" si="18"/>
        <v>0.6</v>
      </c>
      <c r="H30" s="25">
        <f t="shared" si="18"/>
        <v>0</v>
      </c>
      <c r="I30" s="25">
        <f t="shared" si="18"/>
        <v>0</v>
      </c>
      <c r="J30" s="25">
        <f t="shared" si="18"/>
        <v>0</v>
      </c>
      <c r="K30" s="25">
        <f t="shared" si="18"/>
        <v>0</v>
      </c>
      <c r="L30" s="22">
        <f t="shared" si="18"/>
        <v>2</v>
      </c>
      <c r="M30" s="22">
        <f t="shared" si="18"/>
        <v>1.4</v>
      </c>
      <c r="N30" s="22">
        <f t="shared" si="18"/>
        <v>1</v>
      </c>
      <c r="O30" s="22">
        <f t="shared" si="18"/>
        <v>0.6</v>
      </c>
    </row>
    <row r="31" spans="1:17" ht="15.95" customHeight="1" x14ac:dyDescent="0.25">
      <c r="A31" s="126" t="s">
        <v>89</v>
      </c>
      <c r="B31" s="134" t="s">
        <v>177</v>
      </c>
      <c r="C31" s="135"/>
      <c r="D31" s="48">
        <f>D15+D18+D21+D24+D27+D30</f>
        <v>1234.1999999999998</v>
      </c>
      <c r="E31" s="48">
        <f t="shared" ref="E31:O31" si="19">E15+E18+E21+E24+E27+E30</f>
        <v>67.100000000000009</v>
      </c>
      <c r="F31" s="48">
        <f t="shared" si="19"/>
        <v>6</v>
      </c>
      <c r="G31" s="48">
        <f t="shared" si="19"/>
        <v>1167.0999999999999</v>
      </c>
      <c r="H31" s="49">
        <f t="shared" si="19"/>
        <v>0</v>
      </c>
      <c r="I31" s="49">
        <f t="shared" si="19"/>
        <v>0</v>
      </c>
      <c r="J31" s="49">
        <f t="shared" si="19"/>
        <v>0</v>
      </c>
      <c r="K31" s="49">
        <f t="shared" si="19"/>
        <v>0</v>
      </c>
      <c r="L31" s="50">
        <f t="shared" si="19"/>
        <v>1234.1999999999998</v>
      </c>
      <c r="M31" s="50">
        <f t="shared" si="19"/>
        <v>67.100000000000009</v>
      </c>
      <c r="N31" s="50">
        <f t="shared" si="19"/>
        <v>6</v>
      </c>
      <c r="O31" s="50">
        <f t="shared" si="19"/>
        <v>1167.0999999999999</v>
      </c>
    </row>
    <row r="32" spans="1:17" x14ac:dyDescent="0.25">
      <c r="A32" s="7"/>
      <c r="B32" s="7"/>
      <c r="C32" s="53"/>
      <c r="D32" s="7"/>
      <c r="E32" s="7"/>
      <c r="F32" s="7"/>
      <c r="G32" s="7"/>
      <c r="H32" s="136"/>
      <c r="I32" s="136"/>
      <c r="J32" s="136"/>
      <c r="L32" s="7"/>
      <c r="M32" s="7"/>
      <c r="N32" s="7"/>
    </row>
    <row r="33" spans="1:14" x14ac:dyDescent="0.25">
      <c r="A33" s="7"/>
      <c r="B33" s="127"/>
      <c r="C33" s="137"/>
      <c r="D33" s="127"/>
      <c r="E33" s="127"/>
      <c r="F33" s="127"/>
      <c r="G33" s="127"/>
      <c r="H33" s="138"/>
      <c r="I33" s="138"/>
      <c r="J33" s="138"/>
      <c r="K33" s="138"/>
      <c r="L33" s="127"/>
      <c r="M33" s="127"/>
      <c r="N33" s="127"/>
    </row>
    <row r="34" spans="1:14" x14ac:dyDescent="0.25">
      <c r="A34" s="7"/>
      <c r="B34" s="7"/>
      <c r="C34" s="53"/>
      <c r="D34" s="7"/>
      <c r="E34" s="7"/>
      <c r="F34" s="7"/>
      <c r="G34" s="7"/>
      <c r="H34" s="136"/>
      <c r="I34" s="136"/>
      <c r="J34" s="136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136"/>
      <c r="I35" s="136"/>
      <c r="J35" s="136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136"/>
      <c r="I36" s="136"/>
      <c r="J36" s="136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136"/>
      <c r="I37" s="136"/>
      <c r="J37" s="136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136"/>
      <c r="I38" s="136"/>
      <c r="J38" s="136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136"/>
      <c r="I39" s="136"/>
      <c r="J39" s="136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136"/>
      <c r="I40" s="136"/>
      <c r="J40" s="136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136"/>
      <c r="I41" s="136"/>
      <c r="J41" s="136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136"/>
      <c r="I42" s="136"/>
      <c r="J42" s="136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136"/>
      <c r="I43" s="136"/>
      <c r="J43" s="136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136"/>
      <c r="I44" s="136"/>
      <c r="J44" s="136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136"/>
      <c r="I45" s="136"/>
      <c r="J45" s="136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136"/>
      <c r="I46" s="136"/>
      <c r="J46" s="136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136"/>
      <c r="I47" s="136"/>
      <c r="J47" s="136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136"/>
      <c r="I48" s="136"/>
      <c r="J48" s="136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6"/>
      <c r="I49" s="136"/>
      <c r="J49" s="136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6"/>
      <c r="I50" s="136"/>
      <c r="J50" s="136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6"/>
      <c r="I51" s="136"/>
      <c r="J51" s="136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6"/>
      <c r="I52" s="136"/>
      <c r="J52" s="136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6"/>
      <c r="I53" s="136"/>
      <c r="J53" s="136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6"/>
      <c r="I54" s="136"/>
      <c r="J54" s="136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6"/>
      <c r="I55" s="136"/>
      <c r="J55" s="136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6"/>
      <c r="I56" s="136"/>
      <c r="J56" s="136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6"/>
      <c r="I57" s="136"/>
      <c r="J57" s="136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6"/>
      <c r="I58" s="136"/>
      <c r="J58" s="136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6"/>
      <c r="I59" s="136"/>
      <c r="J59" s="136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6"/>
      <c r="I60" s="136"/>
      <c r="J60" s="136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6"/>
      <c r="I61" s="136"/>
      <c r="J61" s="136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6"/>
      <c r="I62" s="136"/>
      <c r="J62" s="136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6"/>
      <c r="I63" s="136"/>
      <c r="J63" s="136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6"/>
      <c r="I64" s="136"/>
      <c r="J64" s="136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6"/>
      <c r="I65" s="136"/>
      <c r="J65" s="136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6"/>
      <c r="I66" s="136"/>
      <c r="J66" s="136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6"/>
      <c r="I67" s="136"/>
      <c r="J67" s="136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6"/>
      <c r="I68" s="136"/>
      <c r="J68" s="136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6"/>
      <c r="I69" s="136"/>
      <c r="J69" s="136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6"/>
      <c r="I70" s="136"/>
      <c r="J70" s="136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6"/>
      <c r="I71" s="136"/>
      <c r="J71" s="136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6"/>
      <c r="I72" s="136"/>
      <c r="J72" s="136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6"/>
      <c r="I73" s="136"/>
      <c r="J73" s="136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6"/>
      <c r="I74" s="136"/>
      <c r="J74" s="136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6"/>
      <c r="I75" s="136"/>
      <c r="J75" s="136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6"/>
      <c r="I76" s="136"/>
      <c r="J76" s="136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6"/>
      <c r="I77" s="136"/>
      <c r="J77" s="136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6"/>
      <c r="I78" s="136"/>
      <c r="J78" s="136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6"/>
      <c r="I79" s="136"/>
      <c r="J79" s="136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6"/>
      <c r="I80" s="136"/>
      <c r="J80" s="136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6"/>
      <c r="I81" s="136"/>
      <c r="J81" s="136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6"/>
      <c r="I82" s="136"/>
      <c r="J82" s="136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6"/>
      <c r="I83" s="136"/>
      <c r="J83" s="136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6"/>
      <c r="I84" s="136"/>
      <c r="J84" s="136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6"/>
      <c r="I85" s="136"/>
      <c r="J85" s="136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6"/>
      <c r="I86" s="136"/>
      <c r="J86" s="136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6"/>
      <c r="I87" s="136"/>
      <c r="J87" s="136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6"/>
      <c r="I88" s="136"/>
      <c r="J88" s="136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6"/>
      <c r="I89" s="136"/>
      <c r="J89" s="136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6"/>
      <c r="I90" s="136"/>
      <c r="J90" s="136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6"/>
      <c r="I91" s="136"/>
      <c r="J91" s="136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6"/>
      <c r="I92" s="136"/>
      <c r="J92" s="136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6"/>
      <c r="I93" s="136"/>
      <c r="J93" s="136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6"/>
      <c r="I94" s="136"/>
      <c r="J94" s="136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6"/>
      <c r="I95" s="136"/>
      <c r="J95" s="136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6"/>
      <c r="I96" s="136"/>
      <c r="J96" s="136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6"/>
      <c r="I97" s="136"/>
      <c r="J97" s="136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6"/>
      <c r="I98" s="136"/>
      <c r="J98" s="136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6"/>
      <c r="I99" s="136"/>
      <c r="J99" s="136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6"/>
      <c r="I100" s="136"/>
      <c r="J100" s="136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6"/>
      <c r="I101" s="136"/>
      <c r="J101" s="136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6"/>
      <c r="I102" s="136"/>
      <c r="J102" s="136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6"/>
      <c r="I103" s="136"/>
      <c r="J103" s="136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6"/>
      <c r="I104" s="136"/>
      <c r="J104" s="136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6"/>
      <c r="I105" s="136"/>
      <c r="J105" s="136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6"/>
      <c r="I106" s="136"/>
      <c r="J106" s="136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6"/>
      <c r="I107" s="136"/>
      <c r="J107" s="136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6"/>
      <c r="I108" s="136"/>
      <c r="J108" s="136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6"/>
      <c r="I109" s="136"/>
      <c r="J109" s="136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6"/>
      <c r="I110" s="136"/>
      <c r="J110" s="136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6"/>
      <c r="I111" s="136"/>
      <c r="J111" s="136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6"/>
      <c r="I112" s="136"/>
      <c r="J112" s="136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6"/>
      <c r="I113" s="136"/>
      <c r="J113" s="136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6"/>
      <c r="I114" s="136"/>
      <c r="J114" s="136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6"/>
      <c r="I115" s="136"/>
      <c r="J115" s="136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6"/>
      <c r="I116" s="136"/>
      <c r="J116" s="136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6"/>
      <c r="I117" s="136"/>
      <c r="J117" s="136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6"/>
      <c r="I118" s="136"/>
      <c r="J118" s="136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6"/>
      <c r="I119" s="136"/>
      <c r="J119" s="136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6"/>
      <c r="I120" s="136"/>
      <c r="J120" s="136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6"/>
      <c r="I121" s="136"/>
      <c r="J121" s="136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6"/>
      <c r="I122" s="136"/>
      <c r="J122" s="136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6"/>
      <c r="I123" s="136"/>
      <c r="J123" s="136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6"/>
      <c r="I124" s="136"/>
      <c r="J124" s="136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6"/>
      <c r="I125" s="136"/>
      <c r="J125" s="136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6"/>
      <c r="I126" s="136"/>
      <c r="J126" s="136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6"/>
      <c r="I127" s="136"/>
      <c r="J127" s="136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6"/>
      <c r="I128" s="136"/>
      <c r="J128" s="136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6"/>
      <c r="I129" s="136"/>
      <c r="J129" s="136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6"/>
      <c r="I130" s="136"/>
      <c r="J130" s="136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6"/>
      <c r="I131" s="136"/>
      <c r="J131" s="136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6"/>
      <c r="I132" s="136"/>
      <c r="J132" s="136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6"/>
      <c r="I133" s="136"/>
      <c r="J133" s="136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6"/>
      <c r="I134" s="136"/>
      <c r="J134" s="136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6"/>
      <c r="I135" s="136"/>
      <c r="J135" s="136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6"/>
      <c r="I136" s="136"/>
      <c r="J136" s="136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6"/>
      <c r="I137" s="136"/>
      <c r="J137" s="136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6"/>
      <c r="I138" s="136"/>
      <c r="J138" s="136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6"/>
      <c r="I139" s="136"/>
      <c r="J139" s="136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6"/>
      <c r="I140" s="136"/>
      <c r="J140" s="136"/>
      <c r="L140" s="7"/>
      <c r="M140" s="7"/>
      <c r="N140" s="7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</sheetData>
  <mergeCells count="26">
    <mergeCell ref="B28:O28"/>
    <mergeCell ref="B22:O22"/>
    <mergeCell ref="B16:O16"/>
    <mergeCell ref="B1:O1"/>
    <mergeCell ref="B2:O2"/>
    <mergeCell ref="B3:O3"/>
    <mergeCell ref="B4:O4"/>
    <mergeCell ref="E8:G8"/>
    <mergeCell ref="E9:F9"/>
    <mergeCell ref="H8:H10"/>
    <mergeCell ref="B25:O25"/>
    <mergeCell ref="A6:O6"/>
    <mergeCell ref="L8:L10"/>
    <mergeCell ref="M8:O8"/>
    <mergeCell ref="M9:N9"/>
    <mergeCell ref="I8:K8"/>
    <mergeCell ref="B11:O11"/>
    <mergeCell ref="B19:O19"/>
    <mergeCell ref="C8:C10"/>
    <mergeCell ref="O9:O10"/>
    <mergeCell ref="A8:A10"/>
    <mergeCell ref="B8:B10"/>
    <mergeCell ref="D8:D10"/>
    <mergeCell ref="K9:K10"/>
    <mergeCell ref="G9:G10"/>
    <mergeCell ref="I9:J9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9"/>
  <sheetViews>
    <sheetView showZeros="0" workbookViewId="0">
      <selection activeCell="T12" sqref="T12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31" t="s">
        <v>355</v>
      </c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</row>
    <row r="2" spans="1:17" x14ac:dyDescent="0.25">
      <c r="B2" s="531" t="s">
        <v>446</v>
      </c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</row>
    <row r="3" spans="1:17" x14ac:dyDescent="0.25">
      <c r="B3" s="531" t="s">
        <v>467</v>
      </c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</row>
    <row r="4" spans="1:17" x14ac:dyDescent="0.25">
      <c r="B4" s="531" t="s">
        <v>374</v>
      </c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</row>
    <row r="5" spans="1:17" x14ac:dyDescent="0.25">
      <c r="E5" s="4"/>
      <c r="F5" s="4"/>
      <c r="G5" s="4"/>
      <c r="H5" s="4"/>
      <c r="I5" s="4"/>
      <c r="J5" s="4"/>
      <c r="K5" s="4"/>
      <c r="L5" s="4"/>
      <c r="M5" s="4"/>
      <c r="N5" s="4"/>
    </row>
    <row r="6" spans="1:17" ht="44.25" customHeight="1" x14ac:dyDescent="0.25">
      <c r="A6" s="467" t="s">
        <v>456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7" ht="18.75" customHeight="1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457</v>
      </c>
    </row>
    <row r="8" spans="1:17" x14ac:dyDescent="0.25">
      <c r="A8" s="524" t="s">
        <v>5</v>
      </c>
      <c r="B8" s="462" t="s">
        <v>377</v>
      </c>
      <c r="C8" s="462" t="s">
        <v>54</v>
      </c>
      <c r="D8" s="457" t="s">
        <v>363</v>
      </c>
      <c r="E8" s="483" t="s">
        <v>200</v>
      </c>
      <c r="F8" s="483"/>
      <c r="G8" s="483"/>
      <c r="H8" s="470" t="s">
        <v>365</v>
      </c>
      <c r="I8" s="489" t="s">
        <v>200</v>
      </c>
      <c r="J8" s="489"/>
      <c r="K8" s="489"/>
      <c r="L8" s="450" t="s">
        <v>0</v>
      </c>
      <c r="M8" s="450" t="s">
        <v>200</v>
      </c>
      <c r="N8" s="450"/>
      <c r="O8" s="450"/>
    </row>
    <row r="9" spans="1:17" x14ac:dyDescent="0.25">
      <c r="A9" s="524"/>
      <c r="B9" s="462"/>
      <c r="C9" s="462"/>
      <c r="D9" s="457"/>
      <c r="E9" s="483" t="s">
        <v>1</v>
      </c>
      <c r="F9" s="483"/>
      <c r="G9" s="457" t="s">
        <v>2</v>
      </c>
      <c r="H9" s="470"/>
      <c r="I9" s="489" t="s">
        <v>1</v>
      </c>
      <c r="J9" s="489"/>
      <c r="K9" s="470" t="s">
        <v>2</v>
      </c>
      <c r="L9" s="450"/>
      <c r="M9" s="450" t="s">
        <v>1</v>
      </c>
      <c r="N9" s="450"/>
      <c r="O9" s="462" t="s">
        <v>2</v>
      </c>
    </row>
    <row r="10" spans="1:17" ht="29.25" customHeight="1" x14ac:dyDescent="0.25">
      <c r="A10" s="524"/>
      <c r="B10" s="462"/>
      <c r="C10" s="462"/>
      <c r="D10" s="457"/>
      <c r="E10" s="145" t="s">
        <v>3</v>
      </c>
      <c r="F10" s="143" t="s">
        <v>4</v>
      </c>
      <c r="G10" s="457"/>
      <c r="H10" s="470"/>
      <c r="I10" s="146" t="s">
        <v>3</v>
      </c>
      <c r="J10" s="140" t="s">
        <v>4</v>
      </c>
      <c r="K10" s="470"/>
      <c r="L10" s="450"/>
      <c r="M10" s="141" t="s">
        <v>3</v>
      </c>
      <c r="N10" s="139" t="s">
        <v>4</v>
      </c>
      <c r="O10" s="462"/>
    </row>
    <row r="11" spans="1:17" ht="15.75" customHeight="1" x14ac:dyDescent="0.25">
      <c r="A11" s="6" t="s">
        <v>72</v>
      </c>
      <c r="B11" s="521" t="s">
        <v>6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1:17" ht="15" customHeight="1" x14ac:dyDescent="0.25">
      <c r="A12" s="6" t="s">
        <v>187</v>
      </c>
      <c r="B12" s="30" t="s">
        <v>20</v>
      </c>
      <c r="C12" s="16" t="s">
        <v>22</v>
      </c>
      <c r="D12" s="403">
        <f t="shared" ref="D12:D21" si="0">E12+G12</f>
        <v>19.899999999999999</v>
      </c>
      <c r="E12" s="403">
        <f>E13</f>
        <v>19.899999999999999</v>
      </c>
      <c r="F12" s="403">
        <f t="shared" ref="F12:K12" si="1">F13</f>
        <v>0</v>
      </c>
      <c r="G12" s="403">
        <f t="shared" si="1"/>
        <v>0</v>
      </c>
      <c r="H12" s="404">
        <f t="shared" si="1"/>
        <v>0</v>
      </c>
      <c r="I12" s="404">
        <f t="shared" si="1"/>
        <v>0</v>
      </c>
      <c r="J12" s="404">
        <f t="shared" si="1"/>
        <v>0</v>
      </c>
      <c r="K12" s="404">
        <f t="shared" si="1"/>
        <v>0</v>
      </c>
      <c r="L12" s="13">
        <f>L13</f>
        <v>19.899999999999999</v>
      </c>
      <c r="M12" s="13">
        <f>M13</f>
        <v>19.899999999999999</v>
      </c>
      <c r="N12" s="13">
        <f t="shared" ref="N12:O12" si="2">N13</f>
        <v>0</v>
      </c>
      <c r="O12" s="13">
        <f t="shared" si="2"/>
        <v>0</v>
      </c>
      <c r="P12" s="71" t="s">
        <v>329</v>
      </c>
      <c r="Q12" s="72">
        <f>L15+L17</f>
        <v>371.2</v>
      </c>
    </row>
    <row r="13" spans="1:17" s="99" customFormat="1" ht="15" customHeight="1" x14ac:dyDescent="0.25">
      <c r="A13" s="409"/>
      <c r="B13" s="410" t="s">
        <v>234</v>
      </c>
      <c r="C13" s="16" t="s">
        <v>22</v>
      </c>
      <c r="D13" s="405">
        <f t="shared" si="0"/>
        <v>19.899999999999999</v>
      </c>
      <c r="E13" s="405">
        <v>19.899999999999999</v>
      </c>
      <c r="F13" s="405"/>
      <c r="G13" s="405"/>
      <c r="H13" s="406">
        <f>I13+K13</f>
        <v>0</v>
      </c>
      <c r="I13" s="406"/>
      <c r="J13" s="406"/>
      <c r="K13" s="406"/>
      <c r="L13" s="13">
        <f>M13+O13</f>
        <v>19.899999999999999</v>
      </c>
      <c r="M13" s="13">
        <f t="shared" ref="M13:O13" si="3">E13+I13</f>
        <v>19.899999999999999</v>
      </c>
      <c r="N13" s="13">
        <f t="shared" si="3"/>
        <v>0</v>
      </c>
      <c r="O13" s="13">
        <f t="shared" si="3"/>
        <v>0</v>
      </c>
      <c r="P13" s="71" t="s">
        <v>330</v>
      </c>
      <c r="Q13" s="72"/>
    </row>
    <row r="14" spans="1:17" ht="15" customHeight="1" x14ac:dyDescent="0.25">
      <c r="A14" s="161" t="s">
        <v>73</v>
      </c>
      <c r="B14" s="30" t="s">
        <v>18</v>
      </c>
      <c r="C14" s="82" t="s">
        <v>9</v>
      </c>
      <c r="D14" s="9">
        <f t="shared" si="0"/>
        <v>0.3</v>
      </c>
      <c r="E14" s="9">
        <f>E15</f>
        <v>0.3</v>
      </c>
      <c r="F14" s="9">
        <f>F15</f>
        <v>0</v>
      </c>
      <c r="G14" s="9">
        <f>G15</f>
        <v>0</v>
      </c>
      <c r="H14" s="10">
        <f t="shared" ref="H14:O14" si="4">H15</f>
        <v>0</v>
      </c>
      <c r="I14" s="10">
        <f t="shared" si="4"/>
        <v>0</v>
      </c>
      <c r="J14" s="10">
        <f t="shared" si="4"/>
        <v>0</v>
      </c>
      <c r="K14" s="10">
        <f t="shared" si="4"/>
        <v>0</v>
      </c>
      <c r="L14" s="12">
        <f t="shared" si="4"/>
        <v>0.3</v>
      </c>
      <c r="M14" s="12">
        <f t="shared" si="4"/>
        <v>0.3</v>
      </c>
      <c r="N14" s="12">
        <f t="shared" si="4"/>
        <v>0</v>
      </c>
      <c r="O14" s="12">
        <f t="shared" si="4"/>
        <v>0</v>
      </c>
      <c r="P14" s="71" t="s">
        <v>331</v>
      </c>
      <c r="Q14" s="72"/>
    </row>
    <row r="15" spans="1:17" s="38" customFormat="1" ht="15" customHeight="1" x14ac:dyDescent="0.25">
      <c r="A15" s="411"/>
      <c r="B15" s="408" t="s">
        <v>235</v>
      </c>
      <c r="C15" s="83" t="s">
        <v>9</v>
      </c>
      <c r="D15" s="97">
        <f t="shared" si="0"/>
        <v>0.3</v>
      </c>
      <c r="E15" s="97">
        <v>0.3</v>
      </c>
      <c r="F15" s="97"/>
      <c r="G15" s="97"/>
      <c r="H15" s="11">
        <f>I15+K15</f>
        <v>0</v>
      </c>
      <c r="I15" s="11"/>
      <c r="J15" s="11"/>
      <c r="K15" s="11"/>
      <c r="L15" s="13">
        <f>M15+O15</f>
        <v>0.3</v>
      </c>
      <c r="M15" s="13">
        <f>E15+I15</f>
        <v>0.3</v>
      </c>
      <c r="N15" s="13">
        <f>F15+J15</f>
        <v>0</v>
      </c>
      <c r="O15" s="13">
        <f>G15+K15</f>
        <v>0</v>
      </c>
      <c r="P15" s="71" t="s">
        <v>332</v>
      </c>
      <c r="Q15" s="72">
        <f>N14+N24</f>
        <v>0</v>
      </c>
    </row>
    <row r="16" spans="1:17" ht="15" customHeight="1" x14ac:dyDescent="0.25">
      <c r="A16" s="6" t="s">
        <v>74</v>
      </c>
      <c r="B16" s="275" t="s">
        <v>26</v>
      </c>
      <c r="C16" s="31" t="s">
        <v>9</v>
      </c>
      <c r="D16" s="17">
        <f>E16+G16</f>
        <v>370.9</v>
      </c>
      <c r="E16" s="17">
        <f>E17</f>
        <v>0</v>
      </c>
      <c r="F16" s="17">
        <f>F17</f>
        <v>0</v>
      </c>
      <c r="G16" s="17">
        <f>G17</f>
        <v>370.9</v>
      </c>
      <c r="H16" s="11">
        <f t="shared" ref="H16:O16" si="5">H17</f>
        <v>0</v>
      </c>
      <c r="I16" s="11">
        <f t="shared" si="5"/>
        <v>0</v>
      </c>
      <c r="J16" s="11">
        <f t="shared" si="5"/>
        <v>0</v>
      </c>
      <c r="K16" s="11">
        <f t="shared" si="5"/>
        <v>0</v>
      </c>
      <c r="L16" s="13">
        <f t="shared" si="5"/>
        <v>370.9</v>
      </c>
      <c r="M16" s="13">
        <f t="shared" si="5"/>
        <v>0</v>
      </c>
      <c r="N16" s="13">
        <f t="shared" si="5"/>
        <v>0</v>
      </c>
      <c r="O16" s="13">
        <f t="shared" si="5"/>
        <v>370.9</v>
      </c>
      <c r="P16" s="71" t="s">
        <v>335</v>
      </c>
      <c r="Q16" s="72">
        <f>L25</f>
        <v>0.6</v>
      </c>
    </row>
    <row r="17" spans="1:17" s="38" customFormat="1" ht="15" customHeight="1" x14ac:dyDescent="0.25">
      <c r="A17" s="277"/>
      <c r="B17" s="412" t="s">
        <v>234</v>
      </c>
      <c r="C17" s="420" t="s">
        <v>9</v>
      </c>
      <c r="D17" s="97">
        <f>E17+G17</f>
        <v>370.9</v>
      </c>
      <c r="E17" s="97"/>
      <c r="F17" s="97"/>
      <c r="G17" s="97">
        <v>370.9</v>
      </c>
      <c r="H17" s="11">
        <f>I17+K17</f>
        <v>0</v>
      </c>
      <c r="I17" s="11"/>
      <c r="J17" s="11"/>
      <c r="K17" s="11"/>
      <c r="L17" s="13">
        <f>M17+O17</f>
        <v>370.9</v>
      </c>
      <c r="M17" s="13">
        <f>E17+I17</f>
        <v>0</v>
      </c>
      <c r="N17" s="13">
        <f>F17+J17</f>
        <v>0</v>
      </c>
      <c r="O17" s="13">
        <f>G17+K17</f>
        <v>370.9</v>
      </c>
      <c r="P17" s="71" t="s">
        <v>333</v>
      </c>
      <c r="Q17" s="72">
        <f>L13+L27</f>
        <v>21.5</v>
      </c>
    </row>
    <row r="18" spans="1:17" ht="15" customHeight="1" x14ac:dyDescent="0.25">
      <c r="A18" s="55" t="s">
        <v>75</v>
      </c>
      <c r="B18" s="417" t="s">
        <v>236</v>
      </c>
      <c r="C18" s="79"/>
      <c r="D18" s="303">
        <f t="shared" si="0"/>
        <v>391.09999999999997</v>
      </c>
      <c r="E18" s="24">
        <f t="shared" ref="E18:H18" si="6">E20+E21</f>
        <v>20.2</v>
      </c>
      <c r="F18" s="24">
        <f t="shared" si="6"/>
        <v>0</v>
      </c>
      <c r="G18" s="24">
        <f t="shared" si="6"/>
        <v>370.9</v>
      </c>
      <c r="H18" s="25">
        <f t="shared" si="6"/>
        <v>0</v>
      </c>
      <c r="I18" s="25">
        <f t="shared" ref="I18:K18" si="7">I20+I21</f>
        <v>0</v>
      </c>
      <c r="J18" s="25">
        <f t="shared" si="7"/>
        <v>0</v>
      </c>
      <c r="K18" s="25">
        <f t="shared" si="7"/>
        <v>0</v>
      </c>
      <c r="L18" s="22">
        <f t="shared" ref="L18:O18" si="8">L20+L21</f>
        <v>391.09999999999997</v>
      </c>
      <c r="M18" s="22">
        <f t="shared" si="8"/>
        <v>20.2</v>
      </c>
      <c r="N18" s="22">
        <f t="shared" si="8"/>
        <v>0</v>
      </c>
      <c r="O18" s="22">
        <f t="shared" si="8"/>
        <v>370.9</v>
      </c>
      <c r="P18" s="71" t="s">
        <v>334</v>
      </c>
      <c r="Q18" s="72">
        <f>L34+L35</f>
        <v>115.60000000000001</v>
      </c>
    </row>
    <row r="19" spans="1:17" ht="15" customHeight="1" x14ac:dyDescent="0.25">
      <c r="A19" s="100"/>
      <c r="B19" s="103" t="s">
        <v>200</v>
      </c>
      <c r="C19" s="421"/>
      <c r="D19" s="303"/>
      <c r="E19" s="24"/>
      <c r="F19" s="24"/>
      <c r="G19" s="24"/>
      <c r="H19" s="25"/>
      <c r="I19" s="25"/>
      <c r="J19" s="25"/>
      <c r="K19" s="25"/>
      <c r="L19" s="22"/>
      <c r="M19" s="22"/>
      <c r="N19" s="22"/>
      <c r="O19" s="22"/>
      <c r="P19" s="71" t="s">
        <v>336</v>
      </c>
      <c r="Q19" s="72">
        <f>N27</f>
        <v>0</v>
      </c>
    </row>
    <row r="20" spans="1:17" s="38" customFormat="1" ht="15" customHeight="1" x14ac:dyDescent="0.2">
      <c r="A20" s="414"/>
      <c r="B20" s="413" t="s">
        <v>8</v>
      </c>
      <c r="C20" s="421"/>
      <c r="D20" s="419">
        <f t="shared" si="0"/>
        <v>390.79999999999995</v>
      </c>
      <c r="E20" s="97">
        <f>E13+E17</f>
        <v>19.899999999999999</v>
      </c>
      <c r="F20" s="97">
        <f t="shared" ref="F20:G20" si="9">F13+F17</f>
        <v>0</v>
      </c>
      <c r="G20" s="97">
        <f t="shared" si="9"/>
        <v>370.9</v>
      </c>
      <c r="H20" s="101">
        <f>H13+H17</f>
        <v>0</v>
      </c>
      <c r="I20" s="101">
        <f>I13+I17</f>
        <v>0</v>
      </c>
      <c r="J20" s="101">
        <f t="shared" ref="J20:K20" si="10">J13+J17</f>
        <v>0</v>
      </c>
      <c r="K20" s="101">
        <f t="shared" si="10"/>
        <v>0</v>
      </c>
      <c r="L20" s="102">
        <f>L13+L17</f>
        <v>390.79999999999995</v>
      </c>
      <c r="M20" s="102">
        <f>M13+M17</f>
        <v>19.899999999999999</v>
      </c>
      <c r="N20" s="102">
        <f t="shared" ref="N20:O20" si="11">N13+N17</f>
        <v>0</v>
      </c>
      <c r="O20" s="102">
        <f t="shared" si="11"/>
        <v>370.9</v>
      </c>
      <c r="P20" s="71" t="s">
        <v>337</v>
      </c>
      <c r="Q20" s="72">
        <f>L42+L44+L46+L48+L50+L52+L54+L56+L58</f>
        <v>5.0999999999999996</v>
      </c>
    </row>
    <row r="21" spans="1:17" s="38" customFormat="1" ht="15.75" customHeight="1" x14ac:dyDescent="0.2">
      <c r="A21" s="415"/>
      <c r="B21" s="418" t="s">
        <v>239</v>
      </c>
      <c r="C21" s="206"/>
      <c r="D21" s="419">
        <f t="shared" si="0"/>
        <v>0.3</v>
      </c>
      <c r="E21" s="97">
        <f>E15</f>
        <v>0.3</v>
      </c>
      <c r="F21" s="97">
        <f t="shared" ref="F21:G21" si="12">F15</f>
        <v>0</v>
      </c>
      <c r="G21" s="97">
        <f t="shared" si="12"/>
        <v>0</v>
      </c>
      <c r="H21" s="101">
        <f>H15</f>
        <v>0</v>
      </c>
      <c r="I21" s="101">
        <f>I15</f>
        <v>0</v>
      </c>
      <c r="J21" s="101">
        <f t="shared" ref="J21:K21" si="13">J15</f>
        <v>0</v>
      </c>
      <c r="K21" s="101">
        <f t="shared" si="13"/>
        <v>0</v>
      </c>
      <c r="L21" s="102">
        <f>L15</f>
        <v>0.3</v>
      </c>
      <c r="M21" s="102">
        <f>M15</f>
        <v>0.3</v>
      </c>
      <c r="N21" s="102">
        <f t="shared" ref="N21:O21" si="14">N15</f>
        <v>0</v>
      </c>
      <c r="O21" s="102">
        <f t="shared" si="14"/>
        <v>0</v>
      </c>
      <c r="P21" s="71" t="s">
        <v>338</v>
      </c>
      <c r="Q21" s="72">
        <f>N30</f>
        <v>0</v>
      </c>
    </row>
    <row r="22" spans="1:17" ht="18.75" customHeight="1" x14ac:dyDescent="0.25">
      <c r="A22" s="20" t="s">
        <v>76</v>
      </c>
      <c r="B22" s="523" t="s">
        <v>59</v>
      </c>
      <c r="C22" s="530"/>
      <c r="D22" s="458"/>
      <c r="E22" s="458"/>
      <c r="F22" s="458"/>
      <c r="G22" s="458"/>
      <c r="H22" s="458"/>
      <c r="I22" s="458"/>
      <c r="J22" s="458"/>
      <c r="K22" s="458"/>
      <c r="L22" s="458"/>
      <c r="M22" s="458"/>
      <c r="N22" s="458"/>
      <c r="O22" s="458"/>
      <c r="P22" s="76" t="s">
        <v>177</v>
      </c>
      <c r="Q22" s="77">
        <f>SUM(Q12:Q21)</f>
        <v>514</v>
      </c>
    </row>
    <row r="23" spans="1:17" ht="15" customHeight="1" x14ac:dyDescent="0.25">
      <c r="A23" s="6" t="s">
        <v>77</v>
      </c>
      <c r="B23" s="30" t="s">
        <v>20</v>
      </c>
      <c r="C23" s="31"/>
      <c r="D23" s="17">
        <f t="shared" ref="D23:D25" si="15">E23+G23</f>
        <v>2.2000000000000002</v>
      </c>
      <c r="E23" s="17">
        <f>E24+E26</f>
        <v>2.2000000000000002</v>
      </c>
      <c r="F23" s="17">
        <f>F24+F26</f>
        <v>0</v>
      </c>
      <c r="G23" s="17">
        <f>+G24+G26</f>
        <v>0</v>
      </c>
      <c r="H23" s="11">
        <f t="shared" ref="H23" si="16">I23+K23</f>
        <v>0</v>
      </c>
      <c r="I23" s="11">
        <f>I24+I26</f>
        <v>0</v>
      </c>
      <c r="J23" s="11">
        <f>J24+J26</f>
        <v>0</v>
      </c>
      <c r="K23" s="11">
        <f>+K24+K26</f>
        <v>0</v>
      </c>
      <c r="L23" s="13">
        <f>L24+L26</f>
        <v>2.2000000000000002</v>
      </c>
      <c r="M23" s="13">
        <f>M24+M26</f>
        <v>2.2000000000000002</v>
      </c>
      <c r="N23" s="13">
        <f t="shared" ref="N23:O23" si="17">N24+N26</f>
        <v>0</v>
      </c>
      <c r="O23" s="13">
        <f t="shared" si="17"/>
        <v>0</v>
      </c>
    </row>
    <row r="24" spans="1:17" ht="15" customHeight="1" x14ac:dyDescent="0.25">
      <c r="A24" s="20"/>
      <c r="B24" s="81"/>
      <c r="C24" s="31" t="s">
        <v>31</v>
      </c>
      <c r="D24" s="17">
        <f t="shared" si="15"/>
        <v>0.6</v>
      </c>
      <c r="E24" s="17">
        <f>E25</f>
        <v>0.6</v>
      </c>
      <c r="F24" s="17">
        <f>F25</f>
        <v>0</v>
      </c>
      <c r="G24" s="17">
        <f>G25</f>
        <v>0</v>
      </c>
      <c r="H24" s="11">
        <f t="shared" ref="H24:H27" si="18">I24+K24</f>
        <v>0</v>
      </c>
      <c r="I24" s="11"/>
      <c r="J24" s="11"/>
      <c r="K24" s="11"/>
      <c r="L24" s="13">
        <f t="shared" ref="L24:L27" si="19">M24+O24</f>
        <v>0.6</v>
      </c>
      <c r="M24" s="13">
        <f>M25</f>
        <v>0.6</v>
      </c>
      <c r="N24" s="13">
        <f t="shared" ref="N24:O24" si="20">N25</f>
        <v>0</v>
      </c>
      <c r="O24" s="13">
        <f t="shared" si="20"/>
        <v>0</v>
      </c>
    </row>
    <row r="25" spans="1:17" s="38" customFormat="1" ht="15" customHeight="1" x14ac:dyDescent="0.25">
      <c r="A25" s="409"/>
      <c r="B25" s="410" t="s">
        <v>461</v>
      </c>
      <c r="C25" s="83" t="s">
        <v>31</v>
      </c>
      <c r="D25" s="17">
        <f t="shared" si="15"/>
        <v>0.6</v>
      </c>
      <c r="E25" s="97">
        <v>0.6</v>
      </c>
      <c r="F25" s="97"/>
      <c r="G25" s="97"/>
      <c r="H25" s="11">
        <f t="shared" si="18"/>
        <v>0</v>
      </c>
      <c r="I25" s="11"/>
      <c r="J25" s="11"/>
      <c r="K25" s="11"/>
      <c r="L25" s="13">
        <f t="shared" si="19"/>
        <v>0.6</v>
      </c>
      <c r="M25" s="13">
        <f t="shared" ref="M25:M27" si="21">E25+I25</f>
        <v>0.6</v>
      </c>
      <c r="N25" s="13">
        <f t="shared" ref="N25:N27" si="22">F25+J25</f>
        <v>0</v>
      </c>
      <c r="O25" s="13">
        <f t="shared" ref="O25:O27" si="23">G25+K25</f>
        <v>0</v>
      </c>
    </row>
    <row r="26" spans="1:17" ht="15" customHeight="1" x14ac:dyDescent="0.25">
      <c r="A26" s="20"/>
      <c r="B26" s="81"/>
      <c r="C26" s="31" t="s">
        <v>22</v>
      </c>
      <c r="D26" s="17">
        <f>E26+G26</f>
        <v>1.6</v>
      </c>
      <c r="E26" s="17">
        <f>E27</f>
        <v>1.6</v>
      </c>
      <c r="F26" s="17">
        <f>F27</f>
        <v>0</v>
      </c>
      <c r="G26" s="17">
        <f>G27</f>
        <v>0</v>
      </c>
      <c r="H26" s="11">
        <f t="shared" si="18"/>
        <v>0</v>
      </c>
      <c r="I26" s="11"/>
      <c r="J26" s="11"/>
      <c r="K26" s="11"/>
      <c r="L26" s="13">
        <f t="shared" si="19"/>
        <v>1.6</v>
      </c>
      <c r="M26" s="13">
        <f t="shared" si="21"/>
        <v>1.6</v>
      </c>
      <c r="N26" s="13">
        <f t="shared" si="22"/>
        <v>0</v>
      </c>
      <c r="O26" s="13">
        <f t="shared" si="23"/>
        <v>0</v>
      </c>
    </row>
    <row r="27" spans="1:17" s="38" customFormat="1" ht="15" customHeight="1" x14ac:dyDescent="0.25">
      <c r="A27" s="407"/>
      <c r="B27" s="408" t="s">
        <v>234</v>
      </c>
      <c r="C27" s="420" t="s">
        <v>22</v>
      </c>
      <c r="D27" s="17">
        <f>E27+G27</f>
        <v>1.6</v>
      </c>
      <c r="E27" s="97">
        <v>1.6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1.6</v>
      </c>
      <c r="M27" s="13">
        <f t="shared" si="21"/>
        <v>1.6</v>
      </c>
      <c r="N27" s="13">
        <f t="shared" si="22"/>
        <v>0</v>
      </c>
      <c r="O27" s="13">
        <f t="shared" si="23"/>
        <v>0</v>
      </c>
    </row>
    <row r="28" spans="1:17" ht="15" customHeight="1" x14ac:dyDescent="0.25">
      <c r="A28" s="55" t="s">
        <v>78</v>
      </c>
      <c r="B28" s="422" t="s">
        <v>238</v>
      </c>
      <c r="C28" s="79"/>
      <c r="D28" s="303">
        <f>E28+G28</f>
        <v>2.2000000000000002</v>
      </c>
      <c r="E28" s="24">
        <f>E30+E31</f>
        <v>2.2000000000000002</v>
      </c>
      <c r="F28" s="24">
        <f t="shared" ref="F28:G28" si="24">F30+F31</f>
        <v>0</v>
      </c>
      <c r="G28" s="24">
        <f t="shared" si="24"/>
        <v>0</v>
      </c>
      <c r="H28" s="25">
        <f>I28+K28</f>
        <v>0</v>
      </c>
      <c r="I28" s="25">
        <f>I30+I31</f>
        <v>0</v>
      </c>
      <c r="J28" s="25">
        <f t="shared" ref="J28:K28" si="25">J30+J31</f>
        <v>0</v>
      </c>
      <c r="K28" s="25">
        <f t="shared" si="25"/>
        <v>0</v>
      </c>
      <c r="L28" s="22">
        <f>L30+L31</f>
        <v>2.2000000000000002</v>
      </c>
      <c r="M28" s="22">
        <f t="shared" ref="M28:O28" si="26">M30+M31</f>
        <v>2.2000000000000002</v>
      </c>
      <c r="N28" s="22">
        <f t="shared" si="26"/>
        <v>0</v>
      </c>
      <c r="O28" s="22">
        <f t="shared" si="26"/>
        <v>0</v>
      </c>
    </row>
    <row r="29" spans="1:17" ht="15" customHeight="1" x14ac:dyDescent="0.25">
      <c r="A29" s="100"/>
      <c r="B29" s="423" t="s">
        <v>200</v>
      </c>
      <c r="C29" s="421"/>
      <c r="D29" s="303"/>
      <c r="E29" s="24"/>
      <c r="F29" s="24"/>
      <c r="G29" s="24"/>
      <c r="H29" s="25"/>
      <c r="I29" s="25"/>
      <c r="J29" s="25"/>
      <c r="K29" s="25"/>
      <c r="L29" s="22"/>
      <c r="M29" s="22"/>
      <c r="N29" s="22"/>
      <c r="O29" s="22"/>
    </row>
    <row r="30" spans="1:17" s="38" customFormat="1" ht="15" customHeight="1" x14ac:dyDescent="0.2">
      <c r="A30" s="414"/>
      <c r="B30" s="424" t="s">
        <v>8</v>
      </c>
      <c r="C30" s="421"/>
      <c r="D30" s="419">
        <f>E30+G30</f>
        <v>1.6</v>
      </c>
      <c r="E30" s="97">
        <f>E27</f>
        <v>1.6</v>
      </c>
      <c r="F30" s="97">
        <f t="shared" ref="F30:G30" si="27">F27</f>
        <v>0</v>
      </c>
      <c r="G30" s="97">
        <f t="shared" si="27"/>
        <v>0</v>
      </c>
      <c r="H30" s="101">
        <f>I30+K30</f>
        <v>0</v>
      </c>
      <c r="I30" s="101">
        <f>I27</f>
        <v>0</v>
      </c>
      <c r="J30" s="101">
        <f t="shared" ref="J30:K30" si="28">J27</f>
        <v>0</v>
      </c>
      <c r="K30" s="101">
        <f t="shared" si="28"/>
        <v>0</v>
      </c>
      <c r="L30" s="102">
        <f>L27</f>
        <v>1.6</v>
      </c>
      <c r="M30" s="102">
        <f t="shared" ref="M30:O30" si="29">M27</f>
        <v>1.6</v>
      </c>
      <c r="N30" s="102">
        <f t="shared" si="29"/>
        <v>0</v>
      </c>
      <c r="O30" s="102">
        <f t="shared" si="29"/>
        <v>0</v>
      </c>
    </row>
    <row r="31" spans="1:17" s="38" customFormat="1" ht="15" customHeight="1" x14ac:dyDescent="0.2">
      <c r="A31" s="415"/>
      <c r="B31" s="425" t="s">
        <v>237</v>
      </c>
      <c r="C31" s="206"/>
      <c r="D31" s="419">
        <f>E31+G31</f>
        <v>0.6</v>
      </c>
      <c r="E31" s="97">
        <f t="shared" ref="E31:O31" si="30">E25</f>
        <v>0.6</v>
      </c>
      <c r="F31" s="97">
        <f t="shared" si="30"/>
        <v>0</v>
      </c>
      <c r="G31" s="97">
        <f t="shared" si="30"/>
        <v>0</v>
      </c>
      <c r="H31" s="101">
        <f t="shared" si="30"/>
        <v>0</v>
      </c>
      <c r="I31" s="101">
        <f t="shared" si="30"/>
        <v>0</v>
      </c>
      <c r="J31" s="101">
        <f t="shared" si="30"/>
        <v>0</v>
      </c>
      <c r="K31" s="101">
        <f t="shared" si="30"/>
        <v>0</v>
      </c>
      <c r="L31" s="102">
        <f t="shared" si="30"/>
        <v>0.6</v>
      </c>
      <c r="M31" s="102">
        <f t="shared" si="30"/>
        <v>0.6</v>
      </c>
      <c r="N31" s="102">
        <f t="shared" si="30"/>
        <v>0</v>
      </c>
      <c r="O31" s="102">
        <f t="shared" si="30"/>
        <v>0</v>
      </c>
    </row>
    <row r="32" spans="1:17" ht="18" customHeight="1" x14ac:dyDescent="0.25">
      <c r="A32" s="20" t="s">
        <v>79</v>
      </c>
      <c r="B32" s="523" t="s">
        <v>63</v>
      </c>
      <c r="C32" s="530"/>
      <c r="D32" s="458"/>
      <c r="E32" s="458"/>
      <c r="F32" s="458"/>
      <c r="G32" s="458"/>
      <c r="H32" s="458"/>
      <c r="I32" s="458"/>
      <c r="J32" s="458"/>
      <c r="K32" s="458"/>
      <c r="L32" s="458"/>
      <c r="M32" s="458"/>
      <c r="N32" s="458"/>
      <c r="O32" s="458"/>
    </row>
    <row r="33" spans="1:15" ht="15" customHeight="1" x14ac:dyDescent="0.25">
      <c r="A33" s="6" t="s">
        <v>80</v>
      </c>
      <c r="B33" s="30" t="s">
        <v>20</v>
      </c>
      <c r="C33" s="31"/>
      <c r="D33" s="17">
        <f t="shared" ref="D33:D39" si="31">E33+G33</f>
        <v>115.60000000000001</v>
      </c>
      <c r="E33" s="17">
        <f t="shared" ref="E33:O33" si="32">E34+E35</f>
        <v>0</v>
      </c>
      <c r="F33" s="17">
        <f t="shared" si="32"/>
        <v>0</v>
      </c>
      <c r="G33" s="17">
        <f t="shared" si="32"/>
        <v>115.60000000000001</v>
      </c>
      <c r="H33" s="25">
        <f t="shared" si="32"/>
        <v>0</v>
      </c>
      <c r="I33" s="25">
        <f t="shared" si="32"/>
        <v>0</v>
      </c>
      <c r="J33" s="25">
        <f t="shared" si="32"/>
        <v>0</v>
      </c>
      <c r="K33" s="25">
        <f t="shared" si="32"/>
        <v>0</v>
      </c>
      <c r="L33" s="13">
        <f t="shared" si="32"/>
        <v>115.60000000000001</v>
      </c>
      <c r="M33" s="13">
        <f t="shared" si="32"/>
        <v>0</v>
      </c>
      <c r="N33" s="13">
        <f t="shared" si="32"/>
        <v>0</v>
      </c>
      <c r="O33" s="13">
        <f t="shared" si="32"/>
        <v>115.60000000000001</v>
      </c>
    </row>
    <row r="34" spans="1:15" s="38" customFormat="1" ht="15" customHeight="1" x14ac:dyDescent="0.25">
      <c r="A34" s="20"/>
      <c r="B34" s="410" t="s">
        <v>459</v>
      </c>
      <c r="C34" s="31" t="s">
        <v>32</v>
      </c>
      <c r="D34" s="97">
        <f t="shared" si="31"/>
        <v>113.4</v>
      </c>
      <c r="E34" s="97"/>
      <c r="F34" s="97"/>
      <c r="G34" s="97">
        <v>113.4</v>
      </c>
      <c r="H34" s="25">
        <f>I34+K34</f>
        <v>0</v>
      </c>
      <c r="I34" s="25"/>
      <c r="J34" s="25"/>
      <c r="K34" s="25"/>
      <c r="L34" s="13">
        <f>M34+O34</f>
        <v>113.4</v>
      </c>
      <c r="M34" s="13">
        <f t="shared" ref="M34:O35" si="33">E34+I34</f>
        <v>0</v>
      </c>
      <c r="N34" s="13">
        <f t="shared" si="33"/>
        <v>0</v>
      </c>
      <c r="O34" s="13">
        <f t="shared" si="33"/>
        <v>113.4</v>
      </c>
    </row>
    <row r="35" spans="1:15" s="38" customFormat="1" ht="15" customHeight="1" x14ac:dyDescent="0.25">
      <c r="A35" s="157"/>
      <c r="B35" s="416" t="s">
        <v>460</v>
      </c>
      <c r="C35" s="172" t="s">
        <v>32</v>
      </c>
      <c r="D35" s="97">
        <f t="shared" si="31"/>
        <v>2.2000000000000002</v>
      </c>
      <c r="E35" s="97"/>
      <c r="F35" s="97"/>
      <c r="G35" s="97">
        <v>2.2000000000000002</v>
      </c>
      <c r="H35" s="25">
        <f>I35+K35</f>
        <v>0</v>
      </c>
      <c r="I35" s="25"/>
      <c r="J35" s="25"/>
      <c r="K35" s="25"/>
      <c r="L35" s="13">
        <f>M35+O35</f>
        <v>2.2000000000000002</v>
      </c>
      <c r="M35" s="13">
        <f t="shared" si="33"/>
        <v>0</v>
      </c>
      <c r="N35" s="13">
        <f t="shared" si="33"/>
        <v>0</v>
      </c>
      <c r="O35" s="13">
        <f t="shared" si="33"/>
        <v>2.2000000000000002</v>
      </c>
    </row>
    <row r="36" spans="1:15" ht="15" customHeight="1" x14ac:dyDescent="0.25">
      <c r="A36" s="55" t="s">
        <v>81</v>
      </c>
      <c r="B36" s="422" t="s">
        <v>240</v>
      </c>
      <c r="C36" s="79"/>
      <c r="D36" s="303">
        <f t="shared" si="31"/>
        <v>115.60000000000001</v>
      </c>
      <c r="E36" s="24">
        <f t="shared" ref="E36:O36" si="34">E38+E39</f>
        <v>0</v>
      </c>
      <c r="F36" s="24">
        <f t="shared" si="34"/>
        <v>0</v>
      </c>
      <c r="G36" s="24">
        <f t="shared" si="34"/>
        <v>115.60000000000001</v>
      </c>
      <c r="H36" s="25">
        <f t="shared" si="34"/>
        <v>0</v>
      </c>
      <c r="I36" s="25">
        <f t="shared" si="34"/>
        <v>0</v>
      </c>
      <c r="J36" s="25">
        <f t="shared" si="34"/>
        <v>0</v>
      </c>
      <c r="K36" s="25">
        <f t="shared" si="34"/>
        <v>0</v>
      </c>
      <c r="L36" s="22">
        <f t="shared" si="34"/>
        <v>115.60000000000001</v>
      </c>
      <c r="M36" s="22">
        <f t="shared" si="34"/>
        <v>0</v>
      </c>
      <c r="N36" s="22">
        <f t="shared" si="34"/>
        <v>0</v>
      </c>
      <c r="O36" s="22">
        <f t="shared" si="34"/>
        <v>115.60000000000001</v>
      </c>
    </row>
    <row r="37" spans="1:15" ht="15" customHeight="1" x14ac:dyDescent="0.25">
      <c r="A37" s="100"/>
      <c r="B37" s="423" t="s">
        <v>200</v>
      </c>
      <c r="C37" s="421"/>
      <c r="D37" s="303"/>
      <c r="E37" s="24"/>
      <c r="F37" s="24"/>
      <c r="G37" s="24"/>
      <c r="H37" s="25"/>
      <c r="I37" s="25"/>
      <c r="J37" s="25"/>
      <c r="K37" s="25"/>
      <c r="L37" s="22"/>
      <c r="M37" s="22"/>
      <c r="N37" s="22"/>
      <c r="O37" s="22"/>
    </row>
    <row r="38" spans="1:15" s="38" customFormat="1" ht="15" customHeight="1" x14ac:dyDescent="0.2">
      <c r="A38" s="414"/>
      <c r="B38" s="424" t="s">
        <v>458</v>
      </c>
      <c r="C38" s="421"/>
      <c r="D38" s="419">
        <f>E38+G38</f>
        <v>113.4</v>
      </c>
      <c r="E38" s="97">
        <f t="shared" ref="E38:O38" si="35">E34</f>
        <v>0</v>
      </c>
      <c r="F38" s="97">
        <f t="shared" si="35"/>
        <v>0</v>
      </c>
      <c r="G38" s="97">
        <f t="shared" si="35"/>
        <v>113.4</v>
      </c>
      <c r="H38" s="104">
        <f t="shared" si="35"/>
        <v>0</v>
      </c>
      <c r="I38" s="104">
        <f t="shared" si="35"/>
        <v>0</v>
      </c>
      <c r="J38" s="104">
        <f t="shared" si="35"/>
        <v>0</v>
      </c>
      <c r="K38" s="104">
        <f t="shared" si="35"/>
        <v>0</v>
      </c>
      <c r="L38" s="102">
        <f t="shared" si="35"/>
        <v>113.4</v>
      </c>
      <c r="M38" s="102">
        <f t="shared" si="35"/>
        <v>0</v>
      </c>
      <c r="N38" s="102">
        <f t="shared" si="35"/>
        <v>0</v>
      </c>
      <c r="O38" s="102">
        <f t="shared" si="35"/>
        <v>113.4</v>
      </c>
    </row>
    <row r="39" spans="1:15" s="38" customFormat="1" ht="15" customHeight="1" x14ac:dyDescent="0.2">
      <c r="A39" s="415"/>
      <c r="B39" s="425" t="s">
        <v>239</v>
      </c>
      <c r="C39" s="206"/>
      <c r="D39" s="419">
        <f t="shared" si="31"/>
        <v>2.2000000000000002</v>
      </c>
      <c r="E39" s="97">
        <f t="shared" ref="E39:O39" si="36">E35</f>
        <v>0</v>
      </c>
      <c r="F39" s="97">
        <f t="shared" si="36"/>
        <v>0</v>
      </c>
      <c r="G39" s="97">
        <f t="shared" si="36"/>
        <v>2.2000000000000002</v>
      </c>
      <c r="H39" s="101">
        <f t="shared" si="36"/>
        <v>0</v>
      </c>
      <c r="I39" s="101">
        <f t="shared" si="36"/>
        <v>0</v>
      </c>
      <c r="J39" s="101">
        <f t="shared" si="36"/>
        <v>0</v>
      </c>
      <c r="K39" s="101">
        <f t="shared" si="36"/>
        <v>0</v>
      </c>
      <c r="L39" s="102">
        <f t="shared" si="36"/>
        <v>2.2000000000000002</v>
      </c>
      <c r="M39" s="102">
        <f t="shared" si="36"/>
        <v>0</v>
      </c>
      <c r="N39" s="102">
        <f t="shared" si="36"/>
        <v>0</v>
      </c>
      <c r="O39" s="102">
        <f t="shared" si="36"/>
        <v>2.2000000000000002</v>
      </c>
    </row>
    <row r="40" spans="1:15" ht="18.75" customHeight="1" x14ac:dyDescent="0.25">
      <c r="A40" s="20" t="s">
        <v>82</v>
      </c>
      <c r="B40" s="523" t="s">
        <v>176</v>
      </c>
      <c r="C40" s="530"/>
      <c r="D40" s="458"/>
      <c r="E40" s="458"/>
      <c r="F40" s="458"/>
      <c r="G40" s="458"/>
      <c r="H40" s="458"/>
      <c r="I40" s="458"/>
      <c r="J40" s="458"/>
      <c r="K40" s="458"/>
      <c r="L40" s="458"/>
      <c r="M40" s="458"/>
      <c r="N40" s="458"/>
      <c r="O40" s="458"/>
    </row>
    <row r="41" spans="1:15" ht="15" customHeight="1" x14ac:dyDescent="0.25">
      <c r="A41" s="6" t="s">
        <v>83</v>
      </c>
      <c r="B41" s="30" t="s">
        <v>42</v>
      </c>
      <c r="C41" s="31" t="s">
        <v>51</v>
      </c>
      <c r="D41" s="17">
        <f>E41+G41</f>
        <v>0.3</v>
      </c>
      <c r="E41" s="17">
        <f>E42</f>
        <v>0.3</v>
      </c>
      <c r="F41" s="17">
        <f>F42</f>
        <v>0</v>
      </c>
      <c r="G41" s="17">
        <f>G42</f>
        <v>0</v>
      </c>
      <c r="H41" s="11">
        <f t="shared" ref="H41:O41" si="37">H42</f>
        <v>0</v>
      </c>
      <c r="I41" s="11">
        <f t="shared" si="37"/>
        <v>0</v>
      </c>
      <c r="J41" s="11">
        <f t="shared" si="37"/>
        <v>0</v>
      </c>
      <c r="K41" s="11">
        <f t="shared" si="37"/>
        <v>0</v>
      </c>
      <c r="L41" s="13">
        <f t="shared" si="37"/>
        <v>0.3</v>
      </c>
      <c r="M41" s="13">
        <f t="shared" si="37"/>
        <v>0.3</v>
      </c>
      <c r="N41" s="13">
        <f t="shared" si="37"/>
        <v>0</v>
      </c>
      <c r="O41" s="13">
        <f t="shared" si="37"/>
        <v>0</v>
      </c>
    </row>
    <row r="42" spans="1:15" s="38" customFormat="1" ht="15" customHeight="1" x14ac:dyDescent="0.25">
      <c r="A42" s="427"/>
      <c r="B42" s="408" t="s">
        <v>241</v>
      </c>
      <c r="C42" s="31" t="s">
        <v>51</v>
      </c>
      <c r="D42" s="97">
        <f>E42+G42</f>
        <v>0.3</v>
      </c>
      <c r="E42" s="97">
        <v>0.3</v>
      </c>
      <c r="F42" s="97"/>
      <c r="G42" s="97"/>
      <c r="H42" s="11">
        <f>I42+K42</f>
        <v>0</v>
      </c>
      <c r="I42" s="11"/>
      <c r="J42" s="11"/>
      <c r="K42" s="11"/>
      <c r="L42" s="13">
        <f>M42+O42</f>
        <v>0.3</v>
      </c>
      <c r="M42" s="13">
        <f>E42+I42</f>
        <v>0.3</v>
      </c>
      <c r="N42" s="13">
        <f>F42+J42</f>
        <v>0</v>
      </c>
      <c r="O42" s="13">
        <f>G42+K42</f>
        <v>0</v>
      </c>
    </row>
    <row r="43" spans="1:15" ht="15" customHeight="1" x14ac:dyDescent="0.25">
      <c r="A43" s="20" t="s">
        <v>84</v>
      </c>
      <c r="B43" s="426" t="s">
        <v>41</v>
      </c>
      <c r="C43" s="31" t="s">
        <v>51</v>
      </c>
      <c r="D43" s="17">
        <f t="shared" ref="D43:D58" si="38">E43+G43</f>
        <v>0.4</v>
      </c>
      <c r="E43" s="17">
        <f>E44</f>
        <v>0.4</v>
      </c>
      <c r="F43" s="17">
        <f>F44</f>
        <v>0</v>
      </c>
      <c r="G43" s="17">
        <f>G44</f>
        <v>0</v>
      </c>
      <c r="H43" s="11">
        <f t="shared" ref="H43:O43" si="39">H44</f>
        <v>0</v>
      </c>
      <c r="I43" s="11">
        <f t="shared" si="39"/>
        <v>0</v>
      </c>
      <c r="J43" s="11">
        <f t="shared" si="39"/>
        <v>0</v>
      </c>
      <c r="K43" s="11">
        <f t="shared" si="39"/>
        <v>0</v>
      </c>
      <c r="L43" s="13">
        <f t="shared" si="39"/>
        <v>0.4</v>
      </c>
      <c r="M43" s="13">
        <f t="shared" si="39"/>
        <v>0.4</v>
      </c>
      <c r="N43" s="13">
        <f t="shared" si="39"/>
        <v>0</v>
      </c>
      <c r="O43" s="13">
        <f t="shared" si="39"/>
        <v>0</v>
      </c>
    </row>
    <row r="44" spans="1:15" s="38" customFormat="1" ht="15" customHeight="1" x14ac:dyDescent="0.25">
      <c r="A44" s="427"/>
      <c r="B44" s="408" t="s">
        <v>241</v>
      </c>
      <c r="C44" s="31" t="s">
        <v>51</v>
      </c>
      <c r="D44" s="97">
        <f t="shared" si="38"/>
        <v>0.4</v>
      </c>
      <c r="E44" s="97">
        <v>0.4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0.4</v>
      </c>
      <c r="M44" s="13">
        <f>E44+I44</f>
        <v>0.4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85</v>
      </c>
      <c r="B45" s="81" t="s">
        <v>165</v>
      </c>
      <c r="C45" s="31" t="s">
        <v>51</v>
      </c>
      <c r="D45" s="17">
        <f t="shared" si="38"/>
        <v>0.2</v>
      </c>
      <c r="E45" s="17">
        <f>E46</f>
        <v>0.2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0.2</v>
      </c>
      <c r="M45" s="13">
        <f t="shared" si="40"/>
        <v>0.2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407"/>
      <c r="B46" s="408" t="s">
        <v>241</v>
      </c>
      <c r="C46" s="83" t="s">
        <v>51</v>
      </c>
      <c r="D46" s="97">
        <f t="shared" si="38"/>
        <v>0.2</v>
      </c>
      <c r="E46" s="97">
        <v>0.2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0.2</v>
      </c>
      <c r="M46" s="13">
        <f>E46+I46</f>
        <v>0.2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86</v>
      </c>
      <c r="B47" s="81" t="s">
        <v>36</v>
      </c>
      <c r="C47" s="31" t="s">
        <v>51</v>
      </c>
      <c r="D47" s="17">
        <f t="shared" si="38"/>
        <v>0.6</v>
      </c>
      <c r="E47" s="17">
        <f>E48</f>
        <v>0.6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0.6</v>
      </c>
      <c r="M47" s="13">
        <f t="shared" si="41"/>
        <v>0.6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427"/>
      <c r="B48" s="408" t="s">
        <v>241</v>
      </c>
      <c r="C48" s="31" t="s">
        <v>51</v>
      </c>
      <c r="D48" s="97">
        <f t="shared" si="38"/>
        <v>0.6</v>
      </c>
      <c r="E48" s="97">
        <v>0.6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0.6</v>
      </c>
      <c r="M48" s="13">
        <f>E48+I48</f>
        <v>0.6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87</v>
      </c>
      <c r="B49" s="81" t="s">
        <v>38</v>
      </c>
      <c r="C49" s="31" t="s">
        <v>51</v>
      </c>
      <c r="D49" s="17">
        <f t="shared" si="38"/>
        <v>1.1000000000000001</v>
      </c>
      <c r="E49" s="17">
        <f>E50</f>
        <v>1.1000000000000001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1.1000000000000001</v>
      </c>
      <c r="M49" s="13">
        <f t="shared" si="42"/>
        <v>1.1000000000000001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427"/>
      <c r="B50" s="408" t="s">
        <v>241</v>
      </c>
      <c r="C50" s="31" t="s">
        <v>51</v>
      </c>
      <c r="D50" s="97">
        <f t="shared" si="38"/>
        <v>1.1000000000000001</v>
      </c>
      <c r="E50" s="97">
        <v>1.1000000000000001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1.1000000000000001</v>
      </c>
      <c r="M50" s="13">
        <f>E50+I50</f>
        <v>1.1000000000000001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88</v>
      </c>
      <c r="B51" s="426" t="s">
        <v>39</v>
      </c>
      <c r="C51" s="31" t="s">
        <v>51</v>
      </c>
      <c r="D51" s="17">
        <f t="shared" si="38"/>
        <v>0.1</v>
      </c>
      <c r="E51" s="17">
        <f>E52</f>
        <v>0.1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0.1</v>
      </c>
      <c r="M51" s="13">
        <f t="shared" si="43"/>
        <v>0.1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427"/>
      <c r="B52" s="408" t="s">
        <v>241</v>
      </c>
      <c r="C52" s="31" t="s">
        <v>51</v>
      </c>
      <c r="D52" s="97">
        <f t="shared" si="38"/>
        <v>0.1</v>
      </c>
      <c r="E52" s="97">
        <v>0.1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0.1</v>
      </c>
      <c r="M52" s="13">
        <f>E52+I52</f>
        <v>0.1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89</v>
      </c>
      <c r="B53" s="426" t="s">
        <v>40</v>
      </c>
      <c r="C53" s="31" t="s">
        <v>51</v>
      </c>
      <c r="D53" s="17">
        <f t="shared" si="38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427"/>
      <c r="B54" s="408" t="s">
        <v>241</v>
      </c>
      <c r="C54" s="31" t="s">
        <v>51</v>
      </c>
      <c r="D54" s="97">
        <f t="shared" si="38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90</v>
      </c>
      <c r="B55" s="81" t="s">
        <v>48</v>
      </c>
      <c r="C55" s="31" t="s">
        <v>51</v>
      </c>
      <c r="D55" s="17">
        <f t="shared" si="38"/>
        <v>1.7</v>
      </c>
      <c r="E55" s="17">
        <f>E56</f>
        <v>1.7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1.7</v>
      </c>
      <c r="M55" s="13">
        <f t="shared" si="45"/>
        <v>1.7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427"/>
      <c r="B56" s="408" t="s">
        <v>241</v>
      </c>
      <c r="C56" s="31" t="s">
        <v>51</v>
      </c>
      <c r="D56" s="97">
        <f t="shared" si="38"/>
        <v>1.7</v>
      </c>
      <c r="E56" s="97">
        <v>1.7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1.7</v>
      </c>
      <c r="M56" s="13">
        <f>E56+I56</f>
        <v>1.7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91</v>
      </c>
      <c r="B57" s="81" t="s">
        <v>50</v>
      </c>
      <c r="C57" s="31" t="s">
        <v>51</v>
      </c>
      <c r="D57" s="17">
        <f t="shared" si="38"/>
        <v>0.6</v>
      </c>
      <c r="E57" s="17">
        <f>E58</f>
        <v>0.6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0.6</v>
      </c>
      <c r="M57" s="13">
        <f t="shared" si="46"/>
        <v>0.6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427"/>
      <c r="B58" s="408" t="s">
        <v>241</v>
      </c>
      <c r="C58" s="172" t="s">
        <v>51</v>
      </c>
      <c r="D58" s="97">
        <f t="shared" si="38"/>
        <v>0.6</v>
      </c>
      <c r="E58" s="97">
        <v>0.6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0.6</v>
      </c>
      <c r="M58" s="13">
        <f>E58+I58</f>
        <v>0.6</v>
      </c>
      <c r="N58" s="13">
        <f>F58+J58</f>
        <v>0</v>
      </c>
      <c r="O58" s="13">
        <f>G58+K58</f>
        <v>0</v>
      </c>
    </row>
    <row r="59" spans="1:15" ht="15" customHeight="1" x14ac:dyDescent="0.25">
      <c r="A59" s="100" t="s">
        <v>92</v>
      </c>
      <c r="B59" s="428" t="s">
        <v>242</v>
      </c>
      <c r="C59" s="79"/>
      <c r="D59" s="303">
        <f>E59+G59</f>
        <v>5.0999999999999996</v>
      </c>
      <c r="E59" s="24">
        <f>E61</f>
        <v>5.0999999999999996</v>
      </c>
      <c r="F59" s="24">
        <f t="shared" ref="F59:G59" si="47">F61</f>
        <v>0</v>
      </c>
      <c r="G59" s="24">
        <f t="shared" si="47"/>
        <v>0</v>
      </c>
      <c r="H59" s="25">
        <f>I59+K59</f>
        <v>0</v>
      </c>
      <c r="I59" s="25">
        <f>I61</f>
        <v>0</v>
      </c>
      <c r="J59" s="25">
        <f t="shared" ref="J59:K59" si="48">J61</f>
        <v>0</v>
      </c>
      <c r="K59" s="25">
        <f t="shared" si="48"/>
        <v>0</v>
      </c>
      <c r="L59" s="22">
        <f>L61</f>
        <v>5.0999999999999996</v>
      </c>
      <c r="M59" s="22">
        <f t="shared" ref="M59:O59" si="49">M61</f>
        <v>5.0999999999999996</v>
      </c>
      <c r="N59" s="22">
        <f t="shared" si="49"/>
        <v>0</v>
      </c>
      <c r="O59" s="22">
        <f t="shared" si="49"/>
        <v>0</v>
      </c>
    </row>
    <row r="60" spans="1:15" ht="15" customHeight="1" x14ac:dyDescent="0.25">
      <c r="A60" s="100"/>
      <c r="B60" s="423" t="s">
        <v>200</v>
      </c>
      <c r="C60" s="421"/>
      <c r="D60" s="303"/>
      <c r="E60" s="24"/>
      <c r="F60" s="24"/>
      <c r="G60" s="24"/>
      <c r="H60" s="25"/>
      <c r="I60" s="25"/>
      <c r="J60" s="25"/>
      <c r="K60" s="25"/>
      <c r="L60" s="22"/>
      <c r="M60" s="22"/>
      <c r="N60" s="22"/>
      <c r="O60" s="22"/>
    </row>
    <row r="61" spans="1:15" s="38" customFormat="1" ht="15" customHeight="1" x14ac:dyDescent="0.2">
      <c r="A61" s="415"/>
      <c r="B61" s="425" t="s">
        <v>239</v>
      </c>
      <c r="C61" s="421"/>
      <c r="D61" s="419">
        <f>E61+G61</f>
        <v>5.0999999999999996</v>
      </c>
      <c r="E61" s="97">
        <f>E42+E44+E46+E48+E50+E52+E54+E56+E58</f>
        <v>5.0999999999999996</v>
      </c>
      <c r="F61" s="97">
        <f t="shared" ref="F61:G61" si="50">F42+F44+F46+F48+F50+F52+F54+F56+F58</f>
        <v>0</v>
      </c>
      <c r="G61" s="97">
        <f t="shared" si="50"/>
        <v>0</v>
      </c>
      <c r="H61" s="101">
        <f>I61+K61</f>
        <v>0</v>
      </c>
      <c r="I61" s="101">
        <f>I42+I44+I46+I48+I50+I52+I54+I56+I58</f>
        <v>0</v>
      </c>
      <c r="J61" s="101">
        <f t="shared" ref="J61:K61" si="51">J42+J44+J46+J48+J50+J52+J54+J56+J58</f>
        <v>0</v>
      </c>
      <c r="K61" s="101">
        <f t="shared" si="51"/>
        <v>0</v>
      </c>
      <c r="L61" s="102">
        <f>L42+L44+L46+L48+L50+L52+L54+L56+L58</f>
        <v>5.0999999999999996</v>
      </c>
      <c r="M61" s="102">
        <f t="shared" ref="M61:O61" si="52">M42+M44+M46+M48+M50+M52+M54+M56+M58</f>
        <v>5.0999999999999996</v>
      </c>
      <c r="N61" s="102">
        <f t="shared" si="52"/>
        <v>0</v>
      </c>
      <c r="O61" s="102">
        <f t="shared" si="52"/>
        <v>0</v>
      </c>
    </row>
    <row r="62" spans="1:15" ht="15" customHeight="1" x14ac:dyDescent="0.25">
      <c r="A62" s="308" t="s">
        <v>93</v>
      </c>
      <c r="B62" s="429" t="s">
        <v>177</v>
      </c>
      <c r="C62" s="432"/>
      <c r="D62" s="431">
        <f t="shared" ref="D62:D67" si="53">E62+G62</f>
        <v>514</v>
      </c>
      <c r="E62" s="48">
        <f>E64+E65+E66+E67</f>
        <v>27.5</v>
      </c>
      <c r="F62" s="48">
        <f>F64+F65+F66+F67</f>
        <v>0</v>
      </c>
      <c r="G62" s="48">
        <f>G64+G65+G66+G67</f>
        <v>486.5</v>
      </c>
      <c r="H62" s="49">
        <f t="shared" ref="H62:O62" si="54">H64+H65+H66+H67</f>
        <v>0</v>
      </c>
      <c r="I62" s="49">
        <f t="shared" si="54"/>
        <v>0</v>
      </c>
      <c r="J62" s="49">
        <f t="shared" si="54"/>
        <v>0</v>
      </c>
      <c r="K62" s="49">
        <f t="shared" si="54"/>
        <v>0</v>
      </c>
      <c r="L62" s="50">
        <f t="shared" si="54"/>
        <v>514</v>
      </c>
      <c r="M62" s="50">
        <f t="shared" si="54"/>
        <v>27.5</v>
      </c>
      <c r="N62" s="50">
        <f t="shared" si="54"/>
        <v>0</v>
      </c>
      <c r="O62" s="50">
        <f t="shared" si="54"/>
        <v>486.5</v>
      </c>
    </row>
    <row r="63" spans="1:15" ht="15" customHeight="1" x14ac:dyDescent="0.25">
      <c r="A63" s="308"/>
      <c r="B63" s="423" t="s">
        <v>200</v>
      </c>
      <c r="C63" s="433"/>
      <c r="D63" s="431"/>
      <c r="E63" s="48"/>
      <c r="F63" s="48"/>
      <c r="G63" s="48"/>
      <c r="H63" s="49"/>
      <c r="I63" s="49"/>
      <c r="J63" s="49"/>
      <c r="K63" s="49"/>
      <c r="L63" s="50"/>
      <c r="M63" s="50"/>
      <c r="N63" s="50"/>
      <c r="O63" s="50"/>
    </row>
    <row r="64" spans="1:15" s="38" customFormat="1" ht="15" customHeight="1" x14ac:dyDescent="0.2">
      <c r="A64" s="414"/>
      <c r="B64" s="424" t="s">
        <v>376</v>
      </c>
      <c r="C64" s="421"/>
      <c r="D64" s="419">
        <f t="shared" si="53"/>
        <v>392.4</v>
      </c>
      <c r="E64" s="97">
        <f>E20+E30</f>
        <v>21.5</v>
      </c>
      <c r="F64" s="97">
        <f t="shared" ref="F64:G64" si="55">F20+F30</f>
        <v>0</v>
      </c>
      <c r="G64" s="97">
        <f t="shared" si="55"/>
        <v>370.9</v>
      </c>
      <c r="H64" s="101">
        <f t="shared" ref="H64:H67" si="56">I64+K64</f>
        <v>0</v>
      </c>
      <c r="I64" s="101">
        <f>I20+I30</f>
        <v>0</v>
      </c>
      <c r="J64" s="101">
        <f t="shared" ref="J64:K64" si="57">J20+J30</f>
        <v>0</v>
      </c>
      <c r="K64" s="101">
        <f t="shared" si="57"/>
        <v>0</v>
      </c>
      <c r="L64" s="102">
        <f>L20+L30</f>
        <v>392.4</v>
      </c>
      <c r="M64" s="102">
        <f>M20+M30</f>
        <v>21.5</v>
      </c>
      <c r="N64" s="102">
        <f t="shared" ref="N64:O64" si="58">N20+N30</f>
        <v>0</v>
      </c>
      <c r="O64" s="102">
        <f t="shared" si="58"/>
        <v>370.9</v>
      </c>
    </row>
    <row r="65" spans="1:15" s="38" customFormat="1" ht="15" customHeight="1" x14ac:dyDescent="0.2">
      <c r="A65" s="414"/>
      <c r="B65" s="424" t="s">
        <v>239</v>
      </c>
      <c r="C65" s="421"/>
      <c r="D65" s="419">
        <f t="shared" si="53"/>
        <v>7.6</v>
      </c>
      <c r="E65" s="97">
        <f>E21+E39+E61</f>
        <v>5.3999999999999995</v>
      </c>
      <c r="F65" s="97">
        <f t="shared" ref="F65:G65" si="59">F21+F39+F61</f>
        <v>0</v>
      </c>
      <c r="G65" s="97">
        <f t="shared" si="59"/>
        <v>2.2000000000000002</v>
      </c>
      <c r="H65" s="101">
        <f t="shared" si="56"/>
        <v>0</v>
      </c>
      <c r="I65" s="101">
        <f>I21+I39+I61</f>
        <v>0</v>
      </c>
      <c r="J65" s="101">
        <f t="shared" ref="J65:K65" si="60">J21+J39+J61</f>
        <v>0</v>
      </c>
      <c r="K65" s="101">
        <f t="shared" si="60"/>
        <v>0</v>
      </c>
      <c r="L65" s="102">
        <f>L21+L39+L61</f>
        <v>7.6</v>
      </c>
      <c r="M65" s="102">
        <f t="shared" ref="M65:O65" si="61">M21+M39+M61</f>
        <v>5.3999999999999995</v>
      </c>
      <c r="N65" s="102">
        <f t="shared" si="61"/>
        <v>0</v>
      </c>
      <c r="O65" s="102">
        <f t="shared" si="61"/>
        <v>2.2000000000000002</v>
      </c>
    </row>
    <row r="66" spans="1:15" s="38" customFormat="1" ht="12.75" x14ac:dyDescent="0.2">
      <c r="A66" s="414"/>
      <c r="B66" s="430" t="s">
        <v>458</v>
      </c>
      <c r="C66" s="421"/>
      <c r="D66" s="419">
        <f t="shared" si="53"/>
        <v>113.4</v>
      </c>
      <c r="E66" s="97">
        <f>E38</f>
        <v>0</v>
      </c>
      <c r="F66" s="97">
        <f t="shared" ref="F66:G66" si="62">F38</f>
        <v>0</v>
      </c>
      <c r="G66" s="97">
        <f t="shared" si="62"/>
        <v>113.4</v>
      </c>
      <c r="H66" s="101">
        <f t="shared" si="56"/>
        <v>0</v>
      </c>
      <c r="I66" s="101">
        <f>I38</f>
        <v>0</v>
      </c>
      <c r="J66" s="101">
        <f t="shared" ref="J66:K66" si="63">J38</f>
        <v>0</v>
      </c>
      <c r="K66" s="101">
        <f t="shared" si="63"/>
        <v>0</v>
      </c>
      <c r="L66" s="102">
        <f>L38</f>
        <v>113.4</v>
      </c>
      <c r="M66" s="102">
        <f>M38</f>
        <v>0</v>
      </c>
      <c r="N66" s="102">
        <f t="shared" ref="N66:O66" si="64">N38</f>
        <v>0</v>
      </c>
      <c r="O66" s="102">
        <f t="shared" si="64"/>
        <v>113.4</v>
      </c>
    </row>
    <row r="67" spans="1:15" s="38" customFormat="1" ht="15" customHeight="1" x14ac:dyDescent="0.2">
      <c r="A67" s="415"/>
      <c r="B67" s="425" t="s">
        <v>237</v>
      </c>
      <c r="C67" s="206"/>
      <c r="D67" s="419">
        <f t="shared" si="53"/>
        <v>0.6</v>
      </c>
      <c r="E67" s="97">
        <f>E31</f>
        <v>0.6</v>
      </c>
      <c r="F67" s="97">
        <f t="shared" ref="F67:G67" si="65">F31</f>
        <v>0</v>
      </c>
      <c r="G67" s="97">
        <f t="shared" si="65"/>
        <v>0</v>
      </c>
      <c r="H67" s="101">
        <f t="shared" si="56"/>
        <v>0</v>
      </c>
      <c r="I67" s="101">
        <f>I31</f>
        <v>0</v>
      </c>
      <c r="J67" s="101">
        <f t="shared" ref="J67:K67" si="66">J31</f>
        <v>0</v>
      </c>
      <c r="K67" s="101">
        <f t="shared" si="66"/>
        <v>0</v>
      </c>
      <c r="L67" s="102">
        <f>L31</f>
        <v>0.6</v>
      </c>
      <c r="M67" s="102">
        <f t="shared" ref="M67:O67" si="67">M31</f>
        <v>0.6</v>
      </c>
      <c r="N67" s="102">
        <f t="shared" si="67"/>
        <v>0</v>
      </c>
      <c r="O67" s="102">
        <f t="shared" si="67"/>
        <v>0</v>
      </c>
    </row>
    <row r="68" spans="1:15" ht="12.75" customHeight="1" x14ac:dyDescent="0.25">
      <c r="A68" s="110"/>
      <c r="B68" s="127"/>
      <c r="C68" s="128"/>
      <c r="D68" s="51"/>
      <c r="E68" s="51"/>
      <c r="F68" s="112"/>
      <c r="G68" s="112"/>
      <c r="H68" s="112"/>
      <c r="I68" s="112"/>
      <c r="J68" s="112"/>
      <c r="K68" s="112"/>
      <c r="L68" s="112"/>
      <c r="M68" s="112"/>
      <c r="N68" s="112"/>
    </row>
    <row r="69" spans="1:15" x14ac:dyDescent="0.25">
      <c r="A69" s="110"/>
      <c r="B69" s="7"/>
      <c r="C69" s="113"/>
      <c r="D69" s="7"/>
      <c r="E69" s="7"/>
      <c r="F69" s="114"/>
      <c r="G69" s="7"/>
      <c r="H69" s="7"/>
      <c r="I69" s="7"/>
      <c r="J69" s="7"/>
      <c r="K69" s="7"/>
      <c r="L69" s="7"/>
      <c r="M69" s="7"/>
      <c r="N69" s="7"/>
    </row>
    <row r="70" spans="1:15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5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5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5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5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5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5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5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C181" s="54"/>
    </row>
    <row r="182" spans="1:14" x14ac:dyDescent="0.25">
      <c r="C182" s="54"/>
    </row>
    <row r="183" spans="1:14" x14ac:dyDescent="0.25">
      <c r="C183" s="54"/>
    </row>
    <row r="184" spans="1:14" x14ac:dyDescent="0.25">
      <c r="C184" s="54"/>
    </row>
    <row r="185" spans="1:14" x14ac:dyDescent="0.25">
      <c r="C185" s="54"/>
    </row>
    <row r="186" spans="1:14" x14ac:dyDescent="0.25">
      <c r="C186" s="54"/>
    </row>
    <row r="187" spans="1:14" x14ac:dyDescent="0.25">
      <c r="C187" s="54"/>
    </row>
    <row r="188" spans="1:14" x14ac:dyDescent="0.25">
      <c r="C188" s="54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</sheetData>
  <mergeCells count="24">
    <mergeCell ref="A8:A10"/>
    <mergeCell ref="B8:B10"/>
    <mergeCell ref="C8:C10"/>
    <mergeCell ref="B1:O1"/>
    <mergeCell ref="B2:O2"/>
    <mergeCell ref="B3:O3"/>
    <mergeCell ref="B4:O4"/>
    <mergeCell ref="A6:O6"/>
    <mergeCell ref="E8:G8"/>
    <mergeCell ref="L8:L10"/>
    <mergeCell ref="M8:O8"/>
    <mergeCell ref="G9:G10"/>
    <mergeCell ref="B40:O40"/>
    <mergeCell ref="D8:D10"/>
    <mergeCell ref="B32:O32"/>
    <mergeCell ref="B22:O22"/>
    <mergeCell ref="B11:O11"/>
    <mergeCell ref="H8:H10"/>
    <mergeCell ref="I8:K8"/>
    <mergeCell ref="O9:O10"/>
    <mergeCell ref="K9:K10"/>
    <mergeCell ref="I9:J9"/>
    <mergeCell ref="E9:F9"/>
    <mergeCell ref="M9:N9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3"/>
  <sheetViews>
    <sheetView showZeros="0" tabSelected="1" workbookViewId="0">
      <selection activeCell="W31" sqref="W31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09" t="s">
        <v>355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</row>
    <row r="2" spans="1:17" x14ac:dyDescent="0.25">
      <c r="B2" s="509" t="s">
        <v>446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</row>
    <row r="3" spans="1:17" x14ac:dyDescent="0.25">
      <c r="B3" s="509" t="s">
        <v>467</v>
      </c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</row>
    <row r="4" spans="1:17" x14ac:dyDescent="0.25">
      <c r="B4" s="509" t="s">
        <v>378</v>
      </c>
      <c r="C4" s="509"/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</row>
    <row r="6" spans="1:17" x14ac:dyDescent="0.25">
      <c r="A6" s="467" t="s">
        <v>455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</row>
    <row r="7" spans="1:17" ht="17.25" customHeight="1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5" t="s">
        <v>457</v>
      </c>
      <c r="O7" s="5"/>
    </row>
    <row r="8" spans="1:17" ht="15" customHeight="1" x14ac:dyDescent="0.25">
      <c r="A8" s="471" t="s">
        <v>5</v>
      </c>
      <c r="B8" s="474" t="s">
        <v>243</v>
      </c>
      <c r="C8" s="451" t="s">
        <v>363</v>
      </c>
      <c r="D8" s="455" t="s">
        <v>200</v>
      </c>
      <c r="E8" s="455"/>
      <c r="F8" s="456"/>
      <c r="G8" s="477" t="s">
        <v>365</v>
      </c>
      <c r="H8" s="480" t="s">
        <v>200</v>
      </c>
      <c r="I8" s="481"/>
      <c r="J8" s="482"/>
      <c r="K8" s="450" t="s">
        <v>0</v>
      </c>
      <c r="L8" s="459" t="s">
        <v>200</v>
      </c>
      <c r="M8" s="460"/>
      <c r="N8" s="461"/>
      <c r="P8" s="78"/>
      <c r="Q8" s="129" t="s">
        <v>349</v>
      </c>
    </row>
    <row r="9" spans="1:17" ht="15" customHeight="1" x14ac:dyDescent="0.25">
      <c r="A9" s="472"/>
      <c r="B9" s="475"/>
      <c r="C9" s="452"/>
      <c r="D9" s="456" t="s">
        <v>1</v>
      </c>
      <c r="E9" s="483"/>
      <c r="F9" s="457" t="s">
        <v>2</v>
      </c>
      <c r="G9" s="478"/>
      <c r="H9" s="489" t="s">
        <v>1</v>
      </c>
      <c r="I9" s="489"/>
      <c r="J9" s="470" t="s">
        <v>2</v>
      </c>
      <c r="K9" s="450"/>
      <c r="L9" s="450" t="s">
        <v>1</v>
      </c>
      <c r="M9" s="450"/>
      <c r="N9" s="462" t="s">
        <v>2</v>
      </c>
      <c r="P9" s="71" t="s">
        <v>329</v>
      </c>
      <c r="Q9" s="72">
        <f>'4 pr._savarankiškos f-jos'!Q12+'5 pr._valstybinės f-jos'!R12+'6 pr._mokinio krepšelis'!Q12+'7 pr._kita dotacija'!R63+'8 pr._aplinkos apsaugos s. p.'!Q10+'9 pr._įstaigų pajamos'!Q14+'10 pr._skolintos lėšos'!Q11+'11 pr._apyvartinės lėšos'!Q12</f>
        <v>4461.3</v>
      </c>
    </row>
    <row r="10" spans="1:17" ht="28.5" customHeight="1" x14ac:dyDescent="0.25">
      <c r="A10" s="473"/>
      <c r="B10" s="476"/>
      <c r="C10" s="453"/>
      <c r="D10" s="118" t="s">
        <v>3</v>
      </c>
      <c r="E10" s="119" t="s">
        <v>4</v>
      </c>
      <c r="F10" s="457"/>
      <c r="G10" s="479"/>
      <c r="H10" s="120" t="s">
        <v>3</v>
      </c>
      <c r="I10" s="116" t="s">
        <v>4</v>
      </c>
      <c r="J10" s="470"/>
      <c r="K10" s="450"/>
      <c r="L10" s="117" t="s">
        <v>3</v>
      </c>
      <c r="M10" s="115" t="s">
        <v>4</v>
      </c>
      <c r="N10" s="462"/>
      <c r="P10" s="71" t="s">
        <v>330</v>
      </c>
      <c r="Q10" s="72">
        <f>'4 pr._savarankiškos f-jos'!Q13+'5 pr._valstybinės f-jos'!R13+'6 pr._mokinio krepšelis'!Q13+'7 pr._kita dotacija'!R65+'8 pr._aplinkos apsaugos s. p.'!Q11+'9 pr._įstaigų pajamos'!Q15+'10 pr._skolintos lėšos'!Q12+'11 pr._apyvartinės lėšos'!Q13</f>
        <v>23.9</v>
      </c>
    </row>
    <row r="11" spans="1:17" ht="15" customHeight="1" x14ac:dyDescent="0.25">
      <c r="A11" s="6" t="s">
        <v>72</v>
      </c>
      <c r="B11" s="18" t="s">
        <v>6</v>
      </c>
      <c r="C11" s="17">
        <f>D11+F11</f>
        <v>6528.8999999999987</v>
      </c>
      <c r="D11" s="17">
        <f>'4 pr._savarankiškos f-jos'!E76+'5 pr._valstybinės f-jos'!E74+'9 pr._įstaigų pajamos'!E22+'11 pr._apyvartinės lėšos'!E18+'7 pr._kita dotacija'!E59</f>
        <v>5209.6999999999989</v>
      </c>
      <c r="E11" s="17">
        <f>'4 pr._savarankiškos f-jos'!F76+'5 pr._valstybinės f-jos'!F74+'9 pr._įstaigų pajamos'!F22+'11 pr._apyvartinės lėšos'!F18+'7 pr._kita dotacija'!F59</f>
        <v>2583.5</v>
      </c>
      <c r="F11" s="17">
        <f>'4 pr._savarankiškos f-jos'!G76+'5 pr._valstybinės f-jos'!G74+'9 pr._įstaigų pajamos'!G22+'11 pr._apyvartinės lėšos'!G18+'7 pr._kita dotacija'!G59</f>
        <v>1319.1999999999998</v>
      </c>
      <c r="G11" s="11">
        <f>'4 pr._savarankiškos f-jos'!H76+'5 pr._valstybinės f-jos'!H74+'9 pr._įstaigų pajamos'!H22+'11 pr._apyvartinės lėšos'!H18+'7 pr._kita dotacija'!H59</f>
        <v>0</v>
      </c>
      <c r="H11" s="11">
        <f>'4 pr._savarankiškos f-jos'!I76+'5 pr._valstybinės f-jos'!I74+'9 pr._įstaigų pajamos'!I22+'11 pr._apyvartinės lėšos'!I18+'7 pr._kita dotacija'!I59</f>
        <v>0</v>
      </c>
      <c r="I11" s="11">
        <f>'4 pr._savarankiškos f-jos'!J76+'5 pr._valstybinės f-jos'!J74+'9 pr._įstaigų pajamos'!J22+'11 pr._apyvartinės lėšos'!J18+'7 pr._kita dotacija'!J59</f>
        <v>0</v>
      </c>
      <c r="J11" s="11">
        <f>'4 pr._savarankiškos f-jos'!K76+'5 pr._valstybinės f-jos'!K74+'9 pr._įstaigų pajamos'!K22+'11 pr._apyvartinės lėšos'!K18+'7 pr._kita dotacija'!K59</f>
        <v>0</v>
      </c>
      <c r="K11" s="95">
        <f>'4 pr._savarankiškos f-jos'!L76+'5 pr._valstybinės f-jos'!L74+'9 pr._įstaigų pajamos'!L22+'11 pr._apyvartinės lėšos'!L18+'7 pr._kita dotacija'!L59</f>
        <v>6528.9000000000005</v>
      </c>
      <c r="L11" s="95">
        <f>'4 pr._savarankiškos f-jos'!M76+'5 pr._valstybinės f-jos'!M74+'9 pr._įstaigų pajamos'!M22+'11 pr._apyvartinės lėšos'!M18+'7 pr._kita dotacija'!M59</f>
        <v>5209.6999999999989</v>
      </c>
      <c r="M11" s="95">
        <f>'4 pr._savarankiškos f-jos'!N76+'5 pr._valstybinės f-jos'!N74+'9 pr._įstaigų pajamos'!N22+'11 pr._apyvartinės lėšos'!N18+'7 pr._kita dotacija'!N59</f>
        <v>2583.3999999999996</v>
      </c>
      <c r="N11" s="95">
        <f>'4 pr._savarankiškos f-jos'!O76+'5 pr._valstybinės f-jos'!O74+'9 pr._įstaigų pajamos'!O22+'11 pr._apyvartinės lėšos'!O18+'7 pr._kita dotacija'!O59</f>
        <v>1319.1999999999998</v>
      </c>
      <c r="P11" s="71" t="s">
        <v>331</v>
      </c>
      <c r="Q11" s="72">
        <f>'4 pr._savarankiškos f-jos'!Q14+'5 pr._valstybinės f-jos'!R14+'6 pr._mokinio krepšelis'!Q14+'7 pr._kita dotacija'!R66+'8 pr._aplinkos apsaugos s. p.'!Q12+'9 pr._įstaigų pajamos'!Q16+'10 pr._skolintos lėšos'!Q13+'11 pr._apyvartinės lėšos'!Q14</f>
        <v>448.4</v>
      </c>
    </row>
    <row r="12" spans="1:17" ht="15" customHeight="1" x14ac:dyDescent="0.25">
      <c r="A12" s="6" t="s">
        <v>187</v>
      </c>
      <c r="B12" s="18" t="s">
        <v>59</v>
      </c>
      <c r="C12" s="17">
        <f t="shared" ref="C12:C17" si="0">D12+F12</f>
        <v>2872.7999999999997</v>
      </c>
      <c r="D12" s="17">
        <f>'4 pr._savarankiškos f-jos'!E130+'8 pr._aplinkos apsaugos s. p.'!E13+'9 pr._įstaigų pajamos'!E35+'10 pr._skolintos lėšos'!E15+'11 pr._apyvartinės lėšos'!E28+'7 pr._kita dotacija'!E65</f>
        <v>2169.3999999999996</v>
      </c>
      <c r="E12" s="17">
        <f>'4 pr._savarankiškos f-jos'!F130+'8 pr._aplinkos apsaugos s. p.'!F13+'9 pr._įstaigų pajamos'!F35+'10 pr._skolintos lėšos'!F15+'11 pr._apyvartinės lėšos'!F28+'7 pr._kita dotacija'!F65</f>
        <v>2</v>
      </c>
      <c r="F12" s="17">
        <f>'4 pr._savarankiškos f-jos'!G130+'8 pr._aplinkos apsaugos s. p.'!G13+'9 pr._įstaigų pajamos'!G35+'10 pr._skolintos lėšos'!G15+'11 pr._apyvartinės lėšos'!G28+'7 pr._kita dotacija'!G65</f>
        <v>703.4</v>
      </c>
      <c r="G12" s="11">
        <f>'4 pr._savarankiškos f-jos'!H130+'8 pr._aplinkos apsaugos s. p.'!H13+'9 pr._įstaigų pajamos'!H35+'10 pr._skolintos lėšos'!H15+'11 pr._apyvartinės lėšos'!H28+'7 pr._kita dotacija'!H65</f>
        <v>0</v>
      </c>
      <c r="H12" s="11">
        <f>'4 pr._savarankiškos f-jos'!I130+'8 pr._aplinkos apsaugos s. p.'!I13+'9 pr._įstaigų pajamos'!I35+'10 pr._skolintos lėšos'!I15+'11 pr._apyvartinės lėšos'!I28+'7 pr._kita dotacija'!I65</f>
        <v>0</v>
      </c>
      <c r="I12" s="11">
        <f>'4 pr._savarankiškos f-jos'!J130+'8 pr._aplinkos apsaugos s. p.'!J13+'9 pr._įstaigų pajamos'!J35+'10 pr._skolintos lėšos'!J15+'11 pr._apyvartinės lėšos'!J28+'7 pr._kita dotacija'!J65</f>
        <v>0</v>
      </c>
      <c r="J12" s="11">
        <f>'4 pr._savarankiškos f-jos'!K130+'8 pr._aplinkos apsaugos s. p.'!K13+'9 pr._įstaigų pajamos'!K35+'10 pr._skolintos lėšos'!K15+'11 pr._apyvartinės lėšos'!K28+'7 pr._kita dotacija'!K65</f>
        <v>0</v>
      </c>
      <c r="K12" s="13">
        <f>'4 pr._savarankiškos f-jos'!L130+'8 pr._aplinkos apsaugos s. p.'!L13+'9 pr._įstaigų pajamos'!L35+'10 pr._skolintos lėšos'!L15+'11 pr._apyvartinės lėšos'!L28+'7 pr._kita dotacija'!L65</f>
        <v>2872.8</v>
      </c>
      <c r="L12" s="13">
        <f>'4 pr._savarankiškos f-jos'!M130+'8 pr._aplinkos apsaugos s. p.'!M13+'9 pr._įstaigų pajamos'!M35+'10 pr._skolintos lėšos'!M15+'11 pr._apyvartinės lėšos'!M28+'7 pr._kita dotacija'!M65</f>
        <v>2169.3999999999996</v>
      </c>
      <c r="M12" s="13">
        <f>'4 pr._savarankiškos f-jos'!N130+'8 pr._aplinkos apsaugos s. p.'!N13+'9 pr._įstaigų pajamos'!N35+'10 pr._skolintos lėšos'!N15+'11 pr._apyvartinės lėšos'!N28+'7 pr._kita dotacija'!N65</f>
        <v>2</v>
      </c>
      <c r="N12" s="13">
        <f>'4 pr._savarankiškos f-jos'!O130+'8 pr._aplinkos apsaugos s. p.'!O13+'9 pr._įstaigų pajamos'!O35+'10 pr._skolintos lėšos'!O15+'11 pr._apyvartinės lėšos'!O28+'7 pr._kita dotacija'!O65</f>
        <v>703.4</v>
      </c>
      <c r="P12" s="71" t="s">
        <v>332</v>
      </c>
      <c r="Q12" s="72">
        <f>'4 pr._savarankiškos f-jos'!Q15+'5 pr._valstybinės f-jos'!R15+'6 pr._mokinio krepšelis'!Q15+'7 pr._kita dotacija'!R67+'8 pr._aplinkos apsaugos s. p.'!Q13+'9 pr._įstaigų pajamos'!Q17+'10 pr._skolintos lėšos'!Q14+'11 pr._apyvartinės lėšos'!Q15</f>
        <v>1963.6000000000001</v>
      </c>
    </row>
    <row r="13" spans="1:17" ht="15.95" customHeight="1" x14ac:dyDescent="0.25">
      <c r="A13" s="6" t="s">
        <v>73</v>
      </c>
      <c r="B13" s="18" t="s">
        <v>63</v>
      </c>
      <c r="C13" s="17">
        <f t="shared" si="0"/>
        <v>701.30000000000007</v>
      </c>
      <c r="D13" s="17">
        <f>'4 pr._savarankiškos f-jos'!E135+'5 pr._valstybinės f-jos'!E80+'8 pr._aplinkos apsaugos s. p.'!E16+'9 pr._įstaigų pajamos'!E38+'10 pr._skolintos lėšos'!E18+'11 pr._apyvartinės lėšos'!E36+'7 pr._kita dotacija'!E67</f>
        <v>248.20000000000002</v>
      </c>
      <c r="E13" s="17">
        <f>'4 pr._savarankiškos f-jos'!F135+'5 pr._valstybinės f-jos'!F80+'8 pr._aplinkos apsaugos s. p.'!F16+'9 pr._įstaigų pajamos'!F38+'10 pr._skolintos lėšos'!F18+'11 pr._apyvartinės lėšos'!F36+'7 pr._kita dotacija'!F67</f>
        <v>107.7</v>
      </c>
      <c r="F13" s="17">
        <f>'4 pr._savarankiškos f-jos'!G135+'5 pr._valstybinės f-jos'!G80+'8 pr._aplinkos apsaugos s. p.'!G16+'9 pr._įstaigų pajamos'!G38+'10 pr._skolintos lėšos'!G18+'11 pr._apyvartinės lėšos'!G36+'7 pr._kita dotacija'!G67</f>
        <v>453.1</v>
      </c>
      <c r="G13" s="11">
        <f>'4 pr._savarankiškos f-jos'!H135+'5 pr._valstybinės f-jos'!H80+'8 pr._aplinkos apsaugos s. p.'!H16+'9 pr._įstaigų pajamos'!H38+'10 pr._skolintos lėšos'!H18+'11 pr._apyvartinės lėšos'!H36+'7 pr._kita dotacija'!H67</f>
        <v>0</v>
      </c>
      <c r="H13" s="11">
        <f>'4 pr._savarankiškos f-jos'!I135+'5 pr._valstybinės f-jos'!I80+'8 pr._aplinkos apsaugos s. p.'!I16+'9 pr._įstaigų pajamos'!I38+'10 pr._skolintos lėšos'!I18+'11 pr._apyvartinės lėšos'!I36+'7 pr._kita dotacija'!I67</f>
        <v>0</v>
      </c>
      <c r="I13" s="11">
        <f>'4 pr._savarankiškos f-jos'!J135+'5 pr._valstybinės f-jos'!J80+'8 pr._aplinkos apsaugos s. p.'!J16+'9 pr._įstaigų pajamos'!J38+'10 pr._skolintos lėšos'!J18+'11 pr._apyvartinės lėšos'!J36+'7 pr._kita dotacija'!J67</f>
        <v>0</v>
      </c>
      <c r="J13" s="11">
        <f>'4 pr._savarankiškos f-jos'!K135+'5 pr._valstybinės f-jos'!K80+'8 pr._aplinkos apsaugos s. p.'!K16+'9 pr._įstaigų pajamos'!K38+'10 pr._skolintos lėšos'!K18+'11 pr._apyvartinės lėšos'!K36+'7 pr._kita dotacija'!K67</f>
        <v>0</v>
      </c>
      <c r="K13" s="13">
        <f>'4 pr._savarankiškos f-jos'!L135+'5 pr._valstybinės f-jos'!L80+'8 pr._aplinkos apsaugos s. p.'!L16+'9 pr._įstaigų pajamos'!L38+'10 pr._skolintos lėšos'!L18+'11 pr._apyvartinės lėšos'!L36+'7 pr._kita dotacija'!L67</f>
        <v>701.3</v>
      </c>
      <c r="L13" s="13">
        <f>'4 pr._savarankiškos f-jos'!M135+'5 pr._valstybinės f-jos'!M80+'8 pr._aplinkos apsaugos s. p.'!M16+'9 pr._įstaigų pajamos'!M38+'10 pr._skolintos lėšos'!M18+'11 pr._apyvartinės lėšos'!M36+'7 pr._kita dotacija'!M67</f>
        <v>248.20000000000002</v>
      </c>
      <c r="M13" s="13">
        <f>'4 pr._savarankiškos f-jos'!N135+'5 pr._valstybinės f-jos'!N80+'8 pr._aplinkos apsaugos s. p.'!N16+'9 pr._įstaigų pajamos'!N38+'10 pr._skolintos lėšos'!N18+'11 pr._apyvartinės lėšos'!N36+'7 pr._kita dotacija'!N67</f>
        <v>107.7</v>
      </c>
      <c r="N13" s="13">
        <f>'4 pr._savarankiškos f-jos'!O135+'5 pr._valstybinės f-jos'!O80+'8 pr._aplinkos apsaugos s. p.'!O16+'9 pr._įstaigų pajamos'!O38+'10 pr._skolintos lėšos'!O18+'11 pr._apyvartinės lėšos'!O36+'7 pr._kita dotacija'!O67</f>
        <v>453.1</v>
      </c>
      <c r="P13" s="71" t="s">
        <v>335</v>
      </c>
      <c r="Q13" s="72">
        <f>'4 pr._savarankiškos f-jos'!Q17+'5 pr._valstybinės f-jos'!R16+'6 pr._mokinio krepšelis'!Q16+'7 pr._kita dotacija'!R68+'8 pr._aplinkos apsaugos s. p.'!Q14+'9 pr._įstaigų pajamos'!Q18+'10 pr._skolintos lėšos'!Q15+'11 pr._apyvartinės lėšos'!Q16</f>
        <v>1924.8000000000002</v>
      </c>
    </row>
    <row r="14" spans="1:17" ht="15" customHeight="1" x14ac:dyDescent="0.25">
      <c r="A14" s="6" t="s">
        <v>74</v>
      </c>
      <c r="B14" s="18" t="s">
        <v>176</v>
      </c>
      <c r="C14" s="17">
        <f>D14+F14</f>
        <v>16049.830000000005</v>
      </c>
      <c r="D14" s="17">
        <f>'4 pr._savarankiškos f-jos'!E176+'6 pr._mokinio krepšelis'!E52+'7 pr._kita dotacija'!E155+'9 pr._įstaigų pajamos'!E69+'10 pr._skolintos lėšos'!E21+'11 pr._apyvartinės lėšos'!E59</f>
        <v>15505.630000000005</v>
      </c>
      <c r="E14" s="17">
        <f>'4 pr._savarankiškos f-jos'!F176+'6 pr._mokinio krepšelis'!F52+'7 pr._kita dotacija'!F155+'9 pr._įstaigų pajamos'!F69+'10 pr._skolintos lėšos'!F21+'11 pr._apyvartinės lėšos'!F59</f>
        <v>10035.5</v>
      </c>
      <c r="F14" s="17">
        <f>'4 pr._savarankiškos f-jos'!G176+'6 pr._mokinio krepšelis'!G52+'7 pr._kita dotacija'!G155+'9 pr._įstaigų pajamos'!G69+'10 pr._skolintos lėšos'!G21+'11 pr._apyvartinės lėšos'!G59</f>
        <v>544.19999999999993</v>
      </c>
      <c r="G14" s="11">
        <f>'4 pr._savarankiškos f-jos'!H176+'6 pr._mokinio krepšelis'!H52+'7 pr._kita dotacija'!H155+'9 pr._įstaigų pajamos'!H69+'10 pr._skolintos lėšos'!H21+'11 pr._apyvartinės lėšos'!H59</f>
        <v>0</v>
      </c>
      <c r="H14" s="11">
        <f>'4 pr._savarankiškos f-jos'!I176+'6 pr._mokinio krepšelis'!I52+'7 pr._kita dotacija'!I155+'9 pr._įstaigų pajamos'!I69+'10 pr._skolintos lėšos'!I21+'11 pr._apyvartinės lėšos'!I59</f>
        <v>0</v>
      </c>
      <c r="I14" s="11">
        <f>'4 pr._savarankiškos f-jos'!J176+'6 pr._mokinio krepšelis'!J52+'7 pr._kita dotacija'!J155+'9 pr._įstaigų pajamos'!J69+'10 pr._skolintos lėšos'!J21+'11 pr._apyvartinės lėšos'!J59</f>
        <v>0</v>
      </c>
      <c r="J14" s="11">
        <f>'4 pr._savarankiškos f-jos'!K176+'6 pr._mokinio krepšelis'!K52+'7 pr._kita dotacija'!K155+'9 pr._įstaigų pajamos'!K69+'10 pr._skolintos lėšos'!K21+'11 pr._apyvartinės lėšos'!K59</f>
        <v>0</v>
      </c>
      <c r="K14" s="13">
        <f>'4 pr._savarankiškos f-jos'!L176+'6 pr._mokinio krepšelis'!L52+'7 pr._kita dotacija'!L155+'9 pr._įstaigų pajamos'!L69+'10 pr._skolintos lėšos'!L21+'11 pr._apyvartinės lėšos'!L59</f>
        <v>16049.830000000002</v>
      </c>
      <c r="L14" s="13">
        <f>'4 pr._savarankiškos f-jos'!M176+'6 pr._mokinio krepšelis'!M52+'7 pr._kita dotacija'!M155+'9 pr._įstaigų pajamos'!M69+'10 pr._skolintos lėšos'!M21+'11 pr._apyvartinės lėšos'!M59</f>
        <v>15505.630000000005</v>
      </c>
      <c r="M14" s="13">
        <f>'4 pr._savarankiškos f-jos'!N176+'6 pr._mokinio krepšelis'!N52+'7 pr._kita dotacija'!N155+'9 pr._įstaigų pajamos'!N69+'10 pr._skolintos lėšos'!N21+'11 pr._apyvartinės lėšos'!N59</f>
        <v>10035.5</v>
      </c>
      <c r="N14" s="13">
        <f>'4 pr._savarankiškos f-jos'!O176+'6 pr._mokinio krepšelis'!O52+'7 pr._kita dotacija'!O155+'9 pr._įstaigų pajamos'!O69+'10 pr._skolintos lėšos'!O21+'11 pr._apyvartinės lėšos'!O59</f>
        <v>544.19999999999993</v>
      </c>
      <c r="P14" s="71" t="s">
        <v>333</v>
      </c>
      <c r="Q14" s="72">
        <f>'4 pr._savarankiškos f-jos'!Q18+'5 pr._valstybinės f-jos'!R17+'6 pr._mokinio krepšelis'!Q17+'7 pr._kita dotacija'!R69+'8 pr._aplinkos apsaugos s. p.'!Q15+'9 pr._įstaigų pajamos'!Q19+'10 pr._skolintos lėšos'!Q16+'11 pr._apyvartinės lėšos'!Q17</f>
        <v>1387.3999999999999</v>
      </c>
    </row>
    <row r="15" spans="1:17" x14ac:dyDescent="0.25">
      <c r="A15" s="6" t="s">
        <v>75</v>
      </c>
      <c r="B15" s="18" t="s">
        <v>186</v>
      </c>
      <c r="C15" s="17">
        <f t="shared" si="0"/>
        <v>1052.8999999999999</v>
      </c>
      <c r="D15" s="17">
        <f>'4 pr._savarankiškos f-jos'!E181+'5 pr._valstybinės f-jos'!E106+'10 pr._skolintos lėšos'!E24+'7 pr._kita dotacija'!E159</f>
        <v>611.69999999999993</v>
      </c>
      <c r="E15" s="17">
        <f>'4 pr._savarankiškos f-jos'!F181+'5 pr._valstybinės f-jos'!F106+'10 pr._skolintos lėšos'!F24+'7 pr._kita dotacija'!F159</f>
        <v>126.10000000000001</v>
      </c>
      <c r="F15" s="17">
        <f>'4 pr._savarankiškos f-jos'!G181+'5 pr._valstybinės f-jos'!G106+'10 pr._skolintos lėšos'!G24+'7 pr._kita dotacija'!G159</f>
        <v>441.2</v>
      </c>
      <c r="G15" s="11">
        <f t="shared" ref="G15:G17" si="1">H15+J15</f>
        <v>0</v>
      </c>
      <c r="H15" s="11">
        <f>'4 pr._savarankiškos f-jos'!I181+'5 pr._valstybinės f-jos'!I106+'10 pr._skolintos lėšos'!I24+'7 pr._kita dotacija'!I159</f>
        <v>0</v>
      </c>
      <c r="I15" s="11">
        <f>'4 pr._savarankiškos f-jos'!J181+'5 pr._valstybinės f-jos'!J106+'10 pr._skolintos lėšos'!J24+'7 pr._kita dotacija'!J159</f>
        <v>0</v>
      </c>
      <c r="J15" s="11">
        <f>'4 pr._savarankiškos f-jos'!K181+'5 pr._valstybinės f-jos'!K106+'10 pr._skolintos lėšos'!K24+'7 pr._kita dotacija'!K159</f>
        <v>0</v>
      </c>
      <c r="K15" s="95">
        <f t="shared" ref="K15:K17" si="2">L15+N15</f>
        <v>1052.8999999999999</v>
      </c>
      <c r="L15" s="95">
        <f>'4 pr._savarankiškos f-jos'!M181+'5 pr._valstybinės f-jos'!M106+'10 pr._skolintos lėšos'!M24+'7 pr._kita dotacija'!M159</f>
        <v>611.69999999999993</v>
      </c>
      <c r="M15" s="95">
        <f>'4 pr._savarankiškos f-jos'!N181+'5 pr._valstybinės f-jos'!N106+'10 pr._skolintos lėšos'!N24+'7 pr._kita dotacija'!N159</f>
        <v>126.10000000000001</v>
      </c>
      <c r="N15" s="95">
        <f>'4 pr._savarankiškos f-jos'!O181+'5 pr._valstybinės f-jos'!O106+'10 pr._skolintos lėšos'!O24+'7 pr._kita dotacija'!O159</f>
        <v>441.2</v>
      </c>
      <c r="P15" s="71" t="s">
        <v>334</v>
      </c>
      <c r="Q15" s="72">
        <f>'4 pr._savarankiškos f-jos'!Q19+'5 pr._valstybinės f-jos'!R18+'6 pr._mokinio krepšelis'!Q18+'7 pr._kita dotacija'!R70+'8 pr._aplinkos apsaugos s. p.'!Q16+'9 pr._įstaigų pajamos'!Q20+'10 pr._skolintos lėšos'!Q17+'11 pr._apyvartinės lėšos'!Q18</f>
        <v>701.30000000000007</v>
      </c>
    </row>
    <row r="16" spans="1:17" x14ac:dyDescent="0.25">
      <c r="A16" s="6" t="s">
        <v>76</v>
      </c>
      <c r="B16" s="18" t="s">
        <v>67</v>
      </c>
      <c r="C16" s="17">
        <f t="shared" si="0"/>
        <v>2700.7</v>
      </c>
      <c r="D16" s="17">
        <f>'4 pr._savarankiškos f-jos'!E198+'9 pr._įstaigų pajamos'!E85+'10 pr._skolintos lėšos'!E27+'7 pr._kita dotacija'!E205</f>
        <v>2024.6</v>
      </c>
      <c r="E16" s="17">
        <f>'4 pr._savarankiškos f-jos'!F198+'9 pr._įstaigų pajamos'!F85+'10 pr._skolintos lėšos'!F27+'7 pr._kita dotacija'!F205</f>
        <v>998.6</v>
      </c>
      <c r="F16" s="17">
        <f>'4 pr._savarankiškos f-jos'!G198+'9 pr._įstaigų pajamos'!G85+'10 pr._skolintos lėšos'!G27+'7 pr._kita dotacija'!G205</f>
        <v>676.1</v>
      </c>
      <c r="G16" s="11">
        <f t="shared" si="1"/>
        <v>0</v>
      </c>
      <c r="H16" s="11">
        <f>'4 pr._savarankiškos f-jos'!I198+'9 pr._įstaigų pajamos'!I85+'10 pr._skolintos lėšos'!I27+'7 pr._kita dotacija'!I205</f>
        <v>0</v>
      </c>
      <c r="I16" s="11">
        <f>'4 pr._savarankiškos f-jos'!J198+'9 pr._įstaigų pajamos'!J85+'10 pr._skolintos lėšos'!J27+'7 pr._kita dotacija'!J205</f>
        <v>0</v>
      </c>
      <c r="J16" s="11">
        <f>'4 pr._savarankiškos f-jos'!K198+'9 pr._įstaigų pajamos'!K85+'10 pr._skolintos lėšos'!K27+'7 pr._kita dotacija'!K205</f>
        <v>0</v>
      </c>
      <c r="K16" s="95">
        <f t="shared" si="2"/>
        <v>2700.7</v>
      </c>
      <c r="L16" s="95">
        <f>'4 pr._savarankiškos f-jos'!M198+'9 pr._įstaigų pajamos'!M85+'10 pr._skolintos lėšos'!M27+'7 pr._kita dotacija'!M205</f>
        <v>2024.6</v>
      </c>
      <c r="M16" s="95">
        <f>'4 pr._savarankiškos f-jos'!N198+'9 pr._įstaigų pajamos'!N85+'10 pr._skolintos lėšos'!N27+'7 pr._kita dotacija'!N205</f>
        <v>998.6</v>
      </c>
      <c r="N16" s="95">
        <f>'4 pr._savarankiškos f-jos'!O198+'9 pr._įstaigų pajamos'!O85+'10 pr._skolintos lėšos'!O27+'7 pr._kita dotacija'!O205</f>
        <v>676.1</v>
      </c>
      <c r="P16" s="71" t="s">
        <v>336</v>
      </c>
      <c r="Q16" s="72">
        <f>'4 pr._savarankiškos f-jos'!Q20+'5 pr._valstybinės f-jos'!R19+'6 pr._mokinio krepšelis'!Q19+'7 pr._kita dotacija'!R71+'8 pr._aplinkos apsaugos s. p.'!Q17+'9 pr._įstaigų pajamos'!Q21+'10 pr._skolintos lėšos'!Q18+'11 pr._apyvartinės lėšos'!Q19</f>
        <v>2779.9999999999995</v>
      </c>
    </row>
    <row r="17" spans="1:17" x14ac:dyDescent="0.25">
      <c r="A17" s="6" t="s">
        <v>77</v>
      </c>
      <c r="B17" s="18" t="s">
        <v>69</v>
      </c>
      <c r="C17" s="17">
        <f t="shared" si="0"/>
        <v>5538.3</v>
      </c>
      <c r="D17" s="17">
        <f>'4 pr._savarankiškos f-jos'!E207+'5 pr._valstybinės f-jos'!E116+'9 pr._įstaigų pajamos'!E91+'7 pr._kita dotacija'!E216+'10 pr._skolintos lėšos'!E30</f>
        <v>5437.7</v>
      </c>
      <c r="E17" s="17">
        <f>'4 pr._savarankiškos f-jos'!F207+'5 pr._valstybinės f-jos'!F116+'9 pr._įstaigų pajamos'!F91+'7 pr._kita dotacija'!F216+'10 pr._skolintos lėšos'!F30</f>
        <v>1101.3999999999999</v>
      </c>
      <c r="F17" s="17">
        <f>'4 pr._savarankiškos f-jos'!G207+'5 pr._valstybinės f-jos'!G116+'9 pr._įstaigų pajamos'!G91+'7 pr._kita dotacija'!G216+'10 pr._skolintos lėšos'!G30</f>
        <v>100.6</v>
      </c>
      <c r="G17" s="11">
        <f t="shared" si="1"/>
        <v>0</v>
      </c>
      <c r="H17" s="11">
        <f>'4 pr._savarankiškos f-jos'!I207+'5 pr._valstybinės f-jos'!I116+'9 pr._įstaigų pajamos'!I91+'7 pr._kita dotacija'!I216+'10 pr._skolintos lėšos'!I30</f>
        <v>0</v>
      </c>
      <c r="I17" s="11">
        <f>'4 pr._savarankiškos f-jos'!J207+'5 pr._valstybinės f-jos'!J116+'9 pr._įstaigų pajamos'!J91+'7 pr._kita dotacija'!J216+'10 pr._skolintos lėšos'!J30</f>
        <v>0</v>
      </c>
      <c r="J17" s="11">
        <f>'4 pr._savarankiškos f-jos'!K207+'5 pr._valstybinės f-jos'!K116+'9 pr._įstaigų pajamos'!K91+'7 pr._kita dotacija'!K216+'10 pr._skolintos lėšos'!K30</f>
        <v>0</v>
      </c>
      <c r="K17" s="95">
        <f t="shared" si="2"/>
        <v>5538.3</v>
      </c>
      <c r="L17" s="95">
        <f>'4 pr._savarankiškos f-jos'!M207+'5 pr._valstybinės f-jos'!M116+'9 pr._įstaigų pajamos'!M91+'7 pr._kita dotacija'!M216+'10 pr._skolintos lėšos'!M30</f>
        <v>5437.7</v>
      </c>
      <c r="M17" s="95">
        <f>'4 pr._savarankiškos f-jos'!N207+'5 pr._valstybinės f-jos'!N116+'9 pr._įstaigų pajamos'!N91+'7 pr._kita dotacija'!N216+'10 pr._skolintos lėšos'!N30</f>
        <v>1101.3999999999999</v>
      </c>
      <c r="N17" s="95">
        <f>'4 pr._savarankiškos f-jos'!O207+'5 pr._valstybinės f-jos'!O116+'9 pr._įstaigų pajamos'!O91+'7 pr._kita dotacija'!O216+'10 pr._skolintos lėšos'!O30</f>
        <v>100.6</v>
      </c>
      <c r="P17" s="71" t="s">
        <v>337</v>
      </c>
      <c r="Q17" s="72">
        <f>'4 pr._savarankiškos f-jos'!Q21+'5 pr._valstybinės f-jos'!R20+'6 pr._mokinio krepšelis'!Q20+'7 pr._kita dotacija'!R73+'8 pr._aplinkos apsaugos s. p.'!Q18+'9 pr._įstaigų pajamos'!Q22+'10 pr._skolintos lėšos'!Q19+'11 pr._apyvartinės lėšos'!Q20</f>
        <v>16030.729999999996</v>
      </c>
    </row>
    <row r="18" spans="1:17" x14ac:dyDescent="0.25">
      <c r="A18" s="126" t="s">
        <v>78</v>
      </c>
      <c r="B18" s="46" t="s">
        <v>177</v>
      </c>
      <c r="C18" s="48">
        <f>SUM(C11:C17)</f>
        <v>35444.730000000003</v>
      </c>
      <c r="D18" s="48">
        <f>SUM(D11:D17)</f>
        <v>31206.930000000004</v>
      </c>
      <c r="E18" s="48">
        <f>SUM(E11:E17)</f>
        <v>14954.800000000001</v>
      </c>
      <c r="F18" s="48">
        <f>SUM(F11:F17)</f>
        <v>4237.8</v>
      </c>
      <c r="G18" s="49">
        <f t="shared" ref="G18:N18" si="3">SUM(G11:G17)</f>
        <v>0</v>
      </c>
      <c r="H18" s="49">
        <f t="shared" si="3"/>
        <v>0</v>
      </c>
      <c r="I18" s="49">
        <f t="shared" si="3"/>
        <v>0</v>
      </c>
      <c r="J18" s="49">
        <f t="shared" si="3"/>
        <v>0</v>
      </c>
      <c r="K18" s="50">
        <f t="shared" si="3"/>
        <v>35444.730000000003</v>
      </c>
      <c r="L18" s="50">
        <f t="shared" si="3"/>
        <v>31206.930000000004</v>
      </c>
      <c r="M18" s="50">
        <f t="shared" si="3"/>
        <v>14954.699999999999</v>
      </c>
      <c r="N18" s="50">
        <f t="shared" si="3"/>
        <v>4237.8</v>
      </c>
      <c r="P18" s="71" t="s">
        <v>338</v>
      </c>
      <c r="Q18" s="72">
        <f>'4 pr._savarankiškos f-jos'!Q22+'5 pr._valstybinės f-jos'!R21+'6 pr._mokinio krepšelis'!Q21+'7 pr._kita dotacija'!R74+'8 pr._aplinkos apsaugos s. p.'!Q19+'9 pr._įstaigų pajamos'!Q23+'10 pr._skolintos lėšos'!Q20</f>
        <v>5723.3</v>
      </c>
    </row>
    <row r="19" spans="1:17" x14ac:dyDescent="0.25">
      <c r="A19" s="7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P19" s="76" t="s">
        <v>177</v>
      </c>
      <c r="Q19" s="77">
        <f>SUM(Q9:Q18)</f>
        <v>35444.729999999996</v>
      </c>
    </row>
    <row r="20" spans="1:17" x14ac:dyDescent="0.25">
      <c r="A20" s="7"/>
      <c r="B20" s="7"/>
      <c r="C20" s="7"/>
      <c r="D20" s="7"/>
      <c r="E20" s="7"/>
      <c r="F20" s="7"/>
      <c r="P20" s="78"/>
      <c r="Q20" s="78"/>
    </row>
    <row r="21" spans="1:17" x14ac:dyDescent="0.25">
      <c r="A21" s="7"/>
      <c r="B21" s="7"/>
      <c r="C21" s="7"/>
      <c r="D21" s="7"/>
      <c r="E21" s="7"/>
      <c r="F21" s="7"/>
      <c r="P21" s="78"/>
      <c r="Q21" s="78">
        <f>K18-Q19</f>
        <v>0</v>
      </c>
    </row>
    <row r="22" spans="1:17" x14ac:dyDescent="0.25">
      <c r="A22" s="7"/>
      <c r="B22" s="7"/>
      <c r="C22" s="7"/>
      <c r="D22" s="7"/>
      <c r="E22" s="7"/>
      <c r="F22" s="7"/>
    </row>
    <row r="23" spans="1:17" x14ac:dyDescent="0.25">
      <c r="A23" s="7"/>
      <c r="B23" s="7"/>
      <c r="C23" s="7"/>
      <c r="D23" s="7"/>
      <c r="E23" s="7"/>
      <c r="F23" s="7"/>
    </row>
    <row r="24" spans="1:17" x14ac:dyDescent="0.25">
      <c r="A24" s="7"/>
      <c r="B24" s="7"/>
      <c r="C24" s="7"/>
      <c r="D24" s="7"/>
      <c r="E24" s="7"/>
      <c r="F24" s="7"/>
    </row>
    <row r="25" spans="1:17" x14ac:dyDescent="0.25">
      <c r="A25" s="7"/>
      <c r="B25" s="7"/>
      <c r="C25" s="7"/>
      <c r="D25" s="7"/>
      <c r="E25" s="7"/>
      <c r="F25" s="7"/>
    </row>
    <row r="26" spans="1:17" x14ac:dyDescent="0.25">
      <c r="A26" s="7"/>
      <c r="B26" s="7"/>
      <c r="C26" s="7"/>
      <c r="D26" s="7"/>
      <c r="E26" s="7"/>
      <c r="F26" s="7"/>
    </row>
    <row r="27" spans="1:17" x14ac:dyDescent="0.25">
      <c r="A27" s="7"/>
      <c r="B27" s="7"/>
      <c r="C27" s="7"/>
      <c r="D27" s="7"/>
      <c r="E27" s="7"/>
      <c r="F27" s="7"/>
      <c r="G27" s="2" t="s">
        <v>178</v>
      </c>
    </row>
    <row r="28" spans="1:17" x14ac:dyDescent="0.25">
      <c r="A28" s="7"/>
      <c r="B28" s="7"/>
      <c r="C28" s="7"/>
      <c r="D28" s="7"/>
      <c r="E28" s="7"/>
      <c r="F28" s="7"/>
    </row>
    <row r="29" spans="1:17" x14ac:dyDescent="0.25">
      <c r="A29" s="7"/>
      <c r="B29" s="7"/>
      <c r="C29" s="7"/>
      <c r="D29" s="7"/>
      <c r="E29" s="7"/>
      <c r="F29" s="7"/>
    </row>
    <row r="30" spans="1:17" x14ac:dyDescent="0.25">
      <c r="A30" s="7"/>
      <c r="B30" s="7"/>
      <c r="C30" s="7"/>
      <c r="D30" s="7"/>
      <c r="E30" s="7"/>
      <c r="F30" s="7"/>
    </row>
    <row r="31" spans="1:17" x14ac:dyDescent="0.25">
      <c r="A31" s="7"/>
      <c r="B31" s="7"/>
      <c r="C31" s="7"/>
      <c r="D31" s="7"/>
      <c r="E31" s="7"/>
      <c r="F31" s="7"/>
    </row>
    <row r="32" spans="1:17" x14ac:dyDescent="0.25">
      <c r="A32" s="7"/>
      <c r="B32" s="7"/>
      <c r="C32" s="7"/>
      <c r="D32" s="7"/>
      <c r="E32" s="7"/>
      <c r="F32" s="7"/>
    </row>
    <row r="33" spans="1:6" x14ac:dyDescent="0.25">
      <c r="A33" s="7"/>
      <c r="B33" s="7"/>
      <c r="C33" s="7"/>
      <c r="D33" s="7"/>
      <c r="E33" s="7"/>
      <c r="F33" s="7"/>
    </row>
    <row r="34" spans="1:6" x14ac:dyDescent="0.25">
      <c r="A34" s="7"/>
      <c r="B34" s="7"/>
      <c r="C34" s="7"/>
      <c r="D34" s="7"/>
      <c r="E34" s="7"/>
      <c r="F34" s="7"/>
    </row>
    <row r="35" spans="1:6" x14ac:dyDescent="0.25">
      <c r="A35" s="7"/>
      <c r="B35" s="7"/>
      <c r="C35" s="7"/>
      <c r="D35" s="7"/>
      <c r="E35" s="7"/>
      <c r="F35" s="7"/>
    </row>
    <row r="36" spans="1:6" x14ac:dyDescent="0.25">
      <c r="A36" s="7"/>
      <c r="B36" s="7"/>
      <c r="C36" s="7"/>
      <c r="D36" s="7"/>
      <c r="E36" s="7"/>
      <c r="F36" s="7"/>
    </row>
    <row r="37" spans="1:6" x14ac:dyDescent="0.25">
      <c r="A37" s="7"/>
      <c r="B37" s="7"/>
      <c r="C37" s="7"/>
      <c r="D37" s="7"/>
      <c r="E37" s="7"/>
      <c r="F37" s="7"/>
    </row>
    <row r="38" spans="1:6" x14ac:dyDescent="0.25">
      <c r="A38" s="7"/>
      <c r="B38" s="7"/>
      <c r="C38" s="7"/>
      <c r="D38" s="7"/>
      <c r="E38" s="7"/>
      <c r="F38" s="7"/>
    </row>
    <row r="39" spans="1:6" x14ac:dyDescent="0.25">
      <c r="A39" s="7"/>
      <c r="B39" s="7"/>
      <c r="C39" s="7"/>
      <c r="D39" s="7"/>
      <c r="E39" s="7"/>
      <c r="F39" s="7"/>
    </row>
    <row r="40" spans="1:6" x14ac:dyDescent="0.25">
      <c r="A40" s="7"/>
      <c r="B40" s="7"/>
      <c r="C40" s="7"/>
      <c r="D40" s="7"/>
      <c r="E40" s="7"/>
      <c r="F40" s="7"/>
    </row>
    <row r="41" spans="1:6" x14ac:dyDescent="0.25">
      <c r="A41" s="7"/>
      <c r="B41" s="7"/>
      <c r="C41" s="7"/>
      <c r="D41" s="7"/>
      <c r="E41" s="7"/>
      <c r="F41" s="7"/>
    </row>
    <row r="42" spans="1:6" x14ac:dyDescent="0.25">
      <c r="A42" s="7"/>
      <c r="B42" s="7"/>
      <c r="C42" s="7"/>
      <c r="D42" s="7"/>
      <c r="E42" s="7"/>
      <c r="F42" s="7"/>
    </row>
    <row r="43" spans="1:6" x14ac:dyDescent="0.25">
      <c r="A43" s="7"/>
      <c r="B43" s="7"/>
      <c r="C43" s="7"/>
      <c r="D43" s="7"/>
      <c r="E43" s="7"/>
      <c r="F43" s="7"/>
    </row>
    <row r="44" spans="1:6" x14ac:dyDescent="0.25">
      <c r="A44" s="7"/>
      <c r="B44" s="7"/>
      <c r="C44" s="7"/>
      <c r="D44" s="7"/>
      <c r="E44" s="7"/>
      <c r="F44" s="7"/>
    </row>
    <row r="45" spans="1:6" x14ac:dyDescent="0.25">
      <c r="A45" s="7"/>
      <c r="B45" s="7"/>
      <c r="C45" s="7"/>
      <c r="D45" s="7"/>
      <c r="E45" s="7"/>
      <c r="F45" s="7"/>
    </row>
    <row r="46" spans="1:6" x14ac:dyDescent="0.25">
      <c r="A46" s="7"/>
      <c r="B46" s="7"/>
      <c r="C46" s="7"/>
      <c r="D46" s="7"/>
      <c r="E46" s="7"/>
      <c r="F46" s="7"/>
    </row>
    <row r="47" spans="1:6" x14ac:dyDescent="0.25">
      <c r="A47" s="7"/>
      <c r="B47" s="7"/>
      <c r="C47" s="7"/>
      <c r="D47" s="7"/>
      <c r="E47" s="7"/>
      <c r="F47" s="7"/>
    </row>
    <row r="48" spans="1:6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</sheetData>
  <mergeCells count="19">
    <mergeCell ref="A8:A10"/>
    <mergeCell ref="B1:N1"/>
    <mergeCell ref="B2:N2"/>
    <mergeCell ref="B3:N3"/>
    <mergeCell ref="B4:N4"/>
    <mergeCell ref="N9:N10"/>
    <mergeCell ref="D8:F8"/>
    <mergeCell ref="L8:N8"/>
    <mergeCell ref="L9:M9"/>
    <mergeCell ref="A6:N6"/>
    <mergeCell ref="H9:I9"/>
    <mergeCell ref="G8:G10"/>
    <mergeCell ref="H8:J8"/>
    <mergeCell ref="J9:J10"/>
    <mergeCell ref="B8:B10"/>
    <mergeCell ref="F9:F10"/>
    <mergeCell ref="K8:K10"/>
    <mergeCell ref="C8:C10"/>
    <mergeCell ref="D9:E9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1"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19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46" t="s">
        <v>355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</row>
    <row r="2" spans="1:15" x14ac:dyDescent="0.25">
      <c r="B2" s="446" t="s">
        <v>446</v>
      </c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446"/>
    </row>
    <row r="3" spans="1:15" x14ac:dyDescent="0.25">
      <c r="B3" s="446" t="s">
        <v>467</v>
      </c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</row>
    <row r="4" spans="1:15" x14ac:dyDescent="0.25">
      <c r="B4" s="446" t="s">
        <v>359</v>
      </c>
      <c r="C4" s="446"/>
      <c r="D4" s="446"/>
      <c r="E4" s="446"/>
      <c r="F4" s="446"/>
      <c r="G4" s="446"/>
      <c r="H4" s="446"/>
      <c r="I4" s="446"/>
      <c r="J4" s="446"/>
      <c r="K4" s="446"/>
      <c r="L4" s="446"/>
      <c r="M4" s="446"/>
      <c r="N4" s="446"/>
      <c r="O4" s="446"/>
    </row>
    <row r="5" spans="1:15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30.75" customHeight="1" x14ac:dyDescent="0.25">
      <c r="A6" s="467" t="s">
        <v>448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5" x14ac:dyDescent="0.25">
      <c r="G7" s="5"/>
      <c r="H7" s="5"/>
      <c r="I7" s="5"/>
      <c r="J7" s="5"/>
      <c r="K7" s="5"/>
      <c r="L7" s="5"/>
      <c r="M7" s="5"/>
      <c r="N7" s="5"/>
      <c r="O7" s="5" t="s">
        <v>457</v>
      </c>
    </row>
    <row r="8" spans="1:15" ht="15" customHeight="1" x14ac:dyDescent="0.25">
      <c r="A8" s="471" t="s">
        <v>5</v>
      </c>
      <c r="B8" s="474" t="s">
        <v>353</v>
      </c>
      <c r="C8" s="474" t="s">
        <v>54</v>
      </c>
      <c r="D8" s="451" t="s">
        <v>363</v>
      </c>
      <c r="E8" s="454" t="s">
        <v>200</v>
      </c>
      <c r="F8" s="455"/>
      <c r="G8" s="456"/>
      <c r="H8" s="477" t="s">
        <v>364</v>
      </c>
      <c r="I8" s="480" t="s">
        <v>200</v>
      </c>
      <c r="J8" s="481"/>
      <c r="K8" s="482"/>
      <c r="L8" s="450" t="s">
        <v>0</v>
      </c>
      <c r="M8" s="459" t="s">
        <v>200</v>
      </c>
      <c r="N8" s="460"/>
      <c r="O8" s="461"/>
    </row>
    <row r="9" spans="1:15" x14ac:dyDescent="0.25">
      <c r="A9" s="472"/>
      <c r="B9" s="475"/>
      <c r="C9" s="475"/>
      <c r="D9" s="452"/>
      <c r="E9" s="457" t="s">
        <v>201</v>
      </c>
      <c r="F9" s="463" t="s">
        <v>202</v>
      </c>
      <c r="G9" s="457" t="s">
        <v>203</v>
      </c>
      <c r="H9" s="478"/>
      <c r="I9" s="470" t="s">
        <v>201</v>
      </c>
      <c r="J9" s="465" t="s">
        <v>202</v>
      </c>
      <c r="K9" s="470" t="s">
        <v>203</v>
      </c>
      <c r="L9" s="450"/>
      <c r="M9" s="462" t="s">
        <v>201</v>
      </c>
      <c r="N9" s="468" t="s">
        <v>202</v>
      </c>
      <c r="O9" s="462" t="s">
        <v>203</v>
      </c>
    </row>
    <row r="10" spans="1:15" ht="70.5" customHeight="1" x14ac:dyDescent="0.25">
      <c r="A10" s="473"/>
      <c r="B10" s="476"/>
      <c r="C10" s="476"/>
      <c r="D10" s="453"/>
      <c r="E10" s="457"/>
      <c r="F10" s="464"/>
      <c r="G10" s="457"/>
      <c r="H10" s="479"/>
      <c r="I10" s="470"/>
      <c r="J10" s="466"/>
      <c r="K10" s="470"/>
      <c r="L10" s="450"/>
      <c r="M10" s="462"/>
      <c r="N10" s="469"/>
      <c r="O10" s="462"/>
    </row>
    <row r="11" spans="1:15" ht="15.95" customHeight="1" x14ac:dyDescent="0.25">
      <c r="A11" s="6" t="s">
        <v>72</v>
      </c>
      <c r="B11" s="447" t="s">
        <v>6</v>
      </c>
      <c r="C11" s="448"/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  <c r="O11" s="449"/>
    </row>
    <row r="12" spans="1:15" ht="15" customHeight="1" x14ac:dyDescent="0.25">
      <c r="A12" s="6" t="s">
        <v>187</v>
      </c>
      <c r="B12" s="7" t="s">
        <v>20</v>
      </c>
      <c r="C12" s="8" t="s">
        <v>9</v>
      </c>
      <c r="D12" s="9">
        <f>E12+F12+G12</f>
        <v>4</v>
      </c>
      <c r="E12" s="9">
        <v>4</v>
      </c>
      <c r="F12" s="9"/>
      <c r="G12" s="9"/>
      <c r="H12" s="10">
        <f>I12+J12+K12</f>
        <v>0</v>
      </c>
      <c r="I12" s="11"/>
      <c r="J12" s="11"/>
      <c r="K12" s="11"/>
      <c r="L12" s="12">
        <f>M12+N12+O12</f>
        <v>4</v>
      </c>
      <c r="M12" s="13">
        <f>E12+I12</f>
        <v>4</v>
      </c>
      <c r="N12" s="13">
        <f>F12+J12</f>
        <v>0</v>
      </c>
      <c r="O12" s="13">
        <f>G12+K12</f>
        <v>0</v>
      </c>
    </row>
    <row r="13" spans="1:15" x14ac:dyDescent="0.25">
      <c r="A13" s="14" t="s">
        <v>73</v>
      </c>
      <c r="B13" s="15" t="s">
        <v>351</v>
      </c>
      <c r="C13" s="16" t="s">
        <v>9</v>
      </c>
      <c r="D13" s="17">
        <f t="shared" ref="D13:D21" si="0">E13+F13+G13</f>
        <v>2.9</v>
      </c>
      <c r="E13" s="17">
        <v>2.9</v>
      </c>
      <c r="F13" s="17"/>
      <c r="G13" s="17"/>
      <c r="H13" s="11"/>
      <c r="I13" s="11"/>
      <c r="J13" s="11"/>
      <c r="K13" s="11"/>
      <c r="L13" s="13">
        <f t="shared" ref="L13:L21" si="1">M13+N13+O13</f>
        <v>2.9</v>
      </c>
      <c r="M13" s="13">
        <f t="shared" ref="M13:M21" si="2">E13+I13</f>
        <v>2.9</v>
      </c>
      <c r="N13" s="13">
        <f t="shared" ref="N13:N21" si="3">F13+J13</f>
        <v>0</v>
      </c>
      <c r="O13" s="13">
        <f t="shared" ref="O13:O21" si="4">G13+K13</f>
        <v>0</v>
      </c>
    </row>
    <row r="14" spans="1:15" ht="15" customHeight="1" x14ac:dyDescent="0.25">
      <c r="A14" s="6" t="s">
        <v>74</v>
      </c>
      <c r="B14" s="18" t="s">
        <v>10</v>
      </c>
      <c r="C14" s="16" t="s">
        <v>9</v>
      </c>
      <c r="D14" s="17">
        <f t="shared" si="0"/>
        <v>0.6</v>
      </c>
      <c r="E14" s="17">
        <v>0.6</v>
      </c>
      <c r="F14" s="17"/>
      <c r="G14" s="17"/>
      <c r="H14" s="11">
        <f t="shared" ref="H14:H21" si="5">I14+J14+K14</f>
        <v>0</v>
      </c>
      <c r="I14" s="11"/>
      <c r="J14" s="11"/>
      <c r="K14" s="11"/>
      <c r="L14" s="13">
        <f t="shared" si="1"/>
        <v>0.6</v>
      </c>
      <c r="M14" s="13">
        <f t="shared" si="2"/>
        <v>0.6</v>
      </c>
      <c r="N14" s="13">
        <f t="shared" si="3"/>
        <v>0</v>
      </c>
      <c r="O14" s="13">
        <f t="shared" si="4"/>
        <v>0</v>
      </c>
    </row>
    <row r="15" spans="1:15" ht="15" customHeight="1" x14ac:dyDescent="0.25">
      <c r="A15" s="6" t="s">
        <v>75</v>
      </c>
      <c r="B15" s="18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1">
        <f t="shared" si="5"/>
        <v>0</v>
      </c>
      <c r="I15" s="11"/>
      <c r="J15" s="11"/>
      <c r="K15" s="11"/>
      <c r="L15" s="13">
        <f t="shared" si="1"/>
        <v>0.5</v>
      </c>
      <c r="M15" s="13">
        <f t="shared" si="2"/>
        <v>0.5</v>
      </c>
      <c r="N15" s="13">
        <f t="shared" si="3"/>
        <v>0</v>
      </c>
      <c r="O15" s="13">
        <f t="shared" si="4"/>
        <v>0</v>
      </c>
    </row>
    <row r="16" spans="1:15" ht="15" customHeight="1" x14ac:dyDescent="0.25">
      <c r="A16" s="6" t="s">
        <v>76</v>
      </c>
      <c r="B16" s="18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si="5"/>
        <v>0</v>
      </c>
      <c r="I16" s="11"/>
      <c r="J16" s="11"/>
      <c r="K16" s="11"/>
      <c r="L16" s="13">
        <f t="shared" si="1"/>
        <v>1.5</v>
      </c>
      <c r="M16" s="13">
        <f t="shared" si="2"/>
        <v>1.5</v>
      </c>
      <c r="N16" s="13">
        <f t="shared" si="3"/>
        <v>0</v>
      </c>
      <c r="O16" s="13">
        <f t="shared" si="4"/>
        <v>0</v>
      </c>
    </row>
    <row r="17" spans="1:15" ht="15" customHeight="1" x14ac:dyDescent="0.25">
      <c r="A17" s="14" t="s">
        <v>77</v>
      </c>
      <c r="B17" s="19" t="s">
        <v>14</v>
      </c>
      <c r="C17" s="16" t="s">
        <v>9</v>
      </c>
      <c r="D17" s="17">
        <f t="shared" si="0"/>
        <v>1.2</v>
      </c>
      <c r="E17" s="17">
        <v>1.2</v>
      </c>
      <c r="F17" s="17"/>
      <c r="G17" s="17"/>
      <c r="H17" s="11">
        <f t="shared" si="5"/>
        <v>0</v>
      </c>
      <c r="I17" s="11"/>
      <c r="J17" s="11"/>
      <c r="K17" s="11"/>
      <c r="L17" s="13">
        <f t="shared" si="1"/>
        <v>1.2</v>
      </c>
      <c r="M17" s="13">
        <f t="shared" si="2"/>
        <v>1.2</v>
      </c>
      <c r="N17" s="13">
        <f t="shared" si="3"/>
        <v>0</v>
      </c>
      <c r="O17" s="13">
        <f t="shared" si="4"/>
        <v>0</v>
      </c>
    </row>
    <row r="18" spans="1:15" ht="15" customHeight="1" x14ac:dyDescent="0.25">
      <c r="A18" s="20" t="s">
        <v>78</v>
      </c>
      <c r="B18" s="7" t="s">
        <v>15</v>
      </c>
      <c r="C18" s="16" t="s">
        <v>9</v>
      </c>
      <c r="D18" s="17">
        <f t="shared" si="0"/>
        <v>0.1</v>
      </c>
      <c r="E18" s="17">
        <v>0.1</v>
      </c>
      <c r="F18" s="17"/>
      <c r="G18" s="17"/>
      <c r="H18" s="11">
        <f t="shared" si="5"/>
        <v>0</v>
      </c>
      <c r="I18" s="11"/>
      <c r="J18" s="11"/>
      <c r="K18" s="11"/>
      <c r="L18" s="13">
        <f t="shared" si="1"/>
        <v>0.1</v>
      </c>
      <c r="M18" s="13">
        <f t="shared" si="2"/>
        <v>0.1</v>
      </c>
      <c r="N18" s="13">
        <f t="shared" si="3"/>
        <v>0</v>
      </c>
      <c r="O18" s="13">
        <f t="shared" si="4"/>
        <v>0</v>
      </c>
    </row>
    <row r="19" spans="1:15" ht="15" customHeight="1" x14ac:dyDescent="0.25">
      <c r="A19" s="6" t="s">
        <v>79</v>
      </c>
      <c r="B19" s="18" t="s">
        <v>16</v>
      </c>
      <c r="C19" s="16" t="s">
        <v>9</v>
      </c>
      <c r="D19" s="17">
        <f t="shared" si="0"/>
        <v>2.2000000000000002</v>
      </c>
      <c r="E19" s="17">
        <v>2.2000000000000002</v>
      </c>
      <c r="F19" s="17"/>
      <c r="G19" s="17"/>
      <c r="H19" s="11">
        <f t="shared" si="5"/>
        <v>0</v>
      </c>
      <c r="I19" s="11"/>
      <c r="J19" s="11"/>
      <c r="K19" s="11"/>
      <c r="L19" s="13">
        <f t="shared" si="1"/>
        <v>2.2000000000000002</v>
      </c>
      <c r="M19" s="13">
        <f t="shared" si="2"/>
        <v>2.2000000000000002</v>
      </c>
      <c r="N19" s="13">
        <f t="shared" si="3"/>
        <v>0</v>
      </c>
      <c r="O19" s="13">
        <f t="shared" si="4"/>
        <v>0</v>
      </c>
    </row>
    <row r="20" spans="1:15" ht="15" customHeight="1" x14ac:dyDescent="0.25">
      <c r="A20" s="6" t="s">
        <v>80</v>
      </c>
      <c r="B20" s="18" t="s">
        <v>17</v>
      </c>
      <c r="C20" s="16" t="s">
        <v>9</v>
      </c>
      <c r="D20" s="17">
        <f t="shared" si="0"/>
        <v>0.6</v>
      </c>
      <c r="E20" s="17">
        <v>0.6</v>
      </c>
      <c r="F20" s="17"/>
      <c r="G20" s="17"/>
      <c r="H20" s="11">
        <f t="shared" si="5"/>
        <v>0</v>
      </c>
      <c r="I20" s="11"/>
      <c r="J20" s="11"/>
      <c r="K20" s="11"/>
      <c r="L20" s="13">
        <f t="shared" si="1"/>
        <v>0.6</v>
      </c>
      <c r="M20" s="13">
        <f t="shared" si="2"/>
        <v>0.6</v>
      </c>
      <c r="N20" s="13">
        <f t="shared" si="3"/>
        <v>0</v>
      </c>
      <c r="O20" s="13">
        <f t="shared" si="4"/>
        <v>0</v>
      </c>
    </row>
    <row r="21" spans="1:15" ht="15" customHeight="1" x14ac:dyDescent="0.25">
      <c r="A21" s="6" t="s">
        <v>81</v>
      </c>
      <c r="B21" s="18" t="s">
        <v>18</v>
      </c>
      <c r="C21" s="16" t="s">
        <v>9</v>
      </c>
      <c r="D21" s="17">
        <f t="shared" si="0"/>
        <v>0.7</v>
      </c>
      <c r="E21" s="17">
        <v>0.7</v>
      </c>
      <c r="F21" s="17"/>
      <c r="G21" s="17"/>
      <c r="H21" s="11">
        <f t="shared" si="5"/>
        <v>0</v>
      </c>
      <c r="I21" s="11"/>
      <c r="J21" s="11"/>
      <c r="K21" s="11"/>
      <c r="L21" s="13">
        <f t="shared" si="1"/>
        <v>0.7</v>
      </c>
      <c r="M21" s="13">
        <f t="shared" si="2"/>
        <v>0.7</v>
      </c>
      <c r="N21" s="13">
        <f t="shared" si="3"/>
        <v>0</v>
      </c>
      <c r="O21" s="13">
        <f t="shared" si="4"/>
        <v>0</v>
      </c>
    </row>
    <row r="22" spans="1:15" ht="15.95" customHeight="1" x14ac:dyDescent="0.25">
      <c r="A22" s="21" t="s">
        <v>82</v>
      </c>
      <c r="B22" s="22" t="s">
        <v>179</v>
      </c>
      <c r="C22" s="23"/>
      <c r="D22" s="24">
        <f t="shared" ref="D22:O22" si="6">SUM(D12:D21)</f>
        <v>14.299999999999999</v>
      </c>
      <c r="E22" s="24">
        <f t="shared" si="6"/>
        <v>14.299999999999999</v>
      </c>
      <c r="F22" s="24">
        <f t="shared" si="6"/>
        <v>0</v>
      </c>
      <c r="G22" s="24">
        <f t="shared" si="6"/>
        <v>0</v>
      </c>
      <c r="H22" s="25">
        <f t="shared" si="6"/>
        <v>0</v>
      </c>
      <c r="I22" s="25">
        <f t="shared" si="6"/>
        <v>0</v>
      </c>
      <c r="J22" s="25">
        <f t="shared" si="6"/>
        <v>0</v>
      </c>
      <c r="K22" s="25">
        <f t="shared" si="6"/>
        <v>0</v>
      </c>
      <c r="L22" s="22">
        <f t="shared" si="6"/>
        <v>14.299999999999999</v>
      </c>
      <c r="M22" s="22">
        <f t="shared" si="6"/>
        <v>14.299999999999999</v>
      </c>
      <c r="N22" s="22">
        <f t="shared" si="6"/>
        <v>0</v>
      </c>
      <c r="O22" s="22">
        <f t="shared" si="6"/>
        <v>0</v>
      </c>
    </row>
    <row r="23" spans="1:15" ht="15.95" customHeight="1" x14ac:dyDescent="0.25">
      <c r="A23" s="20" t="s">
        <v>83</v>
      </c>
      <c r="B23" s="458" t="s">
        <v>59</v>
      </c>
      <c r="C23" s="458"/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8"/>
    </row>
    <row r="24" spans="1:15" ht="15" customHeight="1" x14ac:dyDescent="0.25">
      <c r="A24" s="6" t="s">
        <v>84</v>
      </c>
      <c r="B24" s="7" t="s">
        <v>7</v>
      </c>
      <c r="C24" s="8" t="s">
        <v>22</v>
      </c>
      <c r="D24" s="9">
        <f>E24+F24+G24</f>
        <v>0.1</v>
      </c>
      <c r="E24" s="9">
        <v>0.1</v>
      </c>
      <c r="F24" s="9"/>
      <c r="G24" s="9"/>
      <c r="H24" s="10">
        <f>I24+J24+K24</f>
        <v>0</v>
      </c>
      <c r="I24" s="10"/>
      <c r="J24" s="10"/>
      <c r="K24" s="10"/>
      <c r="L24" s="12">
        <f>M24+N24+O24</f>
        <v>0.1</v>
      </c>
      <c r="M24" s="12">
        <f>E24+I24</f>
        <v>0.1</v>
      </c>
      <c r="N24" s="12">
        <f t="shared" ref="N24:N33" si="7">F24+J24</f>
        <v>0</v>
      </c>
      <c r="O24" s="12">
        <f t="shared" ref="O24:O33" si="8">G24+K24</f>
        <v>0</v>
      </c>
    </row>
    <row r="25" spans="1:15" ht="15" customHeight="1" x14ac:dyDescent="0.25">
      <c r="A25" s="6" t="s">
        <v>85</v>
      </c>
      <c r="B25" s="18" t="s">
        <v>10</v>
      </c>
      <c r="C25" s="16" t="s">
        <v>22</v>
      </c>
      <c r="D25" s="17">
        <f t="shared" ref="D25:D34" si="9">E25+F25+G25</f>
        <v>0.7</v>
      </c>
      <c r="E25" s="17">
        <v>0.1</v>
      </c>
      <c r="F25" s="17">
        <v>0.6</v>
      </c>
      <c r="G25" s="17"/>
      <c r="H25" s="11">
        <f t="shared" ref="H25:H33" si="10">I25+J25+K25</f>
        <v>0</v>
      </c>
      <c r="I25" s="11"/>
      <c r="J25" s="11"/>
      <c r="K25" s="11"/>
      <c r="L25" s="13">
        <f t="shared" ref="L25:L33" si="11">M25+N25+O25</f>
        <v>0.7</v>
      </c>
      <c r="M25" s="13">
        <f t="shared" ref="M25:M33" si="12">E25+I25</f>
        <v>0.1</v>
      </c>
      <c r="N25" s="13">
        <f t="shared" si="7"/>
        <v>0.6</v>
      </c>
      <c r="O25" s="13">
        <f t="shared" si="8"/>
        <v>0</v>
      </c>
    </row>
    <row r="26" spans="1:15" ht="15" customHeight="1" x14ac:dyDescent="0.25">
      <c r="A26" s="6" t="s">
        <v>86</v>
      </c>
      <c r="B26" s="18" t="s">
        <v>11</v>
      </c>
      <c r="C26" s="16" t="s">
        <v>22</v>
      </c>
      <c r="D26" s="17">
        <f t="shared" si="9"/>
        <v>16.3</v>
      </c>
      <c r="E26" s="17">
        <v>15.6</v>
      </c>
      <c r="F26" s="17">
        <v>0.7</v>
      </c>
      <c r="G26" s="17"/>
      <c r="H26" s="11">
        <f t="shared" si="10"/>
        <v>0</v>
      </c>
      <c r="I26" s="11"/>
      <c r="J26" s="11"/>
      <c r="K26" s="11"/>
      <c r="L26" s="13">
        <f t="shared" si="11"/>
        <v>16.3</v>
      </c>
      <c r="M26" s="13">
        <f t="shared" si="12"/>
        <v>15.6</v>
      </c>
      <c r="N26" s="13">
        <f t="shared" si="7"/>
        <v>0.7</v>
      </c>
      <c r="O26" s="13">
        <f t="shared" si="8"/>
        <v>0</v>
      </c>
    </row>
    <row r="27" spans="1:15" ht="15" customHeight="1" x14ac:dyDescent="0.25">
      <c r="A27" s="6" t="s">
        <v>87</v>
      </c>
      <c r="B27" s="18" t="s">
        <v>12</v>
      </c>
      <c r="C27" s="16" t="s">
        <v>22</v>
      </c>
      <c r="D27" s="17">
        <f t="shared" si="9"/>
        <v>1.1000000000000001</v>
      </c>
      <c r="E27" s="17"/>
      <c r="F27" s="17">
        <v>1.1000000000000001</v>
      </c>
      <c r="G27" s="17"/>
      <c r="H27" s="11">
        <f t="shared" si="10"/>
        <v>0</v>
      </c>
      <c r="I27" s="11"/>
      <c r="J27" s="11"/>
      <c r="K27" s="11"/>
      <c r="L27" s="13">
        <f t="shared" si="11"/>
        <v>1.1000000000000001</v>
      </c>
      <c r="M27" s="13">
        <f t="shared" si="12"/>
        <v>0</v>
      </c>
      <c r="N27" s="13">
        <f t="shared" si="7"/>
        <v>1.1000000000000001</v>
      </c>
      <c r="O27" s="13">
        <f t="shared" si="8"/>
        <v>0</v>
      </c>
    </row>
    <row r="28" spans="1:15" ht="15" customHeight="1" x14ac:dyDescent="0.25">
      <c r="A28" s="6" t="s">
        <v>88</v>
      </c>
      <c r="B28" s="18" t="s">
        <v>13</v>
      </c>
      <c r="C28" s="16" t="s">
        <v>22</v>
      </c>
      <c r="D28" s="17">
        <f t="shared" si="9"/>
        <v>1.6</v>
      </c>
      <c r="E28" s="17">
        <v>1.6</v>
      </c>
      <c r="F28" s="17"/>
      <c r="G28" s="17"/>
      <c r="H28" s="11">
        <f t="shared" si="10"/>
        <v>0</v>
      </c>
      <c r="I28" s="11"/>
      <c r="J28" s="11"/>
      <c r="K28" s="11"/>
      <c r="L28" s="13">
        <f t="shared" si="11"/>
        <v>1.6</v>
      </c>
      <c r="M28" s="13">
        <f t="shared" si="12"/>
        <v>1.6</v>
      </c>
      <c r="N28" s="13">
        <f t="shared" si="7"/>
        <v>0</v>
      </c>
      <c r="O28" s="13">
        <f t="shared" si="8"/>
        <v>0</v>
      </c>
    </row>
    <row r="29" spans="1:15" ht="15" customHeight="1" x14ac:dyDescent="0.25">
      <c r="A29" s="14" t="s">
        <v>89</v>
      </c>
      <c r="B29" s="19" t="s">
        <v>14</v>
      </c>
      <c r="C29" s="16" t="s">
        <v>22</v>
      </c>
      <c r="D29" s="17">
        <f t="shared" si="9"/>
        <v>3.4000000000000004</v>
      </c>
      <c r="E29" s="17">
        <v>1.8</v>
      </c>
      <c r="F29" s="17">
        <v>1.6</v>
      </c>
      <c r="G29" s="17"/>
      <c r="H29" s="11">
        <f t="shared" si="10"/>
        <v>0</v>
      </c>
      <c r="I29" s="11"/>
      <c r="J29" s="11"/>
      <c r="K29" s="11"/>
      <c r="L29" s="13">
        <f t="shared" si="11"/>
        <v>3.4000000000000004</v>
      </c>
      <c r="M29" s="13">
        <f t="shared" si="12"/>
        <v>1.8</v>
      </c>
      <c r="N29" s="13">
        <f t="shared" si="7"/>
        <v>1.6</v>
      </c>
      <c r="O29" s="13">
        <f t="shared" si="8"/>
        <v>0</v>
      </c>
    </row>
    <row r="30" spans="1:15" ht="15" customHeight="1" x14ac:dyDescent="0.25">
      <c r="A30" s="14" t="s">
        <v>90</v>
      </c>
      <c r="B30" s="7" t="s">
        <v>15</v>
      </c>
      <c r="C30" s="16" t="s">
        <v>22</v>
      </c>
      <c r="D30" s="17">
        <f t="shared" si="9"/>
        <v>3</v>
      </c>
      <c r="E30" s="17">
        <v>1.9</v>
      </c>
      <c r="F30" s="17">
        <v>1.1000000000000001</v>
      </c>
      <c r="G30" s="17"/>
      <c r="H30" s="11">
        <f t="shared" si="10"/>
        <v>0</v>
      </c>
      <c r="I30" s="11"/>
      <c r="J30" s="11"/>
      <c r="K30" s="11"/>
      <c r="L30" s="13">
        <f t="shared" si="11"/>
        <v>3</v>
      </c>
      <c r="M30" s="13">
        <f t="shared" si="12"/>
        <v>1.9</v>
      </c>
      <c r="N30" s="13">
        <f t="shared" si="7"/>
        <v>1.1000000000000001</v>
      </c>
      <c r="O30" s="13">
        <f t="shared" si="8"/>
        <v>0</v>
      </c>
    </row>
    <row r="31" spans="1:15" ht="15" customHeight="1" x14ac:dyDescent="0.25">
      <c r="A31" s="6" t="s">
        <v>91</v>
      </c>
      <c r="B31" s="18" t="s">
        <v>16</v>
      </c>
      <c r="C31" s="16" t="s">
        <v>22</v>
      </c>
      <c r="D31" s="17">
        <f t="shared" si="9"/>
        <v>9.5</v>
      </c>
      <c r="E31" s="17">
        <v>6.6</v>
      </c>
      <c r="F31" s="17">
        <v>2.9</v>
      </c>
      <c r="G31" s="17"/>
      <c r="H31" s="11">
        <f t="shared" si="10"/>
        <v>0</v>
      </c>
      <c r="I31" s="11"/>
      <c r="J31" s="11"/>
      <c r="K31" s="11"/>
      <c r="L31" s="13">
        <f t="shared" si="11"/>
        <v>9.5</v>
      </c>
      <c r="M31" s="13">
        <f t="shared" si="12"/>
        <v>6.6</v>
      </c>
      <c r="N31" s="13">
        <f t="shared" si="7"/>
        <v>2.9</v>
      </c>
      <c r="O31" s="13">
        <f t="shared" si="8"/>
        <v>0</v>
      </c>
    </row>
    <row r="32" spans="1:15" ht="15" customHeight="1" x14ac:dyDescent="0.25">
      <c r="A32" s="6" t="s">
        <v>92</v>
      </c>
      <c r="B32" s="18" t="s">
        <v>17</v>
      </c>
      <c r="C32" s="16" t="s">
        <v>22</v>
      </c>
      <c r="D32" s="17">
        <f t="shared" si="9"/>
        <v>0.4</v>
      </c>
      <c r="E32" s="17">
        <v>0.1</v>
      </c>
      <c r="F32" s="17">
        <v>0.3</v>
      </c>
      <c r="G32" s="17"/>
      <c r="H32" s="11">
        <f t="shared" si="10"/>
        <v>0</v>
      </c>
      <c r="I32" s="11"/>
      <c r="J32" s="11"/>
      <c r="K32" s="11"/>
      <c r="L32" s="13">
        <f t="shared" si="11"/>
        <v>0.4</v>
      </c>
      <c r="M32" s="13">
        <f t="shared" si="12"/>
        <v>0.1</v>
      </c>
      <c r="N32" s="13">
        <f t="shared" si="7"/>
        <v>0.3</v>
      </c>
      <c r="O32" s="13">
        <f t="shared" si="8"/>
        <v>0</v>
      </c>
    </row>
    <row r="33" spans="1:15" ht="15" customHeight="1" x14ac:dyDescent="0.25">
      <c r="A33" s="6" t="s">
        <v>93</v>
      </c>
      <c r="B33" s="18" t="s">
        <v>18</v>
      </c>
      <c r="C33" s="16" t="s">
        <v>22</v>
      </c>
      <c r="D33" s="17">
        <f t="shared" si="9"/>
        <v>1.5</v>
      </c>
      <c r="E33" s="17">
        <v>0.9</v>
      </c>
      <c r="F33" s="17">
        <v>0.6</v>
      </c>
      <c r="G33" s="17"/>
      <c r="H33" s="11">
        <f t="shared" si="10"/>
        <v>0</v>
      </c>
      <c r="I33" s="11"/>
      <c r="J33" s="11"/>
      <c r="K33" s="11"/>
      <c r="L33" s="13">
        <f t="shared" si="11"/>
        <v>1.5</v>
      </c>
      <c r="M33" s="13">
        <f t="shared" si="12"/>
        <v>0.9</v>
      </c>
      <c r="N33" s="13">
        <f t="shared" si="7"/>
        <v>0.6</v>
      </c>
      <c r="O33" s="13">
        <f t="shared" si="8"/>
        <v>0</v>
      </c>
    </row>
    <row r="34" spans="1:15" ht="15" customHeight="1" x14ac:dyDescent="0.25">
      <c r="A34" s="6" t="s">
        <v>94</v>
      </c>
      <c r="B34" s="18" t="s">
        <v>19</v>
      </c>
      <c r="C34" s="16" t="s">
        <v>22</v>
      </c>
      <c r="D34" s="17">
        <f t="shared" si="9"/>
        <v>0.9</v>
      </c>
      <c r="E34" s="17"/>
      <c r="F34" s="17">
        <v>0.9</v>
      </c>
      <c r="G34" s="17"/>
      <c r="H34" s="11">
        <f>I34+J34+K34</f>
        <v>0</v>
      </c>
      <c r="I34" s="11"/>
      <c r="J34" s="11"/>
      <c r="K34" s="11"/>
      <c r="L34" s="13">
        <f>M34+N34+O34</f>
        <v>0.9</v>
      </c>
      <c r="M34" s="13">
        <f>E34+I34</f>
        <v>0</v>
      </c>
      <c r="N34" s="13">
        <f>F34+J34</f>
        <v>0.9</v>
      </c>
      <c r="O34" s="13">
        <f>G34+K34</f>
        <v>0</v>
      </c>
    </row>
    <row r="35" spans="1:15" ht="15.95" customHeight="1" x14ac:dyDescent="0.25">
      <c r="A35" s="21" t="s">
        <v>95</v>
      </c>
      <c r="B35" s="22" t="s">
        <v>180</v>
      </c>
      <c r="C35" s="26"/>
      <c r="D35" s="24">
        <f>SUM(D24:D34)</f>
        <v>38.5</v>
      </c>
      <c r="E35" s="24">
        <f>SUM(E24:E34)</f>
        <v>28.699999999999996</v>
      </c>
      <c r="F35" s="24">
        <f>SUM(F24:F34)</f>
        <v>9.8000000000000007</v>
      </c>
      <c r="G35" s="24">
        <f>SUM(G24:G34)</f>
        <v>0</v>
      </c>
      <c r="H35" s="25">
        <f t="shared" ref="H35:O35" si="13">SUM(H24:H34)</f>
        <v>0</v>
      </c>
      <c r="I35" s="25">
        <f t="shared" si="13"/>
        <v>0</v>
      </c>
      <c r="J35" s="25">
        <f t="shared" si="13"/>
        <v>0</v>
      </c>
      <c r="K35" s="25">
        <f t="shared" si="13"/>
        <v>0</v>
      </c>
      <c r="L35" s="22">
        <f t="shared" si="13"/>
        <v>38.5</v>
      </c>
      <c r="M35" s="22">
        <f t="shared" si="13"/>
        <v>28.699999999999996</v>
      </c>
      <c r="N35" s="22">
        <f t="shared" si="13"/>
        <v>9.8000000000000007</v>
      </c>
      <c r="O35" s="22">
        <f t="shared" si="13"/>
        <v>0</v>
      </c>
    </row>
    <row r="36" spans="1:15" ht="15.95" customHeight="1" x14ac:dyDescent="0.25">
      <c r="A36" s="20" t="s">
        <v>96</v>
      </c>
      <c r="B36" s="458" t="s">
        <v>63</v>
      </c>
      <c r="C36" s="458"/>
      <c r="D36" s="458"/>
      <c r="E36" s="458"/>
      <c r="F36" s="458"/>
      <c r="G36" s="458"/>
      <c r="H36" s="458"/>
      <c r="I36" s="458"/>
      <c r="J36" s="458"/>
      <c r="K36" s="458"/>
      <c r="L36" s="458"/>
      <c r="M36" s="458"/>
      <c r="N36" s="458"/>
      <c r="O36" s="458"/>
    </row>
    <row r="37" spans="1:15" ht="15" customHeight="1" x14ac:dyDescent="0.25">
      <c r="A37" s="6" t="s">
        <v>97</v>
      </c>
      <c r="B37" s="27" t="s">
        <v>20</v>
      </c>
      <c r="C37" s="8" t="s">
        <v>32</v>
      </c>
      <c r="D37" s="9">
        <f>E37+F37+G37</f>
        <v>98.8</v>
      </c>
      <c r="E37" s="9">
        <v>98.8</v>
      </c>
      <c r="F37" s="9"/>
      <c r="G37" s="9"/>
      <c r="H37" s="11">
        <f>I37+J37+K37</f>
        <v>0</v>
      </c>
      <c r="I37" s="11"/>
      <c r="J37" s="11"/>
      <c r="K37" s="11"/>
      <c r="L37" s="13">
        <f>M37+N37+O37</f>
        <v>98.8</v>
      </c>
      <c r="M37" s="13">
        <f>E37+I37</f>
        <v>98.8</v>
      </c>
      <c r="N37" s="13">
        <f>F37+J37</f>
        <v>0</v>
      </c>
      <c r="O37" s="13">
        <f>G37+K37</f>
        <v>0</v>
      </c>
    </row>
    <row r="38" spans="1:15" ht="15.95" customHeight="1" x14ac:dyDescent="0.25">
      <c r="A38" s="21" t="s">
        <v>98</v>
      </c>
      <c r="B38" s="28" t="s">
        <v>181</v>
      </c>
      <c r="C38" s="29"/>
      <c r="D38" s="24">
        <f>D37</f>
        <v>98.8</v>
      </c>
      <c r="E38" s="24">
        <f>E37</f>
        <v>98.8</v>
      </c>
      <c r="F38" s="24">
        <f>F37</f>
        <v>0</v>
      </c>
      <c r="G38" s="24">
        <f>G37</f>
        <v>0</v>
      </c>
      <c r="H38" s="25">
        <f t="shared" ref="H38:O38" si="14">H37</f>
        <v>0</v>
      </c>
      <c r="I38" s="25">
        <f t="shared" si="14"/>
        <v>0</v>
      </c>
      <c r="J38" s="25">
        <f t="shared" si="14"/>
        <v>0</v>
      </c>
      <c r="K38" s="25">
        <f t="shared" si="14"/>
        <v>0</v>
      </c>
      <c r="L38" s="22">
        <f t="shared" si="14"/>
        <v>98.8</v>
      </c>
      <c r="M38" s="22">
        <f t="shared" si="14"/>
        <v>98.8</v>
      </c>
      <c r="N38" s="22">
        <f t="shared" si="14"/>
        <v>0</v>
      </c>
      <c r="O38" s="22">
        <f t="shared" si="14"/>
        <v>0</v>
      </c>
    </row>
    <row r="39" spans="1:15" ht="15.95" customHeight="1" x14ac:dyDescent="0.25">
      <c r="A39" s="20" t="s">
        <v>99</v>
      </c>
      <c r="B39" s="458" t="s">
        <v>176</v>
      </c>
      <c r="C39" s="458"/>
      <c r="D39" s="458"/>
      <c r="E39" s="458"/>
      <c r="F39" s="458"/>
      <c r="G39" s="458"/>
      <c r="H39" s="458"/>
      <c r="I39" s="458"/>
      <c r="J39" s="458"/>
      <c r="K39" s="458"/>
      <c r="L39" s="458"/>
      <c r="M39" s="458"/>
      <c r="N39" s="458"/>
      <c r="O39" s="458"/>
    </row>
    <row r="40" spans="1:15" ht="15" customHeight="1" x14ac:dyDescent="0.25">
      <c r="A40" s="6" t="s">
        <v>100</v>
      </c>
      <c r="B40" s="30" t="s">
        <v>164</v>
      </c>
      <c r="C40" s="31" t="s">
        <v>51</v>
      </c>
      <c r="D40" s="17">
        <f>E40+F40+G40</f>
        <v>1.5</v>
      </c>
      <c r="E40" s="17">
        <v>1.5</v>
      </c>
      <c r="F40" s="17"/>
      <c r="G40" s="17"/>
      <c r="H40" s="11">
        <f>I40+J40+K40</f>
        <v>0</v>
      </c>
      <c r="I40" s="11"/>
      <c r="J40" s="11"/>
      <c r="K40" s="11"/>
      <c r="L40" s="13">
        <f>M40+N40+O40</f>
        <v>1.5</v>
      </c>
      <c r="M40" s="13">
        <f>E40+I40</f>
        <v>1.5</v>
      </c>
      <c r="N40" s="13">
        <f>F40+J40</f>
        <v>0</v>
      </c>
      <c r="O40" s="13">
        <f>G40+K40</f>
        <v>0</v>
      </c>
    </row>
    <row r="41" spans="1:15" ht="15" customHeight="1" x14ac:dyDescent="0.25">
      <c r="A41" s="6" t="s">
        <v>101</v>
      </c>
      <c r="B41" s="30" t="s">
        <v>171</v>
      </c>
      <c r="C41" s="31" t="s">
        <v>51</v>
      </c>
      <c r="D41" s="17">
        <f t="shared" ref="D41:D68" si="15">E41+F41+G41</f>
        <v>6.8</v>
      </c>
      <c r="E41" s="17"/>
      <c r="F41" s="17"/>
      <c r="G41" s="17">
        <v>6.8</v>
      </c>
      <c r="H41" s="11">
        <f t="shared" ref="H41:H68" si="16">I41+J41+K41</f>
        <v>0</v>
      </c>
      <c r="I41" s="11"/>
      <c r="J41" s="11"/>
      <c r="K41" s="11"/>
      <c r="L41" s="13">
        <f t="shared" ref="L41:L68" si="17">M41+N41+O41</f>
        <v>6.8</v>
      </c>
      <c r="M41" s="13">
        <f t="shared" ref="M41:M68" si="18">E41+I41</f>
        <v>0</v>
      </c>
      <c r="N41" s="13">
        <f t="shared" ref="N41:N68" si="19">F41+J41</f>
        <v>0</v>
      </c>
      <c r="O41" s="13">
        <f t="shared" ref="O41:O68" si="20">G41+K41</f>
        <v>6.8</v>
      </c>
    </row>
    <row r="42" spans="1:15" ht="15" customHeight="1" x14ac:dyDescent="0.25">
      <c r="A42" s="14" t="s">
        <v>102</v>
      </c>
      <c r="B42" s="19" t="s">
        <v>153</v>
      </c>
      <c r="C42" s="31" t="s">
        <v>51</v>
      </c>
      <c r="D42" s="17">
        <f t="shared" si="15"/>
        <v>7.3</v>
      </c>
      <c r="E42" s="17"/>
      <c r="F42" s="17">
        <v>7.3</v>
      </c>
      <c r="G42" s="17"/>
      <c r="H42" s="11">
        <f t="shared" si="16"/>
        <v>0</v>
      </c>
      <c r="I42" s="11"/>
      <c r="J42" s="11"/>
      <c r="K42" s="11"/>
      <c r="L42" s="13">
        <f t="shared" si="17"/>
        <v>7.3</v>
      </c>
      <c r="M42" s="13">
        <f t="shared" si="18"/>
        <v>0</v>
      </c>
      <c r="N42" s="13">
        <f t="shared" si="19"/>
        <v>7.3</v>
      </c>
      <c r="O42" s="13">
        <f t="shared" si="20"/>
        <v>0</v>
      </c>
    </row>
    <row r="43" spans="1:15" ht="15" customHeight="1" x14ac:dyDescent="0.25">
      <c r="A43" s="20" t="s">
        <v>103</v>
      </c>
      <c r="B43" s="32" t="s">
        <v>369</v>
      </c>
      <c r="C43" s="31" t="s">
        <v>51</v>
      </c>
      <c r="D43" s="17">
        <f t="shared" si="15"/>
        <v>6.5</v>
      </c>
      <c r="E43" s="17"/>
      <c r="F43" s="17"/>
      <c r="G43" s="17">
        <v>6.5</v>
      </c>
      <c r="H43" s="11">
        <f t="shared" si="16"/>
        <v>0</v>
      </c>
      <c r="I43" s="11"/>
      <c r="J43" s="11"/>
      <c r="K43" s="11"/>
      <c r="L43" s="13">
        <f t="shared" si="17"/>
        <v>6.5</v>
      </c>
      <c r="M43" s="13">
        <f t="shared" si="18"/>
        <v>0</v>
      </c>
      <c r="N43" s="13">
        <f t="shared" si="19"/>
        <v>0</v>
      </c>
      <c r="O43" s="13">
        <f t="shared" si="20"/>
        <v>6.5</v>
      </c>
    </row>
    <row r="44" spans="1:15" ht="15" customHeight="1" x14ac:dyDescent="0.25">
      <c r="A44" s="6" t="s">
        <v>104</v>
      </c>
      <c r="B44" s="30" t="s">
        <v>156</v>
      </c>
      <c r="C44" s="16" t="s">
        <v>51</v>
      </c>
      <c r="D44" s="17">
        <f t="shared" si="15"/>
        <v>35.799999999999997</v>
      </c>
      <c r="E44" s="17">
        <v>1.4</v>
      </c>
      <c r="F44" s="17">
        <v>29</v>
      </c>
      <c r="G44" s="17">
        <v>5.4</v>
      </c>
      <c r="H44" s="11">
        <f t="shared" si="16"/>
        <v>0</v>
      </c>
      <c r="I44" s="11"/>
      <c r="J44" s="11"/>
      <c r="K44" s="11"/>
      <c r="L44" s="13">
        <f t="shared" si="17"/>
        <v>35.799999999999997</v>
      </c>
      <c r="M44" s="13">
        <f t="shared" si="18"/>
        <v>1.4</v>
      </c>
      <c r="N44" s="13">
        <f t="shared" si="19"/>
        <v>29</v>
      </c>
      <c r="O44" s="13">
        <f t="shared" si="20"/>
        <v>5.4</v>
      </c>
    </row>
    <row r="45" spans="1:15" ht="15" customHeight="1" x14ac:dyDescent="0.25">
      <c r="A45" s="6" t="s">
        <v>105</v>
      </c>
      <c r="B45" s="30" t="s">
        <v>155</v>
      </c>
      <c r="C45" s="16" t="s">
        <v>51</v>
      </c>
      <c r="D45" s="17">
        <f t="shared" si="15"/>
        <v>1.4</v>
      </c>
      <c r="E45" s="17">
        <v>0.8</v>
      </c>
      <c r="F45" s="17">
        <v>0.6</v>
      </c>
      <c r="G45" s="17"/>
      <c r="H45" s="11">
        <f t="shared" si="16"/>
        <v>0</v>
      </c>
      <c r="I45" s="11"/>
      <c r="J45" s="11"/>
      <c r="K45" s="11"/>
      <c r="L45" s="13">
        <f t="shared" si="17"/>
        <v>1.4</v>
      </c>
      <c r="M45" s="13">
        <f t="shared" si="18"/>
        <v>0.8</v>
      </c>
      <c r="N45" s="13">
        <f t="shared" si="19"/>
        <v>0.6</v>
      </c>
      <c r="O45" s="13">
        <f t="shared" si="20"/>
        <v>0</v>
      </c>
    </row>
    <row r="46" spans="1:15" ht="15" customHeight="1" x14ac:dyDescent="0.25">
      <c r="A46" s="33" t="s">
        <v>106</v>
      </c>
      <c r="B46" s="34" t="s">
        <v>425</v>
      </c>
      <c r="C46" s="16" t="s">
        <v>51</v>
      </c>
      <c r="D46" s="17">
        <f t="shared" si="15"/>
        <v>1.7</v>
      </c>
      <c r="E46" s="17">
        <v>1.7</v>
      </c>
      <c r="F46" s="17"/>
      <c r="G46" s="17"/>
      <c r="H46" s="11">
        <f t="shared" si="16"/>
        <v>0</v>
      </c>
      <c r="I46" s="11"/>
      <c r="J46" s="11"/>
      <c r="K46" s="11"/>
      <c r="L46" s="13">
        <f t="shared" si="17"/>
        <v>1.7</v>
      </c>
      <c r="M46" s="13">
        <f t="shared" si="18"/>
        <v>1.7</v>
      </c>
      <c r="N46" s="13">
        <f t="shared" si="19"/>
        <v>0</v>
      </c>
      <c r="O46" s="13">
        <f t="shared" si="20"/>
        <v>0</v>
      </c>
    </row>
    <row r="47" spans="1:15" ht="15" customHeight="1" x14ac:dyDescent="0.25">
      <c r="A47" s="33" t="s">
        <v>107</v>
      </c>
      <c r="B47" s="35" t="s">
        <v>169</v>
      </c>
      <c r="C47" s="31" t="s">
        <v>51</v>
      </c>
      <c r="D47" s="17">
        <f t="shared" si="15"/>
        <v>6.5</v>
      </c>
      <c r="E47" s="17"/>
      <c r="F47" s="17"/>
      <c r="G47" s="17">
        <v>6.5</v>
      </c>
      <c r="H47" s="11">
        <f t="shared" si="16"/>
        <v>0</v>
      </c>
      <c r="I47" s="11"/>
      <c r="J47" s="11"/>
      <c r="K47" s="11"/>
      <c r="L47" s="13">
        <f t="shared" si="17"/>
        <v>6.5</v>
      </c>
      <c r="M47" s="13">
        <f t="shared" ref="M47:O49" si="21">E47+I47</f>
        <v>0</v>
      </c>
      <c r="N47" s="13">
        <f t="shared" si="21"/>
        <v>0</v>
      </c>
      <c r="O47" s="13">
        <f t="shared" si="21"/>
        <v>6.5</v>
      </c>
    </row>
    <row r="48" spans="1:15" ht="15" customHeight="1" x14ac:dyDescent="0.25">
      <c r="A48" s="33" t="s">
        <v>108</v>
      </c>
      <c r="B48" s="35" t="s">
        <v>44</v>
      </c>
      <c r="C48" s="31"/>
      <c r="D48" s="17">
        <f t="shared" si="15"/>
        <v>0.1</v>
      </c>
      <c r="E48" s="17">
        <v>0.1</v>
      </c>
      <c r="F48" s="17"/>
      <c r="G48" s="17"/>
      <c r="H48" s="11"/>
      <c r="I48" s="11"/>
      <c r="J48" s="11"/>
      <c r="K48" s="11"/>
      <c r="L48" s="13">
        <f t="shared" ref="L48" si="22">M48+N48+O48</f>
        <v>0.1</v>
      </c>
      <c r="M48" s="13">
        <f t="shared" ref="M48" si="23">E48+I48</f>
        <v>0.1</v>
      </c>
      <c r="N48" s="13">
        <f t="shared" ref="N48" si="24">F48+J48</f>
        <v>0</v>
      </c>
      <c r="O48" s="13">
        <f t="shared" ref="O48" si="25">G48+K48</f>
        <v>0</v>
      </c>
    </row>
    <row r="49" spans="1:15" ht="15" customHeight="1" x14ac:dyDescent="0.25">
      <c r="A49" s="33" t="s">
        <v>109</v>
      </c>
      <c r="B49" s="34" t="s">
        <v>426</v>
      </c>
      <c r="C49" s="31" t="s">
        <v>51</v>
      </c>
      <c r="D49" s="17">
        <f>E49+F49+G49</f>
        <v>7</v>
      </c>
      <c r="E49" s="17"/>
      <c r="F49" s="17"/>
      <c r="G49" s="17">
        <v>7</v>
      </c>
      <c r="H49" s="11">
        <f t="shared" si="16"/>
        <v>0</v>
      </c>
      <c r="I49" s="11"/>
      <c r="J49" s="11"/>
      <c r="K49" s="11"/>
      <c r="L49" s="13">
        <f t="shared" si="17"/>
        <v>7</v>
      </c>
      <c r="M49" s="13">
        <f t="shared" si="21"/>
        <v>0</v>
      </c>
      <c r="N49" s="13">
        <f t="shared" si="21"/>
        <v>0</v>
      </c>
      <c r="O49" s="13">
        <f t="shared" si="21"/>
        <v>7</v>
      </c>
    </row>
    <row r="50" spans="1:15" ht="15" customHeight="1" x14ac:dyDescent="0.25">
      <c r="A50" s="33" t="s">
        <v>110</v>
      </c>
      <c r="B50" s="34" t="s">
        <v>64</v>
      </c>
      <c r="C50" s="31" t="s">
        <v>51</v>
      </c>
      <c r="D50" s="17">
        <f t="shared" si="15"/>
        <v>9.4</v>
      </c>
      <c r="E50" s="17"/>
      <c r="F50" s="17"/>
      <c r="G50" s="17">
        <v>9.4</v>
      </c>
      <c r="H50" s="11">
        <f t="shared" si="16"/>
        <v>0</v>
      </c>
      <c r="I50" s="11"/>
      <c r="J50" s="11"/>
      <c r="K50" s="11"/>
      <c r="L50" s="13">
        <f t="shared" si="17"/>
        <v>9.4</v>
      </c>
      <c r="M50" s="13">
        <f t="shared" si="18"/>
        <v>0</v>
      </c>
      <c r="N50" s="13">
        <f t="shared" si="19"/>
        <v>0</v>
      </c>
      <c r="O50" s="13">
        <f t="shared" si="20"/>
        <v>9.4</v>
      </c>
    </row>
    <row r="51" spans="1:15" ht="15" customHeight="1" x14ac:dyDescent="0.25">
      <c r="A51" s="33" t="s">
        <v>159</v>
      </c>
      <c r="B51" s="34" t="s">
        <v>42</v>
      </c>
      <c r="C51" s="31" t="s">
        <v>51</v>
      </c>
      <c r="D51" s="17">
        <f t="shared" si="15"/>
        <v>27</v>
      </c>
      <c r="E51" s="17"/>
      <c r="F51" s="17"/>
      <c r="G51" s="17">
        <v>27</v>
      </c>
      <c r="H51" s="11">
        <f t="shared" si="16"/>
        <v>0</v>
      </c>
      <c r="I51" s="11"/>
      <c r="J51" s="11"/>
      <c r="K51" s="11"/>
      <c r="L51" s="13">
        <f t="shared" si="17"/>
        <v>27</v>
      </c>
      <c r="M51" s="13">
        <f t="shared" si="18"/>
        <v>0</v>
      </c>
      <c r="N51" s="13">
        <f t="shared" si="19"/>
        <v>0</v>
      </c>
      <c r="O51" s="13">
        <f t="shared" si="20"/>
        <v>27</v>
      </c>
    </row>
    <row r="52" spans="1:15" ht="15" customHeight="1" x14ac:dyDescent="0.25">
      <c r="A52" s="33" t="s">
        <v>160</v>
      </c>
      <c r="B52" s="34" t="s">
        <v>427</v>
      </c>
      <c r="C52" s="31" t="s">
        <v>51</v>
      </c>
      <c r="D52" s="17">
        <f>E52+F52+G52</f>
        <v>12</v>
      </c>
      <c r="E52" s="17"/>
      <c r="F52" s="17"/>
      <c r="G52" s="17">
        <v>12</v>
      </c>
      <c r="H52" s="11">
        <f t="shared" si="16"/>
        <v>0</v>
      </c>
      <c r="I52" s="11"/>
      <c r="J52" s="11"/>
      <c r="K52" s="11"/>
      <c r="L52" s="13">
        <f t="shared" si="17"/>
        <v>12</v>
      </c>
      <c r="M52" s="13">
        <f>E52+I52</f>
        <v>0</v>
      </c>
      <c r="N52" s="13">
        <f>F52+J52</f>
        <v>0</v>
      </c>
      <c r="O52" s="13">
        <f>G52+K52</f>
        <v>12</v>
      </c>
    </row>
    <row r="53" spans="1:15" ht="15" customHeight="1" x14ac:dyDescent="0.25">
      <c r="A53" s="33" t="s">
        <v>111</v>
      </c>
      <c r="B53" s="35" t="s">
        <v>41</v>
      </c>
      <c r="C53" s="31" t="s">
        <v>51</v>
      </c>
      <c r="D53" s="17">
        <f t="shared" si="15"/>
        <v>22.6</v>
      </c>
      <c r="E53" s="17"/>
      <c r="F53" s="17"/>
      <c r="G53" s="17">
        <v>22.6</v>
      </c>
      <c r="H53" s="11">
        <f t="shared" si="16"/>
        <v>0</v>
      </c>
      <c r="I53" s="11"/>
      <c r="J53" s="11"/>
      <c r="K53" s="11"/>
      <c r="L53" s="13">
        <f t="shared" si="17"/>
        <v>22.6</v>
      </c>
      <c r="M53" s="13">
        <f t="shared" si="18"/>
        <v>0</v>
      </c>
      <c r="N53" s="13">
        <f t="shared" si="19"/>
        <v>0</v>
      </c>
      <c r="O53" s="13">
        <f t="shared" si="20"/>
        <v>22.6</v>
      </c>
    </row>
    <row r="54" spans="1:15" ht="15" customHeight="1" x14ac:dyDescent="0.25">
      <c r="A54" s="33" t="s">
        <v>161</v>
      </c>
      <c r="B54" s="30" t="s">
        <v>165</v>
      </c>
      <c r="C54" s="31" t="s">
        <v>51</v>
      </c>
      <c r="D54" s="17">
        <f t="shared" si="15"/>
        <v>10.3</v>
      </c>
      <c r="E54" s="17">
        <v>2.2999999999999998</v>
      </c>
      <c r="F54" s="17"/>
      <c r="G54" s="17">
        <v>8</v>
      </c>
      <c r="H54" s="11">
        <f t="shared" si="16"/>
        <v>0</v>
      </c>
      <c r="I54" s="11"/>
      <c r="J54" s="11"/>
      <c r="K54" s="11"/>
      <c r="L54" s="13">
        <f t="shared" si="17"/>
        <v>10.3</v>
      </c>
      <c r="M54" s="13">
        <f t="shared" si="18"/>
        <v>2.2999999999999998</v>
      </c>
      <c r="N54" s="13">
        <f t="shared" si="19"/>
        <v>0</v>
      </c>
      <c r="O54" s="13">
        <f t="shared" si="20"/>
        <v>8</v>
      </c>
    </row>
    <row r="55" spans="1:15" ht="15" customHeight="1" x14ac:dyDescent="0.25">
      <c r="A55" s="6" t="s">
        <v>162</v>
      </c>
      <c r="B55" s="30" t="s">
        <v>157</v>
      </c>
      <c r="C55" s="31" t="s">
        <v>51</v>
      </c>
      <c r="D55" s="17">
        <f t="shared" si="15"/>
        <v>60.4</v>
      </c>
      <c r="E55" s="17"/>
      <c r="F55" s="17"/>
      <c r="G55" s="17">
        <v>60.4</v>
      </c>
      <c r="H55" s="11">
        <f t="shared" si="16"/>
        <v>0</v>
      </c>
      <c r="I55" s="11"/>
      <c r="J55" s="11"/>
      <c r="K55" s="11"/>
      <c r="L55" s="13">
        <f t="shared" si="17"/>
        <v>60.4</v>
      </c>
      <c r="M55" s="13">
        <f t="shared" si="18"/>
        <v>0</v>
      </c>
      <c r="N55" s="13">
        <f t="shared" si="19"/>
        <v>0</v>
      </c>
      <c r="O55" s="13">
        <f t="shared" si="20"/>
        <v>60.4</v>
      </c>
    </row>
    <row r="56" spans="1:15" ht="15" customHeight="1" x14ac:dyDescent="0.25">
      <c r="A56" s="6" t="s">
        <v>112</v>
      </c>
      <c r="B56" s="30" t="s">
        <v>34</v>
      </c>
      <c r="C56" s="31" t="s">
        <v>51</v>
      </c>
      <c r="D56" s="17">
        <f t="shared" si="15"/>
        <v>35.299999999999997</v>
      </c>
      <c r="E56" s="17"/>
      <c r="F56" s="17"/>
      <c r="G56" s="17">
        <v>35.299999999999997</v>
      </c>
      <c r="H56" s="11">
        <f t="shared" si="16"/>
        <v>0</v>
      </c>
      <c r="I56" s="11"/>
      <c r="J56" s="11"/>
      <c r="K56" s="11"/>
      <c r="L56" s="13">
        <f t="shared" si="17"/>
        <v>35.299999999999997</v>
      </c>
      <c r="M56" s="13">
        <f t="shared" si="18"/>
        <v>0</v>
      </c>
      <c r="N56" s="13">
        <f t="shared" si="19"/>
        <v>0</v>
      </c>
      <c r="O56" s="13">
        <f t="shared" si="20"/>
        <v>35.299999999999997</v>
      </c>
    </row>
    <row r="57" spans="1:15" ht="15" customHeight="1" x14ac:dyDescent="0.25">
      <c r="A57" s="6" t="s">
        <v>113</v>
      </c>
      <c r="B57" s="30" t="s">
        <v>36</v>
      </c>
      <c r="C57" s="31" t="s">
        <v>51</v>
      </c>
      <c r="D57" s="17">
        <f t="shared" si="15"/>
        <v>34.1</v>
      </c>
      <c r="E57" s="17"/>
      <c r="F57" s="17"/>
      <c r="G57" s="17">
        <v>34.1</v>
      </c>
      <c r="H57" s="11">
        <f t="shared" si="16"/>
        <v>0</v>
      </c>
      <c r="I57" s="11"/>
      <c r="J57" s="11"/>
      <c r="K57" s="11"/>
      <c r="L57" s="13">
        <f t="shared" si="17"/>
        <v>34.1</v>
      </c>
      <c r="M57" s="13">
        <f t="shared" si="18"/>
        <v>0</v>
      </c>
      <c r="N57" s="13">
        <f t="shared" si="19"/>
        <v>0</v>
      </c>
      <c r="O57" s="13">
        <f t="shared" si="20"/>
        <v>34.1</v>
      </c>
    </row>
    <row r="58" spans="1:15" ht="15" customHeight="1" x14ac:dyDescent="0.25">
      <c r="A58" s="6" t="s">
        <v>114</v>
      </c>
      <c r="B58" s="30" t="s">
        <v>38</v>
      </c>
      <c r="C58" s="31" t="s">
        <v>51</v>
      </c>
      <c r="D58" s="17">
        <f t="shared" si="15"/>
        <v>76.400000000000006</v>
      </c>
      <c r="E58" s="17"/>
      <c r="F58" s="17"/>
      <c r="G58" s="17">
        <v>76.400000000000006</v>
      </c>
      <c r="H58" s="11">
        <f t="shared" si="16"/>
        <v>0</v>
      </c>
      <c r="I58" s="11"/>
      <c r="J58" s="11"/>
      <c r="K58" s="11"/>
      <c r="L58" s="13">
        <f t="shared" si="17"/>
        <v>76.400000000000006</v>
      </c>
      <c r="M58" s="13">
        <f t="shared" si="18"/>
        <v>0</v>
      </c>
      <c r="N58" s="13">
        <f t="shared" si="19"/>
        <v>0</v>
      </c>
      <c r="O58" s="13">
        <f t="shared" si="20"/>
        <v>76.400000000000006</v>
      </c>
    </row>
    <row r="59" spans="1:15" ht="15" customHeight="1" x14ac:dyDescent="0.25">
      <c r="A59" s="6" t="s">
        <v>115</v>
      </c>
      <c r="B59" s="30" t="s">
        <v>37</v>
      </c>
      <c r="C59" s="31" t="s">
        <v>51</v>
      </c>
      <c r="D59" s="17">
        <f t="shared" si="15"/>
        <v>37.9</v>
      </c>
      <c r="E59" s="17"/>
      <c r="F59" s="17"/>
      <c r="G59" s="17">
        <v>37.9</v>
      </c>
      <c r="H59" s="11">
        <f t="shared" si="16"/>
        <v>0</v>
      </c>
      <c r="I59" s="11"/>
      <c r="J59" s="11"/>
      <c r="K59" s="11"/>
      <c r="L59" s="13">
        <f t="shared" si="17"/>
        <v>37.9</v>
      </c>
      <c r="M59" s="13">
        <f t="shared" si="18"/>
        <v>0</v>
      </c>
      <c r="N59" s="13">
        <f t="shared" si="19"/>
        <v>0</v>
      </c>
      <c r="O59" s="13">
        <f t="shared" si="20"/>
        <v>37.9</v>
      </c>
    </row>
    <row r="60" spans="1:15" ht="15" customHeight="1" x14ac:dyDescent="0.25">
      <c r="A60" s="6" t="s">
        <v>116</v>
      </c>
      <c r="B60" s="36" t="s">
        <v>35</v>
      </c>
      <c r="C60" s="16" t="s">
        <v>51</v>
      </c>
      <c r="D60" s="17">
        <f t="shared" si="15"/>
        <v>62</v>
      </c>
      <c r="E60" s="17"/>
      <c r="F60" s="17"/>
      <c r="G60" s="17">
        <v>62</v>
      </c>
      <c r="H60" s="11">
        <f t="shared" si="16"/>
        <v>0</v>
      </c>
      <c r="I60" s="11"/>
      <c r="J60" s="11"/>
      <c r="K60" s="11"/>
      <c r="L60" s="13">
        <f t="shared" si="17"/>
        <v>62</v>
      </c>
      <c r="M60" s="13">
        <f t="shared" si="18"/>
        <v>0</v>
      </c>
      <c r="N60" s="13">
        <f t="shared" si="19"/>
        <v>0</v>
      </c>
      <c r="O60" s="13">
        <f t="shared" si="20"/>
        <v>62</v>
      </c>
    </row>
    <row r="61" spans="1:15" ht="15" customHeight="1" x14ac:dyDescent="0.25">
      <c r="A61" s="6" t="s">
        <v>170</v>
      </c>
      <c r="B61" s="37" t="s">
        <v>39</v>
      </c>
      <c r="C61" s="16" t="s">
        <v>51</v>
      </c>
      <c r="D61" s="17">
        <f t="shared" si="15"/>
        <v>9.6</v>
      </c>
      <c r="E61" s="17"/>
      <c r="F61" s="17"/>
      <c r="G61" s="17">
        <v>9.6</v>
      </c>
      <c r="H61" s="11">
        <f t="shared" si="16"/>
        <v>0</v>
      </c>
      <c r="I61" s="11"/>
      <c r="J61" s="11"/>
      <c r="K61" s="11"/>
      <c r="L61" s="13">
        <f t="shared" si="17"/>
        <v>9.6</v>
      </c>
      <c r="M61" s="13">
        <f t="shared" si="18"/>
        <v>0</v>
      </c>
      <c r="N61" s="13">
        <f t="shared" si="19"/>
        <v>0</v>
      </c>
      <c r="O61" s="13">
        <f t="shared" si="20"/>
        <v>9.6</v>
      </c>
    </row>
    <row r="62" spans="1:15" ht="15" customHeight="1" x14ac:dyDescent="0.25">
      <c r="A62" s="6" t="s">
        <v>117</v>
      </c>
      <c r="B62" s="37" t="s">
        <v>40</v>
      </c>
      <c r="C62" s="16" t="s">
        <v>51</v>
      </c>
      <c r="D62" s="17">
        <f t="shared" si="15"/>
        <v>16.100000000000001</v>
      </c>
      <c r="E62" s="17"/>
      <c r="F62" s="17"/>
      <c r="G62" s="17">
        <v>16.100000000000001</v>
      </c>
      <c r="H62" s="11">
        <f t="shared" si="16"/>
        <v>0</v>
      </c>
      <c r="I62" s="11"/>
      <c r="J62" s="11"/>
      <c r="K62" s="11"/>
      <c r="L62" s="13">
        <f t="shared" si="17"/>
        <v>16.100000000000001</v>
      </c>
      <c r="M62" s="13">
        <f t="shared" si="18"/>
        <v>0</v>
      </c>
      <c r="N62" s="13">
        <f t="shared" si="19"/>
        <v>0</v>
      </c>
      <c r="O62" s="13">
        <f t="shared" si="20"/>
        <v>16.100000000000001</v>
      </c>
    </row>
    <row r="63" spans="1:15" ht="15" customHeight="1" x14ac:dyDescent="0.25">
      <c r="A63" s="6" t="s">
        <v>118</v>
      </c>
      <c r="B63" s="36" t="s">
        <v>49</v>
      </c>
      <c r="C63" s="16" t="s">
        <v>51</v>
      </c>
      <c r="D63" s="17">
        <f t="shared" si="15"/>
        <v>4</v>
      </c>
      <c r="E63" s="17"/>
      <c r="F63" s="17">
        <v>0.1</v>
      </c>
      <c r="G63" s="17">
        <v>3.9</v>
      </c>
      <c r="H63" s="11">
        <f t="shared" si="16"/>
        <v>0</v>
      </c>
      <c r="I63" s="11"/>
      <c r="J63" s="11"/>
      <c r="K63" s="11"/>
      <c r="L63" s="13">
        <f t="shared" si="17"/>
        <v>4</v>
      </c>
      <c r="M63" s="13">
        <f t="shared" si="18"/>
        <v>0</v>
      </c>
      <c r="N63" s="13">
        <f t="shared" si="19"/>
        <v>0.1</v>
      </c>
      <c r="O63" s="13">
        <f t="shared" si="20"/>
        <v>3.9</v>
      </c>
    </row>
    <row r="64" spans="1:15" ht="15" customHeight="1" x14ac:dyDescent="0.25">
      <c r="A64" s="6" t="s">
        <v>119</v>
      </c>
      <c r="B64" s="36" t="s">
        <v>48</v>
      </c>
      <c r="C64" s="16" t="s">
        <v>51</v>
      </c>
      <c r="D64" s="17">
        <f t="shared" si="15"/>
        <v>52.3</v>
      </c>
      <c r="E64" s="17"/>
      <c r="F64" s="17">
        <v>0.3</v>
      </c>
      <c r="G64" s="17">
        <v>52</v>
      </c>
      <c r="H64" s="11">
        <f t="shared" si="16"/>
        <v>0</v>
      </c>
      <c r="I64" s="11"/>
      <c r="J64" s="11"/>
      <c r="K64" s="11"/>
      <c r="L64" s="13">
        <f t="shared" si="17"/>
        <v>52.3</v>
      </c>
      <c r="M64" s="13">
        <f t="shared" si="18"/>
        <v>0</v>
      </c>
      <c r="N64" s="13">
        <f t="shared" si="19"/>
        <v>0.3</v>
      </c>
      <c r="O64" s="13">
        <f t="shared" si="20"/>
        <v>52</v>
      </c>
    </row>
    <row r="65" spans="1:15" ht="15" customHeight="1" x14ac:dyDescent="0.25">
      <c r="A65" s="6" t="s">
        <v>120</v>
      </c>
      <c r="B65" s="36" t="s">
        <v>66</v>
      </c>
      <c r="C65" s="16" t="s">
        <v>51</v>
      </c>
      <c r="D65" s="17">
        <f t="shared" si="15"/>
        <v>9.4</v>
      </c>
      <c r="E65" s="17"/>
      <c r="F65" s="17"/>
      <c r="G65" s="17">
        <v>9.4</v>
      </c>
      <c r="H65" s="11">
        <f t="shared" si="16"/>
        <v>0</v>
      </c>
      <c r="I65" s="11"/>
      <c r="J65" s="11"/>
      <c r="K65" s="11"/>
      <c r="L65" s="13">
        <f t="shared" si="17"/>
        <v>9.4</v>
      </c>
      <c r="M65" s="13">
        <f t="shared" si="18"/>
        <v>0</v>
      </c>
      <c r="N65" s="13">
        <f t="shared" si="19"/>
        <v>0</v>
      </c>
      <c r="O65" s="13">
        <f t="shared" si="20"/>
        <v>9.4</v>
      </c>
    </row>
    <row r="66" spans="1:15" ht="15" customHeight="1" x14ac:dyDescent="0.25">
      <c r="A66" s="6" t="s">
        <v>121</v>
      </c>
      <c r="B66" s="36" t="s">
        <v>50</v>
      </c>
      <c r="C66" s="16" t="s">
        <v>51</v>
      </c>
      <c r="D66" s="17">
        <f t="shared" si="15"/>
        <v>26.5</v>
      </c>
      <c r="E66" s="17"/>
      <c r="F66" s="17">
        <v>26.5</v>
      </c>
      <c r="G66" s="17"/>
      <c r="H66" s="11">
        <f t="shared" si="16"/>
        <v>0</v>
      </c>
      <c r="I66" s="11"/>
      <c r="J66" s="11"/>
      <c r="K66" s="11"/>
      <c r="L66" s="13">
        <f t="shared" si="17"/>
        <v>26.5</v>
      </c>
      <c r="M66" s="13">
        <f t="shared" si="18"/>
        <v>0</v>
      </c>
      <c r="N66" s="13">
        <f t="shared" si="19"/>
        <v>26.5</v>
      </c>
      <c r="O66" s="13">
        <f t="shared" si="20"/>
        <v>0</v>
      </c>
    </row>
    <row r="67" spans="1:15" ht="15" customHeight="1" x14ac:dyDescent="0.25">
      <c r="A67" s="6" t="s">
        <v>166</v>
      </c>
      <c r="B67" s="36" t="s">
        <v>172</v>
      </c>
      <c r="C67" s="16" t="s">
        <v>51</v>
      </c>
      <c r="D67" s="17">
        <f t="shared" si="15"/>
        <v>14.1</v>
      </c>
      <c r="E67" s="17"/>
      <c r="F67" s="17"/>
      <c r="G67" s="17">
        <v>14.1</v>
      </c>
      <c r="H67" s="11">
        <f t="shared" si="16"/>
        <v>0</v>
      </c>
      <c r="I67" s="11"/>
      <c r="J67" s="11"/>
      <c r="K67" s="11"/>
      <c r="L67" s="13">
        <f t="shared" si="17"/>
        <v>14.1</v>
      </c>
      <c r="M67" s="13">
        <f t="shared" si="18"/>
        <v>0</v>
      </c>
      <c r="N67" s="13">
        <f t="shared" si="19"/>
        <v>0</v>
      </c>
      <c r="O67" s="13">
        <f t="shared" si="20"/>
        <v>14.1</v>
      </c>
    </row>
    <row r="68" spans="1:15" s="38" customFormat="1" ht="15" customHeight="1" x14ac:dyDescent="0.25">
      <c r="A68" s="6" t="s">
        <v>122</v>
      </c>
      <c r="B68" s="36" t="s">
        <v>173</v>
      </c>
      <c r="C68" s="16" t="s">
        <v>51</v>
      </c>
      <c r="D68" s="17">
        <f t="shared" si="15"/>
        <v>2</v>
      </c>
      <c r="E68" s="17">
        <v>2</v>
      </c>
      <c r="F68" s="17"/>
      <c r="G68" s="17"/>
      <c r="H68" s="11">
        <f t="shared" si="16"/>
        <v>0</v>
      </c>
      <c r="I68" s="11"/>
      <c r="J68" s="11"/>
      <c r="K68" s="11"/>
      <c r="L68" s="13">
        <f t="shared" si="17"/>
        <v>2</v>
      </c>
      <c r="M68" s="13">
        <f t="shared" si="18"/>
        <v>2</v>
      </c>
      <c r="N68" s="13">
        <f t="shared" si="19"/>
        <v>0</v>
      </c>
      <c r="O68" s="13">
        <f t="shared" si="20"/>
        <v>0</v>
      </c>
    </row>
    <row r="69" spans="1:15" ht="15.95" customHeight="1" x14ac:dyDescent="0.25">
      <c r="A69" s="55" t="s">
        <v>123</v>
      </c>
      <c r="B69" s="28" t="s">
        <v>182</v>
      </c>
      <c r="C69" s="26"/>
      <c r="D69" s="22">
        <f t="shared" ref="D69:O69" si="26">SUM(D40:D68)</f>
        <v>596</v>
      </c>
      <c r="E69" s="22">
        <f t="shared" si="26"/>
        <v>9.8000000000000007</v>
      </c>
      <c r="F69" s="22">
        <f t="shared" si="26"/>
        <v>63.8</v>
      </c>
      <c r="G69" s="22">
        <f t="shared" si="26"/>
        <v>522.4</v>
      </c>
      <c r="H69" s="25">
        <f t="shared" si="26"/>
        <v>0</v>
      </c>
      <c r="I69" s="25">
        <f t="shared" si="26"/>
        <v>0</v>
      </c>
      <c r="J69" s="25">
        <f t="shared" si="26"/>
        <v>0</v>
      </c>
      <c r="K69" s="25">
        <f t="shared" si="26"/>
        <v>0</v>
      </c>
      <c r="L69" s="22">
        <f t="shared" si="26"/>
        <v>596</v>
      </c>
      <c r="M69" s="22">
        <f t="shared" si="26"/>
        <v>9.8000000000000007</v>
      </c>
      <c r="N69" s="22">
        <f t="shared" si="26"/>
        <v>63.8</v>
      </c>
      <c r="O69" s="22">
        <f t="shared" si="26"/>
        <v>522.4</v>
      </c>
    </row>
    <row r="70" spans="1:15" ht="15.95" customHeight="1" x14ac:dyDescent="0.25">
      <c r="A70" s="39" t="s">
        <v>124</v>
      </c>
      <c r="B70" s="458" t="s">
        <v>67</v>
      </c>
      <c r="C70" s="458"/>
      <c r="D70" s="458"/>
      <c r="E70" s="458"/>
      <c r="F70" s="458"/>
      <c r="G70" s="458"/>
      <c r="H70" s="458"/>
      <c r="I70" s="458"/>
      <c r="J70" s="458"/>
      <c r="K70" s="458"/>
      <c r="L70" s="458"/>
      <c r="M70" s="458"/>
      <c r="N70" s="458"/>
      <c r="O70" s="458"/>
    </row>
    <row r="71" spans="1:15" ht="15" customHeight="1" x14ac:dyDescent="0.25">
      <c r="A71" s="20" t="s">
        <v>125</v>
      </c>
      <c r="B71" s="30" t="s">
        <v>7</v>
      </c>
      <c r="C71" s="40" t="s">
        <v>30</v>
      </c>
      <c r="D71" s="17">
        <f>E71+F71+G71</f>
        <v>0.7</v>
      </c>
      <c r="E71" s="17">
        <v>0.4</v>
      </c>
      <c r="F71" s="17">
        <v>0.3</v>
      </c>
      <c r="G71" s="17"/>
      <c r="H71" s="11">
        <f>I71+J71+K71</f>
        <v>0</v>
      </c>
      <c r="I71" s="11"/>
      <c r="J71" s="11"/>
      <c r="K71" s="11"/>
      <c r="L71" s="13">
        <f>M71+N71+O71</f>
        <v>0.7</v>
      </c>
      <c r="M71" s="13">
        <f>E71+I71</f>
        <v>0.4</v>
      </c>
      <c r="N71" s="13">
        <f>F71+J71</f>
        <v>0.3</v>
      </c>
      <c r="O71" s="13">
        <f>G71+K71</f>
        <v>0</v>
      </c>
    </row>
    <row r="72" spans="1:15" ht="15" customHeight="1" x14ac:dyDescent="0.25">
      <c r="A72" s="39" t="s">
        <v>126</v>
      </c>
      <c r="B72" s="30" t="s">
        <v>10</v>
      </c>
      <c r="C72" s="40" t="s">
        <v>30</v>
      </c>
      <c r="D72" s="17">
        <f t="shared" ref="D72:D84" si="27">E72+F72+G72</f>
        <v>0.8</v>
      </c>
      <c r="E72" s="17">
        <v>0.2</v>
      </c>
      <c r="F72" s="17">
        <v>0.6</v>
      </c>
      <c r="G72" s="17"/>
      <c r="H72" s="11">
        <f t="shared" ref="H72:H84" si="28">I72+J72+K72</f>
        <v>0</v>
      </c>
      <c r="I72" s="11"/>
      <c r="J72" s="11"/>
      <c r="K72" s="11"/>
      <c r="L72" s="13">
        <f t="shared" ref="L72:L84" si="29">M72+N72+O72</f>
        <v>0.8</v>
      </c>
      <c r="M72" s="13">
        <f t="shared" ref="M72:M84" si="30">E72+I72</f>
        <v>0.2</v>
      </c>
      <c r="N72" s="13">
        <f t="shared" ref="N72:N84" si="31">F72+J72</f>
        <v>0.6</v>
      </c>
      <c r="O72" s="13">
        <f t="shared" ref="O72:O84" si="32">G72+K72</f>
        <v>0</v>
      </c>
    </row>
    <row r="73" spans="1:15" ht="15" customHeight="1" x14ac:dyDescent="0.25">
      <c r="A73" s="41" t="s">
        <v>127</v>
      </c>
      <c r="B73" s="30" t="s">
        <v>11</v>
      </c>
      <c r="C73" s="40" t="s">
        <v>30</v>
      </c>
      <c r="D73" s="17">
        <f t="shared" si="27"/>
        <v>2</v>
      </c>
      <c r="E73" s="17">
        <v>1</v>
      </c>
      <c r="F73" s="17">
        <v>1</v>
      </c>
      <c r="G73" s="17"/>
      <c r="H73" s="11">
        <f t="shared" si="28"/>
        <v>0</v>
      </c>
      <c r="I73" s="11"/>
      <c r="J73" s="11"/>
      <c r="K73" s="11"/>
      <c r="L73" s="13">
        <f t="shared" si="29"/>
        <v>2</v>
      </c>
      <c r="M73" s="13">
        <f t="shared" si="30"/>
        <v>1</v>
      </c>
      <c r="N73" s="13">
        <f t="shared" si="31"/>
        <v>1</v>
      </c>
      <c r="O73" s="13">
        <f t="shared" si="32"/>
        <v>0</v>
      </c>
    </row>
    <row r="74" spans="1:15" ht="15" customHeight="1" x14ac:dyDescent="0.25">
      <c r="A74" s="33" t="s">
        <v>128</v>
      </c>
      <c r="B74" s="30" t="s">
        <v>15</v>
      </c>
      <c r="C74" s="40" t="s">
        <v>30</v>
      </c>
      <c r="D74" s="17">
        <f t="shared" si="27"/>
        <v>1</v>
      </c>
      <c r="E74" s="17">
        <v>0.2</v>
      </c>
      <c r="F74" s="17">
        <v>0.8</v>
      </c>
      <c r="G74" s="17"/>
      <c r="H74" s="11">
        <f t="shared" si="28"/>
        <v>0</v>
      </c>
      <c r="I74" s="11"/>
      <c r="J74" s="11"/>
      <c r="K74" s="11"/>
      <c r="L74" s="13">
        <f t="shared" si="29"/>
        <v>1</v>
      </c>
      <c r="M74" s="13">
        <f t="shared" si="30"/>
        <v>0.2</v>
      </c>
      <c r="N74" s="13">
        <f t="shared" si="31"/>
        <v>0.8</v>
      </c>
      <c r="O74" s="13">
        <f t="shared" si="32"/>
        <v>0</v>
      </c>
    </row>
    <row r="75" spans="1:15" ht="15" customHeight="1" x14ac:dyDescent="0.25">
      <c r="A75" s="33" t="s">
        <v>129</v>
      </c>
      <c r="B75" s="30" t="s">
        <v>27</v>
      </c>
      <c r="C75" s="40" t="s">
        <v>30</v>
      </c>
      <c r="D75" s="17">
        <f t="shared" si="27"/>
        <v>12.8</v>
      </c>
      <c r="E75" s="17"/>
      <c r="F75" s="17">
        <v>10.5</v>
      </c>
      <c r="G75" s="17">
        <v>2.2999999999999998</v>
      </c>
      <c r="H75" s="11">
        <f t="shared" si="28"/>
        <v>0</v>
      </c>
      <c r="I75" s="11"/>
      <c r="J75" s="11"/>
      <c r="K75" s="11"/>
      <c r="L75" s="13">
        <f t="shared" si="29"/>
        <v>12.8</v>
      </c>
      <c r="M75" s="13">
        <f t="shared" si="30"/>
        <v>0</v>
      </c>
      <c r="N75" s="13">
        <f t="shared" si="31"/>
        <v>10.5</v>
      </c>
      <c r="O75" s="13">
        <f t="shared" si="32"/>
        <v>2.2999999999999998</v>
      </c>
    </row>
    <row r="76" spans="1:15" ht="15" customHeight="1" x14ac:dyDescent="0.25">
      <c r="A76" s="33" t="s">
        <v>130</v>
      </c>
      <c r="B76" s="30" t="s">
        <v>57</v>
      </c>
      <c r="C76" s="40" t="s">
        <v>30</v>
      </c>
      <c r="D76" s="17">
        <f t="shared" si="27"/>
        <v>2.8000000000000003</v>
      </c>
      <c r="E76" s="17">
        <v>0.2</v>
      </c>
      <c r="F76" s="17">
        <v>2.6</v>
      </c>
      <c r="G76" s="17"/>
      <c r="H76" s="11">
        <f t="shared" si="28"/>
        <v>0</v>
      </c>
      <c r="I76" s="11"/>
      <c r="J76" s="11"/>
      <c r="K76" s="11"/>
      <c r="L76" s="13">
        <f t="shared" si="29"/>
        <v>2.8000000000000003</v>
      </c>
      <c r="M76" s="13">
        <f t="shared" si="30"/>
        <v>0.2</v>
      </c>
      <c r="N76" s="13">
        <f t="shared" si="31"/>
        <v>2.6</v>
      </c>
      <c r="O76" s="13">
        <f t="shared" si="32"/>
        <v>0</v>
      </c>
    </row>
    <row r="77" spans="1:15" ht="15" customHeight="1" x14ac:dyDescent="0.25">
      <c r="A77" s="33" t="s">
        <v>131</v>
      </c>
      <c r="B77" s="30" t="s">
        <v>58</v>
      </c>
      <c r="C77" s="40" t="s">
        <v>30</v>
      </c>
      <c r="D77" s="17">
        <f t="shared" si="27"/>
        <v>2.1</v>
      </c>
      <c r="E77" s="17">
        <v>0.3</v>
      </c>
      <c r="F77" s="17">
        <v>1.8</v>
      </c>
      <c r="G77" s="17"/>
      <c r="H77" s="11">
        <f t="shared" si="28"/>
        <v>0</v>
      </c>
      <c r="I77" s="11"/>
      <c r="J77" s="11"/>
      <c r="K77" s="11"/>
      <c r="L77" s="13">
        <f t="shared" si="29"/>
        <v>2.1</v>
      </c>
      <c r="M77" s="13">
        <f t="shared" si="30"/>
        <v>0.3</v>
      </c>
      <c r="N77" s="13">
        <f t="shared" si="31"/>
        <v>1.8</v>
      </c>
      <c r="O77" s="13">
        <f t="shared" si="32"/>
        <v>0</v>
      </c>
    </row>
    <row r="78" spans="1:15" ht="15" customHeight="1" x14ac:dyDescent="0.25">
      <c r="A78" s="33" t="s">
        <v>132</v>
      </c>
      <c r="B78" s="30" t="s">
        <v>428</v>
      </c>
      <c r="C78" s="40" t="s">
        <v>30</v>
      </c>
      <c r="D78" s="17">
        <f t="shared" si="27"/>
        <v>2.6</v>
      </c>
      <c r="E78" s="17">
        <v>0.5</v>
      </c>
      <c r="F78" s="17">
        <v>2.1</v>
      </c>
      <c r="G78" s="17"/>
      <c r="H78" s="11">
        <f t="shared" si="28"/>
        <v>0</v>
      </c>
      <c r="I78" s="11"/>
      <c r="J78" s="11"/>
      <c r="K78" s="11"/>
      <c r="L78" s="13">
        <f t="shared" si="29"/>
        <v>2.6</v>
      </c>
      <c r="M78" s="13">
        <f t="shared" si="30"/>
        <v>0.5</v>
      </c>
      <c r="N78" s="13">
        <f t="shared" si="31"/>
        <v>2.1</v>
      </c>
      <c r="O78" s="13">
        <f t="shared" si="32"/>
        <v>0</v>
      </c>
    </row>
    <row r="79" spans="1:15" ht="15" customHeight="1" x14ac:dyDescent="0.25">
      <c r="A79" s="33" t="s">
        <v>133</v>
      </c>
      <c r="B79" s="30" t="s">
        <v>429</v>
      </c>
      <c r="C79" s="40" t="s">
        <v>30</v>
      </c>
      <c r="D79" s="17">
        <f t="shared" si="27"/>
        <v>0.8</v>
      </c>
      <c r="E79" s="17">
        <v>0.4</v>
      </c>
      <c r="F79" s="17">
        <v>0.4</v>
      </c>
      <c r="G79" s="17"/>
      <c r="H79" s="11">
        <f t="shared" si="28"/>
        <v>0</v>
      </c>
      <c r="I79" s="11"/>
      <c r="J79" s="11"/>
      <c r="K79" s="11"/>
      <c r="L79" s="13">
        <f t="shared" si="29"/>
        <v>0.8</v>
      </c>
      <c r="M79" s="13">
        <f t="shared" si="30"/>
        <v>0.4</v>
      </c>
      <c r="N79" s="13">
        <f t="shared" si="31"/>
        <v>0.4</v>
      </c>
      <c r="O79" s="13">
        <f t="shared" si="32"/>
        <v>0</v>
      </c>
    </row>
    <row r="80" spans="1:15" ht="15" customHeight="1" x14ac:dyDescent="0.25">
      <c r="A80" s="33" t="s">
        <v>167</v>
      </c>
      <c r="B80" s="30" t="s">
        <v>68</v>
      </c>
      <c r="C80" s="40" t="s">
        <v>30</v>
      </c>
      <c r="D80" s="17">
        <f t="shared" si="27"/>
        <v>1.5</v>
      </c>
      <c r="E80" s="17">
        <v>0.8</v>
      </c>
      <c r="F80" s="17">
        <v>0.7</v>
      </c>
      <c r="G80" s="17"/>
      <c r="H80" s="11">
        <f t="shared" si="28"/>
        <v>0</v>
      </c>
      <c r="I80" s="11"/>
      <c r="J80" s="11"/>
      <c r="K80" s="11"/>
      <c r="L80" s="13">
        <f t="shared" si="29"/>
        <v>1.5</v>
      </c>
      <c r="M80" s="13">
        <f t="shared" si="30"/>
        <v>0.8</v>
      </c>
      <c r="N80" s="13">
        <f t="shared" si="31"/>
        <v>0.7</v>
      </c>
      <c r="O80" s="13">
        <f t="shared" si="32"/>
        <v>0</v>
      </c>
    </row>
    <row r="81" spans="1:15" ht="15" customHeight="1" x14ac:dyDescent="0.25">
      <c r="A81" s="33" t="s">
        <v>134</v>
      </c>
      <c r="B81" s="30" t="s">
        <v>158</v>
      </c>
      <c r="C81" s="40" t="s">
        <v>30</v>
      </c>
      <c r="D81" s="17">
        <f t="shared" si="27"/>
        <v>1.1000000000000001</v>
      </c>
      <c r="E81" s="17">
        <v>0.5</v>
      </c>
      <c r="F81" s="17">
        <v>0.6</v>
      </c>
      <c r="G81" s="17"/>
      <c r="H81" s="11">
        <f t="shared" si="28"/>
        <v>0</v>
      </c>
      <c r="I81" s="11"/>
      <c r="J81" s="11"/>
      <c r="K81" s="11"/>
      <c r="L81" s="13">
        <f t="shared" si="29"/>
        <v>1.1000000000000001</v>
      </c>
      <c r="M81" s="13">
        <f t="shared" si="30"/>
        <v>0.5</v>
      </c>
      <c r="N81" s="13">
        <f t="shared" si="31"/>
        <v>0.6</v>
      </c>
      <c r="O81" s="13">
        <f t="shared" si="32"/>
        <v>0</v>
      </c>
    </row>
    <row r="82" spans="1:15" ht="15" customHeight="1" x14ac:dyDescent="0.25">
      <c r="A82" s="33" t="s">
        <v>135</v>
      </c>
      <c r="B82" s="30" t="s">
        <v>28</v>
      </c>
      <c r="C82" s="40" t="s">
        <v>30</v>
      </c>
      <c r="D82" s="17">
        <f t="shared" si="27"/>
        <v>1.3</v>
      </c>
      <c r="E82" s="17"/>
      <c r="F82" s="17">
        <v>1.3</v>
      </c>
      <c r="G82" s="17"/>
      <c r="H82" s="11">
        <f t="shared" si="28"/>
        <v>0</v>
      </c>
      <c r="I82" s="11"/>
      <c r="J82" s="11"/>
      <c r="K82" s="11"/>
      <c r="L82" s="13">
        <f t="shared" si="29"/>
        <v>1.3</v>
      </c>
      <c r="M82" s="13">
        <f t="shared" si="30"/>
        <v>0</v>
      </c>
      <c r="N82" s="13">
        <f t="shared" si="31"/>
        <v>1.3</v>
      </c>
      <c r="O82" s="13">
        <f t="shared" si="32"/>
        <v>0</v>
      </c>
    </row>
    <row r="83" spans="1:15" ht="15" customHeight="1" x14ac:dyDescent="0.25">
      <c r="A83" s="33" t="s">
        <v>136</v>
      </c>
      <c r="B83" s="13" t="s">
        <v>29</v>
      </c>
      <c r="C83" s="40" t="s">
        <v>30</v>
      </c>
      <c r="D83" s="17">
        <f t="shared" si="27"/>
        <v>11.6</v>
      </c>
      <c r="E83" s="17">
        <v>8.6</v>
      </c>
      <c r="F83" s="17">
        <v>3</v>
      </c>
      <c r="G83" s="17"/>
      <c r="H83" s="11">
        <f t="shared" si="28"/>
        <v>0</v>
      </c>
      <c r="I83" s="11"/>
      <c r="J83" s="11"/>
      <c r="K83" s="11"/>
      <c r="L83" s="13">
        <f t="shared" si="29"/>
        <v>11.6</v>
      </c>
      <c r="M83" s="13">
        <f t="shared" si="30"/>
        <v>8.6</v>
      </c>
      <c r="N83" s="13">
        <f t="shared" si="31"/>
        <v>3</v>
      </c>
      <c r="O83" s="13">
        <f t="shared" si="32"/>
        <v>0</v>
      </c>
    </row>
    <row r="84" spans="1:15" ht="15" customHeight="1" x14ac:dyDescent="0.25">
      <c r="A84" s="33" t="s">
        <v>137</v>
      </c>
      <c r="B84" s="42" t="s">
        <v>65</v>
      </c>
      <c r="C84" s="40" t="s">
        <v>30</v>
      </c>
      <c r="D84" s="17">
        <f t="shared" si="27"/>
        <v>13</v>
      </c>
      <c r="E84" s="17"/>
      <c r="F84" s="17"/>
      <c r="G84" s="17">
        <v>13</v>
      </c>
      <c r="H84" s="11">
        <f t="shared" si="28"/>
        <v>0</v>
      </c>
      <c r="I84" s="11"/>
      <c r="J84" s="11"/>
      <c r="K84" s="11"/>
      <c r="L84" s="13">
        <f t="shared" si="29"/>
        <v>13</v>
      </c>
      <c r="M84" s="13">
        <f t="shared" si="30"/>
        <v>0</v>
      </c>
      <c r="N84" s="13">
        <f t="shared" si="31"/>
        <v>0</v>
      </c>
      <c r="O84" s="13">
        <f t="shared" si="32"/>
        <v>13</v>
      </c>
    </row>
    <row r="85" spans="1:15" ht="15.95" customHeight="1" x14ac:dyDescent="0.25">
      <c r="A85" s="55" t="s">
        <v>138</v>
      </c>
      <c r="B85" s="28" t="s">
        <v>184</v>
      </c>
      <c r="C85" s="26"/>
      <c r="D85" s="24">
        <f>SUM(D71:D84)</f>
        <v>54.100000000000009</v>
      </c>
      <c r="E85" s="24">
        <f>SUM(E71:E84)</f>
        <v>13.1</v>
      </c>
      <c r="F85" s="24">
        <f>SUM(F71:F84)</f>
        <v>25.7</v>
      </c>
      <c r="G85" s="24">
        <f>SUM(G71:G84)</f>
        <v>15.3</v>
      </c>
      <c r="H85" s="25">
        <f t="shared" ref="H85:O85" si="33">SUM(H71:H84)</f>
        <v>0</v>
      </c>
      <c r="I85" s="25">
        <f t="shared" si="33"/>
        <v>0</v>
      </c>
      <c r="J85" s="25">
        <f t="shared" si="33"/>
        <v>0</v>
      </c>
      <c r="K85" s="25">
        <f t="shared" si="33"/>
        <v>0</v>
      </c>
      <c r="L85" s="22">
        <f t="shared" si="33"/>
        <v>54.100000000000009</v>
      </c>
      <c r="M85" s="22">
        <f t="shared" si="33"/>
        <v>13.1</v>
      </c>
      <c r="N85" s="22">
        <f t="shared" si="33"/>
        <v>25.7</v>
      </c>
      <c r="O85" s="22">
        <f t="shared" si="33"/>
        <v>15.3</v>
      </c>
    </row>
    <row r="86" spans="1:15" ht="15.95" customHeight="1" x14ac:dyDescent="0.25">
      <c r="A86" s="39" t="s">
        <v>139</v>
      </c>
      <c r="B86" s="447" t="s">
        <v>69</v>
      </c>
      <c r="C86" s="448"/>
      <c r="D86" s="448"/>
      <c r="E86" s="448"/>
      <c r="F86" s="448"/>
      <c r="G86" s="448"/>
      <c r="H86" s="448"/>
      <c r="I86" s="448"/>
      <c r="J86" s="448"/>
      <c r="K86" s="448"/>
      <c r="L86" s="448"/>
      <c r="M86" s="448"/>
      <c r="N86" s="448"/>
      <c r="O86" s="449"/>
    </row>
    <row r="87" spans="1:15" ht="15" customHeight="1" x14ac:dyDescent="0.25">
      <c r="A87" s="14" t="s">
        <v>140</v>
      </c>
      <c r="B87" s="12" t="s">
        <v>52</v>
      </c>
      <c r="C87" s="8" t="s">
        <v>24</v>
      </c>
      <c r="D87" s="9">
        <f>E87+F87+G87</f>
        <v>218.5</v>
      </c>
      <c r="E87" s="43"/>
      <c r="F87" s="43"/>
      <c r="G87" s="43">
        <v>218.5</v>
      </c>
      <c r="H87" s="11">
        <f>I87+J87+K87</f>
        <v>0</v>
      </c>
      <c r="I87" s="11"/>
      <c r="J87" s="11"/>
      <c r="K87" s="11"/>
      <c r="L87" s="13">
        <f>M87+N87+O87</f>
        <v>218.5</v>
      </c>
      <c r="M87" s="13">
        <f t="shared" ref="M87:O90" si="34">E87+I87</f>
        <v>0</v>
      </c>
      <c r="N87" s="13">
        <f t="shared" si="34"/>
        <v>0</v>
      </c>
      <c r="O87" s="13">
        <f t="shared" si="34"/>
        <v>218.5</v>
      </c>
    </row>
    <row r="88" spans="1:15" ht="15" customHeight="1" x14ac:dyDescent="0.25">
      <c r="A88" s="14" t="s">
        <v>168</v>
      </c>
      <c r="B88" s="13" t="s">
        <v>53</v>
      </c>
      <c r="C88" s="16" t="s">
        <v>24</v>
      </c>
      <c r="D88" s="17">
        <f>E88+F88+G88</f>
        <v>23</v>
      </c>
      <c r="E88" s="17"/>
      <c r="F88" s="17"/>
      <c r="G88" s="17">
        <v>23</v>
      </c>
      <c r="H88" s="11">
        <f>I88+J88+K88</f>
        <v>0</v>
      </c>
      <c r="I88" s="11"/>
      <c r="J88" s="11"/>
      <c r="K88" s="11"/>
      <c r="L88" s="13">
        <f>M88+N88+O88</f>
        <v>23</v>
      </c>
      <c r="M88" s="13">
        <f t="shared" si="34"/>
        <v>0</v>
      </c>
      <c r="N88" s="13">
        <f t="shared" si="34"/>
        <v>0</v>
      </c>
      <c r="O88" s="13">
        <f t="shared" si="34"/>
        <v>23</v>
      </c>
    </row>
    <row r="89" spans="1:15" ht="15" customHeight="1" x14ac:dyDescent="0.25">
      <c r="A89" s="14" t="s">
        <v>141</v>
      </c>
      <c r="B89" s="13" t="s">
        <v>172</v>
      </c>
      <c r="C89" s="16" t="s">
        <v>24</v>
      </c>
      <c r="D89" s="17">
        <f>E89+F89+G89</f>
        <v>7.6</v>
      </c>
      <c r="E89" s="44"/>
      <c r="F89" s="44"/>
      <c r="G89" s="44">
        <v>7.6</v>
      </c>
      <c r="H89" s="11">
        <f>I89+J89+K89</f>
        <v>0</v>
      </c>
      <c r="I89" s="11"/>
      <c r="J89" s="11"/>
      <c r="K89" s="11"/>
      <c r="L89" s="13">
        <f>M89+N89+O89</f>
        <v>7.6</v>
      </c>
      <c r="M89" s="13">
        <f t="shared" si="34"/>
        <v>0</v>
      </c>
      <c r="N89" s="13">
        <f t="shared" si="34"/>
        <v>0</v>
      </c>
      <c r="O89" s="13">
        <f t="shared" si="34"/>
        <v>7.6</v>
      </c>
    </row>
    <row r="90" spans="1:15" s="38" customFormat="1" ht="15" customHeight="1" x14ac:dyDescent="0.25">
      <c r="A90" s="14" t="s">
        <v>188</v>
      </c>
      <c r="B90" s="13" t="s">
        <v>70</v>
      </c>
      <c r="C90" s="31" t="s">
        <v>24</v>
      </c>
      <c r="D90" s="17">
        <f>E90+F90+G90</f>
        <v>2</v>
      </c>
      <c r="E90" s="17"/>
      <c r="F90" s="17"/>
      <c r="G90" s="17">
        <v>2</v>
      </c>
      <c r="H90" s="11">
        <f>I90+J90+K90</f>
        <v>0</v>
      </c>
      <c r="I90" s="11"/>
      <c r="J90" s="11"/>
      <c r="K90" s="11"/>
      <c r="L90" s="13">
        <f>M90+N90+O90</f>
        <v>2</v>
      </c>
      <c r="M90" s="13">
        <f t="shared" si="34"/>
        <v>0</v>
      </c>
      <c r="N90" s="13">
        <f t="shared" si="34"/>
        <v>0</v>
      </c>
      <c r="O90" s="13">
        <f t="shared" si="34"/>
        <v>2</v>
      </c>
    </row>
    <row r="91" spans="1:15" ht="15.95" customHeight="1" x14ac:dyDescent="0.25">
      <c r="A91" s="21" t="s">
        <v>189</v>
      </c>
      <c r="B91" s="45" t="s">
        <v>185</v>
      </c>
      <c r="C91" s="26"/>
      <c r="D91" s="24">
        <f>SUM(D87:D90)</f>
        <v>251.1</v>
      </c>
      <c r="E91" s="24">
        <f>SUM(E87:E90)</f>
        <v>0</v>
      </c>
      <c r="F91" s="24">
        <f>SUM(F87:F90)</f>
        <v>0</v>
      </c>
      <c r="G91" s="24">
        <f>SUM(G87:G90)</f>
        <v>251.1</v>
      </c>
      <c r="H91" s="25">
        <f t="shared" ref="H91:O91" si="35">SUM(H87:H90)</f>
        <v>0</v>
      </c>
      <c r="I91" s="25">
        <f t="shared" si="35"/>
        <v>0</v>
      </c>
      <c r="J91" s="25">
        <f t="shared" si="35"/>
        <v>0</v>
      </c>
      <c r="K91" s="25">
        <f t="shared" si="35"/>
        <v>0</v>
      </c>
      <c r="L91" s="22">
        <f t="shared" si="35"/>
        <v>251.1</v>
      </c>
      <c r="M91" s="22">
        <f t="shared" si="35"/>
        <v>0</v>
      </c>
      <c r="N91" s="22">
        <f t="shared" si="35"/>
        <v>0</v>
      </c>
      <c r="O91" s="22">
        <f t="shared" si="35"/>
        <v>251.1</v>
      </c>
    </row>
    <row r="92" spans="1:15" ht="15.95" customHeight="1" x14ac:dyDescent="0.25">
      <c r="A92" s="21" t="s">
        <v>190</v>
      </c>
      <c r="B92" s="46" t="s">
        <v>177</v>
      </c>
      <c r="C92" s="47"/>
      <c r="D92" s="48">
        <f t="shared" ref="D92:O92" si="36">D22+D35+D38+D69+D85+D91</f>
        <v>1052.8</v>
      </c>
      <c r="E92" s="48">
        <f t="shared" si="36"/>
        <v>164.7</v>
      </c>
      <c r="F92" s="48">
        <f t="shared" si="36"/>
        <v>99.3</v>
      </c>
      <c r="G92" s="48">
        <f t="shared" si="36"/>
        <v>788.8</v>
      </c>
      <c r="H92" s="49">
        <f t="shared" si="36"/>
        <v>0</v>
      </c>
      <c r="I92" s="49">
        <f t="shared" si="36"/>
        <v>0</v>
      </c>
      <c r="J92" s="49">
        <f t="shared" si="36"/>
        <v>0</v>
      </c>
      <c r="K92" s="49">
        <f t="shared" si="36"/>
        <v>0</v>
      </c>
      <c r="L92" s="50">
        <f t="shared" si="36"/>
        <v>1052.8</v>
      </c>
      <c r="M92" s="50">
        <f t="shared" si="36"/>
        <v>164.7</v>
      </c>
      <c r="N92" s="50">
        <f t="shared" si="36"/>
        <v>99.3</v>
      </c>
      <c r="O92" s="50">
        <f t="shared" si="36"/>
        <v>788.8</v>
      </c>
    </row>
    <row r="93" spans="1:15" x14ac:dyDescent="0.25">
      <c r="A93" s="56"/>
      <c r="B93" s="51"/>
      <c r="C93" s="52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</row>
    <row r="94" spans="1:15" x14ac:dyDescent="0.25">
      <c r="A94" s="7"/>
      <c r="B94" s="7"/>
      <c r="C94" s="53"/>
      <c r="D94" s="7"/>
      <c r="E94" s="7"/>
      <c r="F94" s="7"/>
      <c r="G94" s="7"/>
    </row>
    <row r="95" spans="1:15" x14ac:dyDescent="0.25">
      <c r="A95" s="7"/>
      <c r="B95" s="7"/>
      <c r="C95" s="53"/>
      <c r="D95" s="7"/>
      <c r="E95" s="7"/>
      <c r="F95" s="7"/>
      <c r="G95" s="7"/>
    </row>
    <row r="96" spans="1:15" x14ac:dyDescent="0.25">
      <c r="A96" s="7"/>
      <c r="B96" s="7"/>
      <c r="C96" s="53"/>
      <c r="D96" s="7"/>
      <c r="E96" s="7"/>
      <c r="F96" s="7"/>
      <c r="G96" s="7"/>
    </row>
    <row r="97" spans="1:7" x14ac:dyDescent="0.25">
      <c r="A97" s="7"/>
      <c r="B97" s="7"/>
      <c r="C97" s="53"/>
      <c r="D97" s="7"/>
      <c r="E97" s="7"/>
      <c r="F97" s="7"/>
      <c r="G97" s="7"/>
    </row>
    <row r="98" spans="1:7" x14ac:dyDescent="0.25">
      <c r="A98" s="7"/>
      <c r="B98" s="7"/>
      <c r="C98" s="53"/>
      <c r="D98" s="7"/>
      <c r="E98" s="7"/>
      <c r="F98" s="7"/>
      <c r="G98" s="7"/>
    </row>
    <row r="99" spans="1:7" x14ac:dyDescent="0.25">
      <c r="A99" s="7"/>
      <c r="B99" s="7"/>
      <c r="C99" s="53"/>
      <c r="D99" s="7"/>
      <c r="E99" s="7"/>
      <c r="F99" s="7"/>
      <c r="G99" s="7"/>
    </row>
    <row r="100" spans="1:7" x14ac:dyDescent="0.25">
      <c r="A100" s="7"/>
      <c r="B100" s="7"/>
      <c r="C100" s="53"/>
      <c r="D100" s="7"/>
      <c r="E100" s="7"/>
      <c r="F100" s="7"/>
      <c r="G100" s="7"/>
    </row>
    <row r="101" spans="1:7" x14ac:dyDescent="0.25">
      <c r="A101" s="7"/>
      <c r="B101" s="7"/>
      <c r="C101" s="53"/>
      <c r="D101" s="7"/>
      <c r="E101" s="7"/>
      <c r="F101" s="7"/>
      <c r="G101" s="7"/>
    </row>
    <row r="102" spans="1:7" x14ac:dyDescent="0.25">
      <c r="A102" s="7"/>
      <c r="B102" s="7"/>
      <c r="C102" s="53"/>
      <c r="D102" s="7"/>
      <c r="E102" s="7"/>
      <c r="F102" s="7"/>
      <c r="G102" s="7"/>
    </row>
    <row r="103" spans="1:7" x14ac:dyDescent="0.25">
      <c r="A103" s="7"/>
      <c r="B103" s="7"/>
      <c r="C103" s="53"/>
      <c r="D103" s="7"/>
      <c r="E103" s="7"/>
      <c r="F103" s="7"/>
      <c r="G103" s="7"/>
    </row>
    <row r="104" spans="1:7" x14ac:dyDescent="0.25">
      <c r="A104" s="7"/>
      <c r="B104" s="7"/>
      <c r="C104" s="53"/>
      <c r="D104" s="7"/>
      <c r="E104" s="7"/>
      <c r="F104" s="7"/>
      <c r="G104" s="7"/>
    </row>
    <row r="105" spans="1:7" x14ac:dyDescent="0.25">
      <c r="A105" s="7"/>
      <c r="B105" s="7"/>
      <c r="C105" s="53"/>
      <c r="D105" s="7"/>
      <c r="E105" s="7"/>
      <c r="F105" s="7"/>
      <c r="G105" s="7"/>
    </row>
    <row r="106" spans="1:7" x14ac:dyDescent="0.25">
      <c r="A106" s="7"/>
      <c r="B106" s="7"/>
      <c r="C106" s="53"/>
      <c r="D106" s="7"/>
      <c r="E106" s="7"/>
      <c r="F106" s="7"/>
      <c r="G106" s="7"/>
    </row>
    <row r="107" spans="1:7" x14ac:dyDescent="0.25">
      <c r="A107" s="7"/>
      <c r="B107" s="7"/>
      <c r="C107" s="53"/>
      <c r="D107" s="7"/>
      <c r="E107" s="7"/>
      <c r="F107" s="7"/>
      <c r="G107" s="7"/>
    </row>
    <row r="108" spans="1:7" x14ac:dyDescent="0.25">
      <c r="A108" s="7"/>
      <c r="B108" s="7"/>
      <c r="C108" s="53"/>
      <c r="D108" s="7"/>
      <c r="E108" s="7"/>
      <c r="F108" s="7"/>
      <c r="G108" s="7"/>
    </row>
    <row r="109" spans="1:7" x14ac:dyDescent="0.25">
      <c r="A109" s="7"/>
      <c r="B109" s="7"/>
      <c r="C109" s="53"/>
      <c r="D109" s="7"/>
      <c r="E109" s="7"/>
      <c r="F109" s="7"/>
      <c r="G109" s="7"/>
    </row>
    <row r="110" spans="1:7" x14ac:dyDescent="0.25">
      <c r="A110" s="7"/>
      <c r="B110" s="7"/>
      <c r="C110" s="53"/>
      <c r="D110" s="7"/>
      <c r="E110" s="7"/>
      <c r="F110" s="7"/>
      <c r="G110" s="7"/>
    </row>
    <row r="111" spans="1:7" x14ac:dyDescent="0.25">
      <c r="A111" s="7"/>
      <c r="B111" s="7"/>
      <c r="C111" s="53"/>
      <c r="D111" s="7"/>
      <c r="E111" s="7"/>
      <c r="F111" s="7"/>
      <c r="G111" s="7"/>
    </row>
    <row r="112" spans="1:7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C191" s="54"/>
    </row>
    <row r="192" spans="1:7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</sheetData>
  <mergeCells count="29">
    <mergeCell ref="J9:J10"/>
    <mergeCell ref="B36:O36"/>
    <mergeCell ref="A6:O6"/>
    <mergeCell ref="N9:N10"/>
    <mergeCell ref="O9:O10"/>
    <mergeCell ref="K9:K10"/>
    <mergeCell ref="B11:O11"/>
    <mergeCell ref="A8:A10"/>
    <mergeCell ref="B8:B10"/>
    <mergeCell ref="C8:C10"/>
    <mergeCell ref="H8:H10"/>
    <mergeCell ref="I8:K8"/>
    <mergeCell ref="I9:I10"/>
    <mergeCell ref="B1:O1"/>
    <mergeCell ref="B2:O2"/>
    <mergeCell ref="B3:O3"/>
    <mergeCell ref="B4:O4"/>
    <mergeCell ref="B86:O86"/>
    <mergeCell ref="L8:L10"/>
    <mergeCell ref="D8:D10"/>
    <mergeCell ref="E8:G8"/>
    <mergeCell ref="G9:G10"/>
    <mergeCell ref="E9:E10"/>
    <mergeCell ref="B70:O70"/>
    <mergeCell ref="M8:O8"/>
    <mergeCell ref="M9:M10"/>
    <mergeCell ref="B39:O39"/>
    <mergeCell ref="F9:F10"/>
    <mergeCell ref="B23:O23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9"/>
  <sheetViews>
    <sheetView showZeros="0" workbookViewId="0">
      <selection activeCell="B3" sqref="B3:N3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44" t="s">
        <v>355</v>
      </c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</row>
    <row r="2" spans="1:14" x14ac:dyDescent="0.25">
      <c r="B2" s="444" t="s">
        <v>446</v>
      </c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</row>
    <row r="3" spans="1:14" x14ac:dyDescent="0.25">
      <c r="B3" s="444" t="s">
        <v>467</v>
      </c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</row>
    <row r="4" spans="1:14" x14ac:dyDescent="0.25">
      <c r="B4" s="444" t="s">
        <v>360</v>
      </c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</row>
    <row r="6" spans="1:14" x14ac:dyDescent="0.25">
      <c r="A6" s="467" t="s">
        <v>233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</row>
    <row r="7" spans="1:14" x14ac:dyDescent="0.25">
      <c r="F7" s="5"/>
      <c r="N7" s="5" t="s">
        <v>457</v>
      </c>
    </row>
    <row r="8" spans="1:14" ht="15" customHeight="1" x14ac:dyDescent="0.25">
      <c r="A8" s="471" t="s">
        <v>5</v>
      </c>
      <c r="B8" s="474" t="s">
        <v>361</v>
      </c>
      <c r="C8" s="451" t="s">
        <v>363</v>
      </c>
      <c r="D8" s="455" t="s">
        <v>200</v>
      </c>
      <c r="E8" s="455"/>
      <c r="F8" s="456"/>
      <c r="G8" s="477" t="s">
        <v>365</v>
      </c>
      <c r="H8" s="480" t="s">
        <v>200</v>
      </c>
      <c r="I8" s="481"/>
      <c r="J8" s="482"/>
      <c r="K8" s="484" t="s">
        <v>0</v>
      </c>
      <c r="L8" s="485" t="s">
        <v>200</v>
      </c>
      <c r="M8" s="486"/>
      <c r="N8" s="487"/>
    </row>
    <row r="9" spans="1:14" ht="15" customHeight="1" x14ac:dyDescent="0.25">
      <c r="A9" s="472"/>
      <c r="B9" s="475"/>
      <c r="C9" s="452"/>
      <c r="D9" s="456" t="s">
        <v>1</v>
      </c>
      <c r="E9" s="483"/>
      <c r="F9" s="457" t="s">
        <v>2</v>
      </c>
      <c r="G9" s="478"/>
      <c r="H9" s="489" t="s">
        <v>1</v>
      </c>
      <c r="I9" s="489"/>
      <c r="J9" s="470" t="s">
        <v>2</v>
      </c>
      <c r="K9" s="484"/>
      <c r="L9" s="484" t="s">
        <v>1</v>
      </c>
      <c r="M9" s="484"/>
      <c r="N9" s="488" t="s">
        <v>2</v>
      </c>
    </row>
    <row r="10" spans="1:14" ht="28.5" customHeight="1" x14ac:dyDescent="0.25">
      <c r="A10" s="473"/>
      <c r="B10" s="476"/>
      <c r="C10" s="453"/>
      <c r="D10" s="89" t="s">
        <v>3</v>
      </c>
      <c r="E10" s="90" t="s">
        <v>4</v>
      </c>
      <c r="F10" s="457"/>
      <c r="G10" s="479"/>
      <c r="H10" s="91" t="s">
        <v>3</v>
      </c>
      <c r="I10" s="92" t="s">
        <v>4</v>
      </c>
      <c r="J10" s="470"/>
      <c r="K10" s="484"/>
      <c r="L10" s="148" t="s">
        <v>3</v>
      </c>
      <c r="M10" s="149" t="s">
        <v>4</v>
      </c>
      <c r="N10" s="488"/>
    </row>
    <row r="11" spans="1:14" ht="15" customHeight="1" x14ac:dyDescent="0.25">
      <c r="A11" s="6" t="s">
        <v>72</v>
      </c>
      <c r="B11" s="18" t="s">
        <v>56</v>
      </c>
      <c r="C11" s="17">
        <f>D11+F11</f>
        <v>71.8</v>
      </c>
      <c r="D11" s="17">
        <f>'4 pr._savarankiškos f-jos'!E12</f>
        <v>71.8</v>
      </c>
      <c r="E11" s="17">
        <f>'4 pr._savarankiškos f-jos'!F12</f>
        <v>53.4</v>
      </c>
      <c r="F11" s="17">
        <f>'4 pr._savarankiškos f-jos'!G12</f>
        <v>0</v>
      </c>
      <c r="G11" s="11">
        <f>H11+J11</f>
        <v>0</v>
      </c>
      <c r="H11" s="11">
        <f>'4 pr._savarankiškos f-jos'!I12</f>
        <v>0</v>
      </c>
      <c r="I11" s="11">
        <f>'4 pr._savarankiškos f-jos'!J12</f>
        <v>0</v>
      </c>
      <c r="J11" s="11">
        <f>'4 pr._savarankiškos f-jos'!K12</f>
        <v>0</v>
      </c>
      <c r="K11" s="95">
        <f>L11+N11</f>
        <v>71.8</v>
      </c>
      <c r="L11" s="95">
        <f>'4 pr._savarankiškos f-jos'!M12</f>
        <v>71.8</v>
      </c>
      <c r="M11" s="95">
        <f>'4 pr._savarankiškos f-jos'!N12</f>
        <v>53.4</v>
      </c>
      <c r="N11" s="95">
        <f>'4 pr._savarankiškos f-jos'!O12</f>
        <v>0</v>
      </c>
    </row>
    <row r="12" spans="1:14" ht="15" customHeight="1" x14ac:dyDescent="0.25">
      <c r="A12" s="14" t="s">
        <v>187</v>
      </c>
      <c r="B12" s="18" t="s">
        <v>20</v>
      </c>
      <c r="C12" s="17">
        <f t="shared" ref="C12:C23" si="0">D12+F12</f>
        <v>13953.800000000001</v>
      </c>
      <c r="D12" s="17">
        <f>'4 pr._savarankiškos f-jos'!E13+'4 pr._savarankiškos f-jos'!E78+'4 pr._savarankiškos f-jos'!E133+'4 pr._savarankiškos f-jos'!E137+'4 pr._savarankiškos f-jos'!E178+'4 pr._savarankiškos f-jos'!E183+'4 pr._savarankiškos f-jos'!E200+'5 pr._valstybinės f-jos'!E12+'5 pr._valstybinės f-jos'!E82+'5 pr._valstybinės f-jos'!E108+'6 pr._mokinio krepšelis'!E12+'8 pr._aplinkos apsaugos s. p.'!E12+'8 pr._aplinkos apsaugos s. p.'!E15+'9 pr._įstaigų pajamos'!E12+'9 pr._įstaigų pajamos'!E37+'10 pr._skolintos lėšos'!E12+'10 pr._skolintos lėšos'!E17+'10 pr._skolintos lėšos'!E20+'10 pr._skolintos lėšos'!E23+'10 pr._skolintos lėšos'!E26+'10 pr._skolintos lėšos'!E29+'11 pr._apyvartinės lėšos'!E12+'11 pr._apyvartinės lėšos'!E23+'11 pr._apyvartinės lėšos'!E33+'7 pr._kita dotacija'!E12+'7 pr._kita dotacija'!E61+'7 pr._kita dotacija'!E67+'7 pr._kita dotacija'!E71+'7 pr._kita dotacija'!E157+'7 pr._kita dotacija'!E161+'7 pr._kita dotacija'!E207</f>
        <v>10787.900000000001</v>
      </c>
      <c r="E12" s="17">
        <f>'4 pr._savarankiškos f-jos'!F13+'4 pr._savarankiškos f-jos'!F78+'4 pr._savarankiškos f-jos'!F133+'4 pr._savarankiškos f-jos'!F137+'4 pr._savarankiškos f-jos'!F178+'4 pr._savarankiškos f-jos'!F183+'4 pr._savarankiškos f-jos'!F200+'5 pr._valstybinės f-jos'!F12+'5 pr._valstybinės f-jos'!F82+'5 pr._valstybinės f-jos'!F108+'6 pr._mokinio krepšelis'!F12+'8 pr._aplinkos apsaugos s. p.'!F12+'8 pr._aplinkos apsaugos s. p.'!F15+'9 pr._įstaigų pajamos'!F12+'9 pr._įstaigų pajamos'!F37+'10 pr._skolintos lėšos'!F12+'10 pr._skolintos lėšos'!F17+'10 pr._skolintos lėšos'!F20+'10 pr._skolintos lėšos'!F23+'10 pr._skolintos lėšos'!F26+'10 pr._skolintos lėšos'!F29+'11 pr._apyvartinės lėšos'!F12+'11 pr._apyvartinės lėšos'!F23+'11 pr._apyvartinės lėšos'!F33+'7 pr._kita dotacija'!F12+'7 pr._kita dotacija'!F61+'7 pr._kita dotacija'!F67+'7 pr._kita dotacija'!F71+'7 pr._kita dotacija'!F157+'7 pr._kita dotacija'!F161+'7 pr._kita dotacija'!F207</f>
        <v>2193.9</v>
      </c>
      <c r="F12" s="17">
        <f>'4 pr._savarankiškos f-jos'!G13+'4 pr._savarankiškos f-jos'!G78+'4 pr._savarankiškos f-jos'!G133+'4 pr._savarankiškos f-jos'!G137+'4 pr._savarankiškos f-jos'!G178+'4 pr._savarankiškos f-jos'!G183+'4 pr._savarankiškos f-jos'!G200+'5 pr._valstybinės f-jos'!G12+'5 pr._valstybinės f-jos'!G82+'5 pr._valstybinės f-jos'!G108+'6 pr._mokinio krepšelis'!G12+'8 pr._aplinkos apsaugos s. p.'!G12+'8 pr._aplinkos apsaugos s. p.'!G15+'9 pr._įstaigų pajamos'!G12+'9 pr._įstaigų pajamos'!G37+'10 pr._skolintos lėšos'!G12+'10 pr._skolintos lėšos'!G17+'10 pr._skolintos lėšos'!G20+'10 pr._skolintos lėšos'!G23+'10 pr._skolintos lėšos'!G26+'10 pr._skolintos lėšos'!G29+'11 pr._apyvartinės lėšos'!G12+'11 pr._apyvartinės lėšos'!G23+'11 pr._apyvartinės lėšos'!G33+'7 pr._kita dotacija'!G12+'7 pr._kita dotacija'!G61+'7 pr._kita dotacija'!G67+'7 pr._kita dotacija'!G71+'7 pr._kita dotacija'!G157+'7 pr._kita dotacija'!G161+'7 pr._kita dotacija'!G207</f>
        <v>3165.8999999999996</v>
      </c>
      <c r="G12" s="11">
        <f t="shared" ref="G12" si="1">H12+J12</f>
        <v>0</v>
      </c>
      <c r="H12" s="11">
        <f>'4 pr._savarankiškos f-jos'!I13+'4 pr._savarankiškos f-jos'!I78+'4 pr._savarankiškos f-jos'!I133+'4 pr._savarankiškos f-jos'!I137+'4 pr._savarankiškos f-jos'!I178+'4 pr._savarankiškos f-jos'!I183+'4 pr._savarankiškos f-jos'!I200+'5 pr._valstybinės f-jos'!I12+'5 pr._valstybinės f-jos'!I82+'5 pr._valstybinės f-jos'!I108+'6 pr._mokinio krepšelis'!I12+'8 pr._aplinkos apsaugos s. p.'!I12+'8 pr._aplinkos apsaugos s. p.'!I15+'9 pr._įstaigų pajamos'!I12+'9 pr._įstaigų pajamos'!I37+'10 pr._skolintos lėšos'!I12+'10 pr._skolintos lėšos'!I17+'10 pr._skolintos lėšos'!I20+'10 pr._skolintos lėšos'!I23+'10 pr._skolintos lėšos'!I26+'10 pr._skolintos lėšos'!I29+'11 pr._apyvartinės lėšos'!I12+'11 pr._apyvartinės lėšos'!I23+'11 pr._apyvartinės lėšos'!I33+'7 pr._kita dotacija'!I12+'7 pr._kita dotacija'!I61+'7 pr._kita dotacija'!I67+'7 pr._kita dotacija'!I71+'7 pr._kita dotacija'!I157+'7 pr._kita dotacija'!I161+'7 pr._kita dotacija'!I207</f>
        <v>0</v>
      </c>
      <c r="I12" s="11">
        <f>'4 pr._savarankiškos f-jos'!J13+'4 pr._savarankiškos f-jos'!J78+'4 pr._savarankiškos f-jos'!J133+'4 pr._savarankiškos f-jos'!J137+'4 pr._savarankiškos f-jos'!J178+'4 pr._savarankiškos f-jos'!J183+'4 pr._savarankiškos f-jos'!J200+'5 pr._valstybinės f-jos'!J12+'5 pr._valstybinės f-jos'!J82+'5 pr._valstybinės f-jos'!J108+'6 pr._mokinio krepšelis'!J12+'8 pr._aplinkos apsaugos s. p.'!J12+'8 pr._aplinkos apsaugos s. p.'!J15+'9 pr._įstaigų pajamos'!J12+'9 pr._įstaigų pajamos'!J37+'10 pr._skolintos lėšos'!J12+'10 pr._skolintos lėšos'!J17+'10 pr._skolintos lėšos'!J20+'10 pr._skolintos lėšos'!J23+'10 pr._skolintos lėšos'!J26+'10 pr._skolintos lėšos'!J29+'11 pr._apyvartinės lėšos'!J12+'11 pr._apyvartinės lėšos'!J23+'11 pr._apyvartinės lėšos'!J33+'7 pr._kita dotacija'!J12+'7 pr._kita dotacija'!J61+'7 pr._kita dotacija'!J67+'7 pr._kita dotacija'!J71+'7 pr._kita dotacija'!J157+'7 pr._kita dotacija'!J161+'7 pr._kita dotacija'!J207</f>
        <v>0</v>
      </c>
      <c r="J12" s="11">
        <f>'4 pr._savarankiškos f-jos'!K13+'4 pr._savarankiškos f-jos'!K78+'4 pr._savarankiškos f-jos'!K133+'4 pr._savarankiškos f-jos'!K137+'4 pr._savarankiškos f-jos'!K178+'4 pr._savarankiškos f-jos'!K183+'4 pr._savarankiškos f-jos'!K200+'5 pr._valstybinės f-jos'!K12+'5 pr._valstybinės f-jos'!K82+'5 pr._valstybinės f-jos'!K108+'6 pr._mokinio krepšelis'!K12+'8 pr._aplinkos apsaugos s. p.'!K12+'8 pr._aplinkos apsaugos s. p.'!K15+'9 pr._įstaigų pajamos'!K12+'9 pr._įstaigų pajamos'!K37+'10 pr._skolintos lėšos'!K12+'10 pr._skolintos lėšos'!K17+'10 pr._skolintos lėšos'!K20+'10 pr._skolintos lėšos'!K23+'10 pr._skolintos lėšos'!K26+'10 pr._skolintos lėšos'!K29+'11 pr._apyvartinės lėšos'!K12+'11 pr._apyvartinės lėšos'!K23+'11 pr._apyvartinės lėšos'!K33+'7 pr._kita dotacija'!K12+'7 pr._kita dotacija'!K61+'7 pr._kita dotacija'!K67+'7 pr._kita dotacija'!K71+'7 pr._kita dotacija'!K157+'7 pr._kita dotacija'!K161+'7 pr._kita dotacija'!K207</f>
        <v>0</v>
      </c>
      <c r="K12" s="95">
        <f t="shared" ref="K12" si="2">L12+N12</f>
        <v>13953.800000000001</v>
      </c>
      <c r="L12" s="95">
        <f>'4 pr._savarankiškos f-jos'!M13+'4 pr._savarankiškos f-jos'!M78+'4 pr._savarankiškos f-jos'!M133+'4 pr._savarankiškos f-jos'!M137+'4 pr._savarankiškos f-jos'!M178+'4 pr._savarankiškos f-jos'!M183+'4 pr._savarankiškos f-jos'!M200+'5 pr._valstybinės f-jos'!M12+'5 pr._valstybinės f-jos'!M82+'5 pr._valstybinės f-jos'!M108+'6 pr._mokinio krepšelis'!M12+'8 pr._aplinkos apsaugos s. p.'!M12+'8 pr._aplinkos apsaugos s. p.'!M15+'9 pr._įstaigų pajamos'!M12+'9 pr._įstaigų pajamos'!M37+'10 pr._skolintos lėšos'!M12+'10 pr._skolintos lėšos'!M17+'10 pr._skolintos lėšos'!M20+'10 pr._skolintos lėšos'!M23+'10 pr._skolintos lėšos'!M26+'10 pr._skolintos lėšos'!M29+'11 pr._apyvartinės lėšos'!M12+'11 pr._apyvartinės lėšos'!M23+'11 pr._apyvartinės lėšos'!M33+'7 pr._kita dotacija'!M12+'7 pr._kita dotacija'!M61+'7 pr._kita dotacija'!M67+'7 pr._kita dotacija'!M71+'7 pr._kita dotacija'!M157+'7 pr._kita dotacija'!M161+'7 pr._kita dotacija'!M207</f>
        <v>10787.900000000001</v>
      </c>
      <c r="M12" s="95">
        <f>'4 pr._savarankiškos f-jos'!N13+'4 pr._savarankiškos f-jos'!N78+'4 pr._savarankiškos f-jos'!N133+'4 pr._savarankiškos f-jos'!N137+'4 pr._savarankiškos f-jos'!N178+'4 pr._savarankiškos f-jos'!N183+'4 pr._savarankiškos f-jos'!N200+'5 pr._valstybinės f-jos'!N12+'5 pr._valstybinės f-jos'!N82+'5 pr._valstybinės f-jos'!N108+'6 pr._mokinio krepšelis'!N12+'8 pr._aplinkos apsaugos s. p.'!N12+'8 pr._aplinkos apsaugos s. p.'!N15+'9 pr._įstaigų pajamos'!N12+'9 pr._įstaigų pajamos'!N37+'10 pr._skolintos lėšos'!N12+'10 pr._skolintos lėšos'!N17+'10 pr._skolintos lėšos'!N20+'10 pr._skolintos lėšos'!N23+'10 pr._skolintos lėšos'!N26+'10 pr._skolintos lėšos'!N29+'11 pr._apyvartinės lėšos'!N12+'11 pr._apyvartinės lėšos'!N23+'11 pr._apyvartinės lėšos'!N33+'7 pr._kita dotacija'!N12+'7 pr._kita dotacija'!N61+'7 pr._kita dotacija'!N67+'7 pr._kita dotacija'!N71+'7 pr._kita dotacija'!N157+'7 pr._kita dotacija'!N161+'7 pr._kita dotacija'!N207</f>
        <v>2193.9</v>
      </c>
      <c r="N12" s="95">
        <f>'4 pr._savarankiškos f-jos'!O13+'4 pr._savarankiškos f-jos'!O78+'4 pr._savarankiškos f-jos'!O133+'4 pr._savarankiškos f-jos'!O137+'4 pr._savarankiškos f-jos'!O178+'4 pr._savarankiškos f-jos'!O183+'4 pr._savarankiškos f-jos'!O200+'5 pr._valstybinės f-jos'!O12+'5 pr._valstybinės f-jos'!O82+'5 pr._valstybinės f-jos'!O108+'6 pr._mokinio krepšelis'!O12+'8 pr._aplinkos apsaugos s. p.'!O12+'8 pr._aplinkos apsaugos s. p.'!O15+'9 pr._įstaigų pajamos'!O12+'9 pr._įstaigų pajamos'!O37+'10 pr._skolintos lėšos'!O12+'10 pr._skolintos lėšos'!O17+'10 pr._skolintos lėšos'!O20+'10 pr._skolintos lėšos'!O23+'10 pr._skolintos lėšos'!O26+'10 pr._skolintos lėšos'!O29+'11 pr._apyvartinės lėšos'!O12+'11 pr._apyvartinės lėšos'!O23+'11 pr._apyvartinės lėšos'!O33+'7 pr._kita dotacija'!O12+'7 pr._kita dotacija'!O61+'7 pr._kita dotacija'!O67+'7 pr._kita dotacija'!O71+'7 pr._kita dotacija'!O157+'7 pr._kita dotacija'!O161+'7 pr._kita dotacija'!O207</f>
        <v>3165.8999999999996</v>
      </c>
    </row>
    <row r="13" spans="1:14" ht="15" customHeight="1" x14ac:dyDescent="0.25">
      <c r="A13" s="6" t="s">
        <v>73</v>
      </c>
      <c r="B13" s="18" t="s">
        <v>7</v>
      </c>
      <c r="C13" s="17">
        <f t="shared" si="0"/>
        <v>142.39999999999998</v>
      </c>
      <c r="D13" s="17">
        <f>'4 pr._savarankiškos f-jos'!E18+'4 pr._savarankiškos f-jos'!E86+'4 pr._savarankiškos f-jos'!E184+'5 pr._valstybinės f-jos'!E30+'5 pr._valstybinės f-jos'!E84+'7 pr._kita dotacija'!E15+'7 pr._kita dotacija'!E164+'9 pr._įstaigų pajamos'!E13+'9 pr._įstaigų pajamos'!E24++'9 pr._įstaigų pajamos'!E71</f>
        <v>142.39999999999998</v>
      </c>
      <c r="E13" s="17">
        <f>'4 pr._savarankiškos f-jos'!F18+'4 pr._savarankiškos f-jos'!F86+'4 pr._savarankiškos f-jos'!F184+'5 pr._valstybinės f-jos'!F30+'5 pr._valstybinės f-jos'!F84+'7 pr._kita dotacija'!F15+'7 pr._kita dotacija'!F164+'9 pr._įstaigų pajamos'!F13+'9 pr._įstaigų pajamos'!F24++'9 pr._įstaigų pajamos'!F71</f>
        <v>77.800000000000011</v>
      </c>
      <c r="F13" s="17">
        <f>'4 pr._savarankiškos f-jos'!G18+'4 pr._savarankiškos f-jos'!G86+'4 pr._savarankiškos f-jos'!G184+'5 pr._valstybinės f-jos'!G30+'5 pr._valstybinės f-jos'!G84+'7 pr._kita dotacija'!G15+'7 pr._kita dotacija'!G164+'9 pr._įstaigų pajamos'!G13+'9 pr._įstaigų pajamos'!G24++'9 pr._įstaigų pajamos'!G71</f>
        <v>0</v>
      </c>
      <c r="G13" s="11">
        <f t="shared" ref="G13:G23" si="3">H13+J13</f>
        <v>0</v>
      </c>
      <c r="H13" s="11">
        <f>'4 pr._savarankiškos f-jos'!I18+'4 pr._savarankiškos f-jos'!I86+'4 pr._savarankiškos f-jos'!I184+'5 pr._valstybinės f-jos'!I30+'5 pr._valstybinės f-jos'!I84+'7 pr._kita dotacija'!I15+'7 pr._kita dotacija'!I164+'9 pr._įstaigų pajamos'!I13+'9 pr._įstaigų pajamos'!I24++'9 pr._įstaigų pajamos'!I71</f>
        <v>0</v>
      </c>
      <c r="I13" s="11">
        <f>'4 pr._savarankiškos f-jos'!J18+'4 pr._savarankiškos f-jos'!J86+'4 pr._savarankiškos f-jos'!J184+'5 pr._valstybinės f-jos'!J30+'5 pr._valstybinės f-jos'!J84+'7 pr._kita dotacija'!J15+'7 pr._kita dotacija'!J164+'9 pr._įstaigų pajamos'!J13+'9 pr._įstaigų pajamos'!J24++'9 pr._įstaigų pajamos'!J71</f>
        <v>0</v>
      </c>
      <c r="J13" s="11">
        <f>'4 pr._savarankiškos f-jos'!K18+'4 pr._savarankiškos f-jos'!K86+'4 pr._savarankiškos f-jos'!K184+'5 pr._valstybinės f-jos'!K30+'5 pr._valstybinės f-jos'!K84+'7 pr._kita dotacija'!K15+'7 pr._kita dotacija'!K164+'9 pr._įstaigų pajamos'!K13+'9 pr._įstaigų pajamos'!K24++'9 pr._įstaigų pajamos'!K71</f>
        <v>0</v>
      </c>
      <c r="K13" s="95">
        <f t="shared" ref="K13:K23" si="4">L13+N13</f>
        <v>142.39999999999998</v>
      </c>
      <c r="L13" s="95">
        <f>'4 pr._savarankiškos f-jos'!M18+'4 pr._savarankiškos f-jos'!M86+'4 pr._savarankiškos f-jos'!M184+'5 pr._valstybinės f-jos'!M30+'5 pr._valstybinės f-jos'!M84+'7 pr._kita dotacija'!M15+'7 pr._kita dotacija'!M164+'9 pr._įstaigų pajamos'!M13+'9 pr._įstaigų pajamos'!M24++'9 pr._įstaigų pajamos'!M71</f>
        <v>142.39999999999998</v>
      </c>
      <c r="M13" s="95">
        <f>'4 pr._savarankiškos f-jos'!N18+'4 pr._savarankiškos f-jos'!N86+'4 pr._savarankiškos f-jos'!N184+'5 pr._valstybinės f-jos'!N30+'5 pr._valstybinės f-jos'!N84+'7 pr._kita dotacija'!N15+'7 pr._kita dotacija'!N164+'9 pr._įstaigų pajamos'!N13+'9 pr._įstaigų pajamos'!N24++'9 pr._įstaigų pajamos'!N71</f>
        <v>77.800000000000011</v>
      </c>
      <c r="N13" s="95">
        <f>'4 pr._savarankiškos f-jos'!O18+'4 pr._savarankiškos f-jos'!O86+'4 pr._savarankiškos f-jos'!O184+'5 pr._valstybinės f-jos'!O30+'5 pr._valstybinės f-jos'!O84+'7 pr._kita dotacija'!O15+'7 pr._kita dotacija'!O164+'9 pr._įstaigų pajamos'!O13+'9 pr._įstaigų pajamos'!O24++'9 pr._įstaigų pajamos'!O71</f>
        <v>0</v>
      </c>
    </row>
    <row r="14" spans="1:14" ht="15" customHeight="1" x14ac:dyDescent="0.25">
      <c r="A14" s="6" t="s">
        <v>74</v>
      </c>
      <c r="B14" s="18" t="s">
        <v>10</v>
      </c>
      <c r="C14" s="17">
        <f t="shared" si="0"/>
        <v>145.39999999999998</v>
      </c>
      <c r="D14" s="17">
        <f>'4 pr._savarankiškos f-jos'!E24+'4 pr._savarankiškos f-jos'!E90+'4 pr._savarankiškos f-jos'!E185+'5 pr._valstybinės f-jos'!E34+'5 pr._valstybinės f-jos'!E86+'7 pr._kita dotacija'!E167+'7 pr._kita dotacija'!E19+'9 pr._įstaigų pajamos'!E14+'9 pr._įstaigų pajamos'!E25+'9 pr._įstaigų pajamos'!E72</f>
        <v>130.39999999999998</v>
      </c>
      <c r="E14" s="17">
        <f>'4 pr._savarankiškos f-jos'!F24+'4 pr._savarankiškos f-jos'!F90+'4 pr._savarankiškos f-jos'!F185+'5 pr._valstybinės f-jos'!F34+'5 pr._valstybinės f-jos'!F86+'7 pr._kita dotacija'!F167+'7 pr._kita dotacija'!F19+'9 pr._įstaigų pajamos'!F14+'9 pr._įstaigų pajamos'!F25+'9 pr._įstaigų pajamos'!F72</f>
        <v>77.5</v>
      </c>
      <c r="F14" s="17">
        <f>'4 pr._savarankiškos f-jos'!G24+'4 pr._savarankiškos f-jos'!G90+'4 pr._savarankiškos f-jos'!G185+'5 pr._valstybinės f-jos'!G34+'5 pr._valstybinės f-jos'!G86+'7 pr._kita dotacija'!G167+'7 pr._kita dotacija'!G19+'9 pr._įstaigų pajamos'!G14+'9 pr._įstaigų pajamos'!G25+'9 pr._įstaigų pajamos'!G72</f>
        <v>15</v>
      </c>
      <c r="G14" s="11">
        <f t="shared" si="3"/>
        <v>0</v>
      </c>
      <c r="H14" s="11">
        <f>'4 pr._savarankiškos f-jos'!I24+'4 pr._savarankiškos f-jos'!I90+'4 pr._savarankiškos f-jos'!I185+'5 pr._valstybinės f-jos'!I34+'5 pr._valstybinės f-jos'!I86+'7 pr._kita dotacija'!I167+'7 pr._kita dotacija'!I19+'9 pr._įstaigų pajamos'!I14+'9 pr._įstaigų pajamos'!I25+'9 pr._įstaigų pajamos'!I72</f>
        <v>0</v>
      </c>
      <c r="I14" s="11">
        <f>'4 pr._savarankiškos f-jos'!J24+'4 pr._savarankiškos f-jos'!J90+'4 pr._savarankiškos f-jos'!J185+'5 pr._valstybinės f-jos'!J34+'5 pr._valstybinės f-jos'!J86+'7 pr._kita dotacija'!J167+'7 pr._kita dotacija'!J19+'9 pr._įstaigų pajamos'!J14+'9 pr._įstaigų pajamos'!J25+'9 pr._įstaigų pajamos'!J72</f>
        <v>0</v>
      </c>
      <c r="J14" s="11">
        <f>'4 pr._savarankiškos f-jos'!K24+'4 pr._savarankiškos f-jos'!K90+'4 pr._savarankiškos f-jos'!K185+'5 pr._valstybinės f-jos'!K34+'5 pr._valstybinės f-jos'!K86+'7 pr._kita dotacija'!K167+'7 pr._kita dotacija'!K19+'9 pr._įstaigų pajamos'!K14+'9 pr._įstaigų pajamos'!K25+'9 pr._įstaigų pajamos'!K72</f>
        <v>0</v>
      </c>
      <c r="K14" s="95">
        <f t="shared" si="4"/>
        <v>145.39999999999998</v>
      </c>
      <c r="L14" s="95">
        <f>'4 pr._savarankiškos f-jos'!M24+'4 pr._savarankiškos f-jos'!M90+'4 pr._savarankiškos f-jos'!M185+'5 pr._valstybinės f-jos'!M34+'5 pr._valstybinės f-jos'!M86+'7 pr._kita dotacija'!M167+'7 pr._kita dotacija'!M19+'9 pr._įstaigų pajamos'!M14+'9 pr._įstaigų pajamos'!M25+'9 pr._įstaigų pajamos'!M72</f>
        <v>130.39999999999998</v>
      </c>
      <c r="M14" s="95">
        <f>'4 pr._savarankiškos f-jos'!N24+'4 pr._savarankiškos f-jos'!N90+'4 pr._savarankiškos f-jos'!N185+'5 pr._valstybinės f-jos'!N34+'5 pr._valstybinės f-jos'!N86+'7 pr._kita dotacija'!N167+'7 pr._kita dotacija'!N19+'9 pr._įstaigų pajamos'!N14+'9 pr._įstaigų pajamos'!N25+'9 pr._įstaigų pajamos'!N72</f>
        <v>77.5</v>
      </c>
      <c r="N14" s="95">
        <f>'4 pr._savarankiškos f-jos'!O24+'4 pr._savarankiškos f-jos'!O90+'4 pr._savarankiškos f-jos'!O185+'5 pr._valstybinės f-jos'!O34+'5 pr._valstybinės f-jos'!O86+'7 pr._kita dotacija'!O167+'7 pr._kita dotacija'!O19+'9 pr._įstaigų pajamos'!O14+'9 pr._įstaigų pajamos'!O25+'9 pr._įstaigų pajamos'!O72</f>
        <v>15</v>
      </c>
    </row>
    <row r="15" spans="1:14" ht="15" customHeight="1" x14ac:dyDescent="0.25">
      <c r="A15" s="6" t="s">
        <v>75</v>
      </c>
      <c r="B15" s="18" t="s">
        <v>11</v>
      </c>
      <c r="C15" s="17">
        <f t="shared" si="0"/>
        <v>254.9</v>
      </c>
      <c r="D15" s="17">
        <f>'4 pr._savarankiškos f-jos'!E29+'4 pr._savarankiškos f-jos'!E94+'4 pr._savarankiškos f-jos'!E186+'5 pr._valstybinės f-jos'!E38+'5 pr._valstybinės f-jos'!E88+'7 pr._kita dotacija'!E23+'7 pr._kita dotacija'!E170+'9 pr._įstaigų pajamos'!E15+'9 pr._įstaigų pajamos'!E26+'9 pr._įstaigų pajamos'!E73</f>
        <v>251.9</v>
      </c>
      <c r="E15" s="17">
        <f>'4 pr._savarankiškos f-jos'!F29+'4 pr._savarankiškos f-jos'!F94+'4 pr._savarankiškos f-jos'!F186+'5 pr._valstybinės f-jos'!F38+'5 pr._valstybinės f-jos'!F88+'7 pr._kita dotacija'!F23+'7 pr._kita dotacija'!F170+'9 pr._įstaigų pajamos'!F15+'9 pr._įstaigų pajamos'!F26+'9 pr._įstaigų pajamos'!F73</f>
        <v>142.6</v>
      </c>
      <c r="F15" s="17">
        <f>'4 pr._savarankiškos f-jos'!G29+'4 pr._savarankiškos f-jos'!G94+'4 pr._savarankiškos f-jos'!G186+'5 pr._valstybinės f-jos'!G38+'5 pr._valstybinės f-jos'!G88+'7 pr._kita dotacija'!G23+'7 pr._kita dotacija'!G170+'9 pr._įstaigų pajamos'!G15+'9 pr._įstaigų pajamos'!G26+'9 pr._įstaigų pajamos'!G73</f>
        <v>3</v>
      </c>
      <c r="G15" s="11">
        <f t="shared" si="3"/>
        <v>0</v>
      </c>
      <c r="H15" s="11">
        <f>'4 pr._savarankiškos f-jos'!I29+'4 pr._savarankiškos f-jos'!I94+'4 pr._savarankiškos f-jos'!I186+'5 pr._valstybinės f-jos'!I38+'5 pr._valstybinės f-jos'!I88+'7 pr._kita dotacija'!I23+'7 pr._kita dotacija'!I170+'9 pr._įstaigų pajamos'!I15+'9 pr._įstaigų pajamos'!I26+'9 pr._įstaigų pajamos'!I73</f>
        <v>0</v>
      </c>
      <c r="I15" s="11">
        <f>'4 pr._savarankiškos f-jos'!J29+'4 pr._savarankiškos f-jos'!J94+'4 pr._savarankiškos f-jos'!J186+'5 pr._valstybinės f-jos'!J38+'5 pr._valstybinės f-jos'!J88+'7 pr._kita dotacija'!J23+'7 pr._kita dotacija'!J170+'9 pr._įstaigų pajamos'!J15+'9 pr._įstaigų pajamos'!J26+'9 pr._įstaigų pajamos'!J73</f>
        <v>0</v>
      </c>
      <c r="J15" s="11">
        <f>'4 pr._savarankiškos f-jos'!K29+'4 pr._savarankiškos f-jos'!K94+'4 pr._savarankiškos f-jos'!K186+'5 pr._valstybinės f-jos'!K38+'5 pr._valstybinės f-jos'!K88+'7 pr._kita dotacija'!K23+'7 pr._kita dotacija'!K170+'9 pr._įstaigų pajamos'!K15+'9 pr._įstaigų pajamos'!K26+'9 pr._įstaigų pajamos'!K73</f>
        <v>0</v>
      </c>
      <c r="K15" s="95">
        <f t="shared" si="4"/>
        <v>254.9</v>
      </c>
      <c r="L15" s="95">
        <f>'4 pr._savarankiškos f-jos'!M29+'4 pr._savarankiškos f-jos'!M94+'4 pr._savarankiškos f-jos'!M186+'5 pr._valstybinės f-jos'!M38+'5 pr._valstybinės f-jos'!M88+'7 pr._kita dotacija'!M23+'7 pr._kita dotacija'!M170+'9 pr._įstaigų pajamos'!M15+'9 pr._įstaigų pajamos'!M26+'9 pr._įstaigų pajamos'!M73</f>
        <v>251.9</v>
      </c>
      <c r="M15" s="95">
        <f>'4 pr._savarankiškos f-jos'!N29+'4 pr._savarankiškos f-jos'!N94+'4 pr._savarankiškos f-jos'!N186+'5 pr._valstybinės f-jos'!N38+'5 pr._valstybinės f-jos'!N88+'7 pr._kita dotacija'!N23+'7 pr._kita dotacija'!N170+'9 pr._įstaigų pajamos'!N15+'9 pr._įstaigų pajamos'!N26+'9 pr._įstaigų pajamos'!N73</f>
        <v>142.6</v>
      </c>
      <c r="N15" s="95">
        <f>'4 pr._savarankiškos f-jos'!O29+'4 pr._savarankiškos f-jos'!O94+'4 pr._savarankiškos f-jos'!O186+'5 pr._valstybinės f-jos'!O38+'5 pr._valstybinės f-jos'!O88+'7 pr._kita dotacija'!O23+'7 pr._kita dotacija'!O170+'9 pr._įstaigų pajamos'!O15+'9 pr._įstaigų pajamos'!O26+'9 pr._įstaigų pajamos'!O73</f>
        <v>3</v>
      </c>
    </row>
    <row r="16" spans="1:14" ht="15" customHeight="1" x14ac:dyDescent="0.25">
      <c r="A16" s="6" t="s">
        <v>76</v>
      </c>
      <c r="B16" s="18" t="s">
        <v>12</v>
      </c>
      <c r="C16" s="17">
        <f t="shared" si="0"/>
        <v>168.69999999999996</v>
      </c>
      <c r="D16" s="17">
        <f>'4 pr._savarankiškos f-jos'!E35+'4 pr._savarankiškos f-jos'!E98+'5 pr._valstybinės f-jos'!E42+'5 pr._valstybinės f-jos'!E90+'7 pr._kita dotacija'!E27+'9 pr._įstaigų pajamos'!E16+'9 pr._įstaigų pajamos'!E27</f>
        <v>153.69999999999996</v>
      </c>
      <c r="E16" s="17">
        <f>'4 pr._savarankiškos f-jos'!F35+'4 pr._savarankiškos f-jos'!F98+'5 pr._valstybinės f-jos'!F42+'5 pr._valstybinės f-jos'!F90+'7 pr._kita dotacija'!F27+'9 pr._įstaigų pajamos'!F16+'9 pr._įstaigų pajamos'!F27</f>
        <v>86.9</v>
      </c>
      <c r="F16" s="17">
        <f>'4 pr._savarankiškos f-jos'!G35+'4 pr._savarankiškos f-jos'!G98+'5 pr._valstybinės f-jos'!G42+'5 pr._valstybinės f-jos'!G90+'7 pr._kita dotacija'!G27+'9 pr._įstaigų pajamos'!G16+'9 pr._įstaigų pajamos'!G27</f>
        <v>15</v>
      </c>
      <c r="G16" s="11">
        <f t="shared" si="3"/>
        <v>0</v>
      </c>
      <c r="H16" s="11">
        <f>'4 pr._savarankiškos f-jos'!I35+'4 pr._savarankiškos f-jos'!I98+'5 pr._valstybinės f-jos'!I42+'5 pr._valstybinės f-jos'!I90+'7 pr._kita dotacija'!I27+'9 pr._įstaigų pajamos'!I16+'9 pr._įstaigų pajamos'!I27</f>
        <v>0</v>
      </c>
      <c r="I16" s="11">
        <f>'4 pr._savarankiškos f-jos'!J35+'4 pr._savarankiškos f-jos'!J98+'5 pr._valstybinės f-jos'!J42+'5 pr._valstybinės f-jos'!J90+'7 pr._kita dotacija'!J27+'9 pr._įstaigų pajamos'!J16+'9 pr._įstaigų pajamos'!J27</f>
        <v>0</v>
      </c>
      <c r="J16" s="11">
        <f>'4 pr._savarankiškos f-jos'!K35+'4 pr._savarankiškos f-jos'!K98+'5 pr._valstybinės f-jos'!K42+'5 pr._valstybinės f-jos'!K90+'7 pr._kita dotacija'!K27+'9 pr._įstaigų pajamos'!K16+'9 pr._įstaigų pajamos'!K27</f>
        <v>0</v>
      </c>
      <c r="K16" s="95">
        <f t="shared" si="4"/>
        <v>168.69999999999996</v>
      </c>
      <c r="L16" s="95">
        <f>'4 pr._savarankiškos f-jos'!M35+'4 pr._savarankiškos f-jos'!M98+'5 pr._valstybinės f-jos'!M42+'5 pr._valstybinės f-jos'!M90+'7 pr._kita dotacija'!M27+'9 pr._įstaigų pajamos'!M16+'9 pr._įstaigų pajamos'!M27</f>
        <v>153.69999999999996</v>
      </c>
      <c r="M16" s="95">
        <f>'4 pr._savarankiškos f-jos'!N35+'4 pr._savarankiškos f-jos'!N98+'5 pr._valstybinės f-jos'!N42+'5 pr._valstybinės f-jos'!N90+'7 pr._kita dotacija'!N27+'9 pr._įstaigų pajamos'!N16+'9 pr._įstaigų pajamos'!N27</f>
        <v>86.9</v>
      </c>
      <c r="N16" s="95">
        <f>'4 pr._savarankiškos f-jos'!O35+'4 pr._savarankiškos f-jos'!O98+'5 pr._valstybinės f-jos'!O42+'5 pr._valstybinės f-jos'!O90+'7 pr._kita dotacija'!O27+'9 pr._įstaigų pajamos'!O16+'9 pr._įstaigų pajamos'!O27</f>
        <v>15</v>
      </c>
    </row>
    <row r="17" spans="1:14" ht="15" customHeight="1" x14ac:dyDescent="0.25">
      <c r="A17" s="6" t="s">
        <v>77</v>
      </c>
      <c r="B17" s="18" t="s">
        <v>13</v>
      </c>
      <c r="C17" s="17">
        <f t="shared" si="0"/>
        <v>106.79999999999998</v>
      </c>
      <c r="D17" s="17">
        <f>'4 pr._savarankiškos f-jos'!E40+'4 pr._savarankiškos f-jos'!E102+'5 pr._valstybinės f-jos'!E46+'5 pr._valstybinės f-jos'!E92+'7 pr._kita dotacija'!E31+'9 pr._įstaigų pajamos'!E28</f>
        <v>106.79999999999998</v>
      </c>
      <c r="E17" s="17">
        <f>'4 pr._savarankiškos f-jos'!F40+'4 pr._savarankiškos f-jos'!F102+'5 pr._valstybinės f-jos'!F46+'5 pr._valstybinės f-jos'!F92+'7 pr._kita dotacija'!F31+'9 pr._įstaigų pajamos'!F28</f>
        <v>61.9</v>
      </c>
      <c r="F17" s="17">
        <f>'4 pr._savarankiškos f-jos'!G40+'4 pr._savarankiškos f-jos'!G102+'5 pr._valstybinės f-jos'!G46+'5 pr._valstybinės f-jos'!G92+'7 pr._kita dotacija'!G31+'9 pr._įstaigų pajamos'!G28</f>
        <v>0</v>
      </c>
      <c r="G17" s="11">
        <f t="shared" si="3"/>
        <v>0</v>
      </c>
      <c r="H17" s="11">
        <f>'4 pr._savarankiškos f-jos'!I40+'4 pr._savarankiškos f-jos'!I102+'5 pr._valstybinės f-jos'!I46+'5 pr._valstybinės f-jos'!I92+'7 pr._kita dotacija'!I31+'9 pr._įstaigų pajamos'!I28</f>
        <v>0</v>
      </c>
      <c r="I17" s="11">
        <f>'4 pr._savarankiškos f-jos'!J40+'4 pr._savarankiškos f-jos'!J102+'5 pr._valstybinės f-jos'!J46+'5 pr._valstybinės f-jos'!J92+'7 pr._kita dotacija'!J31+'9 pr._įstaigų pajamos'!J28</f>
        <v>0</v>
      </c>
      <c r="J17" s="11">
        <f>'4 pr._savarankiškos f-jos'!K40+'4 pr._savarankiškos f-jos'!K102+'5 pr._valstybinės f-jos'!K46+'5 pr._valstybinės f-jos'!K92+'7 pr._kita dotacija'!K31+'9 pr._įstaigų pajamos'!K28</f>
        <v>0</v>
      </c>
      <c r="K17" s="95">
        <f t="shared" si="4"/>
        <v>106.79999999999998</v>
      </c>
      <c r="L17" s="95">
        <f>'4 pr._savarankiškos f-jos'!M40+'4 pr._savarankiškos f-jos'!M102+'5 pr._valstybinės f-jos'!M46+'5 pr._valstybinės f-jos'!M92+'7 pr._kita dotacija'!M31+'9 pr._įstaigų pajamos'!M28</f>
        <v>106.79999999999998</v>
      </c>
      <c r="M17" s="95">
        <f>'4 pr._savarankiškos f-jos'!N40+'4 pr._savarankiškos f-jos'!N102+'5 pr._valstybinės f-jos'!N46+'5 pr._valstybinės f-jos'!N92+'7 pr._kita dotacija'!N31+'9 pr._įstaigų pajamos'!N28</f>
        <v>61.9</v>
      </c>
      <c r="N17" s="95">
        <f>'4 pr._savarankiškos f-jos'!O40+'4 pr._savarankiškos f-jos'!O102+'5 pr._valstybinės f-jos'!O46+'5 pr._valstybinės f-jos'!O92+'7 pr._kita dotacija'!O31+'9 pr._įstaigų pajamos'!O28</f>
        <v>0</v>
      </c>
    </row>
    <row r="18" spans="1:14" ht="15" customHeight="1" x14ac:dyDescent="0.25">
      <c r="A18" s="6" t="s">
        <v>78</v>
      </c>
      <c r="B18" s="13" t="s">
        <v>14</v>
      </c>
      <c r="C18" s="17">
        <f t="shared" si="0"/>
        <v>123</v>
      </c>
      <c r="D18" s="17">
        <f>'4 pr._savarankiškos f-jos'!E45+'4 pr._savarankiškos f-jos'!E106+'5 pr._valstybinės f-jos'!E50+'5 pr._valstybinės f-jos'!E94+'7 pr._kita dotacija'!E35+'9 pr._įstaigų pajamos'!E17+'9 pr._įstaigų pajamos'!E29</f>
        <v>123</v>
      </c>
      <c r="E18" s="17">
        <f>'4 pr._savarankiškos f-jos'!F45+'4 pr._savarankiškos f-jos'!F106+'5 pr._valstybinės f-jos'!F50+'5 pr._valstybinės f-jos'!F94+'7 pr._kita dotacija'!F35+'9 pr._įstaigų pajamos'!F17+'9 pr._įstaigų pajamos'!F29</f>
        <v>65.300000000000011</v>
      </c>
      <c r="F18" s="17">
        <f>'4 pr._savarankiškos f-jos'!G45+'4 pr._savarankiškos f-jos'!G106+'5 pr._valstybinės f-jos'!G50+'5 pr._valstybinės f-jos'!G94+'7 pr._kita dotacija'!G35+'9 pr._įstaigų pajamos'!G17+'9 pr._įstaigų pajamos'!G29</f>
        <v>0</v>
      </c>
      <c r="G18" s="11">
        <f t="shared" si="3"/>
        <v>0</v>
      </c>
      <c r="H18" s="11">
        <f>'4 pr._savarankiškos f-jos'!I45+'4 pr._savarankiškos f-jos'!I106+'5 pr._valstybinės f-jos'!I50+'5 pr._valstybinės f-jos'!I94+'7 pr._kita dotacija'!I35+'9 pr._įstaigų pajamos'!I17+'9 pr._įstaigų pajamos'!I29</f>
        <v>0</v>
      </c>
      <c r="I18" s="11">
        <f>'4 pr._savarankiškos f-jos'!J45+'4 pr._savarankiškos f-jos'!J106+'5 pr._valstybinės f-jos'!J50+'5 pr._valstybinės f-jos'!J94+'7 pr._kita dotacija'!J35+'9 pr._įstaigų pajamos'!J17+'9 pr._įstaigų pajamos'!J29</f>
        <v>0</v>
      </c>
      <c r="J18" s="11">
        <f>'4 pr._savarankiškos f-jos'!K45+'4 pr._savarankiškos f-jos'!K106+'5 pr._valstybinės f-jos'!K50+'5 pr._valstybinės f-jos'!K94+'7 pr._kita dotacija'!K35+'9 pr._įstaigų pajamos'!K17+'9 pr._įstaigų pajamos'!K29</f>
        <v>0</v>
      </c>
      <c r="K18" s="95">
        <f t="shared" si="4"/>
        <v>123</v>
      </c>
      <c r="L18" s="95">
        <f>'4 pr._savarankiškos f-jos'!M45+'4 pr._savarankiškos f-jos'!M106+'5 pr._valstybinės f-jos'!M50+'5 pr._valstybinės f-jos'!M94+'7 pr._kita dotacija'!M35+'9 pr._įstaigų pajamos'!M17+'9 pr._įstaigų pajamos'!M29</f>
        <v>123</v>
      </c>
      <c r="M18" s="95">
        <f>'4 pr._savarankiškos f-jos'!N45+'4 pr._savarankiškos f-jos'!N106+'5 pr._valstybinės f-jos'!N50+'5 pr._valstybinės f-jos'!N94+'7 pr._kita dotacija'!N35+'9 pr._įstaigų pajamos'!N17+'9 pr._įstaigų pajamos'!N29</f>
        <v>65.300000000000011</v>
      </c>
      <c r="N18" s="95">
        <f>'4 pr._savarankiškos f-jos'!O45+'4 pr._savarankiškos f-jos'!O106+'5 pr._valstybinės f-jos'!O50+'5 pr._valstybinės f-jos'!O94+'7 pr._kita dotacija'!O35+'9 pr._įstaigų pajamos'!O17+'9 pr._įstaigų pajamos'!O29</f>
        <v>0</v>
      </c>
    </row>
    <row r="19" spans="1:14" ht="15" customHeight="1" x14ac:dyDescent="0.25">
      <c r="A19" s="14" t="s">
        <v>79</v>
      </c>
      <c r="B19" s="13" t="s">
        <v>15</v>
      </c>
      <c r="C19" s="17">
        <f t="shared" si="0"/>
        <v>150.5</v>
      </c>
      <c r="D19" s="17">
        <f>'4 pr._savarankiškos f-jos'!E50+'4 pr._savarankiškos f-jos'!E110++'4 pr._savarankiškos f-jos'!E187+'5 pr._valstybinės f-jos'!E54+'5 pr._valstybinės f-jos'!E96+'7 pr._kita dotacija'!E39+'7 pr._kita dotacija'!E173+'9 pr._įstaigų pajamos'!E18+'9 pr._įstaigų pajamos'!E30+'9 pr._įstaigų pajamos'!E74</f>
        <v>150.5</v>
      </c>
      <c r="E19" s="17">
        <f>'4 pr._savarankiškos f-jos'!F50+'4 pr._savarankiškos f-jos'!F110++'4 pr._savarankiškos f-jos'!F187+'5 pr._valstybinės f-jos'!F54+'5 pr._valstybinės f-jos'!F96+'7 pr._kita dotacija'!F39+'7 pr._kita dotacija'!F173+'9 pr._įstaigų pajamos'!F18+'9 pr._įstaigų pajamos'!F30+'9 pr._įstaigų pajamos'!F74</f>
        <v>89.7</v>
      </c>
      <c r="F19" s="17">
        <f>'4 pr._savarankiškos f-jos'!G50+'4 pr._savarankiškos f-jos'!G110++'4 pr._savarankiškos f-jos'!G187+'5 pr._valstybinės f-jos'!G54+'5 pr._valstybinės f-jos'!G96+'7 pr._kita dotacija'!G39+'7 pr._kita dotacija'!G173+'9 pr._įstaigų pajamos'!G18+'9 pr._įstaigų pajamos'!G30+'9 pr._įstaigų pajamos'!G74</f>
        <v>0</v>
      </c>
      <c r="G19" s="11">
        <f t="shared" si="3"/>
        <v>0</v>
      </c>
      <c r="H19" s="11">
        <f>'4 pr._savarankiškos f-jos'!I50+'4 pr._savarankiškos f-jos'!I110++'4 pr._savarankiškos f-jos'!I187+'5 pr._valstybinės f-jos'!I54+'5 pr._valstybinės f-jos'!I96+'7 pr._kita dotacija'!I39+'7 pr._kita dotacija'!I173+'9 pr._įstaigų pajamos'!I18+'9 pr._įstaigų pajamos'!I30+'9 pr._įstaigų pajamos'!I74</f>
        <v>0</v>
      </c>
      <c r="I19" s="11">
        <f>'4 pr._savarankiškos f-jos'!J50+'4 pr._savarankiškos f-jos'!J110++'4 pr._savarankiškos f-jos'!J187+'5 pr._valstybinės f-jos'!J54+'5 pr._valstybinės f-jos'!J96+'7 pr._kita dotacija'!J39+'7 pr._kita dotacija'!J173+'9 pr._įstaigų pajamos'!J18+'9 pr._įstaigų pajamos'!J30+'9 pr._įstaigų pajamos'!J74</f>
        <v>0</v>
      </c>
      <c r="J19" s="11">
        <f>'4 pr._savarankiškos f-jos'!K50+'4 pr._savarankiškos f-jos'!K110++'4 pr._savarankiškos f-jos'!K187+'5 pr._valstybinės f-jos'!K54+'5 pr._valstybinės f-jos'!K96+'7 pr._kita dotacija'!K39+'7 pr._kita dotacija'!K173+'9 pr._įstaigų pajamos'!K18+'9 pr._įstaigų pajamos'!K30+'9 pr._įstaigų pajamos'!K74</f>
        <v>0</v>
      </c>
      <c r="K19" s="95">
        <f t="shared" si="4"/>
        <v>150.5</v>
      </c>
      <c r="L19" s="95">
        <f>'4 pr._savarankiškos f-jos'!M50+'4 pr._savarankiškos f-jos'!M110++'4 pr._savarankiškos f-jos'!M187+'5 pr._valstybinės f-jos'!M54+'5 pr._valstybinės f-jos'!M96+'7 pr._kita dotacija'!M39+'7 pr._kita dotacija'!M173+'9 pr._įstaigų pajamos'!M18+'9 pr._įstaigų pajamos'!M30+'9 pr._įstaigų pajamos'!M74</f>
        <v>150.5</v>
      </c>
      <c r="M19" s="95">
        <f>'4 pr._savarankiškos f-jos'!N50+'4 pr._savarankiškos f-jos'!N110++'4 pr._savarankiškos f-jos'!N187+'5 pr._valstybinės f-jos'!N54+'5 pr._valstybinės f-jos'!N96+'7 pr._kita dotacija'!N39+'7 pr._kita dotacija'!N173+'9 pr._įstaigų pajamos'!N18+'9 pr._įstaigų pajamos'!N30+'9 pr._įstaigų pajamos'!N74</f>
        <v>89.7</v>
      </c>
      <c r="N19" s="95">
        <f>'4 pr._savarankiškos f-jos'!O50+'4 pr._savarankiškos f-jos'!O110++'4 pr._savarankiškos f-jos'!O187+'5 pr._valstybinės f-jos'!O54+'5 pr._valstybinės f-jos'!O96+'7 pr._kita dotacija'!O39+'7 pr._kita dotacija'!O173+'9 pr._įstaigų pajamos'!O18+'9 pr._įstaigų pajamos'!O30+'9 pr._įstaigų pajamos'!O74</f>
        <v>0</v>
      </c>
    </row>
    <row r="20" spans="1:14" ht="15" customHeight="1" x14ac:dyDescent="0.25">
      <c r="A20" s="20" t="s">
        <v>80</v>
      </c>
      <c r="B20" s="18" t="s">
        <v>16</v>
      </c>
      <c r="C20" s="17">
        <f t="shared" si="0"/>
        <v>253.2</v>
      </c>
      <c r="D20" s="17">
        <f>'4 pr._savarankiškos f-jos'!E55+'4 pr._savarankiškos f-jos'!E114+'5 pr._valstybinės f-jos'!E58+'5 pr._valstybinės f-jos'!E98+'7 pr._kita dotacija'!E43+'9 pr._įstaigų pajamos'!E19+'9 pr._įstaigų pajamos'!E31</f>
        <v>253.2</v>
      </c>
      <c r="E20" s="17">
        <f>'4 pr._savarankiškos f-jos'!F55+'4 pr._savarankiškos f-jos'!F114+'5 pr._valstybinės f-jos'!F58+'5 pr._valstybinės f-jos'!F98+'7 pr._kita dotacija'!F43+'9 pr._įstaigų pajamos'!F19+'9 pr._įstaigų pajamos'!F31</f>
        <v>143</v>
      </c>
      <c r="F20" s="17">
        <f>'4 pr._savarankiškos f-jos'!G55+'4 pr._savarankiškos f-jos'!G114+'5 pr._valstybinės f-jos'!G58+'5 pr._valstybinės f-jos'!G98+'7 pr._kita dotacija'!G43+'9 pr._įstaigų pajamos'!G19+'9 pr._įstaigų pajamos'!G31</f>
        <v>0</v>
      </c>
      <c r="G20" s="11">
        <f t="shared" si="3"/>
        <v>0</v>
      </c>
      <c r="H20" s="11">
        <f>'4 pr._savarankiškos f-jos'!I55+'4 pr._savarankiškos f-jos'!I114+'5 pr._valstybinės f-jos'!I58+'5 pr._valstybinės f-jos'!I98+'7 pr._kita dotacija'!I43+'9 pr._įstaigų pajamos'!I19+'9 pr._įstaigų pajamos'!I31</f>
        <v>0</v>
      </c>
      <c r="I20" s="11">
        <f>'4 pr._savarankiškos f-jos'!J55+'4 pr._savarankiškos f-jos'!J114+'5 pr._valstybinės f-jos'!J58+'5 pr._valstybinės f-jos'!J98+'7 pr._kita dotacija'!J43+'9 pr._įstaigų pajamos'!J19+'9 pr._įstaigų pajamos'!J31</f>
        <v>0</v>
      </c>
      <c r="J20" s="11">
        <f>'4 pr._savarankiškos f-jos'!K55+'4 pr._savarankiškos f-jos'!K114+'5 pr._valstybinės f-jos'!K58+'5 pr._valstybinės f-jos'!K98+'7 pr._kita dotacija'!K43+'9 pr._įstaigų pajamos'!K19+'9 pr._įstaigų pajamos'!K31</f>
        <v>0</v>
      </c>
      <c r="K20" s="95">
        <f t="shared" si="4"/>
        <v>253.2</v>
      </c>
      <c r="L20" s="95">
        <f>'4 pr._savarankiškos f-jos'!M55+'4 pr._savarankiškos f-jos'!M114+'5 pr._valstybinės f-jos'!M58+'5 pr._valstybinės f-jos'!M98+'7 pr._kita dotacija'!M43+'9 pr._įstaigų pajamos'!M19+'9 pr._įstaigų pajamos'!M31</f>
        <v>253.2</v>
      </c>
      <c r="M20" s="95">
        <f>'4 pr._savarankiškos f-jos'!N55+'4 pr._savarankiškos f-jos'!N114+'5 pr._valstybinės f-jos'!N58+'5 pr._valstybinės f-jos'!N98+'7 pr._kita dotacija'!N43+'9 pr._įstaigų pajamos'!N19+'9 pr._įstaigų pajamos'!N31</f>
        <v>142.9</v>
      </c>
      <c r="N20" s="95">
        <f>'4 pr._savarankiškos f-jos'!O55+'4 pr._savarankiškos f-jos'!O114+'5 pr._valstybinės f-jos'!O58+'5 pr._valstybinės f-jos'!O98+'7 pr._kita dotacija'!O43+'9 pr._įstaigų pajamos'!O19+'9 pr._įstaigų pajamos'!O31</f>
        <v>0</v>
      </c>
    </row>
    <row r="21" spans="1:14" ht="15" customHeight="1" x14ac:dyDescent="0.25">
      <c r="A21" s="6" t="s">
        <v>81</v>
      </c>
      <c r="B21" s="18" t="s">
        <v>17</v>
      </c>
      <c r="C21" s="17">
        <f t="shared" si="0"/>
        <v>127</v>
      </c>
      <c r="D21" s="17">
        <f>'4 pr._savarankiškos f-jos'!E60+'4 pr._savarankiškos f-jos'!E118+'5 pr._valstybinės f-jos'!E62+'5 pr._valstybinės f-jos'!E100+'7 pr._kita dotacija'!E47+'9 pr._įstaigų pajamos'!E20+'9 pr._įstaigų pajamos'!E32</f>
        <v>117</v>
      </c>
      <c r="E21" s="17">
        <f>'4 pr._savarankiškos f-jos'!F60+'4 pr._savarankiškos f-jos'!F118+'5 pr._valstybinės f-jos'!F62+'5 pr._valstybinės f-jos'!F100+'7 pr._kita dotacija'!F47+'9 pr._įstaigų pajamos'!F20+'9 pr._įstaigų pajamos'!F32</f>
        <v>68.100000000000009</v>
      </c>
      <c r="F21" s="17">
        <f>'4 pr._savarankiškos f-jos'!G60+'4 pr._savarankiškos f-jos'!G118+'5 pr._valstybinės f-jos'!G62+'5 pr._valstybinės f-jos'!G100+'7 pr._kita dotacija'!G47+'9 pr._įstaigų pajamos'!G20+'9 pr._įstaigų pajamos'!G32</f>
        <v>10</v>
      </c>
      <c r="G21" s="11">
        <f t="shared" si="3"/>
        <v>0</v>
      </c>
      <c r="H21" s="11">
        <f>'4 pr._savarankiškos f-jos'!I60+'4 pr._savarankiškos f-jos'!I118+'5 pr._valstybinės f-jos'!I62+'5 pr._valstybinės f-jos'!I100+'7 pr._kita dotacija'!I47+'9 pr._įstaigų pajamos'!I20+'9 pr._įstaigų pajamos'!I32</f>
        <v>0</v>
      </c>
      <c r="I21" s="11">
        <f>'4 pr._savarankiškos f-jos'!J60+'4 pr._savarankiškos f-jos'!J118+'5 pr._valstybinės f-jos'!J62+'5 pr._valstybinės f-jos'!J100+'7 pr._kita dotacija'!J47+'9 pr._įstaigų pajamos'!J20+'9 pr._įstaigų pajamos'!J32</f>
        <v>0</v>
      </c>
      <c r="J21" s="11">
        <f>'4 pr._savarankiškos f-jos'!K60+'4 pr._savarankiškos f-jos'!K118+'5 pr._valstybinės f-jos'!K62+'5 pr._valstybinės f-jos'!K100+'7 pr._kita dotacija'!K47+'9 pr._įstaigų pajamos'!K20+'9 pr._įstaigų pajamos'!K32</f>
        <v>0</v>
      </c>
      <c r="K21" s="95">
        <f t="shared" si="4"/>
        <v>127</v>
      </c>
      <c r="L21" s="95">
        <f>'4 pr._savarankiškos f-jos'!M60+'4 pr._savarankiškos f-jos'!M118+'5 pr._valstybinės f-jos'!M62+'5 pr._valstybinės f-jos'!M100+'7 pr._kita dotacija'!M47+'9 pr._įstaigų pajamos'!M20+'9 pr._įstaigų pajamos'!M32</f>
        <v>117</v>
      </c>
      <c r="M21" s="95">
        <f>'4 pr._savarankiškos f-jos'!N60+'4 pr._savarankiškos f-jos'!N118+'5 pr._valstybinės f-jos'!N62+'5 pr._valstybinės f-jos'!N100+'7 pr._kita dotacija'!N47+'9 pr._įstaigų pajamos'!N20+'9 pr._įstaigų pajamos'!N32</f>
        <v>68.100000000000009</v>
      </c>
      <c r="N21" s="95">
        <f>'4 pr._savarankiškos f-jos'!O60+'4 pr._savarankiškos f-jos'!O118+'5 pr._valstybinės f-jos'!O62+'5 pr._valstybinės f-jos'!O100+'7 pr._kita dotacija'!O47+'9 pr._įstaigų pajamos'!O20+'9 pr._įstaigų pajamos'!O32</f>
        <v>10</v>
      </c>
    </row>
    <row r="22" spans="1:14" ht="15" customHeight="1" x14ac:dyDescent="0.25">
      <c r="A22" s="6" t="s">
        <v>82</v>
      </c>
      <c r="B22" s="18" t="s">
        <v>18</v>
      </c>
      <c r="C22" s="17">
        <f t="shared" si="0"/>
        <v>88.3</v>
      </c>
      <c r="D22" s="17">
        <f>'4 pr._savarankiškos f-jos'!E65+'4 pr._savarankiškos f-jos'!E122+'5 pr._valstybinės f-jos'!E66+'5 pr._valstybinės f-jos'!E102+'7 pr._kita dotacija'!E51+'9 pr._įstaigų pajamos'!E21+'9 pr._įstaigų pajamos'!E33+'11 pr._apyvartinės lėšos'!E14</f>
        <v>88.3</v>
      </c>
      <c r="E22" s="17">
        <f>'4 pr._savarankiškos f-jos'!F65+'4 pr._savarankiškos f-jos'!F122+'5 pr._valstybinės f-jos'!F66+'5 pr._valstybinės f-jos'!F102+'7 pr._kita dotacija'!F51+'9 pr._įstaigų pajamos'!F21+'9 pr._įstaigų pajamos'!F33+'11 pr._apyvartinės lėšos'!F14</f>
        <v>53.4</v>
      </c>
      <c r="F22" s="17">
        <f>'4 pr._savarankiškos f-jos'!G65+'4 pr._savarankiškos f-jos'!G122+'5 pr._valstybinės f-jos'!G66+'5 pr._valstybinės f-jos'!G102+'7 pr._kita dotacija'!G51+'9 pr._įstaigų pajamos'!G21+'9 pr._įstaigų pajamos'!G33+'11 pr._apyvartinės lėšos'!G14</f>
        <v>0</v>
      </c>
      <c r="G22" s="11">
        <f t="shared" si="3"/>
        <v>0</v>
      </c>
      <c r="H22" s="11">
        <f>'4 pr._savarankiškos f-jos'!I65+'4 pr._savarankiškos f-jos'!I122+'5 pr._valstybinės f-jos'!I66+'5 pr._valstybinės f-jos'!I102+'7 pr._kita dotacija'!I51+'9 pr._įstaigų pajamos'!I21+'9 pr._įstaigų pajamos'!I33+'11 pr._apyvartinės lėšos'!I14</f>
        <v>0</v>
      </c>
      <c r="I22" s="11">
        <f>'4 pr._savarankiškos f-jos'!J65+'4 pr._savarankiškos f-jos'!J122+'5 pr._valstybinės f-jos'!J66+'5 pr._valstybinės f-jos'!J102+'7 pr._kita dotacija'!J51+'9 pr._įstaigų pajamos'!J21+'9 pr._įstaigų pajamos'!J33+'11 pr._apyvartinės lėšos'!J14</f>
        <v>0</v>
      </c>
      <c r="J22" s="11">
        <f>'4 pr._savarankiškos f-jos'!K65+'4 pr._savarankiškos f-jos'!K122+'5 pr._valstybinės f-jos'!K66+'5 pr._valstybinės f-jos'!K102+'7 pr._kita dotacija'!K51+'9 pr._įstaigų pajamos'!K21+'9 pr._įstaigų pajamos'!K33+'11 pr._apyvartinės lėšos'!K14</f>
        <v>0</v>
      </c>
      <c r="K22" s="95">
        <f t="shared" si="4"/>
        <v>88.3</v>
      </c>
      <c r="L22" s="95">
        <f>'4 pr._savarankiškos f-jos'!M65+'4 pr._savarankiškos f-jos'!M122+'5 pr._valstybinės f-jos'!M66+'5 pr._valstybinės f-jos'!M102+'7 pr._kita dotacija'!M51+'9 pr._įstaigų pajamos'!M21+'9 pr._įstaigų pajamos'!M33+'11 pr._apyvartinės lėšos'!M14</f>
        <v>88.3</v>
      </c>
      <c r="M22" s="95">
        <f>'4 pr._savarankiškos f-jos'!N65+'4 pr._savarankiškos f-jos'!N122+'5 pr._valstybinės f-jos'!N66+'5 pr._valstybinės f-jos'!N102+'7 pr._kita dotacija'!N51+'9 pr._įstaigų pajamos'!N21+'9 pr._įstaigų pajamos'!N33+'11 pr._apyvartinės lėšos'!N14</f>
        <v>53.4</v>
      </c>
      <c r="N22" s="95">
        <f>'4 pr._savarankiškos f-jos'!O65+'4 pr._savarankiškos f-jos'!O122+'5 pr._valstybinės f-jos'!O66+'5 pr._valstybinės f-jos'!O102+'7 pr._kita dotacija'!O51+'9 pr._įstaigų pajamos'!O21+'9 pr._įstaigų pajamos'!O33+'11 pr._apyvartinės lėšos'!O14</f>
        <v>0</v>
      </c>
    </row>
    <row r="23" spans="1:14" ht="15" customHeight="1" x14ac:dyDescent="0.25">
      <c r="A23" s="6" t="s">
        <v>83</v>
      </c>
      <c r="B23" s="18" t="s">
        <v>19</v>
      </c>
      <c r="C23" s="17">
        <f t="shared" si="0"/>
        <v>729.8</v>
      </c>
      <c r="D23" s="17">
        <f>'4 pr._savarankiškos f-jos'!E70+'4 pr._savarankiškos f-jos'!E126+'5 pr._valstybinės f-jos'!E70+'5 pr._valstybinės f-jos'!E104+'7 pr._kita dotacija'!E55+'9 pr._įstaigų pajamos'!E34</f>
        <v>724.8</v>
      </c>
      <c r="E23" s="17">
        <f>'4 pr._savarankiškos f-jos'!F70+'4 pr._savarankiškos f-jos'!F126+'5 pr._valstybinės f-jos'!F70+'5 pr._valstybinės f-jos'!F104+'7 pr._kita dotacija'!F55+'9 pr._įstaigų pajamos'!F34</f>
        <v>142.6</v>
      </c>
      <c r="F23" s="17">
        <f>'4 pr._savarankiškos f-jos'!G70+'4 pr._savarankiškos f-jos'!G126+'5 pr._valstybinės f-jos'!G70+'5 pr._valstybinės f-jos'!G104+'7 pr._kita dotacija'!G55+'9 pr._įstaigų pajamos'!G34</f>
        <v>5</v>
      </c>
      <c r="G23" s="11">
        <f t="shared" si="3"/>
        <v>0</v>
      </c>
      <c r="H23" s="11">
        <f>'4 pr._savarankiškos f-jos'!I70+'4 pr._savarankiškos f-jos'!I126+'5 pr._valstybinės f-jos'!I70+'5 pr._valstybinės f-jos'!I104+'7 pr._kita dotacija'!I55+'9 pr._įstaigų pajamos'!I34</f>
        <v>0</v>
      </c>
      <c r="I23" s="11">
        <f>'4 pr._savarankiškos f-jos'!J70+'4 pr._savarankiškos f-jos'!J126+'5 pr._valstybinės f-jos'!J70+'5 pr._valstybinės f-jos'!J104+'7 pr._kita dotacija'!J55+'9 pr._įstaigų pajamos'!J34</f>
        <v>0</v>
      </c>
      <c r="J23" s="11">
        <f>'4 pr._savarankiškos f-jos'!K70+'4 pr._savarankiškos f-jos'!K126+'5 pr._valstybinės f-jos'!K70+'5 pr._valstybinės f-jos'!K104+'7 pr._kita dotacija'!K55+'9 pr._įstaigų pajamos'!K34</f>
        <v>0</v>
      </c>
      <c r="K23" s="95">
        <f t="shared" si="4"/>
        <v>729.8</v>
      </c>
      <c r="L23" s="95">
        <f>'4 pr._savarankiškos f-jos'!M70+'4 pr._savarankiškos f-jos'!M126+'5 pr._valstybinės f-jos'!M70+'5 pr._valstybinės f-jos'!M104+'7 pr._kita dotacija'!M55+'9 pr._įstaigų pajamos'!M34</f>
        <v>724.8</v>
      </c>
      <c r="M23" s="95">
        <f>'4 pr._savarankiškos f-jos'!N70+'4 pr._savarankiškos f-jos'!N126+'5 pr._valstybinės f-jos'!N70+'5 pr._valstybinės f-jos'!N104+'7 pr._kita dotacija'!N55+'9 pr._įstaigų pajamos'!N34</f>
        <v>142.6</v>
      </c>
      <c r="N23" s="95">
        <f>'4 pr._savarankiškos f-jos'!O70+'4 pr._savarankiškos f-jos'!O126+'5 pr._valstybinės f-jos'!O70+'5 pr._valstybinės f-jos'!O104+'7 pr._kita dotacija'!O55+'9 pr._įstaigų pajamos'!O34</f>
        <v>5</v>
      </c>
    </row>
    <row r="24" spans="1:14" ht="15" customHeight="1" x14ac:dyDescent="0.25">
      <c r="A24" s="6" t="s">
        <v>84</v>
      </c>
      <c r="B24" s="18" t="s">
        <v>26</v>
      </c>
      <c r="C24" s="17">
        <f>D24+F24</f>
        <v>1307.6999999999998</v>
      </c>
      <c r="D24" s="17">
        <f>'4 pr._savarankiškos f-jos'!E74+'11 pr._apyvartinės lėšos'!E16</f>
        <v>345.5</v>
      </c>
      <c r="E24" s="17">
        <f>'4 pr._savarankiškos f-jos'!F74+'11 pr._apyvartinės lėšos'!F16</f>
        <v>0</v>
      </c>
      <c r="F24" s="17">
        <f>'4 pr._savarankiškos f-jos'!G74+'11 pr._apyvartinės lėšos'!G16</f>
        <v>962.19999999999993</v>
      </c>
      <c r="G24" s="11">
        <f>H24+J24</f>
        <v>0</v>
      </c>
      <c r="H24" s="11">
        <f>'4 pr._savarankiškos f-jos'!I74+'11 pr._apyvartinės lėšos'!I16</f>
        <v>0</v>
      </c>
      <c r="I24" s="11">
        <f>'4 pr._savarankiškos f-jos'!J74+'11 pr._apyvartinės lėšos'!J16</f>
        <v>0</v>
      </c>
      <c r="J24" s="11">
        <f>'4 pr._savarankiškos f-jos'!K74+'11 pr._apyvartinės lėšos'!K16</f>
        <v>0</v>
      </c>
      <c r="K24" s="95">
        <f>L24+N24</f>
        <v>1307.6999999999998</v>
      </c>
      <c r="L24" s="95">
        <f>'4 pr._savarankiškos f-jos'!M74+'11 pr._apyvartinės lėšos'!M16</f>
        <v>345.5</v>
      </c>
      <c r="M24" s="95">
        <f>'4 pr._savarankiškos f-jos'!N74+'11 pr._apyvartinės lėšos'!N16</f>
        <v>0</v>
      </c>
      <c r="N24" s="95">
        <f>'4 pr._savarankiškos f-jos'!O74+'11 pr._apyvartinės lėšos'!O16</f>
        <v>962.19999999999993</v>
      </c>
    </row>
    <row r="25" spans="1:14" ht="15" customHeight="1" x14ac:dyDescent="0.25">
      <c r="A25" s="14" t="s">
        <v>85</v>
      </c>
      <c r="B25" s="36" t="s">
        <v>175</v>
      </c>
      <c r="C25" s="17">
        <f>D25+F25</f>
        <v>368.5</v>
      </c>
      <c r="D25" s="17">
        <f>'4 pr._savarankiškos f-jos'!E75+'5 pr._valstybinės f-jos'!E72</f>
        <v>347.5</v>
      </c>
      <c r="E25" s="17">
        <f>'4 pr._savarankiškos f-jos'!F75+'5 pr._valstybinės f-jos'!F72</f>
        <v>246.1</v>
      </c>
      <c r="F25" s="17">
        <f>'4 pr._savarankiškos f-jos'!G75+'5 pr._valstybinės f-jos'!G72</f>
        <v>21</v>
      </c>
      <c r="G25" s="11">
        <f>H25+J25</f>
        <v>0</v>
      </c>
      <c r="H25" s="11">
        <f>'4 pr._savarankiškos f-jos'!I75+'5 pr._valstybinės f-jos'!I72</f>
        <v>0</v>
      </c>
      <c r="I25" s="11">
        <f>'4 pr._savarankiškos f-jos'!J75+'5 pr._valstybinės f-jos'!J72</f>
        <v>0</v>
      </c>
      <c r="J25" s="11">
        <f>'4 pr._savarankiškos f-jos'!K75+'5 pr._valstybinės f-jos'!K72</f>
        <v>0</v>
      </c>
      <c r="K25" s="95">
        <f>L25+N25</f>
        <v>368.5</v>
      </c>
      <c r="L25" s="95">
        <f>'4 pr._savarankiškos f-jos'!M75+'5 pr._valstybinės f-jos'!M72</f>
        <v>347.5</v>
      </c>
      <c r="M25" s="95">
        <f>'4 pr._savarankiškos f-jos'!N75+'5 pr._valstybinės f-jos'!N72</f>
        <v>246.1</v>
      </c>
      <c r="N25" s="95">
        <f>'4 pr._savarankiškos f-jos'!O75+'5 pr._valstybinės f-jos'!O72</f>
        <v>21</v>
      </c>
    </row>
    <row r="26" spans="1:14" ht="15" customHeight="1" x14ac:dyDescent="0.25">
      <c r="A26" s="20" t="s">
        <v>86</v>
      </c>
      <c r="B26" s="30" t="s">
        <v>71</v>
      </c>
      <c r="C26" s="17">
        <f>D26+F26</f>
        <v>178.2</v>
      </c>
      <c r="D26" s="17">
        <f>'4 pr._savarankiškos f-jos'!E134+'5 pr._valstybinės f-jos'!E76</f>
        <v>178.2</v>
      </c>
      <c r="E26" s="17">
        <f>'4 pr._savarankiškos f-jos'!F134+'5 pr._valstybinės f-jos'!F76</f>
        <v>107.7</v>
      </c>
      <c r="F26" s="17">
        <f>'4 pr._savarankiškos f-jos'!G134+'5 pr._valstybinės f-jos'!G76</f>
        <v>0</v>
      </c>
      <c r="G26" s="11">
        <f>H26+J26</f>
        <v>0</v>
      </c>
      <c r="H26" s="11">
        <f>'4 pr._savarankiškos f-jos'!I134+'5 pr._valstybinės f-jos'!I76</f>
        <v>0</v>
      </c>
      <c r="I26" s="11">
        <f>'4 pr._savarankiškos f-jos'!J134+'5 pr._valstybinės f-jos'!J76</f>
        <v>0</v>
      </c>
      <c r="J26" s="11">
        <f>'4 pr._savarankiškos f-jos'!K134+'5 pr._valstybinės f-jos'!K76</f>
        <v>0</v>
      </c>
      <c r="K26" s="95">
        <f>L26+N26</f>
        <v>178.2</v>
      </c>
      <c r="L26" s="95">
        <f>'4 pr._savarankiškos f-jos'!M134+'5 pr._valstybinės f-jos'!M76</f>
        <v>178.2</v>
      </c>
      <c r="M26" s="95">
        <f>'4 pr._savarankiškos f-jos'!N134+'5 pr._valstybinės f-jos'!N76</f>
        <v>107.7</v>
      </c>
      <c r="N26" s="95">
        <f>'4 pr._savarankiškos f-jos'!O134+'5 pr._valstybinės f-jos'!O76</f>
        <v>0</v>
      </c>
    </row>
    <row r="27" spans="1:14" ht="15" customHeight="1" x14ac:dyDescent="0.25">
      <c r="A27" s="6" t="s">
        <v>87</v>
      </c>
      <c r="B27" s="93" t="s">
        <v>55</v>
      </c>
      <c r="C27" s="17">
        <f>D27+F27</f>
        <v>571.9</v>
      </c>
      <c r="D27" s="17">
        <f>'4 pr._savarankiškos f-jos'!E140+'6 pr._mokinio krepšelis'!E15+'7 pr._kita dotacija'!E74</f>
        <v>571.9</v>
      </c>
      <c r="E27" s="17">
        <f>'4 pr._savarankiškos f-jos'!F140+'6 pr._mokinio krepšelis'!F15+'7 pr._kita dotacija'!F74</f>
        <v>409.59999999999997</v>
      </c>
      <c r="F27" s="17">
        <f>'4 pr._savarankiškos f-jos'!G140+'6 pr._mokinio krepšelis'!G15+'7 pr._kita dotacija'!G74</f>
        <v>0</v>
      </c>
      <c r="G27" s="11">
        <f>H27+J27</f>
        <v>0</v>
      </c>
      <c r="H27" s="11">
        <f>'4 pr._savarankiškos f-jos'!I140+'6 pr._mokinio krepšelis'!I15+'7 pr._kita dotacija'!I74</f>
        <v>0</v>
      </c>
      <c r="I27" s="11">
        <f>'4 pr._savarankiškos f-jos'!J140+'6 pr._mokinio krepšelis'!J15+'7 pr._kita dotacija'!J74</f>
        <v>0</v>
      </c>
      <c r="J27" s="11">
        <f>'4 pr._savarankiškos f-jos'!K140+'6 pr._mokinio krepšelis'!K15+'7 pr._kita dotacija'!K74</f>
        <v>0</v>
      </c>
      <c r="K27" s="95">
        <f>L27+N27</f>
        <v>571.9</v>
      </c>
      <c r="L27" s="95">
        <f>'4 pr._savarankiškos f-jos'!M140+'6 pr._mokinio krepšelis'!M15+'7 pr._kita dotacija'!M74</f>
        <v>571.9</v>
      </c>
      <c r="M27" s="95">
        <f>'4 pr._savarankiškos f-jos'!N140+'6 pr._mokinio krepšelis'!N15+'7 pr._kita dotacija'!N74</f>
        <v>409.59999999999997</v>
      </c>
      <c r="N27" s="95">
        <f>'4 pr._savarankiškos f-jos'!O140+'6 pr._mokinio krepšelis'!O15+'7 pr._kita dotacija'!O74</f>
        <v>0</v>
      </c>
    </row>
    <row r="28" spans="1:14" ht="15" customHeight="1" x14ac:dyDescent="0.25">
      <c r="A28" s="6" t="s">
        <v>88</v>
      </c>
      <c r="B28" s="30" t="s">
        <v>33</v>
      </c>
      <c r="C28" s="17">
        <f t="shared" ref="C28:C62" si="5">D28+F28</f>
        <v>580.19999999999993</v>
      </c>
      <c r="D28" s="17">
        <f>'4 pr._savarankiškos f-jos'!E141+'6 pr._mokinio krepšelis'!E16+'7 pr._kita dotacija'!E77</f>
        <v>580.19999999999993</v>
      </c>
      <c r="E28" s="17">
        <f>'4 pr._savarankiškos f-jos'!F141+'6 pr._mokinio krepšelis'!F16+'7 pr._kita dotacija'!F77</f>
        <v>409.4</v>
      </c>
      <c r="F28" s="17">
        <f>'4 pr._savarankiškos f-jos'!G141+'6 pr._mokinio krepšelis'!G16+'7 pr._kita dotacija'!G77</f>
        <v>0</v>
      </c>
      <c r="G28" s="11">
        <f t="shared" ref="G28:G42" si="6">H28+J28</f>
        <v>0</v>
      </c>
      <c r="H28" s="11">
        <f>'4 pr._savarankiškos f-jos'!I141+'6 pr._mokinio krepšelis'!I16+'7 pr._kita dotacija'!I77</f>
        <v>0</v>
      </c>
      <c r="I28" s="11">
        <f>'4 pr._savarankiškos f-jos'!J141+'6 pr._mokinio krepšelis'!J16+'7 pr._kita dotacija'!J77</f>
        <v>0</v>
      </c>
      <c r="J28" s="11">
        <f>'4 pr._savarankiškos f-jos'!K141+'6 pr._mokinio krepšelis'!K16+'7 pr._kita dotacija'!K77</f>
        <v>0</v>
      </c>
      <c r="K28" s="95">
        <f t="shared" ref="K28:K42" si="7">L28+N28</f>
        <v>580.19999999999993</v>
      </c>
      <c r="L28" s="95">
        <f>'4 pr._savarankiškos f-jos'!M141+'6 pr._mokinio krepšelis'!M16+'7 pr._kita dotacija'!M77</f>
        <v>580.19999999999993</v>
      </c>
      <c r="M28" s="95">
        <f>'4 pr._savarankiškos f-jos'!N141+'6 pr._mokinio krepšelis'!N16+'7 pr._kita dotacija'!N77</f>
        <v>409.4</v>
      </c>
      <c r="N28" s="95">
        <f>'4 pr._savarankiškos f-jos'!O141+'6 pr._mokinio krepšelis'!O16+'7 pr._kita dotacija'!O77</f>
        <v>0</v>
      </c>
    </row>
    <row r="29" spans="1:14" ht="15" customHeight="1" x14ac:dyDescent="0.25">
      <c r="A29" s="6" t="s">
        <v>89</v>
      </c>
      <c r="B29" s="30" t="s">
        <v>164</v>
      </c>
      <c r="C29" s="17">
        <f t="shared" si="5"/>
        <v>918.8</v>
      </c>
      <c r="D29" s="17">
        <f>'4 pr._savarankiškos f-jos'!E142+'6 pr._mokinio krepšelis'!E17+'9 pr._įstaigų pajamos'!E40+'7 pr._kita dotacija'!E79</f>
        <v>918.8</v>
      </c>
      <c r="E29" s="17">
        <f>'4 pr._savarankiškos f-jos'!F142+'6 pr._mokinio krepšelis'!F17+'9 pr._įstaigų pajamos'!F40+'7 pr._kita dotacija'!F79</f>
        <v>633.69999999999993</v>
      </c>
      <c r="F29" s="17">
        <f>'4 pr._savarankiškos f-jos'!G142+'6 pr._mokinio krepšelis'!G17+'9 pr._įstaigų pajamos'!G40+'7 pr._kita dotacija'!G79</f>
        <v>0</v>
      </c>
      <c r="G29" s="11">
        <f t="shared" si="6"/>
        <v>0</v>
      </c>
      <c r="H29" s="11">
        <f>'4 pr._savarankiškos f-jos'!I142+'6 pr._mokinio krepšelis'!I17+'9 pr._įstaigų pajamos'!I40+'7 pr._kita dotacija'!I79</f>
        <v>0</v>
      </c>
      <c r="I29" s="11">
        <f>'4 pr._savarankiškos f-jos'!J142+'6 pr._mokinio krepšelis'!J17+'9 pr._įstaigų pajamos'!J40+'7 pr._kita dotacija'!J79</f>
        <v>0</v>
      </c>
      <c r="J29" s="11">
        <f>'4 pr._savarankiškos f-jos'!K142+'6 pr._mokinio krepšelis'!K17+'9 pr._įstaigų pajamos'!K40+'7 pr._kita dotacija'!K79</f>
        <v>0</v>
      </c>
      <c r="K29" s="95">
        <f t="shared" si="7"/>
        <v>918.8</v>
      </c>
      <c r="L29" s="95">
        <f>'4 pr._savarankiškos f-jos'!M142+'6 pr._mokinio krepšelis'!M17+'9 pr._įstaigų pajamos'!M40+'7 pr._kita dotacija'!M79</f>
        <v>918.8</v>
      </c>
      <c r="M29" s="95">
        <f>'4 pr._savarankiškos f-jos'!N142+'6 pr._mokinio krepšelis'!N17+'9 pr._įstaigų pajamos'!N40+'7 pr._kita dotacija'!N79</f>
        <v>633.69999999999993</v>
      </c>
      <c r="N29" s="95">
        <f>'4 pr._savarankiškos f-jos'!O142+'6 pr._mokinio krepšelis'!O17+'9 pr._įstaigų pajamos'!O40+'7 pr._kita dotacija'!O79</f>
        <v>0</v>
      </c>
    </row>
    <row r="30" spans="1:14" ht="15" customHeight="1" x14ac:dyDescent="0.25">
      <c r="A30" s="6" t="s">
        <v>90</v>
      </c>
      <c r="B30" s="30" t="s">
        <v>171</v>
      </c>
      <c r="C30" s="17">
        <f t="shared" si="5"/>
        <v>560.29999999999995</v>
      </c>
      <c r="D30" s="17">
        <f>'4 pr._savarankiškos f-jos'!E143+'6 pr._mokinio krepšelis'!E18+'9 pr._įstaigų pajamos'!E41+'7 pr._kita dotacija'!E82</f>
        <v>560.29999999999995</v>
      </c>
      <c r="E30" s="17">
        <f>'4 pr._savarankiškos f-jos'!F143+'6 pr._mokinio krepšelis'!F18+'9 pr._įstaigų pajamos'!F41+'7 pr._kita dotacija'!F82</f>
        <v>390.7</v>
      </c>
      <c r="F30" s="17">
        <f>'4 pr._savarankiškos f-jos'!G143+'6 pr._mokinio krepšelis'!G18+'9 pr._įstaigų pajamos'!G41+'7 pr._kita dotacija'!G82</f>
        <v>0</v>
      </c>
      <c r="G30" s="11">
        <f t="shared" si="6"/>
        <v>0</v>
      </c>
      <c r="H30" s="11">
        <f>'4 pr._savarankiškos f-jos'!I143+'6 pr._mokinio krepšelis'!I18+'9 pr._įstaigų pajamos'!I41+'7 pr._kita dotacija'!I82</f>
        <v>0</v>
      </c>
      <c r="I30" s="11">
        <f>'4 pr._savarankiškos f-jos'!J143+'6 pr._mokinio krepšelis'!J18+'9 pr._įstaigų pajamos'!J41+'7 pr._kita dotacija'!J82</f>
        <v>0</v>
      </c>
      <c r="J30" s="11">
        <f>'4 pr._savarankiškos f-jos'!K143+'6 pr._mokinio krepšelis'!K18+'9 pr._įstaigų pajamos'!K41+'7 pr._kita dotacija'!K82</f>
        <v>0</v>
      </c>
      <c r="K30" s="95">
        <f t="shared" si="7"/>
        <v>560.29999999999995</v>
      </c>
      <c r="L30" s="95">
        <f>'4 pr._savarankiškos f-jos'!M143+'6 pr._mokinio krepšelis'!M18+'9 pr._įstaigų pajamos'!M41+'7 pr._kita dotacija'!M82</f>
        <v>560.29999999999995</v>
      </c>
      <c r="M30" s="95">
        <f>'4 pr._savarankiškos f-jos'!N143+'6 pr._mokinio krepšelis'!N18+'9 pr._įstaigų pajamos'!N41+'7 pr._kita dotacija'!N82</f>
        <v>390.7</v>
      </c>
      <c r="N30" s="95">
        <f>'4 pr._savarankiškos f-jos'!O143+'6 pr._mokinio krepšelis'!O18+'9 pr._įstaigų pajamos'!O41+'7 pr._kita dotacija'!O82</f>
        <v>0</v>
      </c>
    </row>
    <row r="31" spans="1:14" ht="15" customHeight="1" x14ac:dyDescent="0.25">
      <c r="A31" s="6" t="s">
        <v>91</v>
      </c>
      <c r="B31" s="19" t="s">
        <v>153</v>
      </c>
      <c r="C31" s="17">
        <f t="shared" si="5"/>
        <v>365.50000000000006</v>
      </c>
      <c r="D31" s="17">
        <f>'4 pr._savarankiškos f-jos'!E144+'6 pr._mokinio krepšelis'!E19+'9 pr._įstaigų pajamos'!E42+'7 pr._kita dotacija'!E85</f>
        <v>365.50000000000006</v>
      </c>
      <c r="E31" s="17">
        <f>'4 pr._savarankiškos f-jos'!F144+'6 pr._mokinio krepšelis'!F19+'9 pr._įstaigų pajamos'!F42+'7 pr._kita dotacija'!F85</f>
        <v>257.60000000000002</v>
      </c>
      <c r="F31" s="17">
        <f>'4 pr._savarankiškos f-jos'!G144+'6 pr._mokinio krepšelis'!G19+'9 pr._įstaigų pajamos'!G42+'7 pr._kita dotacija'!G85</f>
        <v>0</v>
      </c>
      <c r="G31" s="11">
        <f t="shared" si="6"/>
        <v>0</v>
      </c>
      <c r="H31" s="11">
        <f>'4 pr._savarankiškos f-jos'!I144+'6 pr._mokinio krepšelis'!I19+'9 pr._įstaigų pajamos'!I42+'7 pr._kita dotacija'!I85</f>
        <v>0</v>
      </c>
      <c r="I31" s="11">
        <f>'4 pr._savarankiškos f-jos'!J144+'6 pr._mokinio krepšelis'!J19+'9 pr._įstaigų pajamos'!J42+'7 pr._kita dotacija'!J85</f>
        <v>0</v>
      </c>
      <c r="J31" s="11">
        <f>'4 pr._savarankiškos f-jos'!K144+'6 pr._mokinio krepšelis'!K19+'9 pr._įstaigų pajamos'!K42+'7 pr._kita dotacija'!K85</f>
        <v>0</v>
      </c>
      <c r="K31" s="95">
        <f t="shared" si="7"/>
        <v>365.50000000000006</v>
      </c>
      <c r="L31" s="95">
        <f>'4 pr._savarankiškos f-jos'!M144+'6 pr._mokinio krepšelis'!M19+'9 pr._įstaigų pajamos'!M42+'7 pr._kita dotacija'!M85</f>
        <v>365.50000000000006</v>
      </c>
      <c r="M31" s="95">
        <f>'4 pr._savarankiškos f-jos'!N144+'6 pr._mokinio krepšelis'!N19+'9 pr._įstaigų pajamos'!N42+'7 pr._kita dotacija'!N85</f>
        <v>257.60000000000002</v>
      </c>
      <c r="N31" s="95">
        <f>'4 pr._savarankiškos f-jos'!O144+'6 pr._mokinio krepšelis'!O19+'9 pr._įstaigų pajamos'!O42+'7 pr._kita dotacija'!O85</f>
        <v>0</v>
      </c>
    </row>
    <row r="32" spans="1:14" ht="15" customHeight="1" x14ac:dyDescent="0.25">
      <c r="A32" s="14" t="s">
        <v>92</v>
      </c>
      <c r="B32" s="32" t="s">
        <v>369</v>
      </c>
      <c r="C32" s="17">
        <f t="shared" si="5"/>
        <v>553.1</v>
      </c>
      <c r="D32" s="17">
        <f>'4 pr._savarankiškos f-jos'!E145+'6 pr._mokinio krepšelis'!E20+'9 pr._įstaigų pajamos'!E43+'7 pr._kita dotacija'!E87</f>
        <v>553.1</v>
      </c>
      <c r="E32" s="17">
        <f>'4 pr._savarankiškos f-jos'!F145+'6 pr._mokinio krepšelis'!F20+'9 pr._įstaigų pajamos'!F43+'7 pr._kita dotacija'!F87</f>
        <v>391.2</v>
      </c>
      <c r="F32" s="17">
        <f>'4 pr._savarankiškos f-jos'!G145+'6 pr._mokinio krepšelis'!G20+'9 pr._įstaigų pajamos'!G43+'7 pr._kita dotacija'!G87</f>
        <v>0</v>
      </c>
      <c r="G32" s="11">
        <f t="shared" si="6"/>
        <v>0</v>
      </c>
      <c r="H32" s="11">
        <f>'4 pr._savarankiškos f-jos'!I145+'6 pr._mokinio krepšelis'!I20+'9 pr._įstaigų pajamos'!I43+'7 pr._kita dotacija'!I87</f>
        <v>0</v>
      </c>
      <c r="I32" s="11">
        <f>'4 pr._savarankiškos f-jos'!J145+'6 pr._mokinio krepšelis'!J20+'9 pr._įstaigų pajamos'!J43+'7 pr._kita dotacija'!J87</f>
        <v>0</v>
      </c>
      <c r="J32" s="11">
        <f>'4 pr._savarankiškos f-jos'!K145+'6 pr._mokinio krepšelis'!K20+'9 pr._įstaigų pajamos'!K43+'7 pr._kita dotacija'!K87</f>
        <v>0</v>
      </c>
      <c r="K32" s="95">
        <f t="shared" si="7"/>
        <v>553.1</v>
      </c>
      <c r="L32" s="95">
        <f>'4 pr._savarankiškos f-jos'!M145+'6 pr._mokinio krepšelis'!M20+'9 pr._įstaigų pajamos'!M43+'7 pr._kita dotacija'!M87</f>
        <v>553.1</v>
      </c>
      <c r="M32" s="95">
        <f>'4 pr._savarankiškos f-jos'!N145+'6 pr._mokinio krepšelis'!N20+'9 pr._įstaigų pajamos'!N43+'7 pr._kita dotacija'!N87</f>
        <v>391.2</v>
      </c>
      <c r="N32" s="95">
        <f>'4 pr._savarankiškos f-jos'!O145+'6 pr._mokinio krepšelis'!O20+'9 pr._įstaigų pajamos'!O43+'7 pr._kita dotacija'!O87</f>
        <v>0</v>
      </c>
    </row>
    <row r="33" spans="1:14" ht="15" customHeight="1" x14ac:dyDescent="0.25">
      <c r="A33" s="6" t="s">
        <v>93</v>
      </c>
      <c r="B33" s="30" t="s">
        <v>156</v>
      </c>
      <c r="C33" s="17">
        <f t="shared" si="5"/>
        <v>714</v>
      </c>
      <c r="D33" s="17">
        <f>'4 pr._savarankiškos f-jos'!E146+'6 pr._mokinio krepšelis'!E21+'9 pr._įstaigų pajamos'!E44+'7 pr._kita dotacija'!E90</f>
        <v>714</v>
      </c>
      <c r="E33" s="17">
        <f>'4 pr._savarankiškos f-jos'!F146+'6 pr._mokinio krepšelis'!F21+'9 pr._įstaigų pajamos'!F44+'7 pr._kita dotacija'!F90</f>
        <v>463.70000000000005</v>
      </c>
      <c r="F33" s="17">
        <f>'4 pr._savarankiškos f-jos'!G146+'6 pr._mokinio krepšelis'!G21+'9 pr._įstaigų pajamos'!G44+'7 pr._kita dotacija'!G90</f>
        <v>0</v>
      </c>
      <c r="G33" s="11">
        <f t="shared" si="6"/>
        <v>0</v>
      </c>
      <c r="H33" s="11">
        <f>'4 pr._savarankiškos f-jos'!I146+'6 pr._mokinio krepšelis'!I21+'9 pr._įstaigų pajamos'!I44+'7 pr._kita dotacija'!I90</f>
        <v>0</v>
      </c>
      <c r="I33" s="11">
        <f>'4 pr._savarankiškos f-jos'!J146+'6 pr._mokinio krepšelis'!J21+'9 pr._įstaigų pajamos'!J44+'7 pr._kita dotacija'!J90</f>
        <v>0</v>
      </c>
      <c r="J33" s="11">
        <f>'4 pr._savarankiškos f-jos'!K146+'6 pr._mokinio krepšelis'!K21+'9 pr._įstaigų pajamos'!K44+'7 pr._kita dotacija'!K90</f>
        <v>0</v>
      </c>
      <c r="K33" s="95">
        <f t="shared" si="7"/>
        <v>714</v>
      </c>
      <c r="L33" s="95">
        <f>'4 pr._savarankiškos f-jos'!M146+'6 pr._mokinio krepšelis'!M21+'9 pr._įstaigų pajamos'!M44+'7 pr._kita dotacija'!M90</f>
        <v>714</v>
      </c>
      <c r="M33" s="95">
        <f>'4 pr._savarankiškos f-jos'!N146+'6 pr._mokinio krepšelis'!N21+'9 pr._įstaigų pajamos'!N44+'7 pr._kita dotacija'!N90</f>
        <v>463.70000000000005</v>
      </c>
      <c r="N33" s="95">
        <f>'4 pr._savarankiškos f-jos'!O146+'6 pr._mokinio krepšelis'!O21+'9 pr._įstaigų pajamos'!O44+'7 pr._kita dotacija'!O90</f>
        <v>0</v>
      </c>
    </row>
    <row r="34" spans="1:14" ht="15" customHeight="1" x14ac:dyDescent="0.25">
      <c r="A34" s="6" t="s">
        <v>94</v>
      </c>
      <c r="B34" s="30" t="s">
        <v>155</v>
      </c>
      <c r="C34" s="17">
        <f t="shared" si="5"/>
        <v>695.7</v>
      </c>
      <c r="D34" s="17">
        <f>'4 pr._savarankiškos f-jos'!E147+'6 pr._mokinio krepšelis'!E22+'9 pr._įstaigų pajamos'!E45+'7 pr._kita dotacija'!E92</f>
        <v>695.7</v>
      </c>
      <c r="E34" s="17">
        <f>'4 pr._savarankiškos f-jos'!F147+'6 pr._mokinio krepšelis'!F22+'9 pr._įstaigų pajamos'!F45+'7 pr._kita dotacija'!F92</f>
        <v>478.2</v>
      </c>
      <c r="F34" s="17">
        <f>'4 pr._savarankiškos f-jos'!G147+'6 pr._mokinio krepšelis'!G22+'9 pr._įstaigų pajamos'!G45+'7 pr._kita dotacija'!G92</f>
        <v>0</v>
      </c>
      <c r="G34" s="11">
        <f t="shared" si="6"/>
        <v>0</v>
      </c>
      <c r="H34" s="11">
        <f>'4 pr._savarankiškos f-jos'!I147+'6 pr._mokinio krepšelis'!I22+'9 pr._įstaigų pajamos'!I45+'7 pr._kita dotacija'!I92</f>
        <v>0</v>
      </c>
      <c r="I34" s="11">
        <f>'4 pr._savarankiškos f-jos'!J147+'6 pr._mokinio krepšelis'!J22+'9 pr._įstaigų pajamos'!J45+'7 pr._kita dotacija'!J92</f>
        <v>0</v>
      </c>
      <c r="J34" s="11">
        <f>'4 pr._savarankiškos f-jos'!K147+'6 pr._mokinio krepšelis'!K22+'9 pr._įstaigų pajamos'!K45+'7 pr._kita dotacija'!K92</f>
        <v>0</v>
      </c>
      <c r="K34" s="95">
        <f t="shared" si="7"/>
        <v>695.7</v>
      </c>
      <c r="L34" s="95">
        <f>'4 pr._savarankiškos f-jos'!M147+'6 pr._mokinio krepšelis'!M22+'9 pr._įstaigų pajamos'!M45+'7 pr._kita dotacija'!M92</f>
        <v>695.7</v>
      </c>
      <c r="M34" s="95">
        <f>'4 pr._savarankiškos f-jos'!N147+'6 pr._mokinio krepšelis'!N22+'9 pr._įstaigų pajamos'!N45+'7 pr._kita dotacija'!N92</f>
        <v>478.2</v>
      </c>
      <c r="N34" s="95">
        <f>'4 pr._savarankiškos f-jos'!O147+'6 pr._mokinio krepšelis'!O22+'9 pr._įstaigų pajamos'!O45+'7 pr._kita dotacija'!O92</f>
        <v>0</v>
      </c>
    </row>
    <row r="35" spans="1:14" ht="15" customHeight="1" x14ac:dyDescent="0.25">
      <c r="A35" s="6" t="s">
        <v>95</v>
      </c>
      <c r="B35" s="30" t="s">
        <v>154</v>
      </c>
      <c r="C35" s="17">
        <f t="shared" si="5"/>
        <v>683.6</v>
      </c>
      <c r="D35" s="17">
        <f>'4 pr._savarankiškos f-jos'!E148+'6 pr._mokinio krepšelis'!E23+'7 pr._kita dotacija'!E95</f>
        <v>683.6</v>
      </c>
      <c r="E35" s="17">
        <f>'4 pr._savarankiškos f-jos'!F148+'6 pr._mokinio krepšelis'!F23+'7 pr._kita dotacija'!F95</f>
        <v>478.20000000000005</v>
      </c>
      <c r="F35" s="17">
        <f>'4 pr._savarankiškos f-jos'!G148+'6 pr._mokinio krepšelis'!G23+'7 pr._kita dotacija'!G95</f>
        <v>0</v>
      </c>
      <c r="G35" s="11">
        <f t="shared" si="6"/>
        <v>0</v>
      </c>
      <c r="H35" s="11">
        <f>'4 pr._savarankiškos f-jos'!I148+'6 pr._mokinio krepšelis'!I23+'7 pr._kita dotacija'!I95</f>
        <v>0</v>
      </c>
      <c r="I35" s="11">
        <f>'4 pr._savarankiškos f-jos'!J148+'6 pr._mokinio krepšelis'!J23+'7 pr._kita dotacija'!J95</f>
        <v>0</v>
      </c>
      <c r="J35" s="11">
        <f>'4 pr._savarankiškos f-jos'!K148+'6 pr._mokinio krepšelis'!K23+'7 pr._kita dotacija'!K95</f>
        <v>0</v>
      </c>
      <c r="K35" s="95">
        <f t="shared" si="7"/>
        <v>683.6</v>
      </c>
      <c r="L35" s="95">
        <f>'4 pr._savarankiškos f-jos'!M148+'6 pr._mokinio krepšelis'!M23+'7 pr._kita dotacija'!M95</f>
        <v>683.6</v>
      </c>
      <c r="M35" s="95">
        <f>'4 pr._savarankiškos f-jos'!N148+'6 pr._mokinio krepšelis'!N23+'7 pr._kita dotacija'!N95</f>
        <v>478.20000000000005</v>
      </c>
      <c r="N35" s="95">
        <f>'4 pr._savarankiškos f-jos'!O148+'6 pr._mokinio krepšelis'!O23+'7 pr._kita dotacija'!O95</f>
        <v>0</v>
      </c>
    </row>
    <row r="36" spans="1:14" ht="15" customHeight="1" x14ac:dyDescent="0.25">
      <c r="A36" s="6" t="s">
        <v>96</v>
      </c>
      <c r="B36" s="13" t="s">
        <v>425</v>
      </c>
      <c r="C36" s="17">
        <f t="shared" si="5"/>
        <v>725.90000000000009</v>
      </c>
      <c r="D36" s="17">
        <f>'4 pr._savarankiškos f-jos'!E149+'6 pr._mokinio krepšelis'!E24+'9 pr._įstaigų pajamos'!E46+'7 pr._kita dotacija'!E98</f>
        <v>725.90000000000009</v>
      </c>
      <c r="E36" s="17">
        <f>'4 pr._savarankiškos f-jos'!F149+'6 pr._mokinio krepšelis'!F24+'9 pr._įstaigų pajamos'!F46+'7 pr._kita dotacija'!F98</f>
        <v>502.6</v>
      </c>
      <c r="F36" s="17">
        <f>'4 pr._savarankiškos f-jos'!G149+'6 pr._mokinio krepšelis'!G24+'9 pr._įstaigų pajamos'!G46+'7 pr._kita dotacija'!G98</f>
        <v>0</v>
      </c>
      <c r="G36" s="11">
        <f t="shared" si="6"/>
        <v>0</v>
      </c>
      <c r="H36" s="11">
        <f>'4 pr._savarankiškos f-jos'!I149+'6 pr._mokinio krepšelis'!I24+'9 pr._įstaigų pajamos'!I46+'7 pr._kita dotacija'!I98</f>
        <v>0</v>
      </c>
      <c r="I36" s="11">
        <f>'4 pr._savarankiškos f-jos'!J149+'6 pr._mokinio krepšelis'!J24+'9 pr._įstaigų pajamos'!J46+'7 pr._kita dotacija'!J98</f>
        <v>0</v>
      </c>
      <c r="J36" s="11">
        <f>'4 pr._savarankiškos f-jos'!K149+'6 pr._mokinio krepšelis'!K24+'9 pr._įstaigų pajamos'!K46+'7 pr._kita dotacija'!K98</f>
        <v>0</v>
      </c>
      <c r="K36" s="95">
        <f t="shared" si="7"/>
        <v>725.90000000000009</v>
      </c>
      <c r="L36" s="95">
        <f>'4 pr._savarankiškos f-jos'!M149+'6 pr._mokinio krepšelis'!M24+'9 pr._įstaigų pajamos'!M46+'7 pr._kita dotacija'!M98</f>
        <v>725.90000000000009</v>
      </c>
      <c r="M36" s="95">
        <f>'4 pr._savarankiškos f-jos'!N149+'6 pr._mokinio krepšelis'!N24+'9 pr._įstaigų pajamos'!N46+'7 pr._kita dotacija'!N98</f>
        <v>502.6</v>
      </c>
      <c r="N36" s="95">
        <f>'4 pr._savarankiškos f-jos'!O149+'6 pr._mokinio krepšelis'!O24+'9 pr._įstaigų pajamos'!O46+'7 pr._kita dotacija'!O98</f>
        <v>0</v>
      </c>
    </row>
    <row r="37" spans="1:14" ht="15" customHeight="1" x14ac:dyDescent="0.25">
      <c r="A37" s="6" t="s">
        <v>97</v>
      </c>
      <c r="B37" s="94" t="s">
        <v>46</v>
      </c>
      <c r="C37" s="17">
        <f t="shared" si="5"/>
        <v>238.29999999999998</v>
      </c>
      <c r="D37" s="17">
        <f>'4 pr._savarankiškos f-jos'!E150+'6 pr._mokinio krepšelis'!E25+'7 pr._kita dotacija'!E101</f>
        <v>238.29999999999998</v>
      </c>
      <c r="E37" s="17">
        <f>'4 pr._savarankiškos f-jos'!F150+'6 pr._mokinio krepšelis'!F25+'7 pr._kita dotacija'!F101</f>
        <v>169.3</v>
      </c>
      <c r="F37" s="17">
        <f>'4 pr._savarankiškos f-jos'!G150+'6 pr._mokinio krepšelis'!G25+'7 pr._kita dotacija'!G101</f>
        <v>0</v>
      </c>
      <c r="G37" s="11">
        <f t="shared" si="6"/>
        <v>0</v>
      </c>
      <c r="H37" s="11">
        <f>'4 pr._savarankiškos f-jos'!I150+'6 pr._mokinio krepšelis'!I25+'7 pr._kita dotacija'!I101</f>
        <v>0</v>
      </c>
      <c r="I37" s="11">
        <f>'4 pr._savarankiškos f-jos'!J150+'6 pr._mokinio krepšelis'!J25+'7 pr._kita dotacija'!J101</f>
        <v>0</v>
      </c>
      <c r="J37" s="11">
        <f>'4 pr._savarankiškos f-jos'!K150+'6 pr._mokinio krepšelis'!K25+'7 pr._kita dotacija'!K101</f>
        <v>0</v>
      </c>
      <c r="K37" s="95">
        <f t="shared" si="7"/>
        <v>238.29999999999998</v>
      </c>
      <c r="L37" s="95">
        <f>'4 pr._savarankiškos f-jos'!M150+'6 pr._mokinio krepšelis'!M25+'7 pr._kita dotacija'!M101</f>
        <v>238.29999999999998</v>
      </c>
      <c r="M37" s="95">
        <f>'4 pr._savarankiškos f-jos'!N150+'6 pr._mokinio krepšelis'!N25+'7 pr._kita dotacija'!N101</f>
        <v>169.3</v>
      </c>
      <c r="N37" s="95">
        <f>'4 pr._savarankiškos f-jos'!O150+'6 pr._mokinio krepšelis'!O25+'7 pr._kita dotacija'!O101</f>
        <v>0</v>
      </c>
    </row>
    <row r="38" spans="1:14" ht="15" customHeight="1" x14ac:dyDescent="0.25">
      <c r="A38" s="6" t="s">
        <v>98</v>
      </c>
      <c r="B38" s="30" t="s">
        <v>43</v>
      </c>
      <c r="C38" s="17">
        <f t="shared" si="5"/>
        <v>297.10000000000002</v>
      </c>
      <c r="D38" s="17">
        <f>'4 pr._savarankiškos f-jos'!E151+'6 pr._mokinio krepšelis'!E26+'7 pr._kita dotacija'!E103</f>
        <v>297.10000000000002</v>
      </c>
      <c r="E38" s="17">
        <f>'4 pr._savarankiškos f-jos'!F151+'6 pr._mokinio krepšelis'!F26+'7 pr._kita dotacija'!F103</f>
        <v>212.60000000000002</v>
      </c>
      <c r="F38" s="17">
        <f>'4 pr._savarankiškos f-jos'!G151+'6 pr._mokinio krepšelis'!G26+'7 pr._kita dotacija'!G103</f>
        <v>0</v>
      </c>
      <c r="G38" s="11">
        <f t="shared" si="6"/>
        <v>0</v>
      </c>
      <c r="H38" s="11">
        <f>'4 pr._savarankiškos f-jos'!I151+'6 pr._mokinio krepšelis'!I26+'7 pr._kita dotacija'!I103</f>
        <v>0</v>
      </c>
      <c r="I38" s="11">
        <f>'4 pr._savarankiškos f-jos'!J151+'6 pr._mokinio krepšelis'!J26+'7 pr._kita dotacija'!J103</f>
        <v>0</v>
      </c>
      <c r="J38" s="11">
        <f>'4 pr._savarankiškos f-jos'!K151+'6 pr._mokinio krepšelis'!K26+'7 pr._kita dotacija'!K103</f>
        <v>0</v>
      </c>
      <c r="K38" s="95">
        <f t="shared" si="7"/>
        <v>297.10000000000002</v>
      </c>
      <c r="L38" s="95">
        <f>'4 pr._savarankiškos f-jos'!M151+'6 pr._mokinio krepšelis'!M26+'7 pr._kita dotacija'!M103</f>
        <v>297.10000000000002</v>
      </c>
      <c r="M38" s="95">
        <f>'4 pr._savarankiškos f-jos'!N151+'6 pr._mokinio krepšelis'!N26+'7 pr._kita dotacija'!N103</f>
        <v>212.60000000000002</v>
      </c>
      <c r="N38" s="95">
        <f>'4 pr._savarankiškos f-jos'!O151+'6 pr._mokinio krepšelis'!O26+'7 pr._kita dotacija'!O103</f>
        <v>0</v>
      </c>
    </row>
    <row r="39" spans="1:14" ht="15" customHeight="1" x14ac:dyDescent="0.25">
      <c r="A39" s="6" t="s">
        <v>99</v>
      </c>
      <c r="B39" s="30" t="s">
        <v>45</v>
      </c>
      <c r="C39" s="17">
        <f t="shared" si="5"/>
        <v>261.5</v>
      </c>
      <c r="D39" s="17">
        <f>'4 pr._savarankiškos f-jos'!E152+'6 pr._mokinio krepšelis'!E27+'7 pr._kita dotacija'!E106</f>
        <v>261.5</v>
      </c>
      <c r="E39" s="17">
        <f>'4 pr._savarankiškos f-jos'!F152+'6 pr._mokinio krepšelis'!F27+'7 pr._kita dotacija'!F106</f>
        <v>188.4</v>
      </c>
      <c r="F39" s="17">
        <f>'4 pr._savarankiškos f-jos'!G152+'6 pr._mokinio krepšelis'!G27+'7 pr._kita dotacija'!G106</f>
        <v>0</v>
      </c>
      <c r="G39" s="11">
        <f t="shared" si="6"/>
        <v>0</v>
      </c>
      <c r="H39" s="11">
        <f>'4 pr._savarankiškos f-jos'!I152+'6 pr._mokinio krepšelis'!I27+'7 pr._kita dotacija'!I106</f>
        <v>0</v>
      </c>
      <c r="I39" s="11">
        <f>'4 pr._savarankiškos f-jos'!J152+'6 pr._mokinio krepšelis'!J27+'7 pr._kita dotacija'!J106</f>
        <v>0</v>
      </c>
      <c r="J39" s="11">
        <f>'4 pr._savarankiškos f-jos'!K152+'6 pr._mokinio krepšelis'!K27+'7 pr._kita dotacija'!K106</f>
        <v>0</v>
      </c>
      <c r="K39" s="95">
        <f t="shared" si="7"/>
        <v>261.5</v>
      </c>
      <c r="L39" s="95">
        <f>'4 pr._savarankiškos f-jos'!M152+'6 pr._mokinio krepšelis'!M27+'7 pr._kita dotacija'!M106</f>
        <v>261.5</v>
      </c>
      <c r="M39" s="95">
        <f>'4 pr._savarankiškos f-jos'!N152+'6 pr._mokinio krepšelis'!N27+'7 pr._kita dotacija'!N106</f>
        <v>188.4</v>
      </c>
      <c r="N39" s="95">
        <f>'4 pr._savarankiškos f-jos'!O152+'6 pr._mokinio krepšelis'!O27+'7 pr._kita dotacija'!O106</f>
        <v>0</v>
      </c>
    </row>
    <row r="40" spans="1:14" ht="15" customHeight="1" x14ac:dyDescent="0.25">
      <c r="A40" s="6" t="s">
        <v>100</v>
      </c>
      <c r="B40" s="30" t="s">
        <v>169</v>
      </c>
      <c r="C40" s="17">
        <f t="shared" si="5"/>
        <v>426.5</v>
      </c>
      <c r="D40" s="17">
        <f>'4 pr._savarankiškos f-jos'!E153+'6 pr._mokinio krepšelis'!E28+'7 pr._kita dotacija'!E108+'9 pr._įstaigų pajamos'!E47</f>
        <v>426.5</v>
      </c>
      <c r="E40" s="17">
        <f>'4 pr._savarankiškos f-jos'!F153+'6 pr._mokinio krepšelis'!F28+'7 pr._kita dotacija'!F108+'9 pr._įstaigų pajamos'!F47</f>
        <v>293.8</v>
      </c>
      <c r="F40" s="17">
        <f>'4 pr._savarankiškos f-jos'!G153+'6 pr._mokinio krepšelis'!G28+'7 pr._kita dotacija'!G108+'9 pr._įstaigų pajamos'!G47</f>
        <v>0</v>
      </c>
      <c r="G40" s="11">
        <f t="shared" si="6"/>
        <v>0</v>
      </c>
      <c r="H40" s="11">
        <f>'4 pr._savarankiškos f-jos'!I153+'6 pr._mokinio krepšelis'!I28+'7 pr._kita dotacija'!I108+'9 pr._įstaigų pajamos'!I47</f>
        <v>0</v>
      </c>
      <c r="I40" s="11">
        <f>'4 pr._savarankiškos f-jos'!J153+'6 pr._mokinio krepšelis'!J28+'7 pr._kita dotacija'!J108+'9 pr._įstaigų pajamos'!J47</f>
        <v>0</v>
      </c>
      <c r="J40" s="11">
        <f>'4 pr._savarankiškos f-jos'!K153+'6 pr._mokinio krepšelis'!K28+'7 pr._kita dotacija'!K108+'9 pr._įstaigų pajamos'!K47</f>
        <v>0</v>
      </c>
      <c r="K40" s="95">
        <f t="shared" si="7"/>
        <v>426.5</v>
      </c>
      <c r="L40" s="95">
        <f>'4 pr._savarankiškos f-jos'!M153+'6 pr._mokinio krepšelis'!M28+'7 pr._kita dotacija'!M108+'9 pr._įstaigų pajamos'!M47</f>
        <v>426.5</v>
      </c>
      <c r="M40" s="95">
        <f>'4 pr._savarankiškos f-jos'!N153+'6 pr._mokinio krepšelis'!N28+'7 pr._kita dotacija'!N108+'9 pr._įstaigų pajamos'!N47</f>
        <v>293.8</v>
      </c>
      <c r="N40" s="95">
        <f>'4 pr._savarankiškos f-jos'!O153+'6 pr._mokinio krepšelis'!O28+'7 pr._kita dotacija'!O108+'9 pr._įstaigų pajamos'!O47</f>
        <v>0</v>
      </c>
    </row>
    <row r="41" spans="1:14" ht="15" customHeight="1" x14ac:dyDescent="0.25">
      <c r="A41" s="6" t="s">
        <v>101</v>
      </c>
      <c r="B41" s="30" t="s">
        <v>44</v>
      </c>
      <c r="C41" s="17">
        <f t="shared" si="5"/>
        <v>190.1</v>
      </c>
      <c r="D41" s="17">
        <f>'4 pr._savarankiškos f-jos'!E154+'6 pr._mokinio krepšelis'!E29+'7 pr._kita dotacija'!E110+'9 pr._įstaigų pajamos'!E48</f>
        <v>190.1</v>
      </c>
      <c r="E41" s="17">
        <f>'4 pr._savarankiškos f-jos'!F154+'6 pr._mokinio krepšelis'!F29+'7 pr._kita dotacija'!F110+'9 pr._įstaigų pajamos'!F48</f>
        <v>134</v>
      </c>
      <c r="F41" s="17">
        <f>'4 pr._savarankiškos f-jos'!G154+'6 pr._mokinio krepšelis'!G29+'7 pr._kita dotacija'!G110+'9 pr._įstaigų pajamos'!G48</f>
        <v>0</v>
      </c>
      <c r="G41" s="11">
        <f t="shared" si="6"/>
        <v>0</v>
      </c>
      <c r="H41" s="11">
        <f>'4 pr._savarankiškos f-jos'!I154+'6 pr._mokinio krepšelis'!I29+'7 pr._kita dotacija'!I110+'9 pr._įstaigų pajamos'!I48</f>
        <v>0</v>
      </c>
      <c r="I41" s="11">
        <f>'4 pr._savarankiškos f-jos'!J154+'6 pr._mokinio krepšelis'!J29+'7 pr._kita dotacija'!J110+'9 pr._įstaigų pajamos'!J48</f>
        <v>0</v>
      </c>
      <c r="J41" s="11">
        <f>'4 pr._savarankiškos f-jos'!K154+'6 pr._mokinio krepšelis'!K29+'7 pr._kita dotacija'!K110+'9 pr._įstaigų pajamos'!K48</f>
        <v>0</v>
      </c>
      <c r="K41" s="95">
        <f t="shared" si="7"/>
        <v>190.1</v>
      </c>
      <c r="L41" s="95">
        <f>'4 pr._savarankiškos f-jos'!M154+'6 pr._mokinio krepšelis'!M29+'7 pr._kita dotacija'!M110+'9 pr._įstaigų pajamos'!M48</f>
        <v>190.1</v>
      </c>
      <c r="M41" s="95">
        <f>'4 pr._savarankiškos f-jos'!N154+'6 pr._mokinio krepšelis'!N29+'7 pr._kita dotacija'!N110+'9 pr._įstaigų pajamos'!N48</f>
        <v>134</v>
      </c>
      <c r="N41" s="95">
        <f>'4 pr._savarankiškos f-jos'!O154+'6 pr._mokinio krepšelis'!O29+'7 pr._kita dotacija'!O110+'9 pr._įstaigų pajamos'!O48</f>
        <v>0</v>
      </c>
    </row>
    <row r="42" spans="1:14" ht="15" customHeight="1" x14ac:dyDescent="0.25">
      <c r="A42" s="6" t="s">
        <v>102</v>
      </c>
      <c r="B42" s="94" t="s">
        <v>47</v>
      </c>
      <c r="C42" s="17">
        <f t="shared" si="5"/>
        <v>360.6</v>
      </c>
      <c r="D42" s="17">
        <f>'4 pr._savarankiškos f-jos'!E155+'6 pr._mokinio krepšelis'!E30+'7 pr._kita dotacija'!E112</f>
        <v>360.6</v>
      </c>
      <c r="E42" s="17">
        <f>'4 pr._savarankiškos f-jos'!F155+'6 pr._mokinio krepšelis'!F30+'7 pr._kita dotacija'!F112</f>
        <v>251.8</v>
      </c>
      <c r="F42" s="17">
        <f>'4 pr._savarankiškos f-jos'!G155+'6 pr._mokinio krepšelis'!G30+'7 pr._kita dotacija'!G112</f>
        <v>0</v>
      </c>
      <c r="G42" s="11">
        <f t="shared" si="6"/>
        <v>0</v>
      </c>
      <c r="H42" s="11">
        <f>'4 pr._savarankiškos f-jos'!I155+'6 pr._mokinio krepšelis'!I30+'7 pr._kita dotacija'!I112</f>
        <v>0</v>
      </c>
      <c r="I42" s="11">
        <f>'4 pr._savarankiškos f-jos'!J155+'6 pr._mokinio krepšelis'!J30+'7 pr._kita dotacija'!J112</f>
        <v>0</v>
      </c>
      <c r="J42" s="11">
        <f>'4 pr._savarankiškos f-jos'!K155+'6 pr._mokinio krepšelis'!K30+'7 pr._kita dotacija'!K112</f>
        <v>0</v>
      </c>
      <c r="K42" s="95">
        <f t="shared" si="7"/>
        <v>360.6</v>
      </c>
      <c r="L42" s="95">
        <f>'4 pr._savarankiškos f-jos'!M155+'6 pr._mokinio krepšelis'!M30+'7 pr._kita dotacija'!M112</f>
        <v>360.6</v>
      </c>
      <c r="M42" s="95">
        <f>'4 pr._savarankiškos f-jos'!N155+'6 pr._mokinio krepšelis'!N30+'7 pr._kita dotacija'!N112</f>
        <v>251.8</v>
      </c>
      <c r="N42" s="95">
        <f>'4 pr._savarankiškos f-jos'!O155+'6 pr._mokinio krepšelis'!O30+'7 pr._kita dotacija'!O112</f>
        <v>0</v>
      </c>
    </row>
    <row r="43" spans="1:14" ht="15" customHeight="1" x14ac:dyDescent="0.25">
      <c r="A43" s="6" t="s">
        <v>103</v>
      </c>
      <c r="B43" s="34" t="s">
        <v>426</v>
      </c>
      <c r="C43" s="17">
        <f>D43+F43</f>
        <v>312.60000000000002</v>
      </c>
      <c r="D43" s="17">
        <f>'4 pr._savarankiškos f-jos'!E156+'6 pr._mokinio krepšelis'!E31+'7 pr._kita dotacija'!E114+'9 pr._įstaigų pajamos'!E49</f>
        <v>312.60000000000002</v>
      </c>
      <c r="E43" s="17">
        <f>'4 pr._savarankiškos f-jos'!F156+'6 pr._mokinio krepšelis'!F31+'7 pr._kita dotacija'!F114+'9 pr._įstaigų pajamos'!F49</f>
        <v>215.10000000000002</v>
      </c>
      <c r="F43" s="17">
        <f>'4 pr._savarankiškos f-jos'!G156+'6 pr._mokinio krepšelis'!G31+'7 pr._kita dotacija'!G114+'9 pr._įstaigų pajamos'!G49</f>
        <v>0</v>
      </c>
      <c r="G43" s="11">
        <f>H43+J43</f>
        <v>0</v>
      </c>
      <c r="H43" s="11">
        <f>'4 pr._savarankiškos f-jos'!I156+'6 pr._mokinio krepšelis'!I31+'7 pr._kita dotacija'!I114+'9 pr._įstaigų pajamos'!I49</f>
        <v>0</v>
      </c>
      <c r="I43" s="11">
        <f>'4 pr._savarankiškos f-jos'!J156+'6 pr._mokinio krepšelis'!J31+'7 pr._kita dotacija'!J114+'9 pr._įstaigų pajamos'!J49</f>
        <v>0</v>
      </c>
      <c r="J43" s="11">
        <f>'4 pr._savarankiškos f-jos'!K156+'6 pr._mokinio krepšelis'!K31+'7 pr._kita dotacija'!K114+'9 pr._įstaigų pajamos'!K49</f>
        <v>0</v>
      </c>
      <c r="K43" s="95">
        <f>L43+N43</f>
        <v>312.60000000000002</v>
      </c>
      <c r="L43" s="95">
        <f>'4 pr._savarankiškos f-jos'!M156+'6 pr._mokinio krepšelis'!M31+'7 pr._kita dotacija'!M114+'9 pr._įstaigų pajamos'!M49</f>
        <v>312.60000000000002</v>
      </c>
      <c r="M43" s="95">
        <f>'4 pr._savarankiškos f-jos'!N156+'6 pr._mokinio krepšelis'!N31+'7 pr._kita dotacija'!N114+'9 pr._įstaigų pajamos'!N49</f>
        <v>215.10000000000002</v>
      </c>
      <c r="N43" s="95">
        <f>'4 pr._savarankiškos f-jos'!O156+'6 pr._mokinio krepšelis'!O31+'7 pr._kita dotacija'!O114+'9 pr._įstaigų pajamos'!O49</f>
        <v>0</v>
      </c>
    </row>
    <row r="44" spans="1:14" ht="15" customHeight="1" x14ac:dyDescent="0.25">
      <c r="A44" s="6" t="s">
        <v>104</v>
      </c>
      <c r="B44" s="30" t="s">
        <v>64</v>
      </c>
      <c r="C44" s="17">
        <f t="shared" si="5"/>
        <v>176.6</v>
      </c>
      <c r="D44" s="17">
        <f>'4 pr._savarankiškos f-jos'!E157+'6 pr._mokinio krepšelis'!E32+'9 pr._įstaigų pajamos'!E50+'7 pr._kita dotacija'!E116</f>
        <v>176.6</v>
      </c>
      <c r="E44" s="17">
        <f>'4 pr._savarankiškos f-jos'!F157+'6 pr._mokinio krepšelis'!F32+'9 pr._įstaigų pajamos'!F50+'7 pr._kita dotacija'!F116</f>
        <v>111.2</v>
      </c>
      <c r="F44" s="17">
        <f>'4 pr._savarankiškos f-jos'!G157+'6 pr._mokinio krepšelis'!G32+'9 pr._įstaigų pajamos'!G50+'7 pr._kita dotacija'!G116</f>
        <v>0</v>
      </c>
      <c r="G44" s="11">
        <f t="shared" ref="G44:G45" si="8">H44+J44</f>
        <v>0</v>
      </c>
      <c r="H44" s="11">
        <f>'4 pr._savarankiškos f-jos'!I157+'6 pr._mokinio krepšelis'!I32+'9 pr._įstaigų pajamos'!I50+'7 pr._kita dotacija'!I116</f>
        <v>0</v>
      </c>
      <c r="I44" s="11">
        <f>'4 pr._savarankiškos f-jos'!J157+'6 pr._mokinio krepšelis'!J32+'9 pr._įstaigų pajamos'!J50+'7 pr._kita dotacija'!J116</f>
        <v>0</v>
      </c>
      <c r="J44" s="11">
        <f>'4 pr._savarankiškos f-jos'!K157+'6 pr._mokinio krepšelis'!K32+'9 pr._įstaigų pajamos'!K50+'7 pr._kita dotacija'!K116</f>
        <v>0</v>
      </c>
      <c r="K44" s="95">
        <f t="shared" ref="K44:K45" si="9">L44+N44</f>
        <v>176.6</v>
      </c>
      <c r="L44" s="95">
        <f>'4 pr._savarankiškos f-jos'!M157+'6 pr._mokinio krepšelis'!M32+'9 pr._įstaigų pajamos'!M50+'7 pr._kita dotacija'!M116</f>
        <v>176.6</v>
      </c>
      <c r="M44" s="95">
        <f>'4 pr._savarankiškos f-jos'!N157+'6 pr._mokinio krepšelis'!N32+'9 pr._įstaigų pajamos'!N50+'7 pr._kita dotacija'!N116</f>
        <v>111.2</v>
      </c>
      <c r="N44" s="95">
        <f>'4 pr._savarankiškos f-jos'!O157+'6 pr._mokinio krepšelis'!O32+'9 pr._įstaigų pajamos'!O50+'7 pr._kita dotacija'!O116</f>
        <v>0</v>
      </c>
    </row>
    <row r="45" spans="1:14" ht="15" customHeight="1" x14ac:dyDescent="0.25">
      <c r="A45" s="14" t="s">
        <v>105</v>
      </c>
      <c r="B45" s="30" t="s">
        <v>42</v>
      </c>
      <c r="C45" s="17">
        <f t="shared" si="5"/>
        <v>373.40000000000003</v>
      </c>
      <c r="D45" s="17">
        <f>'4 pr._savarankiškos f-jos'!E158+'6 pr._mokinio krepšelis'!E33+'9 pr._įstaigų pajamos'!E51+'11 pr._apyvartinės lėšos'!E41+'7 pr._kita dotacija'!E118</f>
        <v>373.40000000000003</v>
      </c>
      <c r="E45" s="17">
        <f>'4 pr._savarankiškos f-jos'!F158+'6 pr._mokinio krepšelis'!F33+'9 pr._įstaigų pajamos'!F51+'11 pr._apyvartinės lėšos'!F41+'7 pr._kita dotacija'!F118</f>
        <v>228.7</v>
      </c>
      <c r="F45" s="17">
        <f>'4 pr._savarankiškos f-jos'!G158+'6 pr._mokinio krepšelis'!G33+'9 pr._įstaigų pajamos'!G51+'11 pr._apyvartinės lėšos'!G41+'7 pr._kita dotacija'!G118</f>
        <v>0</v>
      </c>
      <c r="G45" s="11">
        <f t="shared" si="8"/>
        <v>0</v>
      </c>
      <c r="H45" s="11">
        <f>'4 pr._savarankiškos f-jos'!I158+'6 pr._mokinio krepšelis'!I33+'9 pr._įstaigų pajamos'!I51+'11 pr._apyvartinės lėšos'!I41+'7 pr._kita dotacija'!I118</f>
        <v>0</v>
      </c>
      <c r="I45" s="11">
        <f>'4 pr._savarankiškos f-jos'!J158+'6 pr._mokinio krepšelis'!J33+'9 pr._įstaigų pajamos'!J51+'11 pr._apyvartinės lėšos'!J41+'7 pr._kita dotacija'!J118</f>
        <v>0</v>
      </c>
      <c r="J45" s="11">
        <f>'4 pr._savarankiškos f-jos'!K158+'6 pr._mokinio krepšelis'!K33+'9 pr._įstaigų pajamos'!K51+'11 pr._apyvartinės lėšos'!K41+'7 pr._kita dotacija'!K118</f>
        <v>0</v>
      </c>
      <c r="K45" s="95">
        <f t="shared" si="9"/>
        <v>373.40000000000003</v>
      </c>
      <c r="L45" s="95">
        <f>'4 pr._savarankiškos f-jos'!M158+'6 pr._mokinio krepšelis'!M33+'9 pr._įstaigų pajamos'!M51+'11 pr._apyvartinės lėšos'!M41+'7 pr._kita dotacija'!M118</f>
        <v>373.40000000000003</v>
      </c>
      <c r="M45" s="95">
        <f>'4 pr._savarankiškos f-jos'!N158+'6 pr._mokinio krepšelis'!N33+'9 pr._įstaigų pajamos'!N51+'11 pr._apyvartinės lėšos'!N41+'7 pr._kita dotacija'!N118</f>
        <v>228.7</v>
      </c>
      <c r="N45" s="95">
        <f>'4 pr._savarankiškos f-jos'!O158+'6 pr._mokinio krepšelis'!O33+'9 pr._įstaigų pajamos'!O51+'11 pr._apyvartinės lėšos'!O41+'7 pr._kita dotacija'!O118</f>
        <v>0</v>
      </c>
    </row>
    <row r="46" spans="1:14" ht="15" customHeight="1" x14ac:dyDescent="0.25">
      <c r="A46" s="33" t="s">
        <v>106</v>
      </c>
      <c r="B46" s="30" t="s">
        <v>427</v>
      </c>
      <c r="C46" s="17">
        <f>D46+F46</f>
        <v>201</v>
      </c>
      <c r="D46" s="17">
        <f>'4 pr._savarankiškos f-jos'!E159+'6 pr._mokinio krepšelis'!E34+'7 pr._kita dotacija'!E120+'9 pr._įstaigų pajamos'!E52</f>
        <v>201</v>
      </c>
      <c r="E46" s="17">
        <f>'4 pr._savarankiškos f-jos'!F159+'6 pr._mokinio krepšelis'!F34+'7 pr._kita dotacija'!F120+'9 pr._įstaigų pajamos'!F52</f>
        <v>126.2</v>
      </c>
      <c r="F46" s="17">
        <f>'4 pr._savarankiškos f-jos'!G159+'6 pr._mokinio krepšelis'!G34+'7 pr._kita dotacija'!G120+'9 pr._įstaigų pajamos'!G52</f>
        <v>0</v>
      </c>
      <c r="G46" s="11">
        <f>H46+J46</f>
        <v>0</v>
      </c>
      <c r="H46" s="11">
        <f>'4 pr._savarankiškos f-jos'!I159+'6 pr._mokinio krepšelis'!I34+'7 pr._kita dotacija'!I120+'9 pr._įstaigų pajamos'!I52</f>
        <v>0</v>
      </c>
      <c r="I46" s="11">
        <f>'4 pr._savarankiškos f-jos'!J159+'6 pr._mokinio krepšelis'!J34+'7 pr._kita dotacija'!J120+'9 pr._įstaigų pajamos'!J52</f>
        <v>0</v>
      </c>
      <c r="J46" s="11">
        <f>'4 pr._savarankiškos f-jos'!K159+'6 pr._mokinio krepšelis'!K34+'7 pr._kita dotacija'!K120+'9 pr._įstaigų pajamos'!K52</f>
        <v>0</v>
      </c>
      <c r="K46" s="95">
        <f>L46+N46</f>
        <v>201</v>
      </c>
      <c r="L46" s="95">
        <f>'4 pr._savarankiškos f-jos'!M159+'6 pr._mokinio krepšelis'!M34+'7 pr._kita dotacija'!M120+'9 pr._įstaigų pajamos'!M52</f>
        <v>201</v>
      </c>
      <c r="M46" s="95">
        <f>'4 pr._savarankiškos f-jos'!N159+'6 pr._mokinio krepšelis'!N34+'7 pr._kita dotacija'!N120+'9 pr._įstaigų pajamos'!N52</f>
        <v>126.2</v>
      </c>
      <c r="N46" s="95">
        <f>'4 pr._savarankiškos f-jos'!O159+'6 pr._mokinio krepšelis'!O34+'7 pr._kita dotacija'!O120+'9 pr._įstaigų pajamos'!O52</f>
        <v>0</v>
      </c>
    </row>
    <row r="47" spans="1:14" ht="15" customHeight="1" x14ac:dyDescent="0.25">
      <c r="A47" s="6" t="s">
        <v>107</v>
      </c>
      <c r="B47" s="94" t="s">
        <v>41</v>
      </c>
      <c r="C47" s="17">
        <f t="shared" si="5"/>
        <v>189.3</v>
      </c>
      <c r="D47" s="17">
        <f>'4 pr._savarankiškos f-jos'!E160+'6 pr._mokinio krepšelis'!E35+'9 pr._įstaigų pajamos'!E53+'11 pr._apyvartinės lėšos'!E43+'7 pr._kita dotacija'!E122</f>
        <v>189.3</v>
      </c>
      <c r="E47" s="17">
        <f>'4 pr._savarankiškos f-jos'!F160+'6 pr._mokinio krepšelis'!F35+'9 pr._įstaigų pajamos'!F53+'11 pr._apyvartinės lėšos'!F43+'7 pr._kita dotacija'!F122</f>
        <v>110.4</v>
      </c>
      <c r="F47" s="17">
        <f>'4 pr._savarankiškos f-jos'!G160+'6 pr._mokinio krepšelis'!G35+'9 pr._įstaigų pajamos'!G53+'11 pr._apyvartinės lėšos'!G43+'7 pr._kita dotacija'!G122</f>
        <v>0</v>
      </c>
      <c r="G47" s="11">
        <f t="shared" ref="G47:G72" si="10">H47+J47</f>
        <v>0</v>
      </c>
      <c r="H47" s="11">
        <f>'4 pr._savarankiškos f-jos'!I160+'6 pr._mokinio krepšelis'!I35+'9 pr._įstaigų pajamos'!I53+'11 pr._apyvartinės lėšos'!I43+'7 pr._kita dotacija'!I122</f>
        <v>0</v>
      </c>
      <c r="I47" s="11">
        <f>'4 pr._savarankiškos f-jos'!J160+'6 pr._mokinio krepšelis'!J35+'9 pr._įstaigų pajamos'!J53+'11 pr._apyvartinės lėšos'!J43+'7 pr._kita dotacija'!J122</f>
        <v>0</v>
      </c>
      <c r="J47" s="11">
        <f>'4 pr._savarankiškos f-jos'!K160+'6 pr._mokinio krepšelis'!K35+'9 pr._įstaigų pajamos'!K53+'11 pr._apyvartinės lėšos'!K43+'7 pr._kita dotacija'!K122</f>
        <v>0</v>
      </c>
      <c r="K47" s="95">
        <f t="shared" ref="K47:K72" si="11">L47+N47</f>
        <v>189.3</v>
      </c>
      <c r="L47" s="95">
        <f>'4 pr._savarankiškos f-jos'!M160+'6 pr._mokinio krepšelis'!M35+'9 pr._įstaigų pajamos'!M53+'11 pr._apyvartinės lėšos'!M43+'7 pr._kita dotacija'!M122</f>
        <v>189.3</v>
      </c>
      <c r="M47" s="95">
        <f>'4 pr._savarankiškos f-jos'!N160+'6 pr._mokinio krepšelis'!N35+'9 pr._įstaigų pajamos'!N53+'11 pr._apyvartinės lėšos'!N43+'7 pr._kita dotacija'!N122</f>
        <v>110.4</v>
      </c>
      <c r="N47" s="95">
        <f>'4 pr._savarankiškos f-jos'!O160+'6 pr._mokinio krepšelis'!O35+'9 pr._įstaigų pajamos'!O53+'11 pr._apyvartinės lėšos'!O43+'7 pr._kita dotacija'!O122</f>
        <v>0</v>
      </c>
    </row>
    <row r="48" spans="1:14" ht="15" customHeight="1" x14ac:dyDescent="0.25">
      <c r="A48" s="6" t="s">
        <v>108</v>
      </c>
      <c r="B48" s="30" t="s">
        <v>165</v>
      </c>
      <c r="C48" s="17">
        <f t="shared" si="5"/>
        <v>206.8</v>
      </c>
      <c r="D48" s="17">
        <f>'4 pr._savarankiškos f-jos'!E161+'6 pr._mokinio krepšelis'!E36+'9 pr._įstaigų pajamos'!E54+'11 pr._apyvartinės lėšos'!E45+'7 pr._kita dotacija'!E124</f>
        <v>206.8</v>
      </c>
      <c r="E48" s="17">
        <f>'4 pr._savarankiškos f-jos'!F161+'6 pr._mokinio krepšelis'!F36+'9 pr._įstaigų pajamos'!F54+'11 pr._apyvartinės lėšos'!F45+'7 pr._kita dotacija'!F124</f>
        <v>128.30000000000001</v>
      </c>
      <c r="F48" s="17">
        <f>'4 pr._savarankiškos f-jos'!G161+'6 pr._mokinio krepšelis'!G36+'9 pr._įstaigų pajamos'!G54+'11 pr._apyvartinės lėšos'!G45+'7 pr._kita dotacija'!G124</f>
        <v>0</v>
      </c>
      <c r="G48" s="11">
        <f t="shared" si="10"/>
        <v>0</v>
      </c>
      <c r="H48" s="11">
        <f>'4 pr._savarankiškos f-jos'!I161+'6 pr._mokinio krepšelis'!I36+'9 pr._įstaigų pajamos'!I54+'11 pr._apyvartinės lėšos'!I45+'7 pr._kita dotacija'!I124</f>
        <v>0</v>
      </c>
      <c r="I48" s="11">
        <f>'4 pr._savarankiškos f-jos'!J161+'6 pr._mokinio krepšelis'!J36+'9 pr._įstaigų pajamos'!J54+'11 pr._apyvartinės lėšos'!J45+'7 pr._kita dotacija'!J124</f>
        <v>0</v>
      </c>
      <c r="J48" s="11">
        <f>'4 pr._savarankiškos f-jos'!K161+'6 pr._mokinio krepšelis'!K36+'9 pr._įstaigų pajamos'!K54+'11 pr._apyvartinės lėšos'!K45+'7 pr._kita dotacija'!K124</f>
        <v>0</v>
      </c>
      <c r="K48" s="95">
        <f t="shared" si="11"/>
        <v>206.8</v>
      </c>
      <c r="L48" s="95">
        <f>'4 pr._savarankiškos f-jos'!M161+'6 pr._mokinio krepšelis'!M36+'9 pr._įstaigų pajamos'!M54+'11 pr._apyvartinės lėšos'!M45+'7 pr._kita dotacija'!M124</f>
        <v>206.8</v>
      </c>
      <c r="M48" s="95">
        <f>'4 pr._savarankiškos f-jos'!N161+'6 pr._mokinio krepšelis'!N36+'9 pr._įstaigų pajamos'!N54+'11 pr._apyvartinės lėšos'!N45+'7 pr._kita dotacija'!N124</f>
        <v>128.30000000000001</v>
      </c>
      <c r="N48" s="95">
        <f>'4 pr._savarankiškos f-jos'!O161+'6 pr._mokinio krepšelis'!O36+'9 pr._įstaigų pajamos'!O54+'11 pr._apyvartinės lėšos'!O45+'7 pr._kita dotacija'!O124</f>
        <v>0</v>
      </c>
    </row>
    <row r="49" spans="1:14" ht="15" customHeight="1" x14ac:dyDescent="0.25">
      <c r="A49" s="6" t="s">
        <v>109</v>
      </c>
      <c r="B49" s="30" t="s">
        <v>157</v>
      </c>
      <c r="C49" s="17">
        <f t="shared" si="5"/>
        <v>461.19999999999993</v>
      </c>
      <c r="D49" s="17">
        <f>'4 pr._savarankiškos f-jos'!E162+'6 pr._mokinio krepšelis'!E37+'9 pr._įstaigų pajamos'!E55+'7 pr._kita dotacija'!E126</f>
        <v>461.19999999999993</v>
      </c>
      <c r="E49" s="17">
        <f>'4 pr._savarankiškos f-jos'!F162+'6 pr._mokinio krepšelis'!F37+'9 pr._įstaigų pajamos'!F55+'7 pr._kita dotacija'!F126</f>
        <v>256.60000000000002</v>
      </c>
      <c r="F49" s="17">
        <f>'4 pr._savarankiškos f-jos'!G162+'6 pr._mokinio krepšelis'!G37+'9 pr._įstaigų pajamos'!G55+'7 pr._kita dotacija'!G126</f>
        <v>0</v>
      </c>
      <c r="G49" s="11">
        <f t="shared" si="10"/>
        <v>0</v>
      </c>
      <c r="H49" s="11">
        <f>'4 pr._savarankiškos f-jos'!I162+'6 pr._mokinio krepšelis'!I37+'9 pr._įstaigų pajamos'!I55+'7 pr._kita dotacija'!I126</f>
        <v>0</v>
      </c>
      <c r="I49" s="11">
        <f>'4 pr._savarankiškos f-jos'!J162+'6 pr._mokinio krepšelis'!J37+'9 pr._įstaigų pajamos'!J55+'7 pr._kita dotacija'!J126</f>
        <v>0</v>
      </c>
      <c r="J49" s="11">
        <f>'4 pr._savarankiškos f-jos'!K162+'6 pr._mokinio krepšelis'!K37+'9 pr._įstaigų pajamos'!K55+'7 pr._kita dotacija'!K126</f>
        <v>0</v>
      </c>
      <c r="K49" s="95">
        <f t="shared" si="11"/>
        <v>461.19999999999993</v>
      </c>
      <c r="L49" s="95">
        <f>'4 pr._savarankiškos f-jos'!M162+'6 pr._mokinio krepšelis'!M37+'9 pr._įstaigų pajamos'!M55+'7 pr._kita dotacija'!M126</f>
        <v>461.19999999999993</v>
      </c>
      <c r="M49" s="95">
        <f>'4 pr._savarankiškos f-jos'!N162+'6 pr._mokinio krepšelis'!N37+'9 pr._įstaigų pajamos'!N55+'7 pr._kita dotacija'!N126</f>
        <v>256.60000000000002</v>
      </c>
      <c r="N49" s="95">
        <f>'4 pr._savarankiškos f-jos'!O162+'6 pr._mokinio krepšelis'!O37+'9 pr._įstaigų pajamos'!O55+'7 pr._kita dotacija'!O126</f>
        <v>0</v>
      </c>
    </row>
    <row r="50" spans="1:14" ht="15" customHeight="1" x14ac:dyDescent="0.25">
      <c r="A50" s="6" t="s">
        <v>110</v>
      </c>
      <c r="B50" s="30" t="s">
        <v>34</v>
      </c>
      <c r="C50" s="17">
        <f t="shared" si="5"/>
        <v>270.40000000000003</v>
      </c>
      <c r="D50" s="17">
        <f>'4 pr._savarankiškos f-jos'!E163+'6 pr._mokinio krepšelis'!E38+'9 pr._įstaigų pajamos'!E56+'7 pr._kita dotacija'!E128</f>
        <v>270.40000000000003</v>
      </c>
      <c r="E50" s="17">
        <f>'4 pr._savarankiškos f-jos'!F163+'6 pr._mokinio krepšelis'!F38+'9 pr._įstaigų pajamos'!F56+'7 pr._kita dotacija'!F128</f>
        <v>157.60000000000002</v>
      </c>
      <c r="F50" s="17">
        <f>'4 pr._savarankiškos f-jos'!G163+'6 pr._mokinio krepšelis'!G38+'9 pr._įstaigų pajamos'!G56+'7 pr._kita dotacija'!G128</f>
        <v>0</v>
      </c>
      <c r="G50" s="11">
        <f t="shared" si="10"/>
        <v>0</v>
      </c>
      <c r="H50" s="11">
        <f>'4 pr._savarankiškos f-jos'!I163+'6 pr._mokinio krepšelis'!I38+'9 pr._įstaigų pajamos'!I56+'7 pr._kita dotacija'!I128</f>
        <v>0</v>
      </c>
      <c r="I50" s="11">
        <f>'4 pr._savarankiškos f-jos'!J163+'6 pr._mokinio krepšelis'!J38+'9 pr._įstaigų pajamos'!J56+'7 pr._kita dotacija'!J128</f>
        <v>0</v>
      </c>
      <c r="J50" s="11">
        <f>'4 pr._savarankiškos f-jos'!K163+'6 pr._mokinio krepšelis'!K38+'9 pr._įstaigų pajamos'!K56+'7 pr._kita dotacija'!K128</f>
        <v>0</v>
      </c>
      <c r="K50" s="95">
        <f t="shared" si="11"/>
        <v>270.40000000000003</v>
      </c>
      <c r="L50" s="95">
        <f>'4 pr._savarankiškos f-jos'!M163+'6 pr._mokinio krepšelis'!M38+'9 pr._įstaigų pajamos'!M56+'7 pr._kita dotacija'!M128</f>
        <v>270.40000000000003</v>
      </c>
      <c r="M50" s="95">
        <f>'4 pr._savarankiškos f-jos'!N163+'6 pr._mokinio krepšelis'!N38+'9 pr._įstaigų pajamos'!N56+'7 pr._kita dotacija'!N128</f>
        <v>157.60000000000002</v>
      </c>
      <c r="N50" s="95">
        <f>'4 pr._savarankiškos f-jos'!O163+'6 pr._mokinio krepšelis'!O38+'9 pr._įstaigų pajamos'!O56+'7 pr._kita dotacija'!O128</f>
        <v>0</v>
      </c>
    </row>
    <row r="51" spans="1:14" ht="15" customHeight="1" x14ac:dyDescent="0.25">
      <c r="A51" s="6" t="s">
        <v>159</v>
      </c>
      <c r="B51" s="30" t="s">
        <v>36</v>
      </c>
      <c r="C51" s="17">
        <f t="shared" si="5"/>
        <v>297.90000000000003</v>
      </c>
      <c r="D51" s="17">
        <f>'4 pr._savarankiškos f-jos'!E164+'6 pr._mokinio krepšelis'!E39+'9 pr._įstaigų pajamos'!E57+'11 pr._apyvartinės lėšos'!E47+'7 pr._kita dotacija'!E130</f>
        <v>297.90000000000003</v>
      </c>
      <c r="E51" s="17">
        <f>'4 pr._savarankiškos f-jos'!F164+'6 pr._mokinio krepšelis'!F39+'9 pr._įstaigų pajamos'!F57+'11 pr._apyvartinės lėšos'!F47+'7 pr._kita dotacija'!F130</f>
        <v>168</v>
      </c>
      <c r="F51" s="17">
        <f>'4 pr._savarankiškos f-jos'!G164+'6 pr._mokinio krepšelis'!G39+'9 pr._įstaigų pajamos'!G57+'11 pr._apyvartinės lėšos'!G47+'7 pr._kita dotacija'!G130</f>
        <v>0</v>
      </c>
      <c r="G51" s="11">
        <f t="shared" si="10"/>
        <v>0</v>
      </c>
      <c r="H51" s="11">
        <f>'4 pr._savarankiškos f-jos'!I164+'6 pr._mokinio krepšelis'!I39+'9 pr._įstaigų pajamos'!I57+'11 pr._apyvartinės lėšos'!I47+'7 pr._kita dotacija'!I130</f>
        <v>0</v>
      </c>
      <c r="I51" s="11">
        <f>'4 pr._savarankiškos f-jos'!J164+'6 pr._mokinio krepšelis'!J39+'9 pr._įstaigų pajamos'!J57+'11 pr._apyvartinės lėšos'!J47+'7 pr._kita dotacija'!J130</f>
        <v>0</v>
      </c>
      <c r="J51" s="11">
        <f>'4 pr._savarankiškos f-jos'!K164+'6 pr._mokinio krepšelis'!K39+'9 pr._įstaigų pajamos'!K57+'11 pr._apyvartinės lėšos'!K47+'7 pr._kita dotacija'!K130</f>
        <v>0</v>
      </c>
      <c r="K51" s="95">
        <f t="shared" si="11"/>
        <v>297.90000000000003</v>
      </c>
      <c r="L51" s="95">
        <f>'4 pr._savarankiškos f-jos'!M164+'6 pr._mokinio krepšelis'!M39+'9 pr._įstaigų pajamos'!M57+'11 pr._apyvartinės lėšos'!M47+'7 pr._kita dotacija'!M130</f>
        <v>297.90000000000003</v>
      </c>
      <c r="M51" s="95">
        <f>'4 pr._savarankiškos f-jos'!N164+'6 pr._mokinio krepšelis'!N39+'9 pr._įstaigų pajamos'!N57+'11 pr._apyvartinės lėšos'!N47+'7 pr._kita dotacija'!N130</f>
        <v>168</v>
      </c>
      <c r="N51" s="95">
        <f>'4 pr._savarankiškos f-jos'!O164+'6 pr._mokinio krepšelis'!O39+'9 pr._įstaigų pajamos'!O57+'11 pr._apyvartinės lėšos'!O47+'7 pr._kita dotacija'!O130</f>
        <v>0</v>
      </c>
    </row>
    <row r="52" spans="1:14" ht="15" customHeight="1" x14ac:dyDescent="0.25">
      <c r="A52" s="6" t="s">
        <v>160</v>
      </c>
      <c r="B52" s="30" t="s">
        <v>38</v>
      </c>
      <c r="C52" s="17">
        <f t="shared" si="5"/>
        <v>530.70000000000005</v>
      </c>
      <c r="D52" s="17">
        <f>'4 pr._savarankiškos f-jos'!E165+'6 pr._mokinio krepšelis'!E40+'9 pr._įstaigų pajamos'!E58+'11 pr._apyvartinės lėšos'!E49+'7 pr._kita dotacija'!E132</f>
        <v>530.70000000000005</v>
      </c>
      <c r="E52" s="17">
        <f>'4 pr._savarankiškos f-jos'!F165+'6 pr._mokinio krepšelis'!F40+'9 pr._įstaigų pajamos'!F58+'11 pr._apyvartinės lėšos'!F49+'7 pr._kita dotacija'!F132</f>
        <v>291.39999999999998</v>
      </c>
      <c r="F52" s="17">
        <f>'4 pr._savarankiškos f-jos'!G165+'6 pr._mokinio krepšelis'!G40+'9 pr._įstaigų pajamos'!G58+'11 pr._apyvartinės lėšos'!G49+'7 pr._kita dotacija'!G132</f>
        <v>0</v>
      </c>
      <c r="G52" s="11">
        <f t="shared" si="10"/>
        <v>0</v>
      </c>
      <c r="H52" s="11">
        <f>'4 pr._savarankiškos f-jos'!I165+'6 pr._mokinio krepšelis'!I40+'9 pr._įstaigų pajamos'!I58+'11 pr._apyvartinės lėšos'!I49+'7 pr._kita dotacija'!I132</f>
        <v>0</v>
      </c>
      <c r="I52" s="11">
        <f>'4 pr._savarankiškos f-jos'!J165+'6 pr._mokinio krepšelis'!J40+'9 pr._įstaigų pajamos'!J58+'11 pr._apyvartinės lėšos'!J49+'7 pr._kita dotacija'!J132</f>
        <v>0</v>
      </c>
      <c r="J52" s="11">
        <f>'4 pr._savarankiškos f-jos'!K165+'6 pr._mokinio krepšelis'!K40+'9 pr._įstaigų pajamos'!K58+'11 pr._apyvartinės lėšos'!K49+'7 pr._kita dotacija'!K132</f>
        <v>0</v>
      </c>
      <c r="K52" s="95">
        <f t="shared" si="11"/>
        <v>530.70000000000005</v>
      </c>
      <c r="L52" s="95">
        <f>'4 pr._savarankiškos f-jos'!M165+'6 pr._mokinio krepšelis'!M40+'9 pr._įstaigų pajamos'!M58+'11 pr._apyvartinės lėšos'!M49+'7 pr._kita dotacija'!M132</f>
        <v>530.70000000000005</v>
      </c>
      <c r="M52" s="95">
        <f>'4 pr._savarankiškos f-jos'!N165+'6 pr._mokinio krepšelis'!N40+'9 pr._įstaigų pajamos'!N58+'11 pr._apyvartinės lėšos'!N49+'7 pr._kita dotacija'!N132</f>
        <v>291.39999999999998</v>
      </c>
      <c r="N52" s="95">
        <f>'4 pr._savarankiškos f-jos'!O165+'6 pr._mokinio krepšelis'!O40+'9 pr._įstaigų pajamos'!O58+'11 pr._apyvartinės lėšos'!O49+'7 pr._kita dotacija'!O132</f>
        <v>0</v>
      </c>
    </row>
    <row r="53" spans="1:14" ht="15" customHeight="1" x14ac:dyDescent="0.25">
      <c r="A53" s="6" t="s">
        <v>111</v>
      </c>
      <c r="B53" s="30" t="s">
        <v>37</v>
      </c>
      <c r="C53" s="17">
        <f t="shared" si="5"/>
        <v>292.59999999999997</v>
      </c>
      <c r="D53" s="17">
        <f>'4 pr._savarankiškos f-jos'!E166+'6 pr._mokinio krepšelis'!E41+'9 pr._įstaigų pajamos'!E59+'7 pr._kita dotacija'!E134</f>
        <v>292.59999999999997</v>
      </c>
      <c r="E53" s="17">
        <f>'4 pr._savarankiškos f-jos'!F166+'6 pr._mokinio krepšelis'!F41+'9 pr._įstaigų pajamos'!F59+'7 pr._kita dotacija'!F134</f>
        <v>171.4</v>
      </c>
      <c r="F53" s="17">
        <f>'4 pr._savarankiškos f-jos'!G166+'6 pr._mokinio krepšelis'!G41+'9 pr._įstaigų pajamos'!G59+'7 pr._kita dotacija'!G134</f>
        <v>0</v>
      </c>
      <c r="G53" s="11">
        <f t="shared" si="10"/>
        <v>0</v>
      </c>
      <c r="H53" s="11">
        <f>'4 pr._savarankiškos f-jos'!I166+'6 pr._mokinio krepšelis'!I41+'9 pr._įstaigų pajamos'!I59+'7 pr._kita dotacija'!I134</f>
        <v>0</v>
      </c>
      <c r="I53" s="11">
        <f>'4 pr._savarankiškos f-jos'!J166+'6 pr._mokinio krepšelis'!J41+'9 pr._įstaigų pajamos'!J59+'7 pr._kita dotacija'!J134</f>
        <v>0</v>
      </c>
      <c r="J53" s="11">
        <f>'4 pr._savarankiškos f-jos'!K166+'6 pr._mokinio krepšelis'!K41+'9 pr._įstaigų pajamos'!K59+'7 pr._kita dotacija'!K134</f>
        <v>0</v>
      </c>
      <c r="K53" s="95">
        <f t="shared" si="11"/>
        <v>292.59999999999997</v>
      </c>
      <c r="L53" s="95">
        <f>'4 pr._savarankiškos f-jos'!M166+'6 pr._mokinio krepšelis'!M41+'9 pr._įstaigų pajamos'!M59+'7 pr._kita dotacija'!M134</f>
        <v>292.59999999999997</v>
      </c>
      <c r="M53" s="95">
        <f>'4 pr._savarankiškos f-jos'!N166+'6 pr._mokinio krepšelis'!N41+'9 pr._įstaigų pajamos'!N59+'7 pr._kita dotacija'!N134</f>
        <v>171.4</v>
      </c>
      <c r="N53" s="95">
        <f>'4 pr._savarankiškos f-jos'!O166+'6 pr._mokinio krepšelis'!O41+'9 pr._įstaigų pajamos'!O59+'7 pr._kita dotacija'!O134</f>
        <v>0</v>
      </c>
    </row>
    <row r="54" spans="1:14" ht="15" customHeight="1" x14ac:dyDescent="0.25">
      <c r="A54" s="6" t="s">
        <v>161</v>
      </c>
      <c r="B54" s="36" t="s">
        <v>35</v>
      </c>
      <c r="C54" s="17">
        <f t="shared" si="5"/>
        <v>497.1</v>
      </c>
      <c r="D54" s="17">
        <f>'4 pr._savarankiškos f-jos'!E167+'6 pr._mokinio krepšelis'!E42+'9 pr._įstaigų pajamos'!E60+'7 pr._kita dotacija'!E136</f>
        <v>457.1</v>
      </c>
      <c r="E54" s="17">
        <f>'4 pr._savarankiškos f-jos'!F167+'6 pr._mokinio krepšelis'!F42+'9 pr._įstaigų pajamos'!F60+'7 pr._kita dotacija'!F136</f>
        <v>246.89999999999998</v>
      </c>
      <c r="F54" s="17">
        <f>'4 pr._savarankiškos f-jos'!G167+'6 pr._mokinio krepšelis'!G42+'9 pr._įstaigų pajamos'!G60+'7 pr._kita dotacija'!G136</f>
        <v>40</v>
      </c>
      <c r="G54" s="11">
        <f t="shared" si="10"/>
        <v>0</v>
      </c>
      <c r="H54" s="11">
        <f>'4 pr._savarankiškos f-jos'!I167+'6 pr._mokinio krepšelis'!I42+'9 pr._įstaigų pajamos'!I60+'7 pr._kita dotacija'!I136</f>
        <v>0</v>
      </c>
      <c r="I54" s="11">
        <f>'4 pr._savarankiškos f-jos'!J167+'6 pr._mokinio krepšelis'!J42+'9 pr._įstaigų pajamos'!J60+'7 pr._kita dotacija'!J136</f>
        <v>0</v>
      </c>
      <c r="J54" s="11">
        <f>'4 pr._savarankiškos f-jos'!K167+'6 pr._mokinio krepšelis'!K42+'9 pr._įstaigų pajamos'!K60+'7 pr._kita dotacija'!K136</f>
        <v>0</v>
      </c>
      <c r="K54" s="95">
        <f t="shared" si="11"/>
        <v>497.1</v>
      </c>
      <c r="L54" s="95">
        <f>'4 pr._savarankiškos f-jos'!M167+'6 pr._mokinio krepšelis'!M42+'9 pr._įstaigų pajamos'!M60+'7 pr._kita dotacija'!M136</f>
        <v>457.1</v>
      </c>
      <c r="M54" s="95">
        <f>'4 pr._savarankiškos f-jos'!N167+'6 pr._mokinio krepšelis'!N42+'9 pr._įstaigų pajamos'!N60+'7 pr._kita dotacija'!N136</f>
        <v>246.89999999999998</v>
      </c>
      <c r="N54" s="95">
        <f>'4 pr._savarankiškos f-jos'!O167+'6 pr._mokinio krepšelis'!O42+'9 pr._įstaigų pajamos'!O60+'7 pr._kita dotacija'!O136</f>
        <v>40</v>
      </c>
    </row>
    <row r="55" spans="1:14" ht="15" customHeight="1" x14ac:dyDescent="0.25">
      <c r="A55" s="6" t="s">
        <v>162</v>
      </c>
      <c r="B55" s="37" t="s">
        <v>39</v>
      </c>
      <c r="C55" s="17">
        <f t="shared" si="5"/>
        <v>109.1</v>
      </c>
      <c r="D55" s="17">
        <f>'4 pr._savarankiškos f-jos'!E168+'6 pr._mokinio krepšelis'!E43+'9 pr._įstaigų pajamos'!E61+'11 pr._apyvartinės lėšos'!E51+'7 pr._kita dotacija'!E138</f>
        <v>109.1</v>
      </c>
      <c r="E55" s="17">
        <f>'4 pr._savarankiškos f-jos'!F168+'6 pr._mokinio krepšelis'!F43+'9 pr._įstaigų pajamos'!F61+'11 pr._apyvartinės lėšos'!F51+'7 pr._kita dotacija'!F138</f>
        <v>67.900000000000006</v>
      </c>
      <c r="F55" s="17">
        <f>'4 pr._savarankiškos f-jos'!G168+'6 pr._mokinio krepšelis'!G43+'9 pr._įstaigų pajamos'!G61+'11 pr._apyvartinės lėšos'!G51+'7 pr._kita dotacija'!G138</f>
        <v>0</v>
      </c>
      <c r="G55" s="11">
        <f t="shared" si="10"/>
        <v>0</v>
      </c>
      <c r="H55" s="11">
        <f>'4 pr._savarankiškos f-jos'!I168+'6 pr._mokinio krepšelis'!I43+'9 pr._įstaigų pajamos'!I61+'11 pr._apyvartinės lėšos'!I51+'7 pr._kita dotacija'!I138</f>
        <v>0</v>
      </c>
      <c r="I55" s="11">
        <f>'4 pr._savarankiškos f-jos'!J168+'6 pr._mokinio krepšelis'!J43+'9 pr._įstaigų pajamos'!J61+'11 pr._apyvartinės lėšos'!J51+'7 pr._kita dotacija'!J138</f>
        <v>0</v>
      </c>
      <c r="J55" s="11">
        <f>'4 pr._savarankiškos f-jos'!K168+'6 pr._mokinio krepšelis'!K43+'9 pr._įstaigų pajamos'!K61+'11 pr._apyvartinės lėšos'!K51+'7 pr._kita dotacija'!K138</f>
        <v>0</v>
      </c>
      <c r="K55" s="95">
        <f t="shared" si="11"/>
        <v>109.1</v>
      </c>
      <c r="L55" s="95">
        <f>'4 pr._savarankiškos f-jos'!M168+'6 pr._mokinio krepšelis'!M43+'9 pr._įstaigų pajamos'!M61+'11 pr._apyvartinės lėšos'!M51+'7 pr._kita dotacija'!M138</f>
        <v>109.1</v>
      </c>
      <c r="M55" s="95">
        <f>'4 pr._savarankiškos f-jos'!N168+'6 pr._mokinio krepšelis'!N43+'9 pr._įstaigų pajamos'!N61+'11 pr._apyvartinės lėšos'!N51+'7 pr._kita dotacija'!N138</f>
        <v>67.900000000000006</v>
      </c>
      <c r="N55" s="95">
        <f>'4 pr._savarankiškos f-jos'!O168+'6 pr._mokinio krepšelis'!O43+'9 pr._įstaigų pajamos'!O61+'11 pr._apyvartinės lėšos'!O51+'7 pr._kita dotacija'!O138</f>
        <v>0</v>
      </c>
    </row>
    <row r="56" spans="1:14" ht="15" customHeight="1" x14ac:dyDescent="0.25">
      <c r="A56" s="6" t="s">
        <v>112</v>
      </c>
      <c r="B56" s="37" t="s">
        <v>40</v>
      </c>
      <c r="C56" s="17">
        <f t="shared" si="5"/>
        <v>153.39999999999998</v>
      </c>
      <c r="D56" s="17">
        <f>'4 pr._savarankiškos f-jos'!E169+'6 pr._mokinio krepšelis'!E44+'9 pr._įstaigų pajamos'!E62+'11 pr._apyvartinės lėšos'!E53+'7 pr._kita dotacija'!E140</f>
        <v>153.39999999999998</v>
      </c>
      <c r="E56" s="17">
        <f>'4 pr._savarankiškos f-jos'!F169+'6 pr._mokinio krepšelis'!F44+'9 pr._įstaigų pajamos'!F62+'11 pr._apyvartinės lėšos'!F53+'7 pr._kita dotacija'!F140</f>
        <v>94.3</v>
      </c>
      <c r="F56" s="17">
        <f>'4 pr._savarankiškos f-jos'!G169+'6 pr._mokinio krepšelis'!G44+'9 pr._įstaigų pajamos'!G62+'11 pr._apyvartinės lėšos'!G53+'7 pr._kita dotacija'!G140</f>
        <v>0</v>
      </c>
      <c r="G56" s="11">
        <f t="shared" si="10"/>
        <v>0</v>
      </c>
      <c r="H56" s="11">
        <f>'4 pr._savarankiškos f-jos'!I169+'6 pr._mokinio krepšelis'!I44+'9 pr._įstaigų pajamos'!I62+'11 pr._apyvartinės lėšos'!I53+'7 pr._kita dotacija'!I140</f>
        <v>0</v>
      </c>
      <c r="I56" s="11">
        <f>'4 pr._savarankiškos f-jos'!J169+'6 pr._mokinio krepšelis'!J44+'9 pr._įstaigų pajamos'!J62+'11 pr._apyvartinės lėšos'!J53+'7 pr._kita dotacija'!J140</f>
        <v>0</v>
      </c>
      <c r="J56" s="11">
        <f>'4 pr._savarankiškos f-jos'!K169+'6 pr._mokinio krepšelis'!K44+'9 pr._įstaigų pajamos'!K62+'11 pr._apyvartinės lėšos'!K53+'7 pr._kita dotacija'!K140</f>
        <v>0</v>
      </c>
      <c r="K56" s="95">
        <f t="shared" si="11"/>
        <v>153.39999999999998</v>
      </c>
      <c r="L56" s="95">
        <f>'4 pr._savarankiškos f-jos'!M169+'6 pr._mokinio krepšelis'!M44+'9 pr._įstaigų pajamos'!M62+'11 pr._apyvartinės lėšos'!M53+'7 pr._kita dotacija'!M140</f>
        <v>153.39999999999998</v>
      </c>
      <c r="M56" s="95">
        <f>'4 pr._savarankiškos f-jos'!N169+'6 pr._mokinio krepšelis'!N44+'9 pr._įstaigų pajamos'!N62+'11 pr._apyvartinės lėšos'!N53+'7 pr._kita dotacija'!N140</f>
        <v>94.3</v>
      </c>
      <c r="N56" s="95">
        <f>'4 pr._savarankiškos f-jos'!O169+'6 pr._mokinio krepšelis'!O44+'9 pr._įstaigų pajamos'!O62+'11 pr._apyvartinės lėšos'!O53+'7 pr._kita dotacija'!O140</f>
        <v>0</v>
      </c>
    </row>
    <row r="57" spans="1:14" ht="15" customHeight="1" x14ac:dyDescent="0.25">
      <c r="A57" s="6" t="s">
        <v>113</v>
      </c>
      <c r="B57" s="36" t="s">
        <v>49</v>
      </c>
      <c r="C57" s="17">
        <f t="shared" si="5"/>
        <v>72.5</v>
      </c>
      <c r="D57" s="17">
        <f>'4 pr._savarankiškos f-jos'!E170+'6 pr._mokinio krepšelis'!E45+'9 pr._įstaigų pajamos'!E63+'7 pr._kita dotacija'!E142</f>
        <v>72.5</v>
      </c>
      <c r="E57" s="17">
        <f>'4 pr._savarankiškos f-jos'!F170+'6 pr._mokinio krepšelis'!F45+'9 pr._įstaigų pajamos'!F63+'7 pr._kita dotacija'!F142</f>
        <v>53.900000000000006</v>
      </c>
      <c r="F57" s="17">
        <f>'4 pr._savarankiškos f-jos'!G170+'6 pr._mokinio krepšelis'!G45+'9 pr._įstaigų pajamos'!G63+'7 pr._kita dotacija'!G142</f>
        <v>0</v>
      </c>
      <c r="G57" s="11">
        <f t="shared" si="10"/>
        <v>0</v>
      </c>
      <c r="H57" s="11">
        <f>'4 pr._savarankiškos f-jos'!I170+'6 pr._mokinio krepšelis'!I45+'9 pr._įstaigų pajamos'!I63+'7 pr._kita dotacija'!I142</f>
        <v>0</v>
      </c>
      <c r="I57" s="11">
        <f>'4 pr._savarankiškos f-jos'!J170+'6 pr._mokinio krepšelis'!J45+'9 pr._įstaigų pajamos'!J63+'7 pr._kita dotacija'!J142</f>
        <v>0</v>
      </c>
      <c r="J57" s="11">
        <f>'4 pr._savarankiškos f-jos'!K170+'6 pr._mokinio krepšelis'!K45+'9 pr._įstaigų pajamos'!K63+'7 pr._kita dotacija'!K142</f>
        <v>0</v>
      </c>
      <c r="K57" s="95">
        <f t="shared" si="11"/>
        <v>72.5</v>
      </c>
      <c r="L57" s="95">
        <f>'4 pr._savarankiškos f-jos'!M170+'6 pr._mokinio krepšelis'!M45+'9 pr._įstaigų pajamos'!M63+'7 pr._kita dotacija'!M142</f>
        <v>72.5</v>
      </c>
      <c r="M57" s="95">
        <f>'4 pr._savarankiškos f-jos'!N170+'6 pr._mokinio krepšelis'!N45+'9 pr._įstaigų pajamos'!N63+'7 pr._kita dotacija'!N142</f>
        <v>53.900000000000006</v>
      </c>
      <c r="N57" s="95">
        <f>'4 pr._savarankiškos f-jos'!O170+'6 pr._mokinio krepšelis'!O45+'9 pr._įstaigų pajamos'!O63+'7 pr._kita dotacija'!O142</f>
        <v>0</v>
      </c>
    </row>
    <row r="58" spans="1:14" ht="15" customHeight="1" x14ac:dyDescent="0.25">
      <c r="A58" s="6" t="s">
        <v>114</v>
      </c>
      <c r="B58" s="36" t="s">
        <v>48</v>
      </c>
      <c r="C58" s="17">
        <f t="shared" si="5"/>
        <v>568.4</v>
      </c>
      <c r="D58" s="17">
        <f>'4 pr._savarankiškos f-jos'!E171+'6 pr._mokinio krepšelis'!E46+'9 pr._įstaigų pajamos'!E64+'11 pr._apyvartinės lėšos'!E55+'7 pr._kita dotacija'!E145</f>
        <v>568.4</v>
      </c>
      <c r="E58" s="17">
        <f>'4 pr._savarankiškos f-jos'!F171+'6 pr._mokinio krepšelis'!F46+'9 pr._įstaigų pajamos'!F64+'11 pr._apyvartinės lėšos'!F55+'7 pr._kita dotacija'!F145</f>
        <v>415.7</v>
      </c>
      <c r="F58" s="17">
        <f>'4 pr._savarankiškos f-jos'!G171+'6 pr._mokinio krepšelis'!G46+'9 pr._įstaigų pajamos'!G64+'11 pr._apyvartinės lėšos'!G55+'7 pr._kita dotacija'!G145</f>
        <v>0</v>
      </c>
      <c r="G58" s="11">
        <f t="shared" si="10"/>
        <v>0</v>
      </c>
      <c r="H58" s="11">
        <f>'4 pr._savarankiškos f-jos'!I171+'6 pr._mokinio krepšelis'!I46+'9 pr._įstaigų pajamos'!I64+'11 pr._apyvartinės lėšos'!I55+'7 pr._kita dotacija'!I145</f>
        <v>0</v>
      </c>
      <c r="I58" s="11">
        <f>'4 pr._savarankiškos f-jos'!J171+'6 pr._mokinio krepšelis'!J46+'9 pr._įstaigų pajamos'!J64+'11 pr._apyvartinės lėšos'!J55+'7 pr._kita dotacija'!J145</f>
        <v>0</v>
      </c>
      <c r="J58" s="11">
        <f>'4 pr._savarankiškos f-jos'!K171+'6 pr._mokinio krepšelis'!K46+'9 pr._įstaigų pajamos'!K64+'11 pr._apyvartinės lėšos'!K55+'7 pr._kita dotacija'!K145</f>
        <v>0</v>
      </c>
      <c r="K58" s="95">
        <f t="shared" si="11"/>
        <v>568.4</v>
      </c>
      <c r="L58" s="95">
        <f>'4 pr._savarankiškos f-jos'!M171+'6 pr._mokinio krepšelis'!M46+'9 pr._įstaigų pajamos'!M64+'11 pr._apyvartinės lėšos'!M55+'7 pr._kita dotacija'!M145</f>
        <v>568.4</v>
      </c>
      <c r="M58" s="95">
        <f>'4 pr._savarankiškos f-jos'!N171+'6 pr._mokinio krepšelis'!N46+'9 pr._įstaigų pajamos'!N64+'11 pr._apyvartinės lėšos'!N55+'7 pr._kita dotacija'!N145</f>
        <v>415.7</v>
      </c>
      <c r="N58" s="95">
        <f>'4 pr._savarankiškos f-jos'!O171+'6 pr._mokinio krepšelis'!O46+'9 pr._įstaigų pajamos'!O64+'11 pr._apyvartinės lėšos'!O55+'7 pr._kita dotacija'!O145</f>
        <v>0</v>
      </c>
    </row>
    <row r="59" spans="1:14" ht="15" customHeight="1" x14ac:dyDescent="0.25">
      <c r="A59" s="6" t="s">
        <v>115</v>
      </c>
      <c r="B59" s="36" t="s">
        <v>66</v>
      </c>
      <c r="C59" s="17">
        <f t="shared" si="5"/>
        <v>69.23</v>
      </c>
      <c r="D59" s="17">
        <f>'4 pr._savarankiškos f-jos'!E172+'6 pr._mokinio krepšelis'!E47+'9 pr._įstaigų pajamos'!E65+'7 pr._kita dotacija'!E148</f>
        <v>69.23</v>
      </c>
      <c r="E59" s="17">
        <f>'4 pr._savarankiškos f-jos'!F172+'6 pr._mokinio krepšelis'!F47+'9 pr._įstaigų pajamos'!F65+'7 pr._kita dotacija'!F148</f>
        <v>46.900000000000006</v>
      </c>
      <c r="F59" s="17">
        <f>'4 pr._savarankiškos f-jos'!G172+'6 pr._mokinio krepšelis'!G47+'9 pr._įstaigų pajamos'!G65+'7 pr._kita dotacija'!G148</f>
        <v>0</v>
      </c>
      <c r="G59" s="11">
        <f t="shared" si="10"/>
        <v>0</v>
      </c>
      <c r="H59" s="11">
        <f>'4 pr._savarankiškos f-jos'!I172+'6 pr._mokinio krepšelis'!I47+'9 pr._įstaigų pajamos'!I65+'7 pr._kita dotacija'!I148</f>
        <v>0</v>
      </c>
      <c r="I59" s="11">
        <f>'4 pr._savarankiškos f-jos'!J172+'6 pr._mokinio krepšelis'!J47+'9 pr._įstaigų pajamos'!J65+'7 pr._kita dotacija'!J148</f>
        <v>0</v>
      </c>
      <c r="J59" s="11">
        <f>'4 pr._savarankiškos f-jos'!K172+'6 pr._mokinio krepšelis'!K47+'9 pr._įstaigų pajamos'!K65+'7 pr._kita dotacija'!K148</f>
        <v>0</v>
      </c>
      <c r="K59" s="95">
        <f t="shared" si="11"/>
        <v>69.23</v>
      </c>
      <c r="L59" s="95">
        <f>'4 pr._savarankiškos f-jos'!M172+'6 pr._mokinio krepšelis'!M47+'9 pr._įstaigų pajamos'!M65+'7 pr._kita dotacija'!M148</f>
        <v>69.23</v>
      </c>
      <c r="M59" s="95">
        <f>'4 pr._savarankiškos f-jos'!N172+'6 pr._mokinio krepšelis'!N47+'9 pr._įstaigų pajamos'!N65+'7 pr._kita dotacija'!N148</f>
        <v>46.900000000000006</v>
      </c>
      <c r="N59" s="95">
        <f>'4 pr._savarankiškos f-jos'!O172+'6 pr._mokinio krepšelis'!O47+'9 pr._įstaigų pajamos'!O65+'7 pr._kita dotacija'!O148</f>
        <v>0</v>
      </c>
    </row>
    <row r="60" spans="1:14" ht="15" customHeight="1" x14ac:dyDescent="0.25">
      <c r="A60" s="6" t="s">
        <v>116</v>
      </c>
      <c r="B60" s="36" t="s">
        <v>50</v>
      </c>
      <c r="C60" s="17">
        <f t="shared" si="5"/>
        <v>152.99999999999997</v>
      </c>
      <c r="D60" s="17">
        <f>'4 pr._savarankiškos f-jos'!E173+'6 pr._mokinio krepšelis'!E48+'9 pr._įstaigų pajamos'!E66+'11 pr._apyvartinės lėšos'!E57</f>
        <v>152.99999999999997</v>
      </c>
      <c r="E60" s="17">
        <f>'4 pr._savarankiškos f-jos'!F173+'6 pr._mokinio krepšelis'!F48+'9 pr._įstaigų pajamos'!F66+'11 pr._apyvartinės lėšos'!F57</f>
        <v>93.9</v>
      </c>
      <c r="F60" s="17">
        <f>'4 pr._savarankiškos f-jos'!G173+'6 pr._mokinio krepšelis'!G48+'9 pr._įstaigų pajamos'!G66+'11 pr._apyvartinės lėšos'!G57</f>
        <v>0</v>
      </c>
      <c r="G60" s="11">
        <f t="shared" si="10"/>
        <v>0</v>
      </c>
      <c r="H60" s="11">
        <f>'4 pr._savarankiškos f-jos'!I173+'6 pr._mokinio krepšelis'!I48+'9 pr._įstaigų pajamos'!I66+'11 pr._apyvartinės lėšos'!I57</f>
        <v>0</v>
      </c>
      <c r="I60" s="11">
        <f>'4 pr._savarankiškos f-jos'!J173+'6 pr._mokinio krepšelis'!J48+'9 pr._įstaigų pajamos'!J66+'11 pr._apyvartinės lėšos'!J57</f>
        <v>0</v>
      </c>
      <c r="J60" s="11">
        <f>'4 pr._savarankiškos f-jos'!K173+'6 pr._mokinio krepšelis'!K48+'9 pr._įstaigų pajamos'!K66+'11 pr._apyvartinės lėšos'!K57</f>
        <v>0</v>
      </c>
      <c r="K60" s="95">
        <f t="shared" si="11"/>
        <v>152.99999999999997</v>
      </c>
      <c r="L60" s="95">
        <f>'4 pr._savarankiškos f-jos'!M173+'6 pr._mokinio krepšelis'!M48+'9 pr._įstaigų pajamos'!M66+'11 pr._apyvartinės lėšos'!M57</f>
        <v>152.99999999999997</v>
      </c>
      <c r="M60" s="95">
        <f>'4 pr._savarankiškos f-jos'!N173+'6 pr._mokinio krepšelis'!N48+'9 pr._įstaigų pajamos'!N66+'11 pr._apyvartinės lėšos'!N57</f>
        <v>93.9</v>
      </c>
      <c r="N60" s="95">
        <f>'4 pr._savarankiškos f-jos'!O173+'6 pr._mokinio krepšelis'!O48+'9 pr._įstaigų pajamos'!O66+'11 pr._apyvartinės lėšos'!O57</f>
        <v>0</v>
      </c>
    </row>
    <row r="61" spans="1:14" ht="15" customHeight="1" x14ac:dyDescent="0.25">
      <c r="A61" s="6" t="s">
        <v>170</v>
      </c>
      <c r="B61" s="36" t="s">
        <v>172</v>
      </c>
      <c r="C61" s="17">
        <f t="shared" si="5"/>
        <v>689.2</v>
      </c>
      <c r="D61" s="17">
        <f>'4 pr._savarankiškos f-jos'!E174+'4 pr._savarankiškos f-jos'!E205+'6 pr._mokinio krepšelis'!E49+'7 pr._kita dotacija'!E150+'9 pr._įstaigų pajamos'!E67+'9 pr._įstaigų pajamos'!E89</f>
        <v>689.2</v>
      </c>
      <c r="E61" s="17">
        <f>'4 pr._savarankiškos f-jos'!F174+'4 pr._savarankiškos f-jos'!F205+'6 pr._mokinio krepšelis'!F49+'7 pr._kita dotacija'!F150+'9 pr._įstaigų pajamos'!F67+'9 pr._įstaigų pajamos'!F89</f>
        <v>466.69999999999993</v>
      </c>
      <c r="F61" s="17">
        <f>'4 pr._savarankiškos f-jos'!G174+'4 pr._savarankiškos f-jos'!G205+'6 pr._mokinio krepšelis'!G49+'7 pr._kita dotacija'!G150+'9 pr._įstaigų pajamos'!G67+'9 pr._įstaigų pajamos'!G89</f>
        <v>0</v>
      </c>
      <c r="G61" s="11">
        <f t="shared" si="10"/>
        <v>0</v>
      </c>
      <c r="H61" s="11">
        <f>'4 pr._savarankiškos f-jos'!I174+'4 pr._savarankiškos f-jos'!I205+'6 pr._mokinio krepšelis'!I49+'7 pr._kita dotacija'!I150+'9 pr._įstaigų pajamos'!I67+'9 pr._įstaigų pajamos'!I89</f>
        <v>0</v>
      </c>
      <c r="I61" s="11">
        <f>'4 pr._savarankiškos f-jos'!J174+'4 pr._savarankiškos f-jos'!J205+'6 pr._mokinio krepšelis'!J49+'7 pr._kita dotacija'!J150+'9 pr._įstaigų pajamos'!J67+'9 pr._įstaigų pajamos'!J89</f>
        <v>0</v>
      </c>
      <c r="J61" s="11">
        <f>'4 pr._savarankiškos f-jos'!K174+'4 pr._savarankiškos f-jos'!K205+'6 pr._mokinio krepšelis'!K49+'7 pr._kita dotacija'!K150+'9 pr._įstaigų pajamos'!K67+'9 pr._įstaigų pajamos'!K89</f>
        <v>0</v>
      </c>
      <c r="K61" s="95">
        <f t="shared" si="11"/>
        <v>689.2</v>
      </c>
      <c r="L61" s="95">
        <f>'4 pr._savarankiškos f-jos'!M174+'4 pr._savarankiškos f-jos'!M205+'6 pr._mokinio krepšelis'!M49+'7 pr._kita dotacija'!M150+'9 pr._įstaigų pajamos'!M67+'9 pr._įstaigų pajamos'!M89</f>
        <v>689.2</v>
      </c>
      <c r="M61" s="95">
        <f>'4 pr._savarankiškos f-jos'!N174+'4 pr._savarankiškos f-jos'!N205+'6 pr._mokinio krepšelis'!N49+'7 pr._kita dotacija'!N150+'9 pr._įstaigų pajamos'!N67+'9 pr._įstaigų pajamos'!N89</f>
        <v>466.69999999999993</v>
      </c>
      <c r="N61" s="95">
        <f>'4 pr._savarankiškos f-jos'!O174+'4 pr._savarankiškos f-jos'!O205+'6 pr._mokinio krepšelis'!O49+'7 pr._kita dotacija'!O150+'9 pr._įstaigų pajamos'!O67+'9 pr._įstaigų pajamos'!O89</f>
        <v>0</v>
      </c>
    </row>
    <row r="62" spans="1:14" s="38" customFormat="1" ht="15" customHeight="1" x14ac:dyDescent="0.25">
      <c r="A62" s="6" t="s">
        <v>117</v>
      </c>
      <c r="B62" s="36" t="s">
        <v>173</v>
      </c>
      <c r="C62" s="17">
        <f t="shared" si="5"/>
        <v>398.8</v>
      </c>
      <c r="D62" s="17">
        <f>'4 pr._savarankiškos f-jos'!E175+'6 pr._mokinio krepšelis'!E50+'7 pr._kita dotacija'!E153+'9 pr._įstaigų pajamos'!E68</f>
        <v>398.8</v>
      </c>
      <c r="E62" s="17">
        <f>'4 pr._savarankiškos f-jos'!F175+'6 pr._mokinio krepšelis'!F50+'7 pr._kita dotacija'!F153+'9 pr._įstaigų pajamos'!F68</f>
        <v>270.2</v>
      </c>
      <c r="F62" s="17">
        <f>'4 pr._savarankiškos f-jos'!G175+'6 pr._mokinio krepšelis'!G50+'7 pr._kita dotacija'!G153+'9 pr._įstaigų pajamos'!G68</f>
        <v>0</v>
      </c>
      <c r="G62" s="11">
        <f t="shared" si="10"/>
        <v>0</v>
      </c>
      <c r="H62" s="11">
        <f>'4 pr._savarankiškos f-jos'!I175+'6 pr._mokinio krepšelis'!I50+'7 pr._kita dotacija'!I153+'9 pr._įstaigų pajamos'!I68</f>
        <v>0</v>
      </c>
      <c r="I62" s="11">
        <f>'4 pr._savarankiškos f-jos'!J175+'6 pr._mokinio krepšelis'!J50+'7 pr._kita dotacija'!J153+'9 pr._įstaigų pajamos'!J68</f>
        <v>0</v>
      </c>
      <c r="J62" s="11">
        <f>'4 pr._savarankiškos f-jos'!K175+'6 pr._mokinio krepšelis'!K50+'7 pr._kita dotacija'!K153+'9 pr._įstaigų pajamos'!K68</f>
        <v>0</v>
      </c>
      <c r="K62" s="95">
        <f t="shared" si="11"/>
        <v>398.8</v>
      </c>
      <c r="L62" s="95">
        <f>'4 pr._savarankiškos f-jos'!M175+'6 pr._mokinio krepšelis'!M50+'7 pr._kita dotacija'!M153+'9 pr._įstaigų pajamos'!M68</f>
        <v>398.8</v>
      </c>
      <c r="M62" s="95">
        <f>'4 pr._savarankiškos f-jos'!N175+'6 pr._mokinio krepšelis'!N50+'7 pr._kita dotacija'!N153+'9 pr._įstaigų pajamos'!N68</f>
        <v>270.2</v>
      </c>
      <c r="N62" s="95">
        <f>'4 pr._savarankiškos f-jos'!O175+'6 pr._mokinio krepšelis'!O50+'7 pr._kita dotacija'!O153+'9 pr._įstaigų pajamos'!O68</f>
        <v>0</v>
      </c>
    </row>
    <row r="63" spans="1:14" ht="15" customHeight="1" x14ac:dyDescent="0.25">
      <c r="A63" s="6" t="s">
        <v>118</v>
      </c>
      <c r="B63" s="30" t="s">
        <v>27</v>
      </c>
      <c r="C63" s="17">
        <f t="shared" ref="C63:C72" si="12">D63+F63</f>
        <v>216.99999999999997</v>
      </c>
      <c r="D63" s="17">
        <f>'4 pr._savarankiškos f-jos'!E188+'9 pr._įstaigų pajamos'!E75+'7 pr._kita dotacija'!E176</f>
        <v>216.29999999999998</v>
      </c>
      <c r="E63" s="17">
        <f>'4 pr._savarankiškos f-jos'!F188+'9 pr._įstaigų pajamos'!F75+'7 pr._kita dotacija'!F176</f>
        <v>134.19999999999999</v>
      </c>
      <c r="F63" s="17">
        <f>'4 pr._savarankiškos f-jos'!G188+'9 pr._įstaigų pajamos'!G75+'7 pr._kita dotacija'!G176</f>
        <v>0.7</v>
      </c>
      <c r="G63" s="11">
        <f t="shared" si="10"/>
        <v>0</v>
      </c>
      <c r="H63" s="11">
        <f>'4 pr._savarankiškos f-jos'!I188+'9 pr._įstaigų pajamos'!I75+'7 pr._kita dotacija'!I176</f>
        <v>0</v>
      </c>
      <c r="I63" s="11">
        <f>'4 pr._savarankiškos f-jos'!J188+'9 pr._įstaigų pajamos'!J75+'7 pr._kita dotacija'!J176</f>
        <v>0</v>
      </c>
      <c r="J63" s="11">
        <f>'4 pr._savarankiškos f-jos'!K188+'9 pr._įstaigų pajamos'!K75+'7 pr._kita dotacija'!K176</f>
        <v>0</v>
      </c>
      <c r="K63" s="95">
        <f t="shared" si="11"/>
        <v>216.99999999999997</v>
      </c>
      <c r="L63" s="95">
        <f>'4 pr._savarankiškos f-jos'!M188+'9 pr._įstaigų pajamos'!M75+'7 pr._kita dotacija'!M176</f>
        <v>216.29999999999998</v>
      </c>
      <c r="M63" s="95">
        <f>'4 pr._savarankiškos f-jos'!N188+'9 pr._įstaigų pajamos'!N75+'7 pr._kita dotacija'!N176</f>
        <v>134.19999999999999</v>
      </c>
      <c r="N63" s="95">
        <f>'4 pr._savarankiškos f-jos'!O188+'9 pr._įstaigų pajamos'!O75+'7 pr._kita dotacija'!O176</f>
        <v>0.7</v>
      </c>
    </row>
    <row r="64" spans="1:14" ht="15" customHeight="1" x14ac:dyDescent="0.25">
      <c r="A64" s="14" t="s">
        <v>119</v>
      </c>
      <c r="B64" s="30" t="s">
        <v>57</v>
      </c>
      <c r="C64" s="17">
        <f t="shared" si="12"/>
        <v>59.3</v>
      </c>
      <c r="D64" s="17">
        <f>'4 pr._savarankiškos f-jos'!E189+'9 pr._įstaigų pajamos'!E76+'7 pr._kita dotacija'!E179</f>
        <v>59.3</v>
      </c>
      <c r="E64" s="17">
        <f>'4 pr._savarankiškos f-jos'!F189+'9 pr._įstaigų pajamos'!F76+'7 pr._kita dotacija'!F179</f>
        <v>40.4</v>
      </c>
      <c r="F64" s="17">
        <f>'4 pr._savarankiškos f-jos'!G189+'9 pr._įstaigų pajamos'!G76+'7 pr._kita dotacija'!G179</f>
        <v>0</v>
      </c>
      <c r="G64" s="11">
        <f t="shared" si="10"/>
        <v>0</v>
      </c>
      <c r="H64" s="11">
        <f>'4 pr._savarankiškos f-jos'!I189+'9 pr._įstaigų pajamos'!I76+'7 pr._kita dotacija'!I179</f>
        <v>0</v>
      </c>
      <c r="I64" s="11">
        <f>'4 pr._savarankiškos f-jos'!J189+'9 pr._įstaigų pajamos'!J76+'7 pr._kita dotacija'!J179</f>
        <v>0</v>
      </c>
      <c r="J64" s="11">
        <f>'4 pr._savarankiškos f-jos'!K189+'9 pr._įstaigų pajamos'!K76+'7 pr._kita dotacija'!K179</f>
        <v>0</v>
      </c>
      <c r="K64" s="95">
        <f t="shared" si="11"/>
        <v>59.3</v>
      </c>
      <c r="L64" s="95">
        <f>'4 pr._savarankiškos f-jos'!M189+'9 pr._įstaigų pajamos'!M76+'7 pr._kita dotacija'!M179</f>
        <v>59.3</v>
      </c>
      <c r="M64" s="95">
        <f>'4 pr._savarankiškos f-jos'!N189+'9 pr._įstaigų pajamos'!N76+'7 pr._kita dotacija'!N179</f>
        <v>40.4</v>
      </c>
      <c r="N64" s="95">
        <f>'4 pr._savarankiškos f-jos'!O189+'9 pr._įstaigų pajamos'!O76+'7 pr._kita dotacija'!O179</f>
        <v>0</v>
      </c>
    </row>
    <row r="65" spans="1:14" ht="15" customHeight="1" x14ac:dyDescent="0.25">
      <c r="A65" s="41" t="s">
        <v>120</v>
      </c>
      <c r="B65" s="30" t="s">
        <v>58</v>
      </c>
      <c r="C65" s="17">
        <f t="shared" si="12"/>
        <v>47.4</v>
      </c>
      <c r="D65" s="17">
        <f>'4 pr._savarankiškos f-jos'!E190+'9 pr._įstaigų pajamos'!E77+'7 pr._kita dotacija'!E182</f>
        <v>47.4</v>
      </c>
      <c r="E65" s="17">
        <f>'4 pr._savarankiškos f-jos'!F190+'9 pr._įstaigų pajamos'!F77+'7 pr._kita dotacija'!F182</f>
        <v>29.3</v>
      </c>
      <c r="F65" s="17">
        <f>'4 pr._savarankiškos f-jos'!G190+'9 pr._įstaigų pajamos'!G77+'7 pr._kita dotacija'!G182</f>
        <v>0</v>
      </c>
      <c r="G65" s="11">
        <f t="shared" si="10"/>
        <v>0</v>
      </c>
      <c r="H65" s="11">
        <f>'4 pr._savarankiškos f-jos'!I190+'9 pr._įstaigų pajamos'!I77+'7 pr._kita dotacija'!I182</f>
        <v>0</v>
      </c>
      <c r="I65" s="11">
        <f>'4 pr._savarankiškos f-jos'!J190+'9 pr._įstaigų pajamos'!J77+'7 pr._kita dotacija'!J182</f>
        <v>0</v>
      </c>
      <c r="J65" s="11">
        <f>'4 pr._savarankiškos f-jos'!K190+'9 pr._įstaigų pajamos'!K77+'7 pr._kita dotacija'!K182</f>
        <v>0</v>
      </c>
      <c r="K65" s="95">
        <f t="shared" si="11"/>
        <v>47.4</v>
      </c>
      <c r="L65" s="95">
        <f>'4 pr._savarankiškos f-jos'!M190+'9 pr._įstaigų pajamos'!M77+'7 pr._kita dotacija'!M182</f>
        <v>47.4</v>
      </c>
      <c r="M65" s="95">
        <f>'4 pr._savarankiškos f-jos'!N190+'9 pr._įstaigų pajamos'!N77+'7 pr._kita dotacija'!N182</f>
        <v>29.3</v>
      </c>
      <c r="N65" s="95">
        <f>'4 pr._savarankiškos f-jos'!O190+'9 pr._įstaigų pajamos'!O77+'7 pr._kita dotacija'!O182</f>
        <v>0</v>
      </c>
    </row>
    <row r="66" spans="1:14" ht="15" customHeight="1" x14ac:dyDescent="0.25">
      <c r="A66" s="33" t="s">
        <v>121</v>
      </c>
      <c r="B66" s="30" t="s">
        <v>428</v>
      </c>
      <c r="C66" s="17">
        <f t="shared" si="12"/>
        <v>32.6</v>
      </c>
      <c r="D66" s="17">
        <f>'4 pr._savarankiškos f-jos'!E191+'9 pr._įstaigų pajamos'!E78+'7 pr._kita dotacija'!E185</f>
        <v>32.6</v>
      </c>
      <c r="E66" s="17">
        <f>'4 pr._savarankiškos f-jos'!F191+'9 pr._įstaigų pajamos'!F78+'7 pr._kita dotacija'!F185</f>
        <v>21.7</v>
      </c>
      <c r="F66" s="17">
        <f>'4 pr._savarankiškos f-jos'!G191+'9 pr._įstaigų pajamos'!G78+'7 pr._kita dotacija'!G185</f>
        <v>0</v>
      </c>
      <c r="G66" s="11">
        <f t="shared" si="10"/>
        <v>0</v>
      </c>
      <c r="H66" s="11">
        <f>'4 pr._savarankiškos f-jos'!I191+'9 pr._įstaigų pajamos'!I78+'7 pr._kita dotacija'!I185</f>
        <v>0</v>
      </c>
      <c r="I66" s="11">
        <f>'4 pr._savarankiškos f-jos'!J191+'9 pr._įstaigų pajamos'!J78+'7 pr._kita dotacija'!J185</f>
        <v>0</v>
      </c>
      <c r="J66" s="11">
        <f>'4 pr._savarankiškos f-jos'!K191+'9 pr._įstaigų pajamos'!K78+'7 pr._kita dotacija'!K185</f>
        <v>0</v>
      </c>
      <c r="K66" s="95">
        <f t="shared" si="11"/>
        <v>32.6</v>
      </c>
      <c r="L66" s="95">
        <f>'4 pr._savarankiškos f-jos'!M191+'9 pr._įstaigų pajamos'!M78+'7 pr._kita dotacija'!M185</f>
        <v>32.6</v>
      </c>
      <c r="M66" s="95">
        <f>'4 pr._savarankiškos f-jos'!N191+'9 pr._įstaigų pajamos'!N78+'7 pr._kita dotacija'!N185</f>
        <v>21.7</v>
      </c>
      <c r="N66" s="95">
        <f>'4 pr._savarankiškos f-jos'!O191+'9 pr._įstaigų pajamos'!O78+'7 pr._kita dotacija'!O185</f>
        <v>0</v>
      </c>
    </row>
    <row r="67" spans="1:14" ht="15" customHeight="1" x14ac:dyDescent="0.25">
      <c r="A67" s="33" t="s">
        <v>166</v>
      </c>
      <c r="B67" s="30" t="s">
        <v>430</v>
      </c>
      <c r="C67" s="17">
        <f t="shared" si="12"/>
        <v>68.099999999999994</v>
      </c>
      <c r="D67" s="17">
        <f>'4 pr._savarankiškos f-jos'!E192+'9 pr._įstaigų pajamos'!E79+'7 pr._kita dotacija'!E188</f>
        <v>68.099999999999994</v>
      </c>
      <c r="E67" s="17">
        <f>'4 pr._savarankiškos f-jos'!F192+'9 pr._įstaigų pajamos'!F79+'7 pr._kita dotacija'!F188</f>
        <v>45.5</v>
      </c>
      <c r="F67" s="17">
        <f>'4 pr._savarankiškos f-jos'!G192+'9 pr._įstaigų pajamos'!G79+'7 pr._kita dotacija'!G188</f>
        <v>0</v>
      </c>
      <c r="G67" s="11">
        <f t="shared" si="10"/>
        <v>0</v>
      </c>
      <c r="H67" s="11">
        <f>'4 pr._savarankiškos f-jos'!I192+'9 pr._įstaigų pajamos'!I79+'7 pr._kita dotacija'!I188</f>
        <v>0</v>
      </c>
      <c r="I67" s="11">
        <f>'4 pr._savarankiškos f-jos'!J192+'9 pr._įstaigų pajamos'!J79+'7 pr._kita dotacija'!J188</f>
        <v>0</v>
      </c>
      <c r="J67" s="11">
        <f>'4 pr._savarankiškos f-jos'!K192+'9 pr._įstaigų pajamos'!K79+'7 pr._kita dotacija'!K188</f>
        <v>0</v>
      </c>
      <c r="K67" s="95">
        <f t="shared" si="11"/>
        <v>68.099999999999994</v>
      </c>
      <c r="L67" s="95">
        <f>'4 pr._savarankiškos f-jos'!M192+'9 pr._įstaigų pajamos'!M79+'7 pr._kita dotacija'!M188</f>
        <v>68.099999999999994</v>
      </c>
      <c r="M67" s="95">
        <f>'4 pr._savarankiškos f-jos'!N192+'9 pr._įstaigų pajamos'!N79+'7 pr._kita dotacija'!N188</f>
        <v>45.5</v>
      </c>
      <c r="N67" s="95">
        <f>'4 pr._savarankiškos f-jos'!O192+'9 pr._įstaigų pajamos'!O79+'7 pr._kita dotacija'!O188</f>
        <v>0</v>
      </c>
    </row>
    <row r="68" spans="1:14" ht="15" customHeight="1" x14ac:dyDescent="0.25">
      <c r="A68" s="33" t="s">
        <v>122</v>
      </c>
      <c r="B68" s="30" t="s">
        <v>68</v>
      </c>
      <c r="C68" s="17">
        <f t="shared" si="12"/>
        <v>36.1</v>
      </c>
      <c r="D68" s="17">
        <f>'4 pr._savarankiškos f-jos'!E193+'9 pr._įstaigų pajamos'!E80+'7 pr._kita dotacija'!E191</f>
        <v>36.1</v>
      </c>
      <c r="E68" s="17">
        <f>'4 pr._savarankiškos f-jos'!F193+'9 pr._įstaigų pajamos'!F80+'7 pr._kita dotacija'!F191</f>
        <v>24.5</v>
      </c>
      <c r="F68" s="17">
        <f>'4 pr._savarankiškos f-jos'!G193+'9 pr._įstaigų pajamos'!G80+'7 pr._kita dotacija'!G191</f>
        <v>0</v>
      </c>
      <c r="G68" s="11">
        <f t="shared" si="10"/>
        <v>0</v>
      </c>
      <c r="H68" s="11">
        <f>'4 pr._savarankiškos f-jos'!I193+'9 pr._įstaigų pajamos'!I80+'7 pr._kita dotacija'!I191</f>
        <v>0</v>
      </c>
      <c r="I68" s="11">
        <f>'4 pr._savarankiškos f-jos'!J193+'9 pr._įstaigų pajamos'!J80+'7 pr._kita dotacija'!J191</f>
        <v>0</v>
      </c>
      <c r="J68" s="11">
        <f>'4 pr._savarankiškos f-jos'!K193+'9 pr._įstaigų pajamos'!K80+'7 pr._kita dotacija'!K191</f>
        <v>0</v>
      </c>
      <c r="K68" s="95">
        <f t="shared" si="11"/>
        <v>36.1</v>
      </c>
      <c r="L68" s="95">
        <f>'4 pr._savarankiškos f-jos'!M193+'9 pr._įstaigų pajamos'!M80+'7 pr._kita dotacija'!M191</f>
        <v>36.1</v>
      </c>
      <c r="M68" s="95">
        <f>'4 pr._savarankiškos f-jos'!N193+'9 pr._įstaigų pajamos'!N80+'7 pr._kita dotacija'!N191</f>
        <v>24.5</v>
      </c>
      <c r="N68" s="95">
        <f>'4 pr._savarankiškos f-jos'!O193+'9 pr._įstaigų pajamos'!O80+'7 pr._kita dotacija'!O191</f>
        <v>0</v>
      </c>
    </row>
    <row r="69" spans="1:14" ht="15" customHeight="1" x14ac:dyDescent="0.25">
      <c r="A69" s="33" t="s">
        <v>123</v>
      </c>
      <c r="B69" s="30" t="s">
        <v>158</v>
      </c>
      <c r="C69" s="17">
        <f t="shared" si="12"/>
        <v>29.200000000000003</v>
      </c>
      <c r="D69" s="17">
        <f>'4 pr._savarankiškos f-jos'!E194+'9 pr._įstaigų pajamos'!E81+'7 pr._kita dotacija'!E194</f>
        <v>29.200000000000003</v>
      </c>
      <c r="E69" s="17">
        <f>'4 pr._savarankiškos f-jos'!F194+'9 pr._įstaigų pajamos'!F81+'7 pr._kita dotacija'!F194</f>
        <v>18.5</v>
      </c>
      <c r="F69" s="17">
        <f>'4 pr._savarankiškos f-jos'!G194+'9 pr._įstaigų pajamos'!G81+'7 pr._kita dotacija'!G194</f>
        <v>0</v>
      </c>
      <c r="G69" s="11">
        <f t="shared" si="10"/>
        <v>0</v>
      </c>
      <c r="H69" s="11">
        <f>'4 pr._savarankiškos f-jos'!I194+'9 pr._įstaigų pajamos'!I81+'7 pr._kita dotacija'!I194</f>
        <v>0</v>
      </c>
      <c r="I69" s="11">
        <f>'4 pr._savarankiškos f-jos'!J194+'9 pr._įstaigų pajamos'!J81+'7 pr._kita dotacija'!J194</f>
        <v>0</v>
      </c>
      <c r="J69" s="11">
        <f>'4 pr._savarankiškos f-jos'!K194+'9 pr._įstaigų pajamos'!K81+'7 pr._kita dotacija'!K194</f>
        <v>0</v>
      </c>
      <c r="K69" s="95">
        <f t="shared" si="11"/>
        <v>29.200000000000003</v>
      </c>
      <c r="L69" s="95">
        <f>'4 pr._savarankiškos f-jos'!M194+'9 pr._įstaigų pajamos'!M81+'7 pr._kita dotacija'!M194</f>
        <v>29.200000000000003</v>
      </c>
      <c r="M69" s="95">
        <f>'4 pr._savarankiškos f-jos'!N194+'9 pr._įstaigų pajamos'!N81+'7 pr._kita dotacija'!N194</f>
        <v>18.5</v>
      </c>
      <c r="N69" s="95">
        <f>'4 pr._savarankiškos f-jos'!O194+'9 pr._įstaigų pajamos'!O81+'7 pr._kita dotacija'!O194</f>
        <v>0</v>
      </c>
    </row>
    <row r="70" spans="1:14" ht="15" customHeight="1" x14ac:dyDescent="0.25">
      <c r="A70" s="33" t="s">
        <v>124</v>
      </c>
      <c r="B70" s="30" t="s">
        <v>28</v>
      </c>
      <c r="C70" s="17">
        <f t="shared" si="12"/>
        <v>419.2</v>
      </c>
      <c r="D70" s="17">
        <f>'4 pr._savarankiškos f-jos'!E195+'9 pr._įstaigų pajamos'!E82+'7 pr._kita dotacija'!E197</f>
        <v>419.2</v>
      </c>
      <c r="E70" s="17">
        <f>'4 pr._savarankiškos f-jos'!F195+'9 pr._įstaigų pajamos'!F82+'7 pr._kita dotacija'!F197</f>
        <v>276.2</v>
      </c>
      <c r="F70" s="17">
        <f>'4 pr._savarankiškos f-jos'!G195+'9 pr._įstaigų pajamos'!G82+'7 pr._kita dotacija'!G197</f>
        <v>0</v>
      </c>
      <c r="G70" s="11">
        <f t="shared" si="10"/>
        <v>0</v>
      </c>
      <c r="H70" s="11">
        <f>'4 pr._savarankiškos f-jos'!I195+'9 pr._įstaigų pajamos'!I82+'7 pr._kita dotacija'!I197</f>
        <v>0</v>
      </c>
      <c r="I70" s="11">
        <f>'4 pr._savarankiškos f-jos'!J195+'9 pr._įstaigų pajamos'!J82+'7 pr._kita dotacija'!J197</f>
        <v>0</v>
      </c>
      <c r="J70" s="11">
        <f>'4 pr._savarankiškos f-jos'!K195+'9 pr._įstaigų pajamos'!K82+'7 pr._kita dotacija'!K197</f>
        <v>0</v>
      </c>
      <c r="K70" s="95">
        <f t="shared" si="11"/>
        <v>419.2</v>
      </c>
      <c r="L70" s="95">
        <f>'4 pr._savarankiškos f-jos'!M195+'9 pr._įstaigų pajamos'!M82+'7 pr._kita dotacija'!M197</f>
        <v>419.2</v>
      </c>
      <c r="M70" s="95">
        <f>'4 pr._savarankiškos f-jos'!N195+'9 pr._įstaigų pajamos'!N82+'7 pr._kita dotacija'!N197</f>
        <v>276.2</v>
      </c>
      <c r="N70" s="95">
        <f>'4 pr._savarankiškos f-jos'!O195+'9 pr._įstaigų pajamos'!O82+'7 pr._kita dotacija'!O197</f>
        <v>0</v>
      </c>
    </row>
    <row r="71" spans="1:14" ht="15" customHeight="1" x14ac:dyDescent="0.25">
      <c r="A71" s="33" t="s">
        <v>125</v>
      </c>
      <c r="B71" s="13" t="s">
        <v>29</v>
      </c>
      <c r="C71" s="17">
        <f t="shared" si="12"/>
        <v>130.30000000000001</v>
      </c>
      <c r="D71" s="17">
        <f>'4 pr._savarankiškos f-jos'!E196+'9 pr._įstaigų pajamos'!E83+'7 pr._kita dotacija'!E200</f>
        <v>130.30000000000001</v>
      </c>
      <c r="E71" s="17">
        <f>'4 pr._savarankiškos f-jos'!F196+'9 pr._įstaigų pajamos'!F83+'7 pr._kita dotacija'!F200</f>
        <v>81.7</v>
      </c>
      <c r="F71" s="17">
        <f>'4 pr._savarankiškos f-jos'!G196+'9 pr._įstaigų pajamos'!G83+'7 pr._kita dotacija'!G200</f>
        <v>0</v>
      </c>
      <c r="G71" s="11">
        <f t="shared" si="10"/>
        <v>0</v>
      </c>
      <c r="H71" s="11">
        <f>'4 pr._savarankiškos f-jos'!I196+'9 pr._įstaigų pajamos'!I83+'7 pr._kita dotacija'!I200</f>
        <v>0</v>
      </c>
      <c r="I71" s="11">
        <f>'4 pr._savarankiškos f-jos'!J196+'9 pr._įstaigų pajamos'!J83+'7 pr._kita dotacija'!J200</f>
        <v>0</v>
      </c>
      <c r="J71" s="11">
        <f>'4 pr._savarankiškos f-jos'!K196+'9 pr._įstaigų pajamos'!K83+'7 pr._kita dotacija'!K200</f>
        <v>0</v>
      </c>
      <c r="K71" s="95">
        <f t="shared" si="11"/>
        <v>130.30000000000001</v>
      </c>
      <c r="L71" s="95">
        <f>'4 pr._savarankiškos f-jos'!M196+'9 pr._įstaigų pajamos'!M83+'7 pr._kita dotacija'!M200</f>
        <v>130.30000000000001</v>
      </c>
      <c r="M71" s="95">
        <f>'4 pr._savarankiškos f-jos'!N196+'9 pr._įstaigų pajamos'!N83+'7 pr._kita dotacija'!N200</f>
        <v>81.7</v>
      </c>
      <c r="N71" s="95">
        <f>'4 pr._savarankiškos f-jos'!O196+'9 pr._įstaigų pajamos'!O83+'7 pr._kita dotacija'!O200</f>
        <v>0</v>
      </c>
    </row>
    <row r="72" spans="1:14" ht="15" customHeight="1" x14ac:dyDescent="0.25">
      <c r="A72" s="33" t="s">
        <v>126</v>
      </c>
      <c r="B72" s="95" t="s">
        <v>65</v>
      </c>
      <c r="C72" s="17">
        <f t="shared" si="12"/>
        <v>377.40000000000003</v>
      </c>
      <c r="D72" s="17">
        <f>'4 pr._savarankiškos f-jos'!E197+'6 pr._mokinio krepšelis'!E51+'9 pr._įstaigų pajamos'!E84+'7 pr._kita dotacija'!E203</f>
        <v>377.40000000000003</v>
      </c>
      <c r="E72" s="17">
        <f>'4 pr._savarankiškos f-jos'!F197+'6 pr._mokinio krepšelis'!F51+'9 pr._įstaigų pajamos'!F84+'7 pr._kita dotacija'!F203</f>
        <v>245.4</v>
      </c>
      <c r="F72" s="17">
        <f>'4 pr._savarankiškos f-jos'!G197+'6 pr._mokinio krepšelis'!G51+'9 pr._įstaigų pajamos'!G84+'7 pr._kita dotacija'!G203</f>
        <v>0</v>
      </c>
      <c r="G72" s="11">
        <f t="shared" si="10"/>
        <v>0</v>
      </c>
      <c r="H72" s="11">
        <f>'4 pr._savarankiškos f-jos'!I197+'6 pr._mokinio krepšelis'!I51+'9 pr._įstaigų pajamos'!I84+'7 pr._kita dotacija'!I203</f>
        <v>0</v>
      </c>
      <c r="I72" s="11">
        <f>'4 pr._savarankiškos f-jos'!J197+'6 pr._mokinio krepšelis'!J51+'9 pr._įstaigų pajamos'!J84+'7 pr._kita dotacija'!J203</f>
        <v>0</v>
      </c>
      <c r="J72" s="11">
        <f>'4 pr._savarankiškos f-jos'!K197+'6 pr._mokinio krepšelis'!K51+'9 pr._įstaigų pajamos'!K84+'7 pr._kita dotacija'!K203</f>
        <v>0</v>
      </c>
      <c r="K72" s="95">
        <f t="shared" si="11"/>
        <v>377.40000000000003</v>
      </c>
      <c r="L72" s="95">
        <f>'4 pr._savarankiškos f-jos'!M197+'6 pr._mokinio krepšelis'!M51+'9 pr._įstaigų pajamos'!M84+'7 pr._kita dotacija'!M203</f>
        <v>377.40000000000003</v>
      </c>
      <c r="M72" s="95">
        <f>'4 pr._savarankiškos f-jos'!N197+'6 pr._mokinio krepšelis'!N51+'9 pr._įstaigų pajamos'!N84+'7 pr._kita dotacija'!N203</f>
        <v>245.4</v>
      </c>
      <c r="N72" s="95">
        <f>'4 pr._savarankiškos f-jos'!O197+'6 pr._mokinio krepšelis'!O51+'9 pr._įstaigų pajamos'!O84+'7 pr._kita dotacija'!O203</f>
        <v>0</v>
      </c>
    </row>
    <row r="73" spans="1:14" ht="15" customHeight="1" x14ac:dyDescent="0.25">
      <c r="A73" s="33" t="s">
        <v>127</v>
      </c>
      <c r="B73" s="81" t="s">
        <v>52</v>
      </c>
      <c r="C73" s="17">
        <f>D73+F73</f>
        <v>460.7</v>
      </c>
      <c r="D73" s="44">
        <f>'4 pr._savarankiškos f-jos'!E203+'9 pr._įstaigų pajamos'!E87+'7 pr._kita dotacija'!E210</f>
        <v>460.7</v>
      </c>
      <c r="E73" s="44">
        <f>'4 pr._savarankiškos f-jos'!F203+'9 pr._įstaigų pajamos'!F87+'7 pr._kita dotacija'!F210</f>
        <v>239.3</v>
      </c>
      <c r="F73" s="44">
        <f>'4 pr._savarankiškos f-jos'!G203+'9 pr._įstaigų pajamos'!G87+'7 pr._kita dotacija'!G210</f>
        <v>0</v>
      </c>
      <c r="G73" s="11">
        <f>H73+J73</f>
        <v>0</v>
      </c>
      <c r="H73" s="106">
        <f>'4 pr._savarankiškos f-jos'!I203+'9 pr._įstaigų pajamos'!I87+'7 pr._kita dotacija'!I210</f>
        <v>0</v>
      </c>
      <c r="I73" s="106">
        <f>'4 pr._savarankiškos f-jos'!J203+'9 pr._įstaigų pajamos'!J87+'7 pr._kita dotacija'!J210</f>
        <v>0</v>
      </c>
      <c r="J73" s="106">
        <f>'4 pr._savarankiškos f-jos'!K203+'9 pr._įstaigų pajamos'!K87+'7 pr._kita dotacija'!K210</f>
        <v>0</v>
      </c>
      <c r="K73" s="95">
        <f>L73+N73</f>
        <v>460.7</v>
      </c>
      <c r="L73" s="105">
        <f>'4 pr._savarankiškos f-jos'!M203+'9 pr._įstaigų pajamos'!M87+'7 pr._kita dotacija'!M210</f>
        <v>460.7</v>
      </c>
      <c r="M73" s="105">
        <f>'4 pr._savarankiškos f-jos'!N203+'9 pr._įstaigų pajamos'!N87+'7 pr._kita dotacija'!N210</f>
        <v>239.3</v>
      </c>
      <c r="N73" s="105">
        <f>'4 pr._savarankiškos f-jos'!O203+'9 pr._įstaigų pajamos'!O87+'7 pr._kita dotacija'!O210</f>
        <v>0</v>
      </c>
    </row>
    <row r="74" spans="1:14" ht="15" customHeight="1" x14ac:dyDescent="0.25">
      <c r="A74" s="33" t="s">
        <v>128</v>
      </c>
      <c r="B74" s="30" t="s">
        <v>53</v>
      </c>
      <c r="C74" s="17">
        <f>D74+F74</f>
        <v>598.9</v>
      </c>
      <c r="D74" s="17">
        <f>'4 pr._savarankiškos f-jos'!E204+'5 pr._valstybinės f-jos'!E114+'9 pr._įstaigų pajamos'!E88</f>
        <v>598.9</v>
      </c>
      <c r="E74" s="17">
        <f>'4 pr._savarankiškos f-jos'!F204+'5 pr._valstybinės f-jos'!F114+'9 pr._įstaigų pajamos'!F88</f>
        <v>423.3</v>
      </c>
      <c r="F74" s="17">
        <f>'4 pr._savarankiškos f-jos'!G204+'5 pr._valstybinės f-jos'!G114+'9 pr._įstaigų pajamos'!G88</f>
        <v>0</v>
      </c>
      <c r="G74" s="11">
        <f>H74+J74</f>
        <v>0</v>
      </c>
      <c r="H74" s="11">
        <f>'4 pr._savarankiškos f-jos'!I204+'5 pr._valstybinės f-jos'!I114+'9 pr._įstaigų pajamos'!I88</f>
        <v>0</v>
      </c>
      <c r="I74" s="11">
        <f>'4 pr._savarankiškos f-jos'!J204+'5 pr._valstybinės f-jos'!J114+'9 pr._įstaigų pajamos'!J88</f>
        <v>0</v>
      </c>
      <c r="J74" s="11">
        <f>'4 pr._savarankiškos f-jos'!K204+'5 pr._valstybinės f-jos'!K114+'9 pr._įstaigų pajamos'!K88</f>
        <v>0</v>
      </c>
      <c r="K74" s="95">
        <f>L74+N74</f>
        <v>598.9</v>
      </c>
      <c r="L74" s="95">
        <f>'4 pr._savarankiškos f-jos'!M204+'5 pr._valstybinės f-jos'!M114+'9 pr._įstaigų pajamos'!M88</f>
        <v>598.9</v>
      </c>
      <c r="M74" s="95">
        <f>'4 pr._savarankiškos f-jos'!N204+'5 pr._valstybinės f-jos'!N114+'9 pr._įstaigų pajamos'!N88</f>
        <v>423.3</v>
      </c>
      <c r="N74" s="95">
        <f>'4 pr._savarankiškos f-jos'!O204+'5 pr._valstybinės f-jos'!O114+'9 pr._įstaigų pajamos'!O88</f>
        <v>0</v>
      </c>
    </row>
    <row r="75" spans="1:14" s="38" customFormat="1" ht="15" customHeight="1" x14ac:dyDescent="0.25">
      <c r="A75" s="39" t="s">
        <v>129</v>
      </c>
      <c r="B75" s="13" t="s">
        <v>70</v>
      </c>
      <c r="C75" s="17">
        <f>D75+F75</f>
        <v>632.20000000000005</v>
      </c>
      <c r="D75" s="17">
        <f>'4 pr._savarankiškos f-jos'!E206+'7 pr._kita dotacija'!E212+'9 pr._įstaigų pajamos'!E90</f>
        <v>632.20000000000005</v>
      </c>
      <c r="E75" s="17">
        <f>'4 pr._savarankiškos f-jos'!F206+'7 pr._kita dotacija'!F212+'9 pr._įstaigų pajamos'!F90</f>
        <v>378.79999999999995</v>
      </c>
      <c r="F75" s="17">
        <f>'4 pr._savarankiškos f-jos'!G206+'7 pr._kita dotacija'!G212+'9 pr._įstaigų pajamos'!G90</f>
        <v>0</v>
      </c>
      <c r="G75" s="11">
        <f>H75+J75</f>
        <v>0</v>
      </c>
      <c r="H75" s="11">
        <f>'4 pr._savarankiškos f-jos'!I206+'7 pr._kita dotacija'!I212+'9 pr._įstaigų pajamos'!I90</f>
        <v>0</v>
      </c>
      <c r="I75" s="11">
        <f>'4 pr._savarankiškos f-jos'!J206+'7 pr._kita dotacija'!J212+'9 pr._įstaigų pajamos'!J90</f>
        <v>0</v>
      </c>
      <c r="J75" s="11">
        <f>'4 pr._savarankiškos f-jos'!K206+'7 pr._kita dotacija'!K212+'9 pr._įstaigų pajamos'!K90</f>
        <v>0</v>
      </c>
      <c r="K75" s="95">
        <f>L75+N75</f>
        <v>632.20000000000005</v>
      </c>
      <c r="L75" s="95">
        <f>'4 pr._savarankiškos f-jos'!M206+'7 pr._kita dotacija'!M212+'9 pr._įstaigų pajamos'!M90</f>
        <v>632.20000000000005</v>
      </c>
      <c r="M75" s="95">
        <f>'4 pr._savarankiškos f-jos'!N206+'7 pr._kita dotacija'!N212+'9 pr._įstaigų pajamos'!N90</f>
        <v>378.79999999999995</v>
      </c>
      <c r="N75" s="95">
        <f>'4 pr._savarankiškos f-jos'!O206+'7 pr._kita dotacija'!O212+'9 pr._įstaigų pajamos'!O90</f>
        <v>0</v>
      </c>
    </row>
    <row r="76" spans="1:14" ht="15.95" customHeight="1" x14ac:dyDescent="0.25">
      <c r="A76" s="21" t="s">
        <v>130</v>
      </c>
      <c r="B76" s="46" t="s">
        <v>177</v>
      </c>
      <c r="C76" s="48">
        <f t="shared" ref="C76:N76" si="13">SUM(C11:C75)</f>
        <v>35444.729999999989</v>
      </c>
      <c r="D76" s="48">
        <f t="shared" si="13"/>
        <v>31206.929999999993</v>
      </c>
      <c r="E76" s="48">
        <f t="shared" si="13"/>
        <v>14954.799999999997</v>
      </c>
      <c r="F76" s="48">
        <f t="shared" si="13"/>
        <v>4237.7999999999993</v>
      </c>
      <c r="G76" s="49">
        <f t="shared" si="13"/>
        <v>0</v>
      </c>
      <c r="H76" s="49">
        <f t="shared" si="13"/>
        <v>0</v>
      </c>
      <c r="I76" s="49">
        <f t="shared" si="13"/>
        <v>0</v>
      </c>
      <c r="J76" s="49">
        <f t="shared" si="13"/>
        <v>0</v>
      </c>
      <c r="K76" s="50">
        <f t="shared" si="13"/>
        <v>35444.729999999989</v>
      </c>
      <c r="L76" s="50">
        <f t="shared" si="13"/>
        <v>31206.929999999993</v>
      </c>
      <c r="M76" s="50">
        <f t="shared" si="13"/>
        <v>14954.699999999999</v>
      </c>
      <c r="N76" s="50">
        <f t="shared" si="13"/>
        <v>4237.7999999999993</v>
      </c>
    </row>
    <row r="77" spans="1:14" x14ac:dyDescent="0.25">
      <c r="A77" s="7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</row>
    <row r="78" spans="1:14" x14ac:dyDescent="0.25">
      <c r="A78" s="7"/>
      <c r="B78" s="7"/>
      <c r="C78" s="7"/>
      <c r="D78" s="7"/>
      <c r="E78" s="7"/>
      <c r="F78" s="7"/>
    </row>
    <row r="79" spans="1:14" x14ac:dyDescent="0.25">
      <c r="A79" s="7"/>
      <c r="B79" s="7"/>
      <c r="C79" s="7"/>
      <c r="D79" s="7"/>
      <c r="E79" s="7"/>
      <c r="F79" s="7"/>
    </row>
    <row r="80" spans="1:14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</sheetData>
  <mergeCells count="19">
    <mergeCell ref="J9:J10"/>
    <mergeCell ref="H9:I9"/>
    <mergeCell ref="K8:K10"/>
    <mergeCell ref="B1:N1"/>
    <mergeCell ref="B2:N2"/>
    <mergeCell ref="B3:N3"/>
    <mergeCell ref="B4:N4"/>
    <mergeCell ref="A8:A10"/>
    <mergeCell ref="B8:B10"/>
    <mergeCell ref="A6:N6"/>
    <mergeCell ref="G8:G10"/>
    <mergeCell ref="H8:J8"/>
    <mergeCell ref="F9:F10"/>
    <mergeCell ref="D9:E9"/>
    <mergeCell ref="L9:M9"/>
    <mergeCell ref="D8:F8"/>
    <mergeCell ref="L8:N8"/>
    <mergeCell ref="C8:C10"/>
    <mergeCell ref="N9:N10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0"/>
  <sheetViews>
    <sheetView showZeros="0" zoomScaleNormal="100" zoomScaleSheetLayoutView="100" workbookViewId="0">
      <selection activeCell="X11" sqref="X11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7" x14ac:dyDescent="0.25">
      <c r="B1" s="494" t="s">
        <v>355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</row>
    <row r="2" spans="1:17" x14ac:dyDescent="0.25">
      <c r="B2" s="494" t="s">
        <v>446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</row>
    <row r="3" spans="1:17" x14ac:dyDescent="0.25">
      <c r="B3" s="494" t="s">
        <v>467</v>
      </c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</row>
    <row r="4" spans="1:17" x14ac:dyDescent="0.25">
      <c r="B4" s="494" t="s">
        <v>362</v>
      </c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</row>
    <row r="5" spans="1:17" x14ac:dyDescent="0.25"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7" ht="32.25" customHeight="1" x14ac:dyDescent="0.25">
      <c r="A6" s="467" t="s">
        <v>350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7" ht="17.25" customHeight="1" x14ac:dyDescent="0.25">
      <c r="G7" s="5"/>
      <c r="H7" s="5"/>
      <c r="I7" s="5"/>
      <c r="J7" s="5"/>
      <c r="K7" s="5"/>
      <c r="L7" s="5"/>
      <c r="M7" s="5"/>
      <c r="N7" s="5"/>
      <c r="O7" s="5" t="s">
        <v>457</v>
      </c>
    </row>
    <row r="8" spans="1:17" ht="15" customHeight="1" x14ac:dyDescent="0.25">
      <c r="A8" s="471" t="s">
        <v>5</v>
      </c>
      <c r="B8" s="474" t="s">
        <v>354</v>
      </c>
      <c r="C8" s="474" t="s">
        <v>54</v>
      </c>
      <c r="D8" s="451" t="s">
        <v>363</v>
      </c>
      <c r="E8" s="454" t="s">
        <v>200</v>
      </c>
      <c r="F8" s="455"/>
      <c r="G8" s="456"/>
      <c r="H8" s="477" t="s">
        <v>365</v>
      </c>
      <c r="I8" s="480" t="s">
        <v>200</v>
      </c>
      <c r="J8" s="481"/>
      <c r="K8" s="481"/>
      <c r="L8" s="450" t="s">
        <v>0</v>
      </c>
      <c r="M8" s="450" t="s">
        <v>200</v>
      </c>
      <c r="N8" s="450"/>
      <c r="O8" s="450"/>
    </row>
    <row r="9" spans="1:17" x14ac:dyDescent="0.25">
      <c r="A9" s="472"/>
      <c r="B9" s="475"/>
      <c r="C9" s="475"/>
      <c r="D9" s="452"/>
      <c r="E9" s="454" t="s">
        <v>1</v>
      </c>
      <c r="F9" s="456"/>
      <c r="G9" s="451" t="s">
        <v>2</v>
      </c>
      <c r="H9" s="478"/>
      <c r="I9" s="480" t="s">
        <v>1</v>
      </c>
      <c r="J9" s="482"/>
      <c r="K9" s="491" t="s">
        <v>2</v>
      </c>
      <c r="L9" s="450"/>
      <c r="M9" s="450" t="s">
        <v>1</v>
      </c>
      <c r="N9" s="450"/>
      <c r="O9" s="462" t="s">
        <v>2</v>
      </c>
    </row>
    <row r="10" spans="1:17" ht="49.5" customHeight="1" x14ac:dyDescent="0.25">
      <c r="A10" s="473"/>
      <c r="B10" s="476"/>
      <c r="C10" s="476"/>
      <c r="D10" s="453"/>
      <c r="E10" s="61" t="s">
        <v>3</v>
      </c>
      <c r="F10" s="151" t="s">
        <v>4</v>
      </c>
      <c r="G10" s="453"/>
      <c r="H10" s="479"/>
      <c r="I10" s="63" t="s">
        <v>3</v>
      </c>
      <c r="J10" s="153" t="s">
        <v>4</v>
      </c>
      <c r="K10" s="492"/>
      <c r="L10" s="450"/>
      <c r="M10" s="150" t="s">
        <v>3</v>
      </c>
      <c r="N10" s="152" t="s">
        <v>4</v>
      </c>
      <c r="O10" s="462"/>
    </row>
    <row r="11" spans="1:17" ht="15.95" customHeight="1" x14ac:dyDescent="0.25">
      <c r="A11" s="161" t="s">
        <v>72</v>
      </c>
      <c r="B11" s="490" t="s">
        <v>6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1:17" ht="15" customHeight="1" x14ac:dyDescent="0.25">
      <c r="A12" s="6" t="s">
        <v>187</v>
      </c>
      <c r="B12" s="7" t="s">
        <v>56</v>
      </c>
      <c r="C12" s="8" t="s">
        <v>9</v>
      </c>
      <c r="D12" s="9">
        <f>E12+G12</f>
        <v>71.8</v>
      </c>
      <c r="E12" s="9">
        <v>71.8</v>
      </c>
      <c r="F12" s="9">
        <v>53.4</v>
      </c>
      <c r="G12" s="9"/>
      <c r="H12" s="10">
        <f>I12+K12</f>
        <v>0</v>
      </c>
      <c r="I12" s="10"/>
      <c r="J12" s="10"/>
      <c r="K12" s="270"/>
      <c r="L12" s="12">
        <f>M12+O12</f>
        <v>71.8</v>
      </c>
      <c r="M12" s="12">
        <f>E12+I12</f>
        <v>71.8</v>
      </c>
      <c r="N12" s="12">
        <f>F12+J12</f>
        <v>53.4</v>
      </c>
      <c r="O12" s="12">
        <f>G12+K12</f>
        <v>0</v>
      </c>
      <c r="P12" s="71" t="s">
        <v>329</v>
      </c>
      <c r="Q12" s="72">
        <f>SUMIF(C12:C206,1,L12:L206)</f>
        <v>3769.6000000000004</v>
      </c>
    </row>
    <row r="13" spans="1:17" ht="15" customHeight="1" x14ac:dyDescent="0.25">
      <c r="A13" s="161" t="s">
        <v>73</v>
      </c>
      <c r="B13" s="30" t="s">
        <v>20</v>
      </c>
      <c r="C13" s="31"/>
      <c r="D13" s="9">
        <f t="shared" ref="D13:D75" si="0">E13+G13</f>
        <v>3094.7999999999997</v>
      </c>
      <c r="E13" s="9">
        <f>E14+E15+E16+E17</f>
        <v>2879.7999999999997</v>
      </c>
      <c r="F13" s="9">
        <f>F14+F15+F16+F17</f>
        <v>1259.8</v>
      </c>
      <c r="G13" s="9">
        <f>G14+G15+G16+G17</f>
        <v>215</v>
      </c>
      <c r="H13" s="10">
        <f t="shared" ref="H13:H75" si="1">I13+K13</f>
        <v>0</v>
      </c>
      <c r="I13" s="10">
        <f t="shared" ref="I13:O13" si="2">I14+I15+I16+I17</f>
        <v>0</v>
      </c>
      <c r="J13" s="10">
        <f t="shared" si="2"/>
        <v>0</v>
      </c>
      <c r="K13" s="270">
        <f t="shared" si="2"/>
        <v>0</v>
      </c>
      <c r="L13" s="12">
        <f t="shared" si="2"/>
        <v>3094.7999999999997</v>
      </c>
      <c r="M13" s="12">
        <f t="shared" si="2"/>
        <v>2879.7999999999997</v>
      </c>
      <c r="N13" s="12">
        <f t="shared" si="2"/>
        <v>1259.8</v>
      </c>
      <c r="O13" s="12">
        <f t="shared" si="2"/>
        <v>215</v>
      </c>
      <c r="P13" s="71" t="s">
        <v>330</v>
      </c>
      <c r="Q13" s="72">
        <f>SUMIF(C12:C206,2,L12:L206)</f>
        <v>0</v>
      </c>
    </row>
    <row r="14" spans="1:17" ht="15" customHeight="1" x14ac:dyDescent="0.25">
      <c r="A14" s="165"/>
      <c r="B14" s="81"/>
      <c r="C14" s="31" t="s">
        <v>9</v>
      </c>
      <c r="D14" s="9">
        <f t="shared" si="0"/>
        <v>2274.4</v>
      </c>
      <c r="E14" s="17">
        <v>2159.4</v>
      </c>
      <c r="F14" s="17">
        <v>1259.8</v>
      </c>
      <c r="G14" s="17">
        <v>115</v>
      </c>
      <c r="H14" s="10">
        <f t="shared" si="1"/>
        <v>0</v>
      </c>
      <c r="I14" s="11"/>
      <c r="J14" s="11"/>
      <c r="K14" s="11"/>
      <c r="L14" s="12">
        <f>M14+O14</f>
        <v>2274.4</v>
      </c>
      <c r="M14" s="12">
        <f t="shared" ref="M14:O15" si="3">E14+I14</f>
        <v>2159.4</v>
      </c>
      <c r="N14" s="12">
        <f t="shared" si="3"/>
        <v>1259.8</v>
      </c>
      <c r="O14" s="12">
        <f t="shared" si="3"/>
        <v>115</v>
      </c>
      <c r="P14" s="71" t="s">
        <v>331</v>
      </c>
      <c r="Q14" s="72">
        <f>SUMIF(C12:C206,3,L12:L206)</f>
        <v>101.89999999999999</v>
      </c>
    </row>
    <row r="15" spans="1:17" ht="15" customHeight="1" x14ac:dyDescent="0.25">
      <c r="A15" s="165"/>
      <c r="B15" s="42"/>
      <c r="C15" s="31" t="s">
        <v>25</v>
      </c>
      <c r="D15" s="9">
        <f t="shared" si="0"/>
        <v>437.2</v>
      </c>
      <c r="E15" s="17">
        <v>437.2</v>
      </c>
      <c r="F15" s="17"/>
      <c r="G15" s="17"/>
      <c r="H15" s="10">
        <f t="shared" si="1"/>
        <v>0</v>
      </c>
      <c r="I15" s="11"/>
      <c r="J15" s="11"/>
      <c r="K15" s="11"/>
      <c r="L15" s="12">
        <f>M15+O15</f>
        <v>437.2</v>
      </c>
      <c r="M15" s="12">
        <f t="shared" si="3"/>
        <v>437.2</v>
      </c>
      <c r="N15" s="12">
        <f t="shared" si="3"/>
        <v>0</v>
      </c>
      <c r="O15" s="12">
        <f t="shared" si="3"/>
        <v>0</v>
      </c>
      <c r="P15" s="71" t="s">
        <v>332</v>
      </c>
      <c r="Q15" s="72">
        <f>SUMIF(C12:C206,4,L12:L206)</f>
        <v>742.40000000000009</v>
      </c>
    </row>
    <row r="16" spans="1:17" ht="15" customHeight="1" x14ac:dyDescent="0.25">
      <c r="A16" s="165"/>
      <c r="B16" s="271"/>
      <c r="C16" s="31" t="s">
        <v>22</v>
      </c>
      <c r="D16" s="9">
        <f t="shared" si="0"/>
        <v>369.7</v>
      </c>
      <c r="E16" s="17">
        <v>269.7</v>
      </c>
      <c r="F16" s="17"/>
      <c r="G16" s="17">
        <v>100</v>
      </c>
      <c r="H16" s="10">
        <f t="shared" si="1"/>
        <v>0</v>
      </c>
      <c r="I16" s="11"/>
      <c r="J16" s="11"/>
      <c r="K16" s="219"/>
      <c r="L16" s="13">
        <f>M16+O16</f>
        <v>369.7</v>
      </c>
      <c r="M16" s="13">
        <f t="shared" ref="M16:O16" si="4">E16+I16</f>
        <v>269.7</v>
      </c>
      <c r="N16" s="13">
        <f t="shared" si="4"/>
        <v>0</v>
      </c>
      <c r="O16" s="13">
        <f t="shared" si="4"/>
        <v>100</v>
      </c>
      <c r="P16" s="71"/>
      <c r="Q16" s="72"/>
    </row>
    <row r="17" spans="1:17" ht="15" customHeight="1" x14ac:dyDescent="0.25">
      <c r="A17" s="165"/>
      <c r="B17" s="272"/>
      <c r="C17" s="313">
        <v>10</v>
      </c>
      <c r="D17" s="9">
        <f t="shared" si="0"/>
        <v>13.5</v>
      </c>
      <c r="E17" s="17">
        <v>13.5</v>
      </c>
      <c r="F17" s="17"/>
      <c r="G17" s="17"/>
      <c r="H17" s="10">
        <f t="shared" si="1"/>
        <v>0</v>
      </c>
      <c r="I17" s="11"/>
      <c r="J17" s="11"/>
      <c r="K17" s="219"/>
      <c r="L17" s="13">
        <f>M17+O17</f>
        <v>13.5</v>
      </c>
      <c r="M17" s="13">
        <f>E17+I17</f>
        <v>13.5</v>
      </c>
      <c r="N17" s="13">
        <f>F17+J17</f>
        <v>0</v>
      </c>
      <c r="O17" s="13">
        <f>G17+K17</f>
        <v>0</v>
      </c>
      <c r="P17" s="71" t="s">
        <v>335</v>
      </c>
      <c r="Q17" s="72">
        <f>SUMIF(C13:C207,5,L13:L207)</f>
        <v>1358.9</v>
      </c>
    </row>
    <row r="18" spans="1:17" ht="15" customHeight="1" x14ac:dyDescent="0.25">
      <c r="A18" s="6" t="s">
        <v>74</v>
      </c>
      <c r="B18" s="7" t="s">
        <v>7</v>
      </c>
      <c r="C18" s="16"/>
      <c r="D18" s="9">
        <f t="shared" si="0"/>
        <v>77.400000000000006</v>
      </c>
      <c r="E18" s="17">
        <f>SUM(E19:E23)</f>
        <v>77.400000000000006</v>
      </c>
      <c r="F18" s="17">
        <f>SUM(F19:F23)</f>
        <v>49.6</v>
      </c>
      <c r="G18" s="17">
        <f t="shared" ref="G18:O18" si="5">SUM(G19:G23)</f>
        <v>0</v>
      </c>
      <c r="H18" s="10">
        <f t="shared" si="1"/>
        <v>0</v>
      </c>
      <c r="I18" s="11">
        <f t="shared" si="5"/>
        <v>0</v>
      </c>
      <c r="J18" s="11">
        <f t="shared" si="5"/>
        <v>0</v>
      </c>
      <c r="K18" s="219">
        <f t="shared" si="5"/>
        <v>0</v>
      </c>
      <c r="L18" s="13">
        <f t="shared" si="5"/>
        <v>77.400000000000006</v>
      </c>
      <c r="M18" s="13">
        <f t="shared" si="5"/>
        <v>77.400000000000006</v>
      </c>
      <c r="N18" s="13">
        <f t="shared" si="5"/>
        <v>49.6</v>
      </c>
      <c r="O18" s="13">
        <f t="shared" si="5"/>
        <v>0</v>
      </c>
      <c r="P18" s="71" t="s">
        <v>333</v>
      </c>
      <c r="Q18" s="72">
        <f>SUMIF(C12:C206,6,L12:L206)</f>
        <v>1327.3999999999999</v>
      </c>
    </row>
    <row r="19" spans="1:17" ht="15" customHeight="1" x14ac:dyDescent="0.25">
      <c r="A19" s="20"/>
      <c r="C19" s="16" t="s">
        <v>9</v>
      </c>
      <c r="D19" s="9">
        <f t="shared" si="0"/>
        <v>31.4</v>
      </c>
      <c r="E19" s="17">
        <v>31.4</v>
      </c>
      <c r="F19" s="17">
        <v>18.5</v>
      </c>
      <c r="G19" s="17"/>
      <c r="H19" s="10">
        <f t="shared" si="1"/>
        <v>0</v>
      </c>
      <c r="I19" s="11"/>
      <c r="J19" s="11"/>
      <c r="K19" s="219"/>
      <c r="L19" s="13">
        <f t="shared" ref="L19:L33" si="6">M19+O19</f>
        <v>31.4</v>
      </c>
      <c r="M19" s="13">
        <f t="shared" ref="M19:M33" si="7">E19+I19</f>
        <v>31.4</v>
      </c>
      <c r="N19" s="13">
        <f t="shared" ref="N19:N33" si="8">F19+J19</f>
        <v>18.5</v>
      </c>
      <c r="O19" s="13">
        <f t="shared" ref="O19:O33" si="9">G19+K19</f>
        <v>0</v>
      </c>
      <c r="P19" s="71" t="s">
        <v>334</v>
      </c>
      <c r="Q19" s="72">
        <f>SUMIF(C12:C206,7,L12:L206)</f>
        <v>39.299999999999997</v>
      </c>
    </row>
    <row r="20" spans="1:17" ht="15" customHeight="1" x14ac:dyDescent="0.25">
      <c r="A20" s="20"/>
      <c r="C20" s="16" t="s">
        <v>31</v>
      </c>
      <c r="D20" s="9">
        <f t="shared" si="0"/>
        <v>2.5</v>
      </c>
      <c r="E20" s="17">
        <v>2.5</v>
      </c>
      <c r="F20" s="17">
        <v>1.9</v>
      </c>
      <c r="G20" s="17"/>
      <c r="H20" s="10">
        <f t="shared" si="1"/>
        <v>0</v>
      </c>
      <c r="I20" s="11"/>
      <c r="J20" s="11"/>
      <c r="K20" s="219"/>
      <c r="L20" s="13">
        <f t="shared" si="6"/>
        <v>2.5</v>
      </c>
      <c r="M20" s="13">
        <f t="shared" si="7"/>
        <v>2.5</v>
      </c>
      <c r="N20" s="13">
        <f t="shared" si="8"/>
        <v>1.9</v>
      </c>
      <c r="O20" s="13">
        <f t="shared" si="9"/>
        <v>0</v>
      </c>
      <c r="P20" s="71" t="s">
        <v>336</v>
      </c>
      <c r="Q20" s="72">
        <f>SUMIF(C12:C206,8,L12:L206)</f>
        <v>2153.6999999999998</v>
      </c>
    </row>
    <row r="21" spans="1:17" ht="15" customHeight="1" x14ac:dyDescent="0.25">
      <c r="A21" s="20"/>
      <c r="C21" s="16" t="s">
        <v>22</v>
      </c>
      <c r="D21" s="9">
        <f t="shared" si="0"/>
        <v>21.3</v>
      </c>
      <c r="E21" s="17">
        <v>21.3</v>
      </c>
      <c r="F21" s="17">
        <v>16.3</v>
      </c>
      <c r="G21" s="17"/>
      <c r="H21" s="10">
        <f t="shared" si="1"/>
        <v>0</v>
      </c>
      <c r="I21" s="11"/>
      <c r="J21" s="11"/>
      <c r="K21" s="219"/>
      <c r="L21" s="13">
        <f t="shared" si="6"/>
        <v>21.3</v>
      </c>
      <c r="M21" s="13">
        <f t="shared" si="7"/>
        <v>21.3</v>
      </c>
      <c r="N21" s="13">
        <f t="shared" si="8"/>
        <v>16.3</v>
      </c>
      <c r="O21" s="13">
        <f t="shared" si="9"/>
        <v>0</v>
      </c>
      <c r="P21" s="71" t="s">
        <v>337</v>
      </c>
      <c r="Q21" s="72">
        <f>SUMIF(C12:C206,9,L12:L206)</f>
        <v>5567.03</v>
      </c>
    </row>
    <row r="22" spans="1:17" ht="15" customHeight="1" x14ac:dyDescent="0.25">
      <c r="A22" s="20"/>
      <c r="C22" s="98" t="s">
        <v>30</v>
      </c>
      <c r="D22" s="9">
        <f t="shared" si="0"/>
        <v>8.1999999999999993</v>
      </c>
      <c r="E22" s="17">
        <v>8.1999999999999993</v>
      </c>
      <c r="F22" s="17">
        <v>2.2999999999999998</v>
      </c>
      <c r="G22" s="17"/>
      <c r="H22" s="10">
        <f t="shared" si="1"/>
        <v>0</v>
      </c>
      <c r="I22" s="11"/>
      <c r="J22" s="11"/>
      <c r="K22" s="219"/>
      <c r="L22" s="13">
        <f t="shared" si="6"/>
        <v>8.1999999999999993</v>
      </c>
      <c r="M22" s="13">
        <f t="shared" si="7"/>
        <v>8.1999999999999993</v>
      </c>
      <c r="N22" s="13">
        <f t="shared" si="8"/>
        <v>2.2999999999999998</v>
      </c>
      <c r="O22" s="13">
        <f t="shared" si="9"/>
        <v>0</v>
      </c>
      <c r="P22" s="71" t="s">
        <v>338</v>
      </c>
      <c r="Q22" s="72">
        <f>SUMIF(C12:C206,10,L12:L206)</f>
        <v>4132.5</v>
      </c>
    </row>
    <row r="23" spans="1:17" ht="15" customHeight="1" x14ac:dyDescent="0.25">
      <c r="A23" s="41"/>
      <c r="B23" s="273"/>
      <c r="C23" s="98" t="s">
        <v>24</v>
      </c>
      <c r="D23" s="9">
        <f t="shared" si="0"/>
        <v>14</v>
      </c>
      <c r="E23" s="17">
        <v>14</v>
      </c>
      <c r="F23" s="17">
        <v>10.6</v>
      </c>
      <c r="G23" s="17"/>
      <c r="H23" s="10">
        <f t="shared" si="1"/>
        <v>0</v>
      </c>
      <c r="I23" s="11"/>
      <c r="J23" s="11"/>
      <c r="K23" s="219"/>
      <c r="L23" s="12">
        <f>M23+O23</f>
        <v>14</v>
      </c>
      <c r="M23" s="12">
        <f>E23+I23</f>
        <v>14</v>
      </c>
      <c r="N23" s="12">
        <f>F23+J23</f>
        <v>10.6</v>
      </c>
      <c r="O23" s="12">
        <f>G23+K23</f>
        <v>0</v>
      </c>
      <c r="P23" s="76" t="s">
        <v>177</v>
      </c>
      <c r="Q23" s="77">
        <f>SUM(Q12:Q22)</f>
        <v>19192.73</v>
      </c>
    </row>
    <row r="24" spans="1:17" ht="15" customHeight="1" x14ac:dyDescent="0.25">
      <c r="A24" s="6" t="s">
        <v>75</v>
      </c>
      <c r="B24" s="18" t="s">
        <v>10</v>
      </c>
      <c r="C24" s="16"/>
      <c r="D24" s="9">
        <f t="shared" si="0"/>
        <v>76.599999999999994</v>
      </c>
      <c r="E24" s="17">
        <f>SUM(E25:E28)</f>
        <v>71.599999999999994</v>
      </c>
      <c r="F24" s="17">
        <f>SUM(F25:F28)</f>
        <v>50.7</v>
      </c>
      <c r="G24" s="17">
        <f t="shared" ref="G24:O24" si="10">SUM(G25:G28)</f>
        <v>5</v>
      </c>
      <c r="H24" s="10">
        <f t="shared" si="1"/>
        <v>0</v>
      </c>
      <c r="I24" s="11">
        <f t="shared" si="10"/>
        <v>0</v>
      </c>
      <c r="J24" s="11">
        <f t="shared" si="10"/>
        <v>0</v>
      </c>
      <c r="K24" s="219">
        <f t="shared" si="10"/>
        <v>0</v>
      </c>
      <c r="L24" s="13">
        <f t="shared" si="10"/>
        <v>76.599999999999994</v>
      </c>
      <c r="M24" s="13">
        <f t="shared" si="10"/>
        <v>71.599999999999994</v>
      </c>
      <c r="N24" s="13">
        <f t="shared" si="10"/>
        <v>50.7</v>
      </c>
      <c r="O24" s="13">
        <f t="shared" si="10"/>
        <v>5</v>
      </c>
      <c r="P24" s="78"/>
      <c r="Q24" s="78"/>
    </row>
    <row r="25" spans="1:17" ht="15" customHeight="1" x14ac:dyDescent="0.25">
      <c r="A25" s="20"/>
      <c r="C25" s="16" t="s">
        <v>9</v>
      </c>
      <c r="D25" s="9">
        <f t="shared" si="0"/>
        <v>41.1</v>
      </c>
      <c r="E25" s="17">
        <v>36.1</v>
      </c>
      <c r="F25" s="17">
        <v>23.8</v>
      </c>
      <c r="G25" s="17">
        <v>5</v>
      </c>
      <c r="H25" s="10">
        <f t="shared" si="1"/>
        <v>0</v>
      </c>
      <c r="I25" s="11"/>
      <c r="J25" s="11"/>
      <c r="K25" s="219"/>
      <c r="L25" s="13">
        <f t="shared" si="6"/>
        <v>41.1</v>
      </c>
      <c r="M25" s="13">
        <f t="shared" si="7"/>
        <v>36.1</v>
      </c>
      <c r="N25" s="13">
        <f t="shared" si="8"/>
        <v>23.8</v>
      </c>
      <c r="O25" s="13">
        <f t="shared" si="9"/>
        <v>5</v>
      </c>
      <c r="P25" s="78"/>
      <c r="Q25" s="78">
        <f>Q23-L209</f>
        <v>0</v>
      </c>
    </row>
    <row r="26" spans="1:17" ht="15" customHeight="1" x14ac:dyDescent="0.25">
      <c r="A26" s="20"/>
      <c r="C26" s="16" t="s">
        <v>31</v>
      </c>
      <c r="D26" s="9">
        <f t="shared" si="0"/>
        <v>2.5</v>
      </c>
      <c r="E26" s="17">
        <v>2.5</v>
      </c>
      <c r="F26" s="17">
        <v>1.9</v>
      </c>
      <c r="G26" s="17"/>
      <c r="H26" s="10">
        <f t="shared" si="1"/>
        <v>0</v>
      </c>
      <c r="I26" s="11"/>
      <c r="J26" s="11"/>
      <c r="K26" s="219"/>
      <c r="L26" s="13">
        <f t="shared" si="6"/>
        <v>2.5</v>
      </c>
      <c r="M26" s="13">
        <f t="shared" si="7"/>
        <v>2.5</v>
      </c>
      <c r="N26" s="13">
        <f t="shared" si="8"/>
        <v>1.9</v>
      </c>
      <c r="O26" s="13">
        <f t="shared" si="9"/>
        <v>0</v>
      </c>
    </row>
    <row r="27" spans="1:17" ht="15" customHeight="1" x14ac:dyDescent="0.25">
      <c r="A27" s="20"/>
      <c r="C27" s="16" t="s">
        <v>22</v>
      </c>
      <c r="D27" s="9">
        <f t="shared" si="0"/>
        <v>18.899999999999999</v>
      </c>
      <c r="E27" s="17">
        <v>18.899999999999999</v>
      </c>
      <c r="F27" s="17">
        <v>14.4</v>
      </c>
      <c r="G27" s="17"/>
      <c r="H27" s="10">
        <f t="shared" si="1"/>
        <v>0</v>
      </c>
      <c r="I27" s="11"/>
      <c r="J27" s="11"/>
      <c r="K27" s="219"/>
      <c r="L27" s="13">
        <f t="shared" si="6"/>
        <v>18.899999999999999</v>
      </c>
      <c r="M27" s="13">
        <f t="shared" si="7"/>
        <v>18.899999999999999</v>
      </c>
      <c r="N27" s="13">
        <f t="shared" si="8"/>
        <v>14.4</v>
      </c>
      <c r="O27" s="13">
        <f t="shared" si="9"/>
        <v>0</v>
      </c>
      <c r="Q27" s="2">
        <f>L209-Q23</f>
        <v>0</v>
      </c>
    </row>
    <row r="28" spans="1:17" ht="15" customHeight="1" x14ac:dyDescent="0.25">
      <c r="A28" s="41"/>
      <c r="B28" s="273"/>
      <c r="C28" s="98" t="s">
        <v>24</v>
      </c>
      <c r="D28" s="9">
        <f t="shared" si="0"/>
        <v>14.1</v>
      </c>
      <c r="E28" s="17">
        <v>14.1</v>
      </c>
      <c r="F28" s="17">
        <v>10.6</v>
      </c>
      <c r="G28" s="17"/>
      <c r="H28" s="10">
        <f t="shared" si="1"/>
        <v>0</v>
      </c>
      <c r="I28" s="11"/>
      <c r="J28" s="11"/>
      <c r="K28" s="219"/>
      <c r="L28" s="12">
        <f>M28+O28</f>
        <v>14.1</v>
      </c>
      <c r="M28" s="12">
        <f>E28+I28</f>
        <v>14.1</v>
      </c>
      <c r="N28" s="12">
        <f>F28+J28</f>
        <v>10.6</v>
      </c>
      <c r="O28" s="12">
        <f>G28+K28</f>
        <v>0</v>
      </c>
    </row>
    <row r="29" spans="1:17" ht="15" customHeight="1" x14ac:dyDescent="0.25">
      <c r="A29" s="6" t="s">
        <v>76</v>
      </c>
      <c r="B29" s="18" t="s">
        <v>11</v>
      </c>
      <c r="C29" s="16"/>
      <c r="D29" s="9">
        <f t="shared" si="0"/>
        <v>126.8</v>
      </c>
      <c r="E29" s="17">
        <f>SUM(E30:E34)</f>
        <v>126.8</v>
      </c>
      <c r="F29" s="17">
        <f>SUM(F30:F34)</f>
        <v>84.299999999999983</v>
      </c>
      <c r="G29" s="17">
        <f t="shared" ref="G29:O29" si="11">SUM(G30:G34)</f>
        <v>0</v>
      </c>
      <c r="H29" s="10">
        <f t="shared" si="1"/>
        <v>0</v>
      </c>
      <c r="I29" s="11">
        <f t="shared" si="11"/>
        <v>0</v>
      </c>
      <c r="J29" s="11">
        <f t="shared" si="11"/>
        <v>0</v>
      </c>
      <c r="K29" s="219">
        <f t="shared" si="11"/>
        <v>0</v>
      </c>
      <c r="L29" s="13">
        <f t="shared" si="11"/>
        <v>126.8</v>
      </c>
      <c r="M29" s="13">
        <f t="shared" si="11"/>
        <v>126.8</v>
      </c>
      <c r="N29" s="13">
        <f t="shared" si="11"/>
        <v>84.299999999999983</v>
      </c>
      <c r="O29" s="13">
        <f t="shared" si="11"/>
        <v>0</v>
      </c>
    </row>
    <row r="30" spans="1:17" ht="15" customHeight="1" x14ac:dyDescent="0.25">
      <c r="A30" s="20"/>
      <c r="C30" s="16" t="s">
        <v>9</v>
      </c>
      <c r="D30" s="9">
        <f t="shared" si="0"/>
        <v>40.1</v>
      </c>
      <c r="E30" s="17">
        <v>40.1</v>
      </c>
      <c r="F30" s="17">
        <v>26.2</v>
      </c>
      <c r="G30" s="17"/>
      <c r="H30" s="10">
        <f t="shared" si="1"/>
        <v>0</v>
      </c>
      <c r="I30" s="11"/>
      <c r="J30" s="11"/>
      <c r="K30" s="219"/>
      <c r="L30" s="13">
        <f t="shared" si="6"/>
        <v>40.1</v>
      </c>
      <c r="M30" s="13">
        <f t="shared" si="7"/>
        <v>40.1</v>
      </c>
      <c r="N30" s="13">
        <f t="shared" si="8"/>
        <v>26.2</v>
      </c>
      <c r="O30" s="13">
        <f t="shared" si="9"/>
        <v>0</v>
      </c>
    </row>
    <row r="31" spans="1:17" ht="15" customHeight="1" x14ac:dyDescent="0.25">
      <c r="A31" s="20"/>
      <c r="C31" s="16" t="s">
        <v>31</v>
      </c>
      <c r="D31" s="9">
        <f t="shared" si="0"/>
        <v>5.0999999999999996</v>
      </c>
      <c r="E31" s="17">
        <v>5.0999999999999996</v>
      </c>
      <c r="F31" s="17">
        <v>3.9</v>
      </c>
      <c r="G31" s="17"/>
      <c r="H31" s="10">
        <f t="shared" si="1"/>
        <v>0</v>
      </c>
      <c r="I31" s="11"/>
      <c r="J31" s="11"/>
      <c r="K31" s="219"/>
      <c r="L31" s="13">
        <f t="shared" si="6"/>
        <v>5.0999999999999996</v>
      </c>
      <c r="M31" s="13">
        <f t="shared" si="7"/>
        <v>5.0999999999999996</v>
      </c>
      <c r="N31" s="13">
        <f t="shared" si="8"/>
        <v>3.9</v>
      </c>
      <c r="O31" s="13">
        <f t="shared" si="9"/>
        <v>0</v>
      </c>
    </row>
    <row r="32" spans="1:17" ht="15" customHeight="1" x14ac:dyDescent="0.25">
      <c r="A32" s="20"/>
      <c r="C32" s="16" t="s">
        <v>22</v>
      </c>
      <c r="D32" s="9">
        <f t="shared" si="0"/>
        <v>64.8</v>
      </c>
      <c r="E32" s="17">
        <v>64.8</v>
      </c>
      <c r="F32" s="17">
        <v>41.5</v>
      </c>
      <c r="G32" s="17"/>
      <c r="H32" s="10">
        <f t="shared" si="1"/>
        <v>0</v>
      </c>
      <c r="I32" s="11"/>
      <c r="J32" s="11"/>
      <c r="K32" s="219"/>
      <c r="L32" s="13">
        <f t="shared" si="6"/>
        <v>64.8</v>
      </c>
      <c r="M32" s="13">
        <f t="shared" si="7"/>
        <v>64.8</v>
      </c>
      <c r="N32" s="13">
        <f t="shared" si="8"/>
        <v>41.5</v>
      </c>
      <c r="O32" s="13">
        <f t="shared" si="9"/>
        <v>0</v>
      </c>
    </row>
    <row r="33" spans="1:15" ht="15" customHeight="1" x14ac:dyDescent="0.25">
      <c r="A33" s="20"/>
      <c r="C33" s="98" t="s">
        <v>30</v>
      </c>
      <c r="D33" s="9">
        <f t="shared" si="0"/>
        <v>2.8</v>
      </c>
      <c r="E33" s="17">
        <v>2.8</v>
      </c>
      <c r="F33" s="17">
        <v>2.1</v>
      </c>
      <c r="G33" s="17"/>
      <c r="H33" s="10">
        <f t="shared" si="1"/>
        <v>0</v>
      </c>
      <c r="I33" s="11"/>
      <c r="J33" s="11"/>
      <c r="K33" s="219"/>
      <c r="L33" s="13">
        <f t="shared" si="6"/>
        <v>2.8</v>
      </c>
      <c r="M33" s="13">
        <f t="shared" si="7"/>
        <v>2.8</v>
      </c>
      <c r="N33" s="13">
        <f t="shared" si="8"/>
        <v>2.1</v>
      </c>
      <c r="O33" s="13">
        <f t="shared" si="9"/>
        <v>0</v>
      </c>
    </row>
    <row r="34" spans="1:15" ht="15" customHeight="1" x14ac:dyDescent="0.25">
      <c r="A34" s="41"/>
      <c r="B34" s="273"/>
      <c r="C34" s="98" t="s">
        <v>24</v>
      </c>
      <c r="D34" s="9">
        <f t="shared" si="0"/>
        <v>14</v>
      </c>
      <c r="E34" s="17">
        <v>14</v>
      </c>
      <c r="F34" s="17">
        <v>10.6</v>
      </c>
      <c r="G34" s="17"/>
      <c r="H34" s="10">
        <f t="shared" si="1"/>
        <v>0</v>
      </c>
      <c r="I34" s="11"/>
      <c r="J34" s="11"/>
      <c r="K34" s="219"/>
      <c r="L34" s="13">
        <f t="shared" ref="L34" si="12">M34+O34</f>
        <v>14</v>
      </c>
      <c r="M34" s="13">
        <f t="shared" ref="M34" si="13">E34+I34</f>
        <v>14</v>
      </c>
      <c r="N34" s="13">
        <f t="shared" ref="N34" si="14">F34+J34</f>
        <v>10.6</v>
      </c>
      <c r="O34" s="13">
        <f t="shared" ref="O34" si="15">G34+K34</f>
        <v>0</v>
      </c>
    </row>
    <row r="35" spans="1:15" ht="15" customHeight="1" x14ac:dyDescent="0.25">
      <c r="A35" s="6" t="s">
        <v>77</v>
      </c>
      <c r="B35" s="18" t="s">
        <v>12</v>
      </c>
      <c r="C35" s="16"/>
      <c r="D35" s="9">
        <f t="shared" si="0"/>
        <v>116.5</v>
      </c>
      <c r="E35" s="17">
        <f>SUM(E36:E39)</f>
        <v>116.5</v>
      </c>
      <c r="F35" s="17">
        <f>SUM(F36:F39)</f>
        <v>75.3</v>
      </c>
      <c r="G35" s="17">
        <f t="shared" ref="G35:O35" si="16">SUM(G36:G39)</f>
        <v>0</v>
      </c>
      <c r="H35" s="10">
        <f t="shared" si="1"/>
        <v>0</v>
      </c>
      <c r="I35" s="11">
        <f t="shared" si="16"/>
        <v>0</v>
      </c>
      <c r="J35" s="11">
        <f t="shared" si="16"/>
        <v>0</v>
      </c>
      <c r="K35" s="219">
        <f t="shared" si="16"/>
        <v>0</v>
      </c>
      <c r="L35" s="13">
        <f t="shared" si="16"/>
        <v>116.5</v>
      </c>
      <c r="M35" s="13">
        <f t="shared" si="16"/>
        <v>116.5</v>
      </c>
      <c r="N35" s="13">
        <f t="shared" si="16"/>
        <v>75.3</v>
      </c>
      <c r="O35" s="13">
        <f t="shared" si="16"/>
        <v>0</v>
      </c>
    </row>
    <row r="36" spans="1:15" ht="15" customHeight="1" x14ac:dyDescent="0.25">
      <c r="A36" s="20"/>
      <c r="C36" s="16" t="s">
        <v>9</v>
      </c>
      <c r="D36" s="9">
        <f t="shared" si="0"/>
        <v>35.200000000000003</v>
      </c>
      <c r="E36" s="17">
        <v>35.200000000000003</v>
      </c>
      <c r="F36" s="17">
        <v>23.6</v>
      </c>
      <c r="G36" s="17"/>
      <c r="H36" s="10">
        <f t="shared" si="1"/>
        <v>0</v>
      </c>
      <c r="I36" s="11"/>
      <c r="J36" s="11"/>
      <c r="K36" s="219"/>
      <c r="L36" s="13">
        <f t="shared" ref="L36:L51" si="17">M36+O36</f>
        <v>35.200000000000003</v>
      </c>
      <c r="M36" s="13">
        <f t="shared" ref="M36:M51" si="18">E36+I36</f>
        <v>35.200000000000003</v>
      </c>
      <c r="N36" s="13">
        <f t="shared" ref="N36:N51" si="19">F36+J36</f>
        <v>23.6</v>
      </c>
      <c r="O36" s="13">
        <f t="shared" ref="O36:O51" si="20">G36+K36</f>
        <v>0</v>
      </c>
    </row>
    <row r="37" spans="1:15" ht="15" customHeight="1" x14ac:dyDescent="0.25">
      <c r="A37" s="20"/>
      <c r="C37" s="16" t="s">
        <v>31</v>
      </c>
      <c r="D37" s="9">
        <f t="shared" si="0"/>
        <v>7.6</v>
      </c>
      <c r="E37" s="17">
        <v>7.6</v>
      </c>
      <c r="F37" s="17">
        <v>5.8</v>
      </c>
      <c r="G37" s="17"/>
      <c r="H37" s="10">
        <f t="shared" si="1"/>
        <v>0</v>
      </c>
      <c r="I37" s="11"/>
      <c r="J37" s="11"/>
      <c r="K37" s="219"/>
      <c r="L37" s="13">
        <f t="shared" si="17"/>
        <v>7.6</v>
      </c>
      <c r="M37" s="13">
        <f t="shared" si="18"/>
        <v>7.6</v>
      </c>
      <c r="N37" s="13">
        <f t="shared" si="19"/>
        <v>5.8</v>
      </c>
      <c r="O37" s="13">
        <f t="shared" si="20"/>
        <v>0</v>
      </c>
    </row>
    <row r="38" spans="1:15" ht="15" customHeight="1" x14ac:dyDescent="0.25">
      <c r="A38" s="20"/>
      <c r="C38" s="16" t="s">
        <v>22</v>
      </c>
      <c r="D38" s="9">
        <f t="shared" si="0"/>
        <v>59.7</v>
      </c>
      <c r="E38" s="17">
        <v>59.7</v>
      </c>
      <c r="F38" s="17">
        <v>35.299999999999997</v>
      </c>
      <c r="G38" s="17"/>
      <c r="H38" s="10">
        <f t="shared" si="1"/>
        <v>0</v>
      </c>
      <c r="I38" s="11"/>
      <c r="J38" s="11"/>
      <c r="K38" s="219"/>
      <c r="L38" s="13">
        <f t="shared" si="17"/>
        <v>59.7</v>
      </c>
      <c r="M38" s="13">
        <f t="shared" si="18"/>
        <v>59.7</v>
      </c>
      <c r="N38" s="13">
        <f t="shared" si="19"/>
        <v>35.299999999999997</v>
      </c>
      <c r="O38" s="13">
        <f t="shared" si="20"/>
        <v>0</v>
      </c>
    </row>
    <row r="39" spans="1:15" ht="15" customHeight="1" x14ac:dyDescent="0.25">
      <c r="A39" s="41"/>
      <c r="B39" s="273"/>
      <c r="C39" s="98" t="s">
        <v>24</v>
      </c>
      <c r="D39" s="9">
        <f t="shared" si="0"/>
        <v>14</v>
      </c>
      <c r="E39" s="17">
        <v>14</v>
      </c>
      <c r="F39" s="17">
        <v>10.6</v>
      </c>
      <c r="G39" s="17"/>
      <c r="H39" s="10">
        <f t="shared" si="1"/>
        <v>0</v>
      </c>
      <c r="I39" s="11"/>
      <c r="J39" s="11"/>
      <c r="K39" s="219"/>
      <c r="L39" s="12">
        <f>M39+O39</f>
        <v>14</v>
      </c>
      <c r="M39" s="12">
        <f>E39+I39</f>
        <v>14</v>
      </c>
      <c r="N39" s="12">
        <f>F39+J39</f>
        <v>10.6</v>
      </c>
      <c r="O39" s="12">
        <f>G39+K39</f>
        <v>0</v>
      </c>
    </row>
    <row r="40" spans="1:15" ht="15" customHeight="1" x14ac:dyDescent="0.25">
      <c r="A40" s="6" t="s">
        <v>78</v>
      </c>
      <c r="B40" s="18" t="s">
        <v>13</v>
      </c>
      <c r="C40" s="16"/>
      <c r="D40" s="9">
        <f t="shared" si="0"/>
        <v>69.599999999999994</v>
      </c>
      <c r="E40" s="17">
        <f>SUM(E41:E44)</f>
        <v>69.599999999999994</v>
      </c>
      <c r="F40" s="17">
        <f>SUM(F41:F44)</f>
        <v>46.4</v>
      </c>
      <c r="G40" s="17">
        <f>SUM(G41:G44)</f>
        <v>0</v>
      </c>
      <c r="H40" s="10">
        <f t="shared" si="1"/>
        <v>0</v>
      </c>
      <c r="I40" s="11">
        <f t="shared" ref="I40:O40" si="21">SUM(I41:I44)</f>
        <v>0</v>
      </c>
      <c r="J40" s="11">
        <f t="shared" si="21"/>
        <v>0</v>
      </c>
      <c r="K40" s="219">
        <f t="shared" si="21"/>
        <v>0</v>
      </c>
      <c r="L40" s="13">
        <f t="shared" si="21"/>
        <v>69.599999999999994</v>
      </c>
      <c r="M40" s="13">
        <f t="shared" si="21"/>
        <v>69.599999999999994</v>
      </c>
      <c r="N40" s="13">
        <f t="shared" si="21"/>
        <v>46.4</v>
      </c>
      <c r="O40" s="13">
        <f t="shared" si="21"/>
        <v>0</v>
      </c>
    </row>
    <row r="41" spans="1:15" ht="15" customHeight="1" x14ac:dyDescent="0.25">
      <c r="A41" s="20"/>
      <c r="C41" s="16" t="s">
        <v>9</v>
      </c>
      <c r="D41" s="9">
        <f t="shared" si="0"/>
        <v>35.9</v>
      </c>
      <c r="E41" s="17">
        <v>35.9</v>
      </c>
      <c r="F41" s="17">
        <v>21.4</v>
      </c>
      <c r="G41" s="17"/>
      <c r="H41" s="10">
        <f t="shared" si="1"/>
        <v>0</v>
      </c>
      <c r="I41" s="11"/>
      <c r="J41" s="11"/>
      <c r="K41" s="219"/>
      <c r="L41" s="13">
        <f t="shared" si="17"/>
        <v>35.9</v>
      </c>
      <c r="M41" s="13">
        <f t="shared" si="18"/>
        <v>35.9</v>
      </c>
      <c r="N41" s="13">
        <f t="shared" si="19"/>
        <v>21.4</v>
      </c>
      <c r="O41" s="13">
        <f t="shared" si="20"/>
        <v>0</v>
      </c>
    </row>
    <row r="42" spans="1:15" ht="15" customHeight="1" x14ac:dyDescent="0.25">
      <c r="A42" s="20"/>
      <c r="C42" s="16" t="s">
        <v>31</v>
      </c>
      <c r="D42" s="9">
        <f t="shared" si="0"/>
        <v>5.0999999999999996</v>
      </c>
      <c r="E42" s="17">
        <v>5.0999999999999996</v>
      </c>
      <c r="F42" s="17">
        <v>3.9</v>
      </c>
      <c r="G42" s="17"/>
      <c r="H42" s="10">
        <f t="shared" si="1"/>
        <v>0</v>
      </c>
      <c r="I42" s="11"/>
      <c r="J42" s="11"/>
      <c r="K42" s="219"/>
      <c r="L42" s="13">
        <f t="shared" si="17"/>
        <v>5.0999999999999996</v>
      </c>
      <c r="M42" s="13">
        <f t="shared" si="18"/>
        <v>5.0999999999999996</v>
      </c>
      <c r="N42" s="13">
        <f t="shared" si="19"/>
        <v>3.9</v>
      </c>
      <c r="O42" s="13">
        <f t="shared" si="20"/>
        <v>0</v>
      </c>
    </row>
    <row r="43" spans="1:15" ht="15" customHeight="1" x14ac:dyDescent="0.25">
      <c r="A43" s="20"/>
      <c r="C43" s="16" t="s">
        <v>22</v>
      </c>
      <c r="D43" s="9">
        <f t="shared" si="0"/>
        <v>14.6</v>
      </c>
      <c r="E43" s="17">
        <v>14.6</v>
      </c>
      <c r="F43" s="17">
        <v>10.5</v>
      </c>
      <c r="G43" s="17"/>
      <c r="H43" s="10">
        <f t="shared" si="1"/>
        <v>0</v>
      </c>
      <c r="I43" s="11"/>
      <c r="J43" s="11"/>
      <c r="K43" s="219"/>
      <c r="L43" s="13">
        <f t="shared" si="17"/>
        <v>14.6</v>
      </c>
      <c r="M43" s="13">
        <f t="shared" si="18"/>
        <v>14.6</v>
      </c>
      <c r="N43" s="13">
        <f t="shared" si="19"/>
        <v>10.5</v>
      </c>
      <c r="O43" s="13">
        <f t="shared" si="20"/>
        <v>0</v>
      </c>
    </row>
    <row r="44" spans="1:15" ht="15" customHeight="1" x14ac:dyDescent="0.25">
      <c r="A44" s="41"/>
      <c r="B44" s="273"/>
      <c r="C44" s="98" t="s">
        <v>24</v>
      </c>
      <c r="D44" s="9">
        <f t="shared" si="0"/>
        <v>14</v>
      </c>
      <c r="E44" s="17">
        <v>14</v>
      </c>
      <c r="F44" s="17">
        <v>10.6</v>
      </c>
      <c r="G44" s="17"/>
      <c r="H44" s="10">
        <f t="shared" si="1"/>
        <v>0</v>
      </c>
      <c r="I44" s="11"/>
      <c r="J44" s="11"/>
      <c r="K44" s="219"/>
      <c r="L44" s="12">
        <f>M44+O44</f>
        <v>14</v>
      </c>
      <c r="M44" s="12">
        <f>E44+I44</f>
        <v>14</v>
      </c>
      <c r="N44" s="12">
        <f>F44+J44</f>
        <v>10.6</v>
      </c>
      <c r="O44" s="12">
        <f>G44+K44</f>
        <v>0</v>
      </c>
    </row>
    <row r="45" spans="1:15" ht="15" customHeight="1" x14ac:dyDescent="0.25">
      <c r="A45" s="6" t="s">
        <v>79</v>
      </c>
      <c r="B45" s="30" t="s">
        <v>14</v>
      </c>
      <c r="C45" s="31"/>
      <c r="D45" s="9">
        <f t="shared" si="0"/>
        <v>76.099999999999994</v>
      </c>
      <c r="E45" s="17">
        <f t="shared" ref="E45:O45" si="22">SUM(E46:E49)</f>
        <v>76.099999999999994</v>
      </c>
      <c r="F45" s="17">
        <f t="shared" si="22"/>
        <v>53.1</v>
      </c>
      <c r="G45" s="17">
        <f t="shared" si="22"/>
        <v>0</v>
      </c>
      <c r="H45" s="10">
        <f t="shared" si="1"/>
        <v>0</v>
      </c>
      <c r="I45" s="11">
        <f t="shared" si="22"/>
        <v>0</v>
      </c>
      <c r="J45" s="11">
        <f t="shared" si="22"/>
        <v>0</v>
      </c>
      <c r="K45" s="219">
        <f t="shared" si="22"/>
        <v>0</v>
      </c>
      <c r="L45" s="13">
        <f t="shared" si="22"/>
        <v>76.099999999999994</v>
      </c>
      <c r="M45" s="13">
        <f t="shared" si="22"/>
        <v>76.099999999999994</v>
      </c>
      <c r="N45" s="13">
        <f t="shared" si="22"/>
        <v>53.1</v>
      </c>
      <c r="O45" s="13">
        <f t="shared" si="22"/>
        <v>0</v>
      </c>
    </row>
    <row r="46" spans="1:15" ht="15" customHeight="1" x14ac:dyDescent="0.25">
      <c r="A46" s="20"/>
      <c r="B46" s="81"/>
      <c r="C46" s="31" t="s">
        <v>9</v>
      </c>
      <c r="D46" s="9">
        <f t="shared" si="0"/>
        <v>38</v>
      </c>
      <c r="E46" s="17">
        <v>38</v>
      </c>
      <c r="F46" s="17">
        <v>24.2</v>
      </c>
      <c r="G46" s="17"/>
      <c r="H46" s="10">
        <f t="shared" si="1"/>
        <v>0</v>
      </c>
      <c r="I46" s="11"/>
      <c r="J46" s="11"/>
      <c r="K46" s="219"/>
      <c r="L46" s="13">
        <f t="shared" si="17"/>
        <v>38</v>
      </c>
      <c r="M46" s="13">
        <f t="shared" si="18"/>
        <v>38</v>
      </c>
      <c r="N46" s="13">
        <f t="shared" si="19"/>
        <v>24.2</v>
      </c>
      <c r="O46" s="13">
        <f t="shared" si="20"/>
        <v>0</v>
      </c>
    </row>
    <row r="47" spans="1:15" ht="15" customHeight="1" x14ac:dyDescent="0.25">
      <c r="A47" s="20"/>
      <c r="B47" s="81"/>
      <c r="C47" s="31" t="s">
        <v>31</v>
      </c>
      <c r="D47" s="9">
        <f t="shared" si="0"/>
        <v>5.0999999999999996</v>
      </c>
      <c r="E47" s="17">
        <v>5.0999999999999996</v>
      </c>
      <c r="F47" s="17">
        <v>3.9</v>
      </c>
      <c r="G47" s="17"/>
      <c r="H47" s="10">
        <f t="shared" si="1"/>
        <v>0</v>
      </c>
      <c r="I47" s="11"/>
      <c r="J47" s="11"/>
      <c r="K47" s="219"/>
      <c r="L47" s="13">
        <f t="shared" si="17"/>
        <v>5.0999999999999996</v>
      </c>
      <c r="M47" s="13">
        <f t="shared" si="18"/>
        <v>5.0999999999999996</v>
      </c>
      <c r="N47" s="13">
        <f t="shared" si="19"/>
        <v>3.9</v>
      </c>
      <c r="O47" s="13">
        <f t="shared" si="20"/>
        <v>0</v>
      </c>
    </row>
    <row r="48" spans="1:15" ht="15" customHeight="1" x14ac:dyDescent="0.25">
      <c r="A48" s="20"/>
      <c r="B48" s="81"/>
      <c r="C48" s="31" t="s">
        <v>22</v>
      </c>
      <c r="D48" s="9">
        <f t="shared" si="0"/>
        <v>18.899999999999999</v>
      </c>
      <c r="E48" s="17">
        <v>18.899999999999999</v>
      </c>
      <c r="F48" s="17">
        <v>14.4</v>
      </c>
      <c r="G48" s="17"/>
      <c r="H48" s="10">
        <f t="shared" si="1"/>
        <v>0</v>
      </c>
      <c r="I48" s="11"/>
      <c r="J48" s="11"/>
      <c r="K48" s="219"/>
      <c r="L48" s="13">
        <f t="shared" si="17"/>
        <v>18.899999999999999</v>
      </c>
      <c r="M48" s="13">
        <f t="shared" si="18"/>
        <v>18.899999999999999</v>
      </c>
      <c r="N48" s="13">
        <f t="shared" si="19"/>
        <v>14.4</v>
      </c>
      <c r="O48" s="13">
        <f t="shared" si="20"/>
        <v>0</v>
      </c>
    </row>
    <row r="49" spans="1:15" ht="15" customHeight="1" x14ac:dyDescent="0.25">
      <c r="A49" s="41"/>
      <c r="B49" s="42"/>
      <c r="C49" s="83" t="s">
        <v>24</v>
      </c>
      <c r="D49" s="9">
        <f t="shared" si="0"/>
        <v>14.1</v>
      </c>
      <c r="E49" s="17">
        <v>14.1</v>
      </c>
      <c r="F49" s="17">
        <v>10.6</v>
      </c>
      <c r="G49" s="17"/>
      <c r="H49" s="10">
        <f t="shared" si="1"/>
        <v>0</v>
      </c>
      <c r="I49" s="11"/>
      <c r="J49" s="11"/>
      <c r="K49" s="219"/>
      <c r="L49" s="12">
        <f>M49+O49</f>
        <v>14.1</v>
      </c>
      <c r="M49" s="12">
        <f>E49+I49</f>
        <v>14.1</v>
      </c>
      <c r="N49" s="12">
        <f>F49+J49</f>
        <v>10.6</v>
      </c>
      <c r="O49" s="12">
        <f>G49+K49</f>
        <v>0</v>
      </c>
    </row>
    <row r="50" spans="1:15" ht="15" customHeight="1" x14ac:dyDescent="0.25">
      <c r="A50" s="161" t="s">
        <v>80</v>
      </c>
      <c r="B50" s="30" t="s">
        <v>15</v>
      </c>
      <c r="C50" s="31"/>
      <c r="D50" s="9">
        <f t="shared" si="0"/>
        <v>83.4</v>
      </c>
      <c r="E50" s="17">
        <f>SUM(E51:E54)</f>
        <v>83.4</v>
      </c>
      <c r="F50" s="17">
        <f>SUM(F51:F54)</f>
        <v>60.1</v>
      </c>
      <c r="G50" s="17">
        <f t="shared" ref="G50:O50" si="23">SUM(G51:G54)</f>
        <v>0</v>
      </c>
      <c r="H50" s="10">
        <f t="shared" si="1"/>
        <v>0</v>
      </c>
      <c r="I50" s="11">
        <f t="shared" si="23"/>
        <v>0</v>
      </c>
      <c r="J50" s="11">
        <f t="shared" si="23"/>
        <v>0</v>
      </c>
      <c r="K50" s="219">
        <f t="shared" si="23"/>
        <v>0</v>
      </c>
      <c r="L50" s="13">
        <f t="shared" si="23"/>
        <v>83.4</v>
      </c>
      <c r="M50" s="13">
        <f t="shared" si="23"/>
        <v>83.4</v>
      </c>
      <c r="N50" s="13">
        <f t="shared" si="23"/>
        <v>60.1</v>
      </c>
      <c r="O50" s="13">
        <f t="shared" si="23"/>
        <v>0</v>
      </c>
    </row>
    <row r="51" spans="1:15" ht="15" customHeight="1" x14ac:dyDescent="0.25">
      <c r="A51" s="165"/>
      <c r="B51" s="81"/>
      <c r="C51" s="31" t="s">
        <v>9</v>
      </c>
      <c r="D51" s="9">
        <f t="shared" si="0"/>
        <v>32.299999999999997</v>
      </c>
      <c r="E51" s="17">
        <v>32.299999999999997</v>
      </c>
      <c r="F51" s="17">
        <v>21.3</v>
      </c>
      <c r="G51" s="17"/>
      <c r="H51" s="10">
        <f t="shared" si="1"/>
        <v>0</v>
      </c>
      <c r="I51" s="11"/>
      <c r="J51" s="11"/>
      <c r="K51" s="219"/>
      <c r="L51" s="13">
        <f t="shared" si="17"/>
        <v>32.299999999999997</v>
      </c>
      <c r="M51" s="13">
        <f t="shared" si="18"/>
        <v>32.299999999999997</v>
      </c>
      <c r="N51" s="13">
        <f t="shared" si="19"/>
        <v>21.3</v>
      </c>
      <c r="O51" s="13">
        <f t="shared" si="20"/>
        <v>0</v>
      </c>
    </row>
    <row r="52" spans="1:15" ht="15" customHeight="1" x14ac:dyDescent="0.25">
      <c r="A52" s="165"/>
      <c r="B52" s="81"/>
      <c r="C52" s="31" t="s">
        <v>31</v>
      </c>
      <c r="D52" s="9">
        <f t="shared" si="0"/>
        <v>7.6</v>
      </c>
      <c r="E52" s="17">
        <v>7.6</v>
      </c>
      <c r="F52" s="17">
        <v>5.8</v>
      </c>
      <c r="G52" s="17"/>
      <c r="H52" s="10">
        <f t="shared" si="1"/>
        <v>0</v>
      </c>
      <c r="I52" s="11"/>
      <c r="J52" s="11"/>
      <c r="K52" s="219"/>
      <c r="L52" s="13">
        <f>M52+O52</f>
        <v>7.6</v>
      </c>
      <c r="M52" s="13">
        <f>E52+I52</f>
        <v>7.6</v>
      </c>
      <c r="N52" s="13">
        <f>F52+J52</f>
        <v>5.8</v>
      </c>
      <c r="O52" s="13">
        <f>G52+K52</f>
        <v>0</v>
      </c>
    </row>
    <row r="53" spans="1:15" ht="15" customHeight="1" x14ac:dyDescent="0.25">
      <c r="A53" s="165"/>
      <c r="B53" s="81"/>
      <c r="C53" s="31" t="s">
        <v>22</v>
      </c>
      <c r="D53" s="9">
        <f t="shared" si="0"/>
        <v>29.3</v>
      </c>
      <c r="E53" s="17">
        <v>29.3</v>
      </c>
      <c r="F53" s="17">
        <v>22.4</v>
      </c>
      <c r="G53" s="17"/>
      <c r="H53" s="10">
        <f t="shared" si="1"/>
        <v>0</v>
      </c>
      <c r="I53" s="11"/>
      <c r="J53" s="11"/>
      <c r="K53" s="219"/>
      <c r="L53" s="13">
        <f t="shared" ref="L53:L73" si="24">M53+O53</f>
        <v>29.3</v>
      </c>
      <c r="M53" s="13">
        <f t="shared" ref="M53:M73" si="25">E53+I53</f>
        <v>29.3</v>
      </c>
      <c r="N53" s="13">
        <f t="shared" ref="N53:N73" si="26">F53+J53</f>
        <v>22.4</v>
      </c>
      <c r="O53" s="13">
        <f t="shared" ref="O53:O73" si="27">G53+K53</f>
        <v>0</v>
      </c>
    </row>
    <row r="54" spans="1:15" ht="15" customHeight="1" x14ac:dyDescent="0.25">
      <c r="A54" s="274"/>
      <c r="B54" s="42"/>
      <c r="C54" s="83" t="s">
        <v>24</v>
      </c>
      <c r="D54" s="9">
        <f t="shared" si="0"/>
        <v>14.2</v>
      </c>
      <c r="E54" s="17">
        <v>14.2</v>
      </c>
      <c r="F54" s="17">
        <v>10.6</v>
      </c>
      <c r="G54" s="17"/>
      <c r="H54" s="10">
        <f t="shared" si="1"/>
        <v>0</v>
      </c>
      <c r="I54" s="11"/>
      <c r="J54" s="11"/>
      <c r="K54" s="219"/>
      <c r="L54" s="12">
        <f>M54+O54</f>
        <v>14.2</v>
      </c>
      <c r="M54" s="12">
        <f>E54+I54</f>
        <v>14.2</v>
      </c>
      <c r="N54" s="12">
        <f>F54+J54</f>
        <v>10.6</v>
      </c>
      <c r="O54" s="12">
        <f>G54+K54</f>
        <v>0</v>
      </c>
    </row>
    <row r="55" spans="1:15" ht="15" customHeight="1" x14ac:dyDescent="0.25">
      <c r="A55" s="6" t="s">
        <v>81</v>
      </c>
      <c r="B55" s="275" t="s">
        <v>16</v>
      </c>
      <c r="C55" s="16"/>
      <c r="D55" s="9">
        <f t="shared" si="0"/>
        <v>158.1</v>
      </c>
      <c r="E55" s="17">
        <f>SUM(E56:E59)</f>
        <v>158.1</v>
      </c>
      <c r="F55" s="17">
        <f>SUM(F56:F59)</f>
        <v>111.4</v>
      </c>
      <c r="G55" s="17">
        <f t="shared" ref="G55:O55" si="28">SUM(G56:G59)</f>
        <v>0</v>
      </c>
      <c r="H55" s="10">
        <f t="shared" si="1"/>
        <v>0</v>
      </c>
      <c r="I55" s="11">
        <f t="shared" si="28"/>
        <v>0</v>
      </c>
      <c r="J55" s="11">
        <f t="shared" si="28"/>
        <v>0</v>
      </c>
      <c r="K55" s="219">
        <f t="shared" si="28"/>
        <v>0</v>
      </c>
      <c r="L55" s="13">
        <f t="shared" si="28"/>
        <v>158.1</v>
      </c>
      <c r="M55" s="13">
        <f t="shared" si="28"/>
        <v>158.1</v>
      </c>
      <c r="N55" s="13">
        <f t="shared" si="28"/>
        <v>111.4</v>
      </c>
      <c r="O55" s="13">
        <f t="shared" si="28"/>
        <v>0</v>
      </c>
    </row>
    <row r="56" spans="1:15" ht="15" customHeight="1" x14ac:dyDescent="0.25">
      <c r="A56" s="20"/>
      <c r="B56" s="276"/>
      <c r="C56" s="16" t="s">
        <v>9</v>
      </c>
      <c r="D56" s="9">
        <f t="shared" si="0"/>
        <v>65.599999999999994</v>
      </c>
      <c r="E56" s="17">
        <v>65.599999999999994</v>
      </c>
      <c r="F56" s="17">
        <v>43.2</v>
      </c>
      <c r="G56" s="17"/>
      <c r="H56" s="10">
        <f t="shared" si="1"/>
        <v>0</v>
      </c>
      <c r="I56" s="11"/>
      <c r="J56" s="11"/>
      <c r="K56" s="219"/>
      <c r="L56" s="13">
        <f t="shared" si="24"/>
        <v>65.599999999999994</v>
      </c>
      <c r="M56" s="13">
        <f t="shared" si="25"/>
        <v>65.599999999999994</v>
      </c>
      <c r="N56" s="13">
        <f t="shared" si="26"/>
        <v>43.2</v>
      </c>
      <c r="O56" s="13">
        <f t="shared" si="27"/>
        <v>0</v>
      </c>
    </row>
    <row r="57" spans="1:15" ht="15" customHeight="1" x14ac:dyDescent="0.25">
      <c r="A57" s="20"/>
      <c r="B57" s="276"/>
      <c r="C57" s="16" t="s">
        <v>31</v>
      </c>
      <c r="D57" s="9">
        <f t="shared" si="0"/>
        <v>12.6</v>
      </c>
      <c r="E57" s="17">
        <v>12.6</v>
      </c>
      <c r="F57" s="17">
        <v>9.6</v>
      </c>
      <c r="G57" s="17"/>
      <c r="H57" s="10">
        <f t="shared" si="1"/>
        <v>0</v>
      </c>
      <c r="I57" s="11"/>
      <c r="J57" s="11"/>
      <c r="K57" s="219"/>
      <c r="L57" s="13">
        <f t="shared" si="24"/>
        <v>12.6</v>
      </c>
      <c r="M57" s="13">
        <f t="shared" si="25"/>
        <v>12.6</v>
      </c>
      <c r="N57" s="13">
        <f t="shared" si="26"/>
        <v>9.6</v>
      </c>
      <c r="O57" s="13">
        <f t="shared" si="27"/>
        <v>0</v>
      </c>
    </row>
    <row r="58" spans="1:15" ht="15" customHeight="1" x14ac:dyDescent="0.25">
      <c r="A58" s="20"/>
      <c r="B58" s="276"/>
      <c r="C58" s="16" t="s">
        <v>22</v>
      </c>
      <c r="D58" s="9">
        <f t="shared" si="0"/>
        <v>62.5</v>
      </c>
      <c r="E58" s="17">
        <v>62.5</v>
      </c>
      <c r="F58" s="17">
        <v>45.5</v>
      </c>
      <c r="G58" s="17"/>
      <c r="H58" s="10">
        <f t="shared" si="1"/>
        <v>0</v>
      </c>
      <c r="I58" s="11"/>
      <c r="J58" s="11"/>
      <c r="K58" s="219"/>
      <c r="L58" s="13">
        <f t="shared" si="24"/>
        <v>62.5</v>
      </c>
      <c r="M58" s="13">
        <f t="shared" si="25"/>
        <v>62.5</v>
      </c>
      <c r="N58" s="13">
        <f t="shared" si="26"/>
        <v>45.5</v>
      </c>
      <c r="O58" s="13">
        <f t="shared" si="27"/>
        <v>0</v>
      </c>
    </row>
    <row r="59" spans="1:15" ht="15" customHeight="1" x14ac:dyDescent="0.25">
      <c r="A59" s="277"/>
      <c r="B59" s="278"/>
      <c r="C59" s="98" t="s">
        <v>24</v>
      </c>
      <c r="D59" s="9">
        <f t="shared" si="0"/>
        <v>17.399999999999999</v>
      </c>
      <c r="E59" s="17">
        <v>17.399999999999999</v>
      </c>
      <c r="F59" s="17">
        <v>13.1</v>
      </c>
      <c r="G59" s="17"/>
      <c r="H59" s="10">
        <f t="shared" si="1"/>
        <v>0</v>
      </c>
      <c r="I59" s="11"/>
      <c r="J59" s="11"/>
      <c r="K59" s="219"/>
      <c r="L59" s="12">
        <f>M59+O59</f>
        <v>17.399999999999999</v>
      </c>
      <c r="M59" s="12">
        <f>E59+I59</f>
        <v>17.399999999999999</v>
      </c>
      <c r="N59" s="12">
        <f>F59+J59</f>
        <v>13.1</v>
      </c>
      <c r="O59" s="12">
        <f>G59+K59</f>
        <v>0</v>
      </c>
    </row>
    <row r="60" spans="1:15" ht="15" customHeight="1" x14ac:dyDescent="0.25">
      <c r="A60" s="6" t="s">
        <v>82</v>
      </c>
      <c r="B60" s="18" t="s">
        <v>17</v>
      </c>
      <c r="C60" s="16"/>
      <c r="D60" s="9">
        <f t="shared" si="0"/>
        <v>79.2</v>
      </c>
      <c r="E60" s="17">
        <f t="shared" ref="E60:O60" si="29">SUM(E61:E64)</f>
        <v>79.2</v>
      </c>
      <c r="F60" s="17">
        <f t="shared" si="29"/>
        <v>55.5</v>
      </c>
      <c r="G60" s="17">
        <f t="shared" si="29"/>
        <v>0</v>
      </c>
      <c r="H60" s="10">
        <f t="shared" si="1"/>
        <v>0</v>
      </c>
      <c r="I60" s="11">
        <f t="shared" si="29"/>
        <v>0</v>
      </c>
      <c r="J60" s="11">
        <f t="shared" si="29"/>
        <v>0</v>
      </c>
      <c r="K60" s="219">
        <f t="shared" si="29"/>
        <v>0</v>
      </c>
      <c r="L60" s="13">
        <f t="shared" si="29"/>
        <v>79.2</v>
      </c>
      <c r="M60" s="13">
        <f t="shared" si="29"/>
        <v>79.2</v>
      </c>
      <c r="N60" s="13">
        <f t="shared" si="29"/>
        <v>55.5</v>
      </c>
      <c r="O60" s="13">
        <f t="shared" si="29"/>
        <v>0</v>
      </c>
    </row>
    <row r="61" spans="1:15" ht="15" customHeight="1" x14ac:dyDescent="0.25">
      <c r="A61" s="20"/>
      <c r="C61" s="16" t="s">
        <v>9</v>
      </c>
      <c r="D61" s="9">
        <f t="shared" si="0"/>
        <v>38.700000000000003</v>
      </c>
      <c r="E61" s="17">
        <v>38.700000000000003</v>
      </c>
      <c r="F61" s="17">
        <v>24.8</v>
      </c>
      <c r="G61" s="17"/>
      <c r="H61" s="10">
        <f t="shared" si="1"/>
        <v>0</v>
      </c>
      <c r="I61" s="11"/>
      <c r="J61" s="11"/>
      <c r="K61" s="219"/>
      <c r="L61" s="13">
        <f t="shared" si="24"/>
        <v>38.700000000000003</v>
      </c>
      <c r="M61" s="13">
        <f t="shared" si="25"/>
        <v>38.700000000000003</v>
      </c>
      <c r="N61" s="13">
        <f t="shared" si="26"/>
        <v>24.8</v>
      </c>
      <c r="O61" s="13">
        <f t="shared" si="27"/>
        <v>0</v>
      </c>
    </row>
    <row r="62" spans="1:15" ht="15" customHeight="1" x14ac:dyDescent="0.25">
      <c r="A62" s="20"/>
      <c r="C62" s="16" t="s">
        <v>31</v>
      </c>
      <c r="D62" s="9">
        <f t="shared" si="0"/>
        <v>2.5</v>
      </c>
      <c r="E62" s="17">
        <v>2.5</v>
      </c>
      <c r="F62" s="17">
        <v>1.9</v>
      </c>
      <c r="G62" s="17"/>
      <c r="H62" s="10">
        <f t="shared" si="1"/>
        <v>0</v>
      </c>
      <c r="I62" s="11"/>
      <c r="J62" s="11"/>
      <c r="K62" s="219"/>
      <c r="L62" s="13">
        <f t="shared" si="24"/>
        <v>2.5</v>
      </c>
      <c r="M62" s="13">
        <f t="shared" si="25"/>
        <v>2.5</v>
      </c>
      <c r="N62" s="13">
        <f t="shared" si="26"/>
        <v>1.9</v>
      </c>
      <c r="O62" s="13">
        <f t="shared" si="27"/>
        <v>0</v>
      </c>
    </row>
    <row r="63" spans="1:15" ht="15" customHeight="1" x14ac:dyDescent="0.25">
      <c r="A63" s="20"/>
      <c r="C63" s="16" t="s">
        <v>22</v>
      </c>
      <c r="D63" s="9">
        <f t="shared" si="0"/>
        <v>23.8</v>
      </c>
      <c r="E63" s="17">
        <v>23.8</v>
      </c>
      <c r="F63" s="17">
        <v>18.2</v>
      </c>
      <c r="G63" s="17"/>
      <c r="H63" s="10">
        <f t="shared" si="1"/>
        <v>0</v>
      </c>
      <c r="I63" s="11"/>
      <c r="J63" s="11"/>
      <c r="K63" s="219"/>
      <c r="L63" s="13">
        <f t="shared" si="24"/>
        <v>23.8</v>
      </c>
      <c r="M63" s="13">
        <f t="shared" si="25"/>
        <v>23.8</v>
      </c>
      <c r="N63" s="13">
        <f t="shared" si="26"/>
        <v>18.2</v>
      </c>
      <c r="O63" s="13">
        <f t="shared" si="27"/>
        <v>0</v>
      </c>
    </row>
    <row r="64" spans="1:15" ht="15" customHeight="1" x14ac:dyDescent="0.25">
      <c r="A64" s="41"/>
      <c r="B64" s="273"/>
      <c r="C64" s="98" t="s">
        <v>24</v>
      </c>
      <c r="D64" s="9">
        <f t="shared" si="0"/>
        <v>14.2</v>
      </c>
      <c r="E64" s="17">
        <v>14.2</v>
      </c>
      <c r="F64" s="17">
        <v>10.6</v>
      </c>
      <c r="G64" s="17"/>
      <c r="H64" s="10">
        <f t="shared" si="1"/>
        <v>0</v>
      </c>
      <c r="I64" s="11"/>
      <c r="J64" s="11"/>
      <c r="K64" s="219"/>
      <c r="L64" s="12">
        <f>M64+O64</f>
        <v>14.2</v>
      </c>
      <c r="M64" s="12">
        <f>E64+I64</f>
        <v>14.2</v>
      </c>
      <c r="N64" s="12">
        <f>F64+J64</f>
        <v>10.6</v>
      </c>
      <c r="O64" s="12">
        <f>G64+K64</f>
        <v>0</v>
      </c>
    </row>
    <row r="65" spans="1:15" ht="15" customHeight="1" x14ac:dyDescent="0.25">
      <c r="A65" s="6" t="s">
        <v>83</v>
      </c>
      <c r="B65" s="18" t="s">
        <v>18</v>
      </c>
      <c r="C65" s="16"/>
      <c r="D65" s="9">
        <f t="shared" si="0"/>
        <v>58.2</v>
      </c>
      <c r="E65" s="17">
        <f t="shared" ref="E65:O65" si="30">SUM(E66:E69)</f>
        <v>58.2</v>
      </c>
      <c r="F65" s="17">
        <f t="shared" si="30"/>
        <v>42.099999999999994</v>
      </c>
      <c r="G65" s="17">
        <f t="shared" si="30"/>
        <v>0</v>
      </c>
      <c r="H65" s="10">
        <f t="shared" si="1"/>
        <v>0</v>
      </c>
      <c r="I65" s="11">
        <f t="shared" si="30"/>
        <v>0</v>
      </c>
      <c r="J65" s="11">
        <f t="shared" si="30"/>
        <v>0</v>
      </c>
      <c r="K65" s="219">
        <f t="shared" si="30"/>
        <v>0</v>
      </c>
      <c r="L65" s="13">
        <f t="shared" si="30"/>
        <v>58.2</v>
      </c>
      <c r="M65" s="13">
        <f t="shared" si="30"/>
        <v>58.2</v>
      </c>
      <c r="N65" s="13">
        <f t="shared" si="30"/>
        <v>42.099999999999994</v>
      </c>
      <c r="O65" s="13">
        <f t="shared" si="30"/>
        <v>0</v>
      </c>
    </row>
    <row r="66" spans="1:15" ht="15" customHeight="1" x14ac:dyDescent="0.25">
      <c r="A66" s="20"/>
      <c r="C66" s="16" t="s">
        <v>9</v>
      </c>
      <c r="D66" s="9">
        <f t="shared" si="0"/>
        <v>25.9</v>
      </c>
      <c r="E66" s="17">
        <v>25.9</v>
      </c>
      <c r="F66" s="17">
        <v>17.5</v>
      </c>
      <c r="G66" s="17"/>
      <c r="H66" s="10">
        <f t="shared" si="1"/>
        <v>0</v>
      </c>
      <c r="I66" s="11"/>
      <c r="J66" s="11"/>
      <c r="K66" s="219"/>
      <c r="L66" s="13">
        <f t="shared" si="24"/>
        <v>25.9</v>
      </c>
      <c r="M66" s="13">
        <f t="shared" si="25"/>
        <v>25.9</v>
      </c>
      <c r="N66" s="13">
        <f t="shared" si="26"/>
        <v>17.5</v>
      </c>
      <c r="O66" s="13">
        <f t="shared" si="27"/>
        <v>0</v>
      </c>
    </row>
    <row r="67" spans="1:15" ht="15" customHeight="1" x14ac:dyDescent="0.25">
      <c r="A67" s="20"/>
      <c r="C67" s="16" t="s">
        <v>31</v>
      </c>
      <c r="D67" s="9">
        <f t="shared" si="0"/>
        <v>2.5</v>
      </c>
      <c r="E67" s="17">
        <v>2.5</v>
      </c>
      <c r="F67" s="17">
        <v>1.9</v>
      </c>
      <c r="G67" s="17"/>
      <c r="H67" s="10">
        <f t="shared" si="1"/>
        <v>0</v>
      </c>
      <c r="I67" s="11"/>
      <c r="J67" s="11"/>
      <c r="K67" s="219"/>
      <c r="L67" s="13">
        <f t="shared" si="24"/>
        <v>2.5</v>
      </c>
      <c r="M67" s="13">
        <f t="shared" si="25"/>
        <v>2.5</v>
      </c>
      <c r="N67" s="13">
        <f t="shared" si="26"/>
        <v>1.9</v>
      </c>
      <c r="O67" s="13">
        <f t="shared" si="27"/>
        <v>0</v>
      </c>
    </row>
    <row r="68" spans="1:15" ht="15" customHeight="1" x14ac:dyDescent="0.25">
      <c r="A68" s="20"/>
      <c r="C68" s="16" t="s">
        <v>22</v>
      </c>
      <c r="D68" s="9">
        <f t="shared" si="0"/>
        <v>22.8</v>
      </c>
      <c r="E68" s="17">
        <v>22.8</v>
      </c>
      <c r="F68" s="17">
        <v>17.399999999999999</v>
      </c>
      <c r="G68" s="17"/>
      <c r="H68" s="10">
        <f t="shared" si="1"/>
        <v>0</v>
      </c>
      <c r="I68" s="11"/>
      <c r="J68" s="11"/>
      <c r="K68" s="219"/>
      <c r="L68" s="13">
        <f t="shared" si="24"/>
        <v>22.8</v>
      </c>
      <c r="M68" s="13">
        <f t="shared" si="25"/>
        <v>22.8</v>
      </c>
      <c r="N68" s="13">
        <f t="shared" si="26"/>
        <v>17.399999999999999</v>
      </c>
      <c r="O68" s="13">
        <f t="shared" si="27"/>
        <v>0</v>
      </c>
    </row>
    <row r="69" spans="1:15" ht="15" customHeight="1" x14ac:dyDescent="0.25">
      <c r="A69" s="41"/>
      <c r="B69" s="273"/>
      <c r="C69" s="98" t="s">
        <v>24</v>
      </c>
      <c r="D69" s="9">
        <f t="shared" si="0"/>
        <v>7</v>
      </c>
      <c r="E69" s="17">
        <v>7</v>
      </c>
      <c r="F69" s="17">
        <v>5.3</v>
      </c>
      <c r="G69" s="17"/>
      <c r="H69" s="10">
        <f t="shared" si="1"/>
        <v>0</v>
      </c>
      <c r="I69" s="11"/>
      <c r="J69" s="11"/>
      <c r="K69" s="219"/>
      <c r="L69" s="12">
        <f>M69+O69</f>
        <v>7</v>
      </c>
      <c r="M69" s="12">
        <f>E69+I69</f>
        <v>7</v>
      </c>
      <c r="N69" s="12">
        <f>F69+J69</f>
        <v>5.3</v>
      </c>
      <c r="O69" s="12">
        <f>G69+K69</f>
        <v>0</v>
      </c>
    </row>
    <row r="70" spans="1:15" ht="15" customHeight="1" x14ac:dyDescent="0.25">
      <c r="A70" s="6" t="s">
        <v>84</v>
      </c>
      <c r="B70" s="18" t="s">
        <v>19</v>
      </c>
      <c r="C70" s="16"/>
      <c r="D70" s="9">
        <f t="shared" si="0"/>
        <v>148.20000000000002</v>
      </c>
      <c r="E70" s="17">
        <f>SUM(E71:E73)</f>
        <v>143.20000000000002</v>
      </c>
      <c r="F70" s="17">
        <f>SUM(F71:F73)</f>
        <v>92.6</v>
      </c>
      <c r="G70" s="17">
        <f t="shared" ref="G70:O70" si="31">SUM(G71:G73)</f>
        <v>5</v>
      </c>
      <c r="H70" s="10">
        <f t="shared" si="1"/>
        <v>0</v>
      </c>
      <c r="I70" s="11">
        <f t="shared" si="31"/>
        <v>0</v>
      </c>
      <c r="J70" s="11">
        <f t="shared" si="31"/>
        <v>0</v>
      </c>
      <c r="K70" s="219">
        <f t="shared" si="31"/>
        <v>0</v>
      </c>
      <c r="L70" s="13">
        <f t="shared" si="31"/>
        <v>148.20000000000002</v>
      </c>
      <c r="M70" s="13">
        <f t="shared" si="31"/>
        <v>143.20000000000002</v>
      </c>
      <c r="N70" s="13">
        <f t="shared" si="31"/>
        <v>92.6</v>
      </c>
      <c r="O70" s="13">
        <f t="shared" si="31"/>
        <v>5</v>
      </c>
    </row>
    <row r="71" spans="1:15" ht="15" customHeight="1" x14ac:dyDescent="0.25">
      <c r="A71" s="20"/>
      <c r="C71" s="16" t="s">
        <v>9</v>
      </c>
      <c r="D71" s="9">
        <f t="shared" si="0"/>
        <v>102.4</v>
      </c>
      <c r="E71" s="17">
        <v>97.4</v>
      </c>
      <c r="F71" s="17">
        <v>57.6</v>
      </c>
      <c r="G71" s="17">
        <v>5</v>
      </c>
      <c r="H71" s="10">
        <f t="shared" si="1"/>
        <v>0</v>
      </c>
      <c r="I71" s="11"/>
      <c r="J71" s="11"/>
      <c r="K71" s="219"/>
      <c r="L71" s="13">
        <f t="shared" si="24"/>
        <v>102.4</v>
      </c>
      <c r="M71" s="13">
        <f t="shared" si="25"/>
        <v>97.4</v>
      </c>
      <c r="N71" s="13">
        <f t="shared" si="26"/>
        <v>57.6</v>
      </c>
      <c r="O71" s="13">
        <f t="shared" si="27"/>
        <v>5</v>
      </c>
    </row>
    <row r="72" spans="1:15" ht="15" customHeight="1" x14ac:dyDescent="0.25">
      <c r="A72" s="20"/>
      <c r="C72" s="16" t="s">
        <v>31</v>
      </c>
      <c r="D72" s="9">
        <f t="shared" si="0"/>
        <v>15.2</v>
      </c>
      <c r="E72" s="17">
        <v>15.2</v>
      </c>
      <c r="F72" s="17">
        <v>11.6</v>
      </c>
      <c r="G72" s="17"/>
      <c r="H72" s="10">
        <f t="shared" si="1"/>
        <v>0</v>
      </c>
      <c r="I72" s="11"/>
      <c r="J72" s="11"/>
      <c r="K72" s="219"/>
      <c r="L72" s="13">
        <f t="shared" si="24"/>
        <v>15.2</v>
      </c>
      <c r="M72" s="13">
        <f t="shared" si="25"/>
        <v>15.2</v>
      </c>
      <c r="N72" s="13">
        <f t="shared" si="26"/>
        <v>11.6</v>
      </c>
      <c r="O72" s="13">
        <f t="shared" si="27"/>
        <v>0</v>
      </c>
    </row>
    <row r="73" spans="1:15" ht="15" customHeight="1" x14ac:dyDescent="0.25">
      <c r="A73" s="20"/>
      <c r="C73" s="16" t="s">
        <v>22</v>
      </c>
      <c r="D73" s="9">
        <f t="shared" si="0"/>
        <v>30.6</v>
      </c>
      <c r="E73" s="17">
        <v>30.6</v>
      </c>
      <c r="F73" s="17">
        <v>23.4</v>
      </c>
      <c r="G73" s="17"/>
      <c r="H73" s="10">
        <f t="shared" si="1"/>
        <v>0</v>
      </c>
      <c r="I73" s="11"/>
      <c r="J73" s="11"/>
      <c r="K73" s="219"/>
      <c r="L73" s="13">
        <f t="shared" si="24"/>
        <v>30.6</v>
      </c>
      <c r="M73" s="13">
        <f t="shared" si="25"/>
        <v>30.6</v>
      </c>
      <c r="N73" s="13">
        <f t="shared" si="26"/>
        <v>23.4</v>
      </c>
      <c r="O73" s="13">
        <f t="shared" si="27"/>
        <v>0</v>
      </c>
    </row>
    <row r="74" spans="1:15" ht="30" x14ac:dyDescent="0.25">
      <c r="A74" s="14" t="s">
        <v>85</v>
      </c>
      <c r="B74" s="279" t="s">
        <v>26</v>
      </c>
      <c r="C74" s="16" t="s">
        <v>9</v>
      </c>
      <c r="D74" s="9">
        <f t="shared" si="0"/>
        <v>936.8</v>
      </c>
      <c r="E74" s="17">
        <v>345.5</v>
      </c>
      <c r="F74" s="17"/>
      <c r="G74" s="17">
        <v>591.29999999999995</v>
      </c>
      <c r="H74" s="10">
        <f t="shared" si="1"/>
        <v>0</v>
      </c>
      <c r="I74" s="11"/>
      <c r="J74" s="11"/>
      <c r="K74" s="219"/>
      <c r="L74" s="13">
        <f>M74+O74</f>
        <v>936.8</v>
      </c>
      <c r="M74" s="13">
        <f t="shared" ref="M74:O75" si="32">E74+I74</f>
        <v>345.5</v>
      </c>
      <c r="N74" s="13">
        <f t="shared" si="32"/>
        <v>0</v>
      </c>
      <c r="O74" s="13">
        <f t="shared" si="32"/>
        <v>591.29999999999995</v>
      </c>
    </row>
    <row r="75" spans="1:15" ht="15" customHeight="1" x14ac:dyDescent="0.25">
      <c r="A75" s="20" t="s">
        <v>86</v>
      </c>
      <c r="B75" s="36" t="s">
        <v>175</v>
      </c>
      <c r="C75" s="98" t="s">
        <v>21</v>
      </c>
      <c r="D75" s="9">
        <f t="shared" si="0"/>
        <v>22</v>
      </c>
      <c r="E75" s="17">
        <v>1</v>
      </c>
      <c r="F75" s="17"/>
      <c r="G75" s="17">
        <v>21</v>
      </c>
      <c r="H75" s="10">
        <f t="shared" si="1"/>
        <v>0</v>
      </c>
      <c r="I75" s="11"/>
      <c r="J75" s="11"/>
      <c r="K75" s="219"/>
      <c r="L75" s="13">
        <f>M75+O75</f>
        <v>22</v>
      </c>
      <c r="M75" s="13">
        <f t="shared" si="32"/>
        <v>1</v>
      </c>
      <c r="N75" s="13">
        <f t="shared" si="32"/>
        <v>0</v>
      </c>
      <c r="O75" s="13">
        <f t="shared" si="32"/>
        <v>21</v>
      </c>
    </row>
    <row r="76" spans="1:15" ht="15.95" customHeight="1" x14ac:dyDescent="0.25">
      <c r="A76" s="21" t="s">
        <v>87</v>
      </c>
      <c r="B76" s="280" t="s">
        <v>179</v>
      </c>
      <c r="C76" s="73"/>
      <c r="D76" s="74">
        <f t="shared" ref="D76:O76" si="33">D12+D13+D18+D24+D29+D35+D40+D45+D50+D55+D60+D65+D70+D74+D75</f>
        <v>5195.5</v>
      </c>
      <c r="E76" s="74">
        <f t="shared" si="33"/>
        <v>4358.1999999999989</v>
      </c>
      <c r="F76" s="74">
        <f t="shared" si="33"/>
        <v>2034.2999999999997</v>
      </c>
      <c r="G76" s="74">
        <f t="shared" si="33"/>
        <v>837.3</v>
      </c>
      <c r="H76" s="75">
        <f t="shared" si="33"/>
        <v>0</v>
      </c>
      <c r="I76" s="75">
        <f t="shared" si="33"/>
        <v>0</v>
      </c>
      <c r="J76" s="75">
        <f t="shared" si="33"/>
        <v>0</v>
      </c>
      <c r="K76" s="281">
        <f t="shared" si="33"/>
        <v>0</v>
      </c>
      <c r="L76" s="45">
        <f t="shared" si="33"/>
        <v>5195.5</v>
      </c>
      <c r="M76" s="45">
        <f t="shared" si="33"/>
        <v>4358.1999999999989</v>
      </c>
      <c r="N76" s="45">
        <f t="shared" si="33"/>
        <v>2034.2999999999997</v>
      </c>
      <c r="O76" s="45">
        <f t="shared" si="33"/>
        <v>837.3</v>
      </c>
    </row>
    <row r="77" spans="1:15" ht="15.95" customHeight="1" x14ac:dyDescent="0.25">
      <c r="A77" s="165" t="s">
        <v>88</v>
      </c>
      <c r="B77" s="490" t="s">
        <v>59</v>
      </c>
      <c r="C77" s="490"/>
      <c r="D77" s="490"/>
      <c r="E77" s="490"/>
      <c r="F77" s="490"/>
      <c r="G77" s="490"/>
      <c r="H77" s="490"/>
      <c r="I77" s="490"/>
      <c r="J77" s="490"/>
      <c r="K77" s="490"/>
      <c r="L77" s="490"/>
      <c r="M77" s="490"/>
      <c r="N77" s="490"/>
      <c r="O77" s="490"/>
    </row>
    <row r="78" spans="1:15" ht="15" customHeight="1" x14ac:dyDescent="0.25">
      <c r="A78" s="6" t="s">
        <v>89</v>
      </c>
      <c r="B78" s="81" t="s">
        <v>20</v>
      </c>
      <c r="C78" s="82"/>
      <c r="D78" s="9">
        <f>D79+D80+D81+D84+D85</f>
        <v>1364.3000000000002</v>
      </c>
      <c r="E78" s="9">
        <f t="shared" ref="E78:O78" si="34">E79+E80+E81+E84+E85</f>
        <v>1272</v>
      </c>
      <c r="F78" s="9">
        <f t="shared" si="34"/>
        <v>0</v>
      </c>
      <c r="G78" s="9">
        <f t="shared" si="34"/>
        <v>92.300000000000011</v>
      </c>
      <c r="H78" s="10">
        <f t="shared" ref="H78:H85" si="35">I78+K78</f>
        <v>0</v>
      </c>
      <c r="I78" s="10">
        <f t="shared" si="34"/>
        <v>0</v>
      </c>
      <c r="J78" s="10">
        <f t="shared" si="34"/>
        <v>0</v>
      </c>
      <c r="K78" s="270">
        <f t="shared" si="34"/>
        <v>0</v>
      </c>
      <c r="L78" s="12">
        <f t="shared" si="34"/>
        <v>1364.3000000000002</v>
      </c>
      <c r="M78" s="12">
        <f t="shared" si="34"/>
        <v>1272</v>
      </c>
      <c r="N78" s="12">
        <f t="shared" si="34"/>
        <v>0</v>
      </c>
      <c r="O78" s="12">
        <f t="shared" si="34"/>
        <v>92.300000000000011</v>
      </c>
    </row>
    <row r="79" spans="1:15" ht="15" customHeight="1" x14ac:dyDescent="0.25">
      <c r="A79" s="20"/>
      <c r="B79" s="81"/>
      <c r="C79" s="31" t="s">
        <v>21</v>
      </c>
      <c r="D79" s="17">
        <f t="shared" ref="D79:D85" si="36">E79+G79</f>
        <v>79.899999999999991</v>
      </c>
      <c r="E79" s="17">
        <v>70.3</v>
      </c>
      <c r="F79" s="17"/>
      <c r="G79" s="17">
        <v>9.6</v>
      </c>
      <c r="H79" s="10">
        <f t="shared" si="35"/>
        <v>0</v>
      </c>
      <c r="I79" s="11"/>
      <c r="J79" s="11"/>
      <c r="K79" s="219"/>
      <c r="L79" s="13">
        <f t="shared" ref="L79:L129" si="37">M79+O79</f>
        <v>79.899999999999991</v>
      </c>
      <c r="M79" s="13">
        <f t="shared" ref="M79:M129" si="38">E79+I79</f>
        <v>70.3</v>
      </c>
      <c r="N79" s="13">
        <f t="shared" ref="N79:N129" si="39">F79+J79</f>
        <v>0</v>
      </c>
      <c r="O79" s="13">
        <f t="shared" ref="O79:O129" si="40">G79+K79</f>
        <v>9.6</v>
      </c>
    </row>
    <row r="80" spans="1:15" hidden="1" x14ac:dyDescent="0.25">
      <c r="A80" s="20"/>
      <c r="B80" s="81"/>
      <c r="C80" s="172" t="s">
        <v>25</v>
      </c>
      <c r="D80" s="17">
        <f t="shared" si="36"/>
        <v>0</v>
      </c>
      <c r="E80" s="17"/>
      <c r="F80" s="17"/>
      <c r="G80" s="17"/>
      <c r="H80" s="10">
        <f t="shared" si="35"/>
        <v>0</v>
      </c>
      <c r="I80" s="11"/>
      <c r="J80" s="11"/>
      <c r="K80" s="219"/>
      <c r="L80" s="13">
        <f>M80+O80</f>
        <v>0</v>
      </c>
      <c r="M80" s="13">
        <f>E80+I80</f>
        <v>0</v>
      </c>
      <c r="N80" s="13">
        <f>F80+J80</f>
        <v>0</v>
      </c>
      <c r="O80" s="13">
        <f>G80+K80</f>
        <v>0</v>
      </c>
    </row>
    <row r="81" spans="1:15" ht="15" customHeight="1" x14ac:dyDescent="0.25">
      <c r="A81" s="41"/>
      <c r="B81" s="282"/>
      <c r="C81" s="188" t="s">
        <v>31</v>
      </c>
      <c r="D81" s="283">
        <f>D82+D83</f>
        <v>1135.1000000000001</v>
      </c>
      <c r="E81" s="17">
        <f>E82+E83</f>
        <v>1096.9000000000001</v>
      </c>
      <c r="F81" s="17">
        <f t="shared" ref="F81:O81" si="41">F82+F83</f>
        <v>0</v>
      </c>
      <c r="G81" s="17">
        <f t="shared" si="41"/>
        <v>38.200000000000003</v>
      </c>
      <c r="H81" s="10">
        <f t="shared" si="41"/>
        <v>0</v>
      </c>
      <c r="I81" s="11">
        <f>I82+I83</f>
        <v>0</v>
      </c>
      <c r="J81" s="11">
        <f t="shared" si="41"/>
        <v>0</v>
      </c>
      <c r="K81" s="219">
        <f t="shared" si="41"/>
        <v>0</v>
      </c>
      <c r="L81" s="13">
        <f t="shared" si="41"/>
        <v>1135.1000000000001</v>
      </c>
      <c r="M81" s="13">
        <f t="shared" si="41"/>
        <v>1096.9000000000001</v>
      </c>
      <c r="N81" s="13">
        <f t="shared" si="41"/>
        <v>0</v>
      </c>
      <c r="O81" s="13">
        <f t="shared" si="41"/>
        <v>38.200000000000003</v>
      </c>
    </row>
    <row r="82" spans="1:15" ht="15" hidden="1" customHeight="1" x14ac:dyDescent="0.25">
      <c r="A82" s="284"/>
      <c r="B82" s="285" t="s">
        <v>8</v>
      </c>
      <c r="C82" s="286"/>
      <c r="D82" s="287">
        <f t="shared" si="36"/>
        <v>121.4</v>
      </c>
      <c r="E82" s="288">
        <v>83.2</v>
      </c>
      <c r="F82" s="288"/>
      <c r="G82" s="288">
        <v>38.200000000000003</v>
      </c>
      <c r="H82" s="10">
        <f t="shared" si="35"/>
        <v>0</v>
      </c>
      <c r="I82" s="11"/>
      <c r="J82" s="11"/>
      <c r="K82" s="219"/>
      <c r="L82" s="288">
        <f t="shared" si="37"/>
        <v>121.4</v>
      </c>
      <c r="M82" s="288">
        <f t="shared" si="38"/>
        <v>83.2</v>
      </c>
      <c r="N82" s="288">
        <f t="shared" si="39"/>
        <v>0</v>
      </c>
      <c r="O82" s="288">
        <f t="shared" si="40"/>
        <v>38.200000000000003</v>
      </c>
    </row>
    <row r="83" spans="1:15" ht="27.95" customHeight="1" x14ac:dyDescent="0.25">
      <c r="A83" s="41"/>
      <c r="B83" s="289" t="s">
        <v>174</v>
      </c>
      <c r="C83" s="189"/>
      <c r="D83" s="283">
        <f t="shared" si="36"/>
        <v>1013.7</v>
      </c>
      <c r="E83" s="17">
        <v>1013.7</v>
      </c>
      <c r="F83" s="97"/>
      <c r="G83" s="97"/>
      <c r="H83" s="10">
        <f t="shared" si="35"/>
        <v>0</v>
      </c>
      <c r="I83" s="11"/>
      <c r="J83" s="11"/>
      <c r="K83" s="219"/>
      <c r="L83" s="13">
        <f t="shared" si="37"/>
        <v>1013.7</v>
      </c>
      <c r="M83" s="13">
        <f t="shared" si="38"/>
        <v>1013.7</v>
      </c>
      <c r="N83" s="13">
        <f t="shared" si="39"/>
        <v>0</v>
      </c>
      <c r="O83" s="13">
        <f t="shared" si="40"/>
        <v>0</v>
      </c>
    </row>
    <row r="84" spans="1:15" ht="15" customHeight="1" x14ac:dyDescent="0.25">
      <c r="A84" s="41"/>
      <c r="B84" s="42"/>
      <c r="C84" s="290" t="s">
        <v>22</v>
      </c>
      <c r="D84" s="17">
        <f t="shared" si="36"/>
        <v>104.2</v>
      </c>
      <c r="E84" s="17">
        <v>59.7</v>
      </c>
      <c r="F84" s="17"/>
      <c r="G84" s="17">
        <v>44.5</v>
      </c>
      <c r="H84" s="10">
        <f t="shared" si="35"/>
        <v>0</v>
      </c>
      <c r="I84" s="11"/>
      <c r="J84" s="11"/>
      <c r="K84" s="219"/>
      <c r="L84" s="13">
        <f t="shared" si="37"/>
        <v>104.2</v>
      </c>
      <c r="M84" s="13">
        <f t="shared" si="38"/>
        <v>59.7</v>
      </c>
      <c r="N84" s="13">
        <f t="shared" si="39"/>
        <v>0</v>
      </c>
      <c r="O84" s="13">
        <f t="shared" si="40"/>
        <v>44.5</v>
      </c>
    </row>
    <row r="85" spans="1:15" ht="15" customHeight="1" x14ac:dyDescent="0.25">
      <c r="A85" s="41"/>
      <c r="B85" s="42"/>
      <c r="C85" s="83" t="s">
        <v>30</v>
      </c>
      <c r="D85" s="17">
        <f t="shared" si="36"/>
        <v>45.1</v>
      </c>
      <c r="E85" s="17">
        <v>45.1</v>
      </c>
      <c r="F85" s="17"/>
      <c r="G85" s="17"/>
      <c r="H85" s="10">
        <f t="shared" si="35"/>
        <v>0</v>
      </c>
      <c r="I85" s="11"/>
      <c r="J85" s="11"/>
      <c r="K85" s="219"/>
      <c r="L85" s="13">
        <f t="shared" si="37"/>
        <v>45.1</v>
      </c>
      <c r="M85" s="13">
        <f t="shared" si="38"/>
        <v>45.1</v>
      </c>
      <c r="N85" s="13">
        <f t="shared" si="39"/>
        <v>0</v>
      </c>
      <c r="O85" s="13">
        <f t="shared" si="40"/>
        <v>0</v>
      </c>
    </row>
    <row r="86" spans="1:15" ht="15" customHeight="1" x14ac:dyDescent="0.25">
      <c r="A86" s="33" t="s">
        <v>90</v>
      </c>
      <c r="B86" s="275" t="s">
        <v>7</v>
      </c>
      <c r="C86" s="98"/>
      <c r="D86" s="17">
        <f>SUM(D87:D89)</f>
        <v>15.6</v>
      </c>
      <c r="E86" s="17">
        <f>SUM(E87:E89)</f>
        <v>15.6</v>
      </c>
      <c r="F86" s="17">
        <f>SUM(F87:F89)</f>
        <v>0</v>
      </c>
      <c r="G86" s="17">
        <f t="shared" ref="G86:O86" si="42">SUM(G87:G89)</f>
        <v>0</v>
      </c>
      <c r="H86" s="11">
        <f t="shared" si="42"/>
        <v>0</v>
      </c>
      <c r="I86" s="11">
        <f t="shared" si="42"/>
        <v>0</v>
      </c>
      <c r="J86" s="11">
        <f t="shared" si="42"/>
        <v>0</v>
      </c>
      <c r="K86" s="219">
        <f t="shared" si="42"/>
        <v>0</v>
      </c>
      <c r="L86" s="13">
        <f t="shared" si="42"/>
        <v>15.6</v>
      </c>
      <c r="M86" s="13">
        <f t="shared" si="42"/>
        <v>15.6</v>
      </c>
      <c r="N86" s="13">
        <f t="shared" si="42"/>
        <v>0</v>
      </c>
      <c r="O86" s="13">
        <f t="shared" si="42"/>
        <v>0</v>
      </c>
    </row>
    <row r="87" spans="1:15" ht="15" customHeight="1" x14ac:dyDescent="0.25">
      <c r="A87" s="41"/>
      <c r="B87" s="291"/>
      <c r="C87" s="98" t="s">
        <v>25</v>
      </c>
      <c r="D87" s="17">
        <f>E87+G87</f>
        <v>8</v>
      </c>
      <c r="E87" s="17">
        <v>8</v>
      </c>
      <c r="F87" s="17"/>
      <c r="G87" s="17"/>
      <c r="H87" s="10">
        <f>I87+K87</f>
        <v>0</v>
      </c>
      <c r="I87" s="11"/>
      <c r="J87" s="11"/>
      <c r="K87" s="219"/>
      <c r="L87" s="13">
        <f t="shared" si="37"/>
        <v>8</v>
      </c>
      <c r="M87" s="13">
        <f t="shared" si="38"/>
        <v>8</v>
      </c>
      <c r="N87" s="13">
        <f t="shared" si="39"/>
        <v>0</v>
      </c>
      <c r="O87" s="13">
        <f t="shared" si="40"/>
        <v>0</v>
      </c>
    </row>
    <row r="88" spans="1:15" ht="15" customHeight="1" x14ac:dyDescent="0.25">
      <c r="A88" s="41"/>
      <c r="B88" s="276"/>
      <c r="C88" s="98" t="s">
        <v>31</v>
      </c>
      <c r="D88" s="17">
        <f>E88+G88</f>
        <v>1.6</v>
      </c>
      <c r="E88" s="17">
        <v>1.6</v>
      </c>
      <c r="F88" s="17"/>
      <c r="G88" s="17"/>
      <c r="H88" s="10">
        <f t="shared" ref="H88:H129" si="43">I88+K88</f>
        <v>0</v>
      </c>
      <c r="I88" s="11"/>
      <c r="J88" s="11"/>
      <c r="K88" s="219"/>
      <c r="L88" s="13">
        <f t="shared" si="37"/>
        <v>1.6</v>
      </c>
      <c r="M88" s="13">
        <f t="shared" si="38"/>
        <v>1.6</v>
      </c>
      <c r="N88" s="13">
        <f t="shared" si="39"/>
        <v>0</v>
      </c>
      <c r="O88" s="13">
        <f t="shared" si="40"/>
        <v>0</v>
      </c>
    </row>
    <row r="89" spans="1:15" ht="15" customHeight="1" x14ac:dyDescent="0.25">
      <c r="A89" s="41"/>
      <c r="B89" s="276"/>
      <c r="C89" s="98" t="s">
        <v>22</v>
      </c>
      <c r="D89" s="17">
        <f>E89+G89</f>
        <v>6</v>
      </c>
      <c r="E89" s="17">
        <v>6</v>
      </c>
      <c r="F89" s="17"/>
      <c r="G89" s="17"/>
      <c r="H89" s="10">
        <f t="shared" si="43"/>
        <v>0</v>
      </c>
      <c r="I89" s="11"/>
      <c r="J89" s="11"/>
      <c r="K89" s="219"/>
      <c r="L89" s="13">
        <f t="shared" si="37"/>
        <v>6</v>
      </c>
      <c r="M89" s="13">
        <f t="shared" si="38"/>
        <v>6</v>
      </c>
      <c r="N89" s="13">
        <f t="shared" si="39"/>
        <v>0</v>
      </c>
      <c r="O89" s="13">
        <f t="shared" si="40"/>
        <v>0</v>
      </c>
    </row>
    <row r="90" spans="1:15" ht="15" customHeight="1" x14ac:dyDescent="0.25">
      <c r="A90" s="33" t="s">
        <v>91</v>
      </c>
      <c r="B90" s="18" t="s">
        <v>10</v>
      </c>
      <c r="C90" s="98"/>
      <c r="D90" s="17">
        <f>SUM(D91:D93)</f>
        <v>25.5</v>
      </c>
      <c r="E90" s="17">
        <f>SUM(E91:E93)</f>
        <v>15.5</v>
      </c>
      <c r="F90" s="17">
        <f t="shared" ref="F90:O90" si="44">SUM(F91:F93)</f>
        <v>0</v>
      </c>
      <c r="G90" s="17">
        <f t="shared" si="44"/>
        <v>10</v>
      </c>
      <c r="H90" s="11">
        <f t="shared" si="44"/>
        <v>0</v>
      </c>
      <c r="I90" s="11">
        <f t="shared" si="44"/>
        <v>0</v>
      </c>
      <c r="J90" s="11">
        <f t="shared" si="44"/>
        <v>0</v>
      </c>
      <c r="K90" s="219">
        <f t="shared" si="44"/>
        <v>0</v>
      </c>
      <c r="L90" s="13">
        <f t="shared" si="44"/>
        <v>25.5</v>
      </c>
      <c r="M90" s="13">
        <f t="shared" si="44"/>
        <v>15.5</v>
      </c>
      <c r="N90" s="13">
        <f t="shared" si="44"/>
        <v>0</v>
      </c>
      <c r="O90" s="13">
        <f t="shared" si="44"/>
        <v>10</v>
      </c>
    </row>
    <row r="91" spans="1:15" ht="15" customHeight="1" x14ac:dyDescent="0.25">
      <c r="A91" s="41"/>
      <c r="B91" s="273"/>
      <c r="C91" s="98" t="s">
        <v>25</v>
      </c>
      <c r="D91" s="17">
        <f>E91+G91</f>
        <v>6.5</v>
      </c>
      <c r="E91" s="17">
        <v>6.5</v>
      </c>
      <c r="F91" s="17"/>
      <c r="G91" s="17"/>
      <c r="H91" s="10">
        <f t="shared" si="43"/>
        <v>0</v>
      </c>
      <c r="I91" s="11"/>
      <c r="J91" s="11"/>
      <c r="K91" s="219"/>
      <c r="L91" s="13">
        <f t="shared" si="37"/>
        <v>6.5</v>
      </c>
      <c r="M91" s="13">
        <f t="shared" si="38"/>
        <v>6.5</v>
      </c>
      <c r="N91" s="13">
        <f t="shared" si="39"/>
        <v>0</v>
      </c>
      <c r="O91" s="13">
        <f t="shared" si="40"/>
        <v>0</v>
      </c>
    </row>
    <row r="92" spans="1:15" ht="15" customHeight="1" x14ac:dyDescent="0.25">
      <c r="A92" s="41"/>
      <c r="B92" s="7"/>
      <c r="C92" s="98" t="s">
        <v>31</v>
      </c>
      <c r="D92" s="17">
        <f>E92+G92</f>
        <v>0.9</v>
      </c>
      <c r="E92" s="17">
        <v>0.9</v>
      </c>
      <c r="F92" s="17"/>
      <c r="G92" s="17"/>
      <c r="H92" s="10">
        <f t="shared" si="43"/>
        <v>0</v>
      </c>
      <c r="I92" s="11"/>
      <c r="J92" s="11"/>
      <c r="K92" s="219"/>
      <c r="L92" s="13">
        <f t="shared" si="37"/>
        <v>0.9</v>
      </c>
      <c r="M92" s="13">
        <f t="shared" si="38"/>
        <v>0.9</v>
      </c>
      <c r="N92" s="13">
        <f t="shared" si="39"/>
        <v>0</v>
      </c>
      <c r="O92" s="13">
        <f t="shared" si="40"/>
        <v>0</v>
      </c>
    </row>
    <row r="93" spans="1:15" ht="15" customHeight="1" x14ac:dyDescent="0.25">
      <c r="A93" s="41"/>
      <c r="B93" s="7"/>
      <c r="C93" s="98" t="s">
        <v>22</v>
      </c>
      <c r="D93" s="17">
        <f>E93+G93</f>
        <v>18.100000000000001</v>
      </c>
      <c r="E93" s="17">
        <v>8.1</v>
      </c>
      <c r="F93" s="17"/>
      <c r="G93" s="17">
        <v>10</v>
      </c>
      <c r="H93" s="10">
        <f t="shared" si="43"/>
        <v>0</v>
      </c>
      <c r="I93" s="11"/>
      <c r="J93" s="11"/>
      <c r="K93" s="219"/>
      <c r="L93" s="13">
        <f t="shared" si="37"/>
        <v>18.100000000000001</v>
      </c>
      <c r="M93" s="13">
        <f t="shared" si="38"/>
        <v>8.1</v>
      </c>
      <c r="N93" s="13">
        <f t="shared" si="39"/>
        <v>0</v>
      </c>
      <c r="O93" s="13">
        <f t="shared" si="40"/>
        <v>10</v>
      </c>
    </row>
    <row r="94" spans="1:15" ht="15" customHeight="1" x14ac:dyDescent="0.25">
      <c r="A94" s="33" t="s">
        <v>92</v>
      </c>
      <c r="B94" s="36" t="s">
        <v>11</v>
      </c>
      <c r="C94" s="98"/>
      <c r="D94" s="17">
        <f>SUM(D95:D97)</f>
        <v>19.3</v>
      </c>
      <c r="E94" s="17">
        <f>SUM(E95:E97)</f>
        <v>19.3</v>
      </c>
      <c r="F94" s="17">
        <f t="shared" ref="F94:O94" si="45">SUM(F95:F97)</f>
        <v>0</v>
      </c>
      <c r="G94" s="17">
        <f t="shared" si="45"/>
        <v>0</v>
      </c>
      <c r="H94" s="11">
        <f t="shared" si="45"/>
        <v>0</v>
      </c>
      <c r="I94" s="11">
        <f t="shared" si="45"/>
        <v>0</v>
      </c>
      <c r="J94" s="11">
        <f t="shared" si="45"/>
        <v>0</v>
      </c>
      <c r="K94" s="219">
        <f t="shared" si="45"/>
        <v>0</v>
      </c>
      <c r="L94" s="13">
        <f t="shared" si="45"/>
        <v>19.3</v>
      </c>
      <c r="M94" s="13">
        <f t="shared" si="45"/>
        <v>19.3</v>
      </c>
      <c r="N94" s="13">
        <f t="shared" si="45"/>
        <v>0</v>
      </c>
      <c r="O94" s="13">
        <f t="shared" si="45"/>
        <v>0</v>
      </c>
    </row>
    <row r="95" spans="1:15" ht="15" customHeight="1" x14ac:dyDescent="0.25">
      <c r="A95" s="41"/>
      <c r="B95" s="273"/>
      <c r="C95" s="98" t="s">
        <v>25</v>
      </c>
      <c r="D95" s="17">
        <f>E95+G95</f>
        <v>9.6999999999999993</v>
      </c>
      <c r="E95" s="17">
        <v>9.6999999999999993</v>
      </c>
      <c r="F95" s="17"/>
      <c r="G95" s="17"/>
      <c r="H95" s="10">
        <f>I95+K95</f>
        <v>0</v>
      </c>
      <c r="I95" s="11"/>
      <c r="J95" s="11"/>
      <c r="K95" s="219"/>
      <c r="L95" s="13">
        <f t="shared" si="37"/>
        <v>9.6999999999999993</v>
      </c>
      <c r="M95" s="13">
        <f t="shared" si="38"/>
        <v>9.6999999999999993</v>
      </c>
      <c r="N95" s="13">
        <f t="shared" si="39"/>
        <v>0</v>
      </c>
      <c r="O95" s="13">
        <f t="shared" si="40"/>
        <v>0</v>
      </c>
    </row>
    <row r="96" spans="1:15" ht="15" customHeight="1" x14ac:dyDescent="0.25">
      <c r="A96" s="41"/>
      <c r="B96" s="27"/>
      <c r="C96" s="98" t="s">
        <v>31</v>
      </c>
      <c r="D96" s="17">
        <f>E96+G96</f>
        <v>3.4</v>
      </c>
      <c r="E96" s="17">
        <v>3.4</v>
      </c>
      <c r="F96" s="17"/>
      <c r="G96" s="17"/>
      <c r="H96" s="10">
        <f t="shared" si="43"/>
        <v>0</v>
      </c>
      <c r="I96" s="11"/>
      <c r="J96" s="11"/>
      <c r="K96" s="219"/>
      <c r="L96" s="13">
        <f t="shared" si="37"/>
        <v>3.4</v>
      </c>
      <c r="M96" s="13">
        <f t="shared" si="38"/>
        <v>3.4</v>
      </c>
      <c r="N96" s="13">
        <f t="shared" si="39"/>
        <v>0</v>
      </c>
      <c r="O96" s="13">
        <f t="shared" si="40"/>
        <v>0</v>
      </c>
    </row>
    <row r="97" spans="1:15" ht="15" customHeight="1" x14ac:dyDescent="0.25">
      <c r="A97" s="41"/>
      <c r="B97" s="27"/>
      <c r="C97" s="98" t="s">
        <v>22</v>
      </c>
      <c r="D97" s="17">
        <f>E97+G97</f>
        <v>6.2</v>
      </c>
      <c r="E97" s="17">
        <v>6.2</v>
      </c>
      <c r="F97" s="17"/>
      <c r="G97" s="17"/>
      <c r="H97" s="10">
        <f t="shared" si="43"/>
        <v>0</v>
      </c>
      <c r="I97" s="11"/>
      <c r="J97" s="11"/>
      <c r="K97" s="219"/>
      <c r="L97" s="13">
        <f t="shared" si="37"/>
        <v>6.2</v>
      </c>
      <c r="M97" s="13">
        <f t="shared" si="38"/>
        <v>6.2</v>
      </c>
      <c r="N97" s="13">
        <f t="shared" si="39"/>
        <v>0</v>
      </c>
      <c r="O97" s="13">
        <f t="shared" si="40"/>
        <v>0</v>
      </c>
    </row>
    <row r="98" spans="1:15" ht="15" customHeight="1" x14ac:dyDescent="0.25">
      <c r="A98" s="33" t="s">
        <v>93</v>
      </c>
      <c r="B98" s="36" t="s">
        <v>61</v>
      </c>
      <c r="C98" s="98"/>
      <c r="D98" s="17">
        <f>SUM(D99:D101)</f>
        <v>32.700000000000003</v>
      </c>
      <c r="E98" s="17">
        <f>SUM(E99:E101)</f>
        <v>17.7</v>
      </c>
      <c r="F98" s="17">
        <f t="shared" ref="F98:O98" si="46">SUM(F99:F101)</f>
        <v>0</v>
      </c>
      <c r="G98" s="17">
        <f t="shared" si="46"/>
        <v>15</v>
      </c>
      <c r="H98" s="11">
        <f t="shared" si="46"/>
        <v>0</v>
      </c>
      <c r="I98" s="11">
        <f t="shared" si="46"/>
        <v>0</v>
      </c>
      <c r="J98" s="11">
        <f t="shared" si="46"/>
        <v>0</v>
      </c>
      <c r="K98" s="219">
        <f t="shared" si="46"/>
        <v>0</v>
      </c>
      <c r="L98" s="13">
        <f t="shared" si="46"/>
        <v>32.700000000000003</v>
      </c>
      <c r="M98" s="13">
        <f t="shared" si="46"/>
        <v>17.7</v>
      </c>
      <c r="N98" s="13">
        <f t="shared" si="46"/>
        <v>0</v>
      </c>
      <c r="O98" s="13">
        <f t="shared" si="46"/>
        <v>15</v>
      </c>
    </row>
    <row r="99" spans="1:15" ht="15" customHeight="1" x14ac:dyDescent="0.25">
      <c r="A99" s="41"/>
      <c r="B99" s="273"/>
      <c r="C99" s="98" t="s">
        <v>25</v>
      </c>
      <c r="D99" s="17">
        <f>E99+G99</f>
        <v>8.1</v>
      </c>
      <c r="E99" s="17">
        <v>8.1</v>
      </c>
      <c r="F99" s="17"/>
      <c r="G99" s="17"/>
      <c r="H99" s="10">
        <f>I99+K99</f>
        <v>0</v>
      </c>
      <c r="I99" s="11"/>
      <c r="J99" s="11"/>
      <c r="K99" s="219"/>
      <c r="L99" s="13">
        <f t="shared" si="37"/>
        <v>8.1</v>
      </c>
      <c r="M99" s="13">
        <f t="shared" si="38"/>
        <v>8.1</v>
      </c>
      <c r="N99" s="13">
        <f t="shared" si="39"/>
        <v>0</v>
      </c>
      <c r="O99" s="13">
        <f t="shared" si="40"/>
        <v>0</v>
      </c>
    </row>
    <row r="100" spans="1:15" ht="15" customHeight="1" x14ac:dyDescent="0.25">
      <c r="A100" s="41"/>
      <c r="B100" s="27"/>
      <c r="C100" s="98" t="s">
        <v>31</v>
      </c>
      <c r="D100" s="17">
        <f>E100+G100</f>
        <v>1.9</v>
      </c>
      <c r="E100" s="17">
        <v>1.9</v>
      </c>
      <c r="F100" s="17"/>
      <c r="G100" s="17"/>
      <c r="H100" s="10">
        <f t="shared" si="43"/>
        <v>0</v>
      </c>
      <c r="I100" s="11"/>
      <c r="J100" s="11"/>
      <c r="K100" s="219"/>
      <c r="L100" s="13">
        <f t="shared" si="37"/>
        <v>1.9</v>
      </c>
      <c r="M100" s="13">
        <f t="shared" si="38"/>
        <v>1.9</v>
      </c>
      <c r="N100" s="13">
        <f t="shared" si="39"/>
        <v>0</v>
      </c>
      <c r="O100" s="13">
        <f t="shared" si="40"/>
        <v>0</v>
      </c>
    </row>
    <row r="101" spans="1:15" ht="15" customHeight="1" x14ac:dyDescent="0.25">
      <c r="A101" s="41"/>
      <c r="B101" s="27"/>
      <c r="C101" s="98" t="s">
        <v>22</v>
      </c>
      <c r="D101" s="17">
        <f>E101+G101</f>
        <v>22.7</v>
      </c>
      <c r="E101" s="17">
        <v>7.7</v>
      </c>
      <c r="F101" s="17"/>
      <c r="G101" s="17">
        <v>15</v>
      </c>
      <c r="H101" s="10">
        <f t="shared" si="43"/>
        <v>0</v>
      </c>
      <c r="I101" s="11"/>
      <c r="J101" s="11"/>
      <c r="K101" s="219"/>
      <c r="L101" s="13">
        <f t="shared" si="37"/>
        <v>22.7</v>
      </c>
      <c r="M101" s="13">
        <f t="shared" si="38"/>
        <v>7.7</v>
      </c>
      <c r="N101" s="13">
        <f t="shared" si="39"/>
        <v>0</v>
      </c>
      <c r="O101" s="13">
        <f t="shared" si="40"/>
        <v>15</v>
      </c>
    </row>
    <row r="102" spans="1:15" ht="15" customHeight="1" x14ac:dyDescent="0.25">
      <c r="A102" s="33" t="s">
        <v>94</v>
      </c>
      <c r="B102" s="36" t="s">
        <v>62</v>
      </c>
      <c r="C102" s="98"/>
      <c r="D102" s="17">
        <f>SUM(D103:D105)</f>
        <v>13.8</v>
      </c>
      <c r="E102" s="17">
        <f>SUM(E103:E105)</f>
        <v>13.8</v>
      </c>
      <c r="F102" s="17">
        <f t="shared" ref="F102:O102" si="47">SUM(F103:F105)</f>
        <v>0</v>
      </c>
      <c r="G102" s="17">
        <f t="shared" si="47"/>
        <v>0</v>
      </c>
      <c r="H102" s="11">
        <f t="shared" si="47"/>
        <v>0</v>
      </c>
      <c r="I102" s="11">
        <f t="shared" si="47"/>
        <v>0</v>
      </c>
      <c r="J102" s="11">
        <f t="shared" si="47"/>
        <v>0</v>
      </c>
      <c r="K102" s="219">
        <f t="shared" si="47"/>
        <v>0</v>
      </c>
      <c r="L102" s="13">
        <f t="shared" si="47"/>
        <v>13.8</v>
      </c>
      <c r="M102" s="13">
        <f t="shared" si="47"/>
        <v>13.8</v>
      </c>
      <c r="N102" s="13">
        <f t="shared" si="47"/>
        <v>0</v>
      </c>
      <c r="O102" s="13">
        <f t="shared" si="47"/>
        <v>0</v>
      </c>
    </row>
    <row r="103" spans="1:15" ht="15" customHeight="1" x14ac:dyDescent="0.25">
      <c r="A103" s="41"/>
      <c r="B103" s="273"/>
      <c r="C103" s="98" t="s">
        <v>25</v>
      </c>
      <c r="D103" s="17">
        <f>E103+G103</f>
        <v>5.6</v>
      </c>
      <c r="E103" s="17">
        <v>5.6</v>
      </c>
      <c r="F103" s="17"/>
      <c r="G103" s="17"/>
      <c r="H103" s="10">
        <f t="shared" si="43"/>
        <v>0</v>
      </c>
      <c r="I103" s="11"/>
      <c r="J103" s="11"/>
      <c r="K103" s="219"/>
      <c r="L103" s="13">
        <f t="shared" si="37"/>
        <v>5.6</v>
      </c>
      <c r="M103" s="13">
        <f t="shared" si="38"/>
        <v>5.6</v>
      </c>
      <c r="N103" s="13">
        <f t="shared" si="39"/>
        <v>0</v>
      </c>
      <c r="O103" s="13">
        <f t="shared" si="40"/>
        <v>0</v>
      </c>
    </row>
    <row r="104" spans="1:15" ht="15" customHeight="1" x14ac:dyDescent="0.25">
      <c r="A104" s="41"/>
      <c r="B104" s="27"/>
      <c r="C104" s="98" t="s">
        <v>31</v>
      </c>
      <c r="D104" s="17">
        <f>E104+G104</f>
        <v>1.8</v>
      </c>
      <c r="E104" s="17">
        <v>1.8</v>
      </c>
      <c r="F104" s="17"/>
      <c r="G104" s="17"/>
      <c r="H104" s="10">
        <f t="shared" si="43"/>
        <v>0</v>
      </c>
      <c r="I104" s="11"/>
      <c r="J104" s="11"/>
      <c r="K104" s="219"/>
      <c r="L104" s="13">
        <f t="shared" si="37"/>
        <v>1.8</v>
      </c>
      <c r="M104" s="13">
        <f t="shared" si="38"/>
        <v>1.8</v>
      </c>
      <c r="N104" s="13">
        <f t="shared" si="39"/>
        <v>0</v>
      </c>
      <c r="O104" s="13">
        <f t="shared" si="40"/>
        <v>0</v>
      </c>
    </row>
    <row r="105" spans="1:15" ht="15" customHeight="1" x14ac:dyDescent="0.25">
      <c r="A105" s="41"/>
      <c r="B105" s="27"/>
      <c r="C105" s="98" t="s">
        <v>22</v>
      </c>
      <c r="D105" s="17">
        <f>E105+G105</f>
        <v>6.4</v>
      </c>
      <c r="E105" s="17">
        <v>6.4</v>
      </c>
      <c r="F105" s="17"/>
      <c r="G105" s="17"/>
      <c r="H105" s="10">
        <f t="shared" si="43"/>
        <v>0</v>
      </c>
      <c r="I105" s="11"/>
      <c r="J105" s="11"/>
      <c r="K105" s="219"/>
      <c r="L105" s="13">
        <f t="shared" si="37"/>
        <v>6.4</v>
      </c>
      <c r="M105" s="13">
        <f t="shared" si="38"/>
        <v>6.4</v>
      </c>
      <c r="N105" s="13">
        <f t="shared" si="39"/>
        <v>0</v>
      </c>
      <c r="O105" s="13">
        <f t="shared" si="40"/>
        <v>0</v>
      </c>
    </row>
    <row r="106" spans="1:15" ht="15" customHeight="1" x14ac:dyDescent="0.25">
      <c r="A106" s="33" t="s">
        <v>95</v>
      </c>
      <c r="B106" s="36" t="s">
        <v>14</v>
      </c>
      <c r="C106" s="98"/>
      <c r="D106" s="17">
        <f>SUM(D107:D109)</f>
        <v>24.799999999999997</v>
      </c>
      <c r="E106" s="17">
        <f>SUM(E107:E109)</f>
        <v>24.799999999999997</v>
      </c>
      <c r="F106" s="17">
        <f t="shared" ref="F106:O106" si="48">SUM(F107:F109)</f>
        <v>0</v>
      </c>
      <c r="G106" s="17">
        <f t="shared" si="48"/>
        <v>0</v>
      </c>
      <c r="H106" s="11">
        <f t="shared" si="48"/>
        <v>0</v>
      </c>
      <c r="I106" s="11">
        <f t="shared" si="48"/>
        <v>0</v>
      </c>
      <c r="J106" s="11">
        <f t="shared" si="48"/>
        <v>0</v>
      </c>
      <c r="K106" s="219">
        <f t="shared" si="48"/>
        <v>0</v>
      </c>
      <c r="L106" s="13">
        <f t="shared" si="48"/>
        <v>24.799999999999997</v>
      </c>
      <c r="M106" s="13">
        <f t="shared" si="48"/>
        <v>24.799999999999997</v>
      </c>
      <c r="N106" s="13">
        <f t="shared" si="48"/>
        <v>0</v>
      </c>
      <c r="O106" s="13">
        <f t="shared" si="48"/>
        <v>0</v>
      </c>
    </row>
    <row r="107" spans="1:15" ht="15" customHeight="1" x14ac:dyDescent="0.25">
      <c r="A107" s="41"/>
      <c r="B107" s="273"/>
      <c r="C107" s="98" t="s">
        <v>25</v>
      </c>
      <c r="D107" s="17">
        <f>E107+G107</f>
        <v>10.7</v>
      </c>
      <c r="E107" s="17">
        <v>10.7</v>
      </c>
      <c r="F107" s="17"/>
      <c r="G107" s="17"/>
      <c r="H107" s="10">
        <f t="shared" si="43"/>
        <v>0</v>
      </c>
      <c r="I107" s="11"/>
      <c r="J107" s="11"/>
      <c r="K107" s="219"/>
      <c r="L107" s="13">
        <f t="shared" si="37"/>
        <v>10.7</v>
      </c>
      <c r="M107" s="13">
        <f t="shared" si="38"/>
        <v>10.7</v>
      </c>
      <c r="N107" s="13">
        <f t="shared" si="39"/>
        <v>0</v>
      </c>
      <c r="O107" s="13">
        <f t="shared" si="40"/>
        <v>0</v>
      </c>
    </row>
    <row r="108" spans="1:15" ht="15" customHeight="1" x14ac:dyDescent="0.25">
      <c r="A108" s="41"/>
      <c r="B108" s="27"/>
      <c r="C108" s="98" t="s">
        <v>31</v>
      </c>
      <c r="D108" s="17">
        <f>E108+G108</f>
        <v>2.1</v>
      </c>
      <c r="E108" s="17">
        <v>2.1</v>
      </c>
      <c r="F108" s="17"/>
      <c r="G108" s="17"/>
      <c r="H108" s="10">
        <f t="shared" si="43"/>
        <v>0</v>
      </c>
      <c r="I108" s="11"/>
      <c r="J108" s="11"/>
      <c r="K108" s="219"/>
      <c r="L108" s="13">
        <f t="shared" si="37"/>
        <v>2.1</v>
      </c>
      <c r="M108" s="13">
        <f t="shared" si="38"/>
        <v>2.1</v>
      </c>
      <c r="N108" s="13">
        <f t="shared" si="39"/>
        <v>0</v>
      </c>
      <c r="O108" s="13">
        <f t="shared" si="40"/>
        <v>0</v>
      </c>
    </row>
    <row r="109" spans="1:15" ht="15" customHeight="1" x14ac:dyDescent="0.25">
      <c r="A109" s="41"/>
      <c r="B109" s="27"/>
      <c r="C109" s="98" t="s">
        <v>22</v>
      </c>
      <c r="D109" s="17">
        <f>E109+G109</f>
        <v>12</v>
      </c>
      <c r="E109" s="17">
        <v>12</v>
      </c>
      <c r="F109" s="17"/>
      <c r="G109" s="17"/>
      <c r="H109" s="10">
        <f t="shared" si="43"/>
        <v>0</v>
      </c>
      <c r="I109" s="11"/>
      <c r="J109" s="11"/>
      <c r="K109" s="219"/>
      <c r="L109" s="13">
        <f t="shared" si="37"/>
        <v>12</v>
      </c>
      <c r="M109" s="13">
        <f t="shared" si="38"/>
        <v>12</v>
      </c>
      <c r="N109" s="13">
        <f t="shared" si="39"/>
        <v>0</v>
      </c>
      <c r="O109" s="13">
        <f t="shared" si="40"/>
        <v>0</v>
      </c>
    </row>
    <row r="110" spans="1:15" ht="15" customHeight="1" x14ac:dyDescent="0.25">
      <c r="A110" s="33" t="s">
        <v>96</v>
      </c>
      <c r="B110" s="36" t="s">
        <v>15</v>
      </c>
      <c r="C110" s="98"/>
      <c r="D110" s="17">
        <f t="shared" ref="D110:O110" si="49">SUM(D111:D113)</f>
        <v>17.5</v>
      </c>
      <c r="E110" s="17">
        <f t="shared" si="49"/>
        <v>17.5</v>
      </c>
      <c r="F110" s="17">
        <f t="shared" si="49"/>
        <v>0</v>
      </c>
      <c r="G110" s="17">
        <f t="shared" si="49"/>
        <v>0</v>
      </c>
      <c r="H110" s="11">
        <f t="shared" si="49"/>
        <v>0</v>
      </c>
      <c r="I110" s="11">
        <f t="shared" si="49"/>
        <v>0</v>
      </c>
      <c r="J110" s="11">
        <f t="shared" si="49"/>
        <v>0</v>
      </c>
      <c r="K110" s="219">
        <f t="shared" si="49"/>
        <v>0</v>
      </c>
      <c r="L110" s="13">
        <f t="shared" si="49"/>
        <v>17.5</v>
      </c>
      <c r="M110" s="13">
        <f t="shared" si="49"/>
        <v>17.5</v>
      </c>
      <c r="N110" s="13">
        <f t="shared" si="49"/>
        <v>0</v>
      </c>
      <c r="O110" s="13">
        <f t="shared" si="49"/>
        <v>0</v>
      </c>
    </row>
    <row r="111" spans="1:15" ht="15" customHeight="1" x14ac:dyDescent="0.25">
      <c r="A111" s="41"/>
      <c r="B111" s="273"/>
      <c r="C111" s="98" t="s">
        <v>25</v>
      </c>
      <c r="D111" s="17">
        <f>E111+G111</f>
        <v>8.9</v>
      </c>
      <c r="E111" s="17">
        <v>8.9</v>
      </c>
      <c r="F111" s="17"/>
      <c r="G111" s="17"/>
      <c r="H111" s="10">
        <f t="shared" si="43"/>
        <v>0</v>
      </c>
      <c r="I111" s="11"/>
      <c r="J111" s="11"/>
      <c r="K111" s="219"/>
      <c r="L111" s="13">
        <f t="shared" si="37"/>
        <v>8.9</v>
      </c>
      <c r="M111" s="13">
        <f t="shared" si="38"/>
        <v>8.9</v>
      </c>
      <c r="N111" s="13">
        <f t="shared" si="39"/>
        <v>0</v>
      </c>
      <c r="O111" s="13">
        <f t="shared" si="40"/>
        <v>0</v>
      </c>
    </row>
    <row r="112" spans="1:15" ht="15" customHeight="1" x14ac:dyDescent="0.25">
      <c r="A112" s="41"/>
      <c r="B112" s="27"/>
      <c r="C112" s="98" t="s">
        <v>31</v>
      </c>
      <c r="D112" s="17">
        <f>E112+G112</f>
        <v>1.3</v>
      </c>
      <c r="E112" s="17">
        <v>1.3</v>
      </c>
      <c r="F112" s="17"/>
      <c r="G112" s="17"/>
      <c r="H112" s="10">
        <f t="shared" si="43"/>
        <v>0</v>
      </c>
      <c r="I112" s="11"/>
      <c r="J112" s="11"/>
      <c r="K112" s="219"/>
      <c r="L112" s="13">
        <f t="shared" si="37"/>
        <v>1.3</v>
      </c>
      <c r="M112" s="13">
        <f t="shared" si="38"/>
        <v>1.3</v>
      </c>
      <c r="N112" s="13">
        <f t="shared" si="39"/>
        <v>0</v>
      </c>
      <c r="O112" s="13">
        <f t="shared" si="40"/>
        <v>0</v>
      </c>
    </row>
    <row r="113" spans="1:15" ht="15" customHeight="1" x14ac:dyDescent="0.25">
      <c r="A113" s="41"/>
      <c r="B113" s="27"/>
      <c r="C113" s="98" t="s">
        <v>22</v>
      </c>
      <c r="D113" s="17">
        <f>E113+G113</f>
        <v>7.3</v>
      </c>
      <c r="E113" s="17">
        <v>7.3</v>
      </c>
      <c r="F113" s="17"/>
      <c r="G113" s="17"/>
      <c r="H113" s="10">
        <f t="shared" si="43"/>
        <v>0</v>
      </c>
      <c r="I113" s="11"/>
      <c r="J113" s="11"/>
      <c r="K113" s="219"/>
      <c r="L113" s="13">
        <f t="shared" si="37"/>
        <v>7.3</v>
      </c>
      <c r="M113" s="13">
        <f t="shared" si="38"/>
        <v>7.3</v>
      </c>
      <c r="N113" s="13">
        <f t="shared" si="39"/>
        <v>0</v>
      </c>
      <c r="O113" s="13">
        <f t="shared" si="40"/>
        <v>0</v>
      </c>
    </row>
    <row r="114" spans="1:15" ht="15" customHeight="1" x14ac:dyDescent="0.25">
      <c r="A114" s="33" t="s">
        <v>97</v>
      </c>
      <c r="B114" s="275" t="s">
        <v>16</v>
      </c>
      <c r="C114" s="98"/>
      <c r="D114" s="17">
        <f>SUM(D115:D117)</f>
        <v>37.700000000000003</v>
      </c>
      <c r="E114" s="17">
        <f>SUM(E115:E117)</f>
        <v>37.700000000000003</v>
      </c>
      <c r="F114" s="17">
        <f>SUM(F115:F117)</f>
        <v>0</v>
      </c>
      <c r="G114" s="17">
        <f>SUM(G115:G117)</f>
        <v>0</v>
      </c>
      <c r="H114" s="11">
        <f t="shared" ref="H114:O114" si="50">SUM(H115:H117)</f>
        <v>0</v>
      </c>
      <c r="I114" s="11">
        <f t="shared" si="50"/>
        <v>0</v>
      </c>
      <c r="J114" s="11">
        <f t="shared" si="50"/>
        <v>0</v>
      </c>
      <c r="K114" s="219">
        <f t="shared" si="50"/>
        <v>0</v>
      </c>
      <c r="L114" s="13">
        <f t="shared" si="50"/>
        <v>37.700000000000003</v>
      </c>
      <c r="M114" s="13">
        <f t="shared" si="50"/>
        <v>37.700000000000003</v>
      </c>
      <c r="N114" s="13">
        <f t="shared" si="50"/>
        <v>0</v>
      </c>
      <c r="O114" s="13">
        <f t="shared" si="50"/>
        <v>0</v>
      </c>
    </row>
    <row r="115" spans="1:15" ht="15" customHeight="1" x14ac:dyDescent="0.25">
      <c r="A115" s="41"/>
      <c r="B115" s="273"/>
      <c r="C115" s="98" t="s">
        <v>25</v>
      </c>
      <c r="D115" s="17">
        <f>E115+G115</f>
        <v>16.2</v>
      </c>
      <c r="E115" s="17">
        <v>16.2</v>
      </c>
      <c r="F115" s="17"/>
      <c r="G115" s="17"/>
      <c r="H115" s="10">
        <f t="shared" si="43"/>
        <v>0</v>
      </c>
      <c r="I115" s="11"/>
      <c r="J115" s="11"/>
      <c r="K115" s="219"/>
      <c r="L115" s="13">
        <f t="shared" si="37"/>
        <v>16.2</v>
      </c>
      <c r="M115" s="13">
        <f t="shared" si="38"/>
        <v>16.2</v>
      </c>
      <c r="N115" s="13">
        <f t="shared" si="39"/>
        <v>0</v>
      </c>
      <c r="O115" s="13">
        <f t="shared" si="40"/>
        <v>0</v>
      </c>
    </row>
    <row r="116" spans="1:15" ht="15" customHeight="1" x14ac:dyDescent="0.25">
      <c r="A116" s="41"/>
      <c r="B116" s="276"/>
      <c r="C116" s="98" t="s">
        <v>31</v>
      </c>
      <c r="D116" s="17">
        <f>E116+G116</f>
        <v>5</v>
      </c>
      <c r="E116" s="17">
        <v>5</v>
      </c>
      <c r="F116" s="17"/>
      <c r="G116" s="17"/>
      <c r="H116" s="10">
        <f t="shared" si="43"/>
        <v>0</v>
      </c>
      <c r="I116" s="11"/>
      <c r="J116" s="11"/>
      <c r="K116" s="219"/>
      <c r="L116" s="13">
        <f t="shared" si="37"/>
        <v>5</v>
      </c>
      <c r="M116" s="13">
        <f t="shared" si="38"/>
        <v>5</v>
      </c>
      <c r="N116" s="13">
        <f t="shared" si="39"/>
        <v>0</v>
      </c>
      <c r="O116" s="13">
        <f t="shared" si="40"/>
        <v>0</v>
      </c>
    </row>
    <row r="117" spans="1:15" ht="15" customHeight="1" x14ac:dyDescent="0.25">
      <c r="A117" s="41"/>
      <c r="B117" s="276"/>
      <c r="C117" s="98" t="s">
        <v>22</v>
      </c>
      <c r="D117" s="17">
        <f>E117+G117</f>
        <v>16.5</v>
      </c>
      <c r="E117" s="17">
        <v>16.5</v>
      </c>
      <c r="F117" s="17"/>
      <c r="G117" s="17"/>
      <c r="H117" s="10">
        <f t="shared" si="43"/>
        <v>0</v>
      </c>
      <c r="I117" s="11"/>
      <c r="J117" s="11"/>
      <c r="K117" s="219"/>
      <c r="L117" s="13">
        <f t="shared" si="37"/>
        <v>16.5</v>
      </c>
      <c r="M117" s="13">
        <f t="shared" si="38"/>
        <v>16.5</v>
      </c>
      <c r="N117" s="13">
        <f t="shared" si="39"/>
        <v>0</v>
      </c>
      <c r="O117" s="13">
        <f t="shared" si="40"/>
        <v>0</v>
      </c>
    </row>
    <row r="118" spans="1:15" ht="15" customHeight="1" x14ac:dyDescent="0.25">
      <c r="A118" s="33" t="s">
        <v>98</v>
      </c>
      <c r="B118" s="36" t="s">
        <v>17</v>
      </c>
      <c r="C118" s="98"/>
      <c r="D118" s="17">
        <f>SUM(D119:D121)</f>
        <v>29</v>
      </c>
      <c r="E118" s="17">
        <f>SUM(E119:E121)</f>
        <v>19</v>
      </c>
      <c r="F118" s="17">
        <f>SUM(F119:F121)</f>
        <v>0</v>
      </c>
      <c r="G118" s="17">
        <f>SUM(G119:G121)</f>
        <v>10</v>
      </c>
      <c r="H118" s="11">
        <f t="shared" ref="H118:O118" si="51">SUM(H119:H121)</f>
        <v>0</v>
      </c>
      <c r="I118" s="11">
        <f t="shared" si="51"/>
        <v>0</v>
      </c>
      <c r="J118" s="11">
        <f t="shared" si="51"/>
        <v>0</v>
      </c>
      <c r="K118" s="219">
        <f t="shared" si="51"/>
        <v>0</v>
      </c>
      <c r="L118" s="13">
        <f t="shared" si="51"/>
        <v>29</v>
      </c>
      <c r="M118" s="13">
        <f t="shared" si="51"/>
        <v>19</v>
      </c>
      <c r="N118" s="13">
        <f t="shared" si="51"/>
        <v>0</v>
      </c>
      <c r="O118" s="13">
        <f t="shared" si="51"/>
        <v>10</v>
      </c>
    </row>
    <row r="119" spans="1:15" ht="15" customHeight="1" x14ac:dyDescent="0.25">
      <c r="A119" s="41"/>
      <c r="B119" s="273"/>
      <c r="C119" s="98" t="s">
        <v>25</v>
      </c>
      <c r="D119" s="17">
        <f>E119+G119</f>
        <v>8.1999999999999993</v>
      </c>
      <c r="E119" s="17">
        <v>8.1999999999999993</v>
      </c>
      <c r="F119" s="17"/>
      <c r="G119" s="17"/>
      <c r="H119" s="10">
        <f t="shared" si="43"/>
        <v>0</v>
      </c>
      <c r="I119" s="11"/>
      <c r="J119" s="11"/>
      <c r="K119" s="219"/>
      <c r="L119" s="13">
        <f t="shared" si="37"/>
        <v>8.1999999999999993</v>
      </c>
      <c r="M119" s="13">
        <f t="shared" si="38"/>
        <v>8.1999999999999993</v>
      </c>
      <c r="N119" s="13">
        <f t="shared" si="39"/>
        <v>0</v>
      </c>
      <c r="O119" s="13">
        <f t="shared" si="40"/>
        <v>0</v>
      </c>
    </row>
    <row r="120" spans="1:15" ht="15" customHeight="1" x14ac:dyDescent="0.25">
      <c r="A120" s="41"/>
      <c r="B120" s="27"/>
      <c r="C120" s="98" t="s">
        <v>31</v>
      </c>
      <c r="D120" s="17">
        <f>E120+G120</f>
        <v>1.5</v>
      </c>
      <c r="E120" s="17">
        <v>1.5</v>
      </c>
      <c r="F120" s="17"/>
      <c r="G120" s="17"/>
      <c r="H120" s="10">
        <f t="shared" si="43"/>
        <v>0</v>
      </c>
      <c r="I120" s="11"/>
      <c r="J120" s="11"/>
      <c r="K120" s="219"/>
      <c r="L120" s="13">
        <f t="shared" si="37"/>
        <v>1.5</v>
      </c>
      <c r="M120" s="13">
        <f t="shared" si="38"/>
        <v>1.5</v>
      </c>
      <c r="N120" s="13">
        <f t="shared" si="39"/>
        <v>0</v>
      </c>
      <c r="O120" s="13">
        <f t="shared" si="40"/>
        <v>0</v>
      </c>
    </row>
    <row r="121" spans="1:15" ht="15" customHeight="1" x14ac:dyDescent="0.25">
      <c r="A121" s="41"/>
      <c r="B121" s="27"/>
      <c r="C121" s="98" t="s">
        <v>22</v>
      </c>
      <c r="D121" s="17">
        <f>E121+G121</f>
        <v>19.3</v>
      </c>
      <c r="E121" s="17">
        <v>9.3000000000000007</v>
      </c>
      <c r="F121" s="17"/>
      <c r="G121" s="17">
        <v>10</v>
      </c>
      <c r="H121" s="10">
        <f t="shared" si="43"/>
        <v>0</v>
      </c>
      <c r="I121" s="11"/>
      <c r="J121" s="11"/>
      <c r="K121" s="219"/>
      <c r="L121" s="13">
        <f t="shared" si="37"/>
        <v>19.3</v>
      </c>
      <c r="M121" s="13">
        <f t="shared" si="38"/>
        <v>9.3000000000000007</v>
      </c>
      <c r="N121" s="13">
        <f t="shared" si="39"/>
        <v>0</v>
      </c>
      <c r="O121" s="13">
        <f t="shared" si="40"/>
        <v>10</v>
      </c>
    </row>
    <row r="122" spans="1:15" ht="15" customHeight="1" x14ac:dyDescent="0.25">
      <c r="A122" s="33" t="s">
        <v>99</v>
      </c>
      <c r="B122" s="36" t="s">
        <v>18</v>
      </c>
      <c r="C122" s="98"/>
      <c r="D122" s="17">
        <f>SUM(D123:D125)</f>
        <v>11.6</v>
      </c>
      <c r="E122" s="17">
        <f>SUM(E123:E125)</f>
        <v>11.6</v>
      </c>
      <c r="F122" s="17">
        <f>SUM(F123:F125)</f>
        <v>0</v>
      </c>
      <c r="G122" s="17">
        <f>SUM(G123:G125)</f>
        <v>0</v>
      </c>
      <c r="H122" s="11">
        <f t="shared" ref="H122:O122" si="52">SUM(H123:H125)</f>
        <v>0</v>
      </c>
      <c r="I122" s="11">
        <f t="shared" si="52"/>
        <v>0</v>
      </c>
      <c r="J122" s="11">
        <f t="shared" si="52"/>
        <v>0</v>
      </c>
      <c r="K122" s="219">
        <f t="shared" si="52"/>
        <v>0</v>
      </c>
      <c r="L122" s="13">
        <f t="shared" si="52"/>
        <v>11.6</v>
      </c>
      <c r="M122" s="13">
        <f t="shared" si="52"/>
        <v>11.6</v>
      </c>
      <c r="N122" s="13">
        <f t="shared" si="52"/>
        <v>0</v>
      </c>
      <c r="O122" s="13">
        <f t="shared" si="52"/>
        <v>0</v>
      </c>
    </row>
    <row r="123" spans="1:15" ht="15" customHeight="1" x14ac:dyDescent="0.25">
      <c r="A123" s="41"/>
      <c r="B123" s="273"/>
      <c r="C123" s="98" t="s">
        <v>25</v>
      </c>
      <c r="D123" s="17">
        <f>E123+G123</f>
        <v>5</v>
      </c>
      <c r="E123" s="17">
        <v>5</v>
      </c>
      <c r="F123" s="17"/>
      <c r="G123" s="17"/>
      <c r="H123" s="10">
        <f t="shared" si="43"/>
        <v>0</v>
      </c>
      <c r="I123" s="11"/>
      <c r="J123" s="11"/>
      <c r="K123" s="219"/>
      <c r="L123" s="13">
        <f t="shared" si="37"/>
        <v>5</v>
      </c>
      <c r="M123" s="13">
        <f t="shared" si="38"/>
        <v>5</v>
      </c>
      <c r="N123" s="13">
        <f t="shared" si="39"/>
        <v>0</v>
      </c>
      <c r="O123" s="13">
        <f t="shared" si="40"/>
        <v>0</v>
      </c>
    </row>
    <row r="124" spans="1:15" ht="15" customHeight="1" x14ac:dyDescent="0.25">
      <c r="A124" s="41"/>
      <c r="B124" s="27"/>
      <c r="C124" s="98" t="s">
        <v>31</v>
      </c>
      <c r="D124" s="17">
        <f>E124+G124</f>
        <v>1.8</v>
      </c>
      <c r="E124" s="17">
        <v>1.8</v>
      </c>
      <c r="F124" s="17"/>
      <c r="G124" s="17"/>
      <c r="H124" s="10">
        <f t="shared" si="43"/>
        <v>0</v>
      </c>
      <c r="I124" s="11"/>
      <c r="J124" s="11"/>
      <c r="K124" s="219"/>
      <c r="L124" s="13">
        <f t="shared" si="37"/>
        <v>1.8</v>
      </c>
      <c r="M124" s="13">
        <f t="shared" si="38"/>
        <v>1.8</v>
      </c>
      <c r="N124" s="13">
        <f t="shared" si="39"/>
        <v>0</v>
      </c>
      <c r="O124" s="13">
        <f t="shared" si="40"/>
        <v>0</v>
      </c>
    </row>
    <row r="125" spans="1:15" ht="15" customHeight="1" x14ac:dyDescent="0.25">
      <c r="A125" s="41"/>
      <c r="B125" s="27"/>
      <c r="C125" s="98" t="s">
        <v>22</v>
      </c>
      <c r="D125" s="17">
        <f>E125+G125</f>
        <v>4.8</v>
      </c>
      <c r="E125" s="17">
        <v>4.8</v>
      </c>
      <c r="F125" s="17"/>
      <c r="G125" s="17"/>
      <c r="H125" s="10">
        <f t="shared" si="43"/>
        <v>0</v>
      </c>
      <c r="I125" s="11"/>
      <c r="J125" s="11"/>
      <c r="K125" s="219"/>
      <c r="L125" s="13">
        <f t="shared" si="37"/>
        <v>4.8</v>
      </c>
      <c r="M125" s="13">
        <f t="shared" si="38"/>
        <v>4.8</v>
      </c>
      <c r="N125" s="13">
        <f t="shared" si="39"/>
        <v>0</v>
      </c>
      <c r="O125" s="13">
        <f t="shared" si="40"/>
        <v>0</v>
      </c>
    </row>
    <row r="126" spans="1:15" ht="15" customHeight="1" x14ac:dyDescent="0.25">
      <c r="A126" s="33" t="s">
        <v>100</v>
      </c>
      <c r="B126" s="30" t="s">
        <v>19</v>
      </c>
      <c r="C126" s="83"/>
      <c r="D126" s="17">
        <f>SUM(D127:D129)</f>
        <v>501.2</v>
      </c>
      <c r="E126" s="17">
        <f t="shared" ref="E126:O126" si="53">SUM(E127:E129)</f>
        <v>501.2</v>
      </c>
      <c r="F126" s="17">
        <f t="shared" si="53"/>
        <v>0</v>
      </c>
      <c r="G126" s="17">
        <f t="shared" si="53"/>
        <v>0</v>
      </c>
      <c r="H126" s="10">
        <f t="shared" si="53"/>
        <v>0</v>
      </c>
      <c r="I126" s="11">
        <f t="shared" si="53"/>
        <v>0</v>
      </c>
      <c r="J126" s="11">
        <f t="shared" si="53"/>
        <v>0</v>
      </c>
      <c r="K126" s="219">
        <f t="shared" si="53"/>
        <v>0</v>
      </c>
      <c r="L126" s="13">
        <f t="shared" si="53"/>
        <v>501.2</v>
      </c>
      <c r="M126" s="13">
        <f t="shared" si="53"/>
        <v>501.2</v>
      </c>
      <c r="N126" s="13">
        <f t="shared" si="53"/>
        <v>0</v>
      </c>
      <c r="O126" s="13">
        <f t="shared" si="53"/>
        <v>0</v>
      </c>
    </row>
    <row r="127" spans="1:15" ht="15" hidden="1" customHeight="1" x14ac:dyDescent="0.25">
      <c r="A127" s="41"/>
      <c r="B127" s="81"/>
      <c r="C127" s="98" t="s">
        <v>25</v>
      </c>
      <c r="D127" s="17">
        <f>E127+G127</f>
        <v>0</v>
      </c>
      <c r="E127" s="17"/>
      <c r="F127" s="17"/>
      <c r="G127" s="17"/>
      <c r="H127" s="10">
        <f>I127+K127</f>
        <v>0</v>
      </c>
      <c r="I127" s="11"/>
      <c r="J127" s="11"/>
      <c r="K127" s="219"/>
      <c r="L127" s="13">
        <f>M127+O127</f>
        <v>0</v>
      </c>
      <c r="M127" s="13">
        <f>E127+I127</f>
        <v>0</v>
      </c>
      <c r="N127" s="13">
        <f>F127+J127</f>
        <v>0</v>
      </c>
      <c r="O127" s="13">
        <f>G127+K127</f>
        <v>0</v>
      </c>
    </row>
    <row r="128" spans="1:15" ht="15" customHeight="1" x14ac:dyDescent="0.25">
      <c r="A128" s="41"/>
      <c r="B128" s="81"/>
      <c r="C128" s="83" t="s">
        <v>31</v>
      </c>
      <c r="D128" s="17">
        <f>E128+G128</f>
        <v>134.19999999999999</v>
      </c>
      <c r="E128" s="17">
        <v>134.19999999999999</v>
      </c>
      <c r="F128" s="17"/>
      <c r="G128" s="17"/>
      <c r="H128" s="10">
        <f t="shared" si="43"/>
        <v>0</v>
      </c>
      <c r="I128" s="11"/>
      <c r="J128" s="11"/>
      <c r="K128" s="219"/>
      <c r="L128" s="13">
        <f t="shared" si="37"/>
        <v>134.19999999999999</v>
      </c>
      <c r="M128" s="13">
        <f t="shared" si="38"/>
        <v>134.19999999999999</v>
      </c>
      <c r="N128" s="13">
        <f t="shared" si="39"/>
        <v>0</v>
      </c>
      <c r="O128" s="13">
        <f t="shared" si="40"/>
        <v>0</v>
      </c>
    </row>
    <row r="129" spans="1:15" ht="15" customHeight="1" x14ac:dyDescent="0.25">
      <c r="A129" s="41"/>
      <c r="B129" s="81"/>
      <c r="C129" s="83" t="s">
        <v>22</v>
      </c>
      <c r="D129" s="17">
        <f>E129+G129</f>
        <v>367</v>
      </c>
      <c r="E129" s="17">
        <v>367</v>
      </c>
      <c r="F129" s="17"/>
      <c r="G129" s="17"/>
      <c r="H129" s="10">
        <f t="shared" si="43"/>
        <v>0</v>
      </c>
      <c r="I129" s="11"/>
      <c r="J129" s="11"/>
      <c r="K129" s="219"/>
      <c r="L129" s="13">
        <f t="shared" si="37"/>
        <v>367</v>
      </c>
      <c r="M129" s="13">
        <f t="shared" si="38"/>
        <v>367</v>
      </c>
      <c r="N129" s="13">
        <f t="shared" si="39"/>
        <v>0</v>
      </c>
      <c r="O129" s="13">
        <f t="shared" si="40"/>
        <v>0</v>
      </c>
    </row>
    <row r="130" spans="1:15" ht="15.95" customHeight="1" x14ac:dyDescent="0.25">
      <c r="A130" s="55" t="s">
        <v>101</v>
      </c>
      <c r="B130" s="45" t="s">
        <v>180</v>
      </c>
      <c r="C130" s="26"/>
      <c r="D130" s="24">
        <f t="shared" ref="D130:O130" si="54">D78+D86+D90+D94+D98+D102+D106+D110+D114+D118+D122+D126</f>
        <v>2093</v>
      </c>
      <c r="E130" s="24">
        <f t="shared" si="54"/>
        <v>1965.6999999999998</v>
      </c>
      <c r="F130" s="24">
        <f t="shared" si="54"/>
        <v>0</v>
      </c>
      <c r="G130" s="24">
        <f t="shared" si="54"/>
        <v>127.30000000000001</v>
      </c>
      <c r="H130" s="25">
        <f t="shared" si="54"/>
        <v>0</v>
      </c>
      <c r="I130" s="25">
        <f t="shared" si="54"/>
        <v>0</v>
      </c>
      <c r="J130" s="25">
        <f t="shared" si="54"/>
        <v>0</v>
      </c>
      <c r="K130" s="292">
        <f t="shared" si="54"/>
        <v>0</v>
      </c>
      <c r="L130" s="22">
        <f t="shared" si="54"/>
        <v>2093</v>
      </c>
      <c r="M130" s="22">
        <f t="shared" si="54"/>
        <v>1965.6999999999998</v>
      </c>
      <c r="N130" s="22">
        <f t="shared" si="54"/>
        <v>0</v>
      </c>
      <c r="O130" s="22">
        <f t="shared" si="54"/>
        <v>127.30000000000001</v>
      </c>
    </row>
    <row r="131" spans="1:15" ht="27.95" customHeight="1" x14ac:dyDescent="0.25">
      <c r="A131" s="224"/>
      <c r="B131" s="293" t="s">
        <v>174</v>
      </c>
      <c r="C131" s="79"/>
      <c r="D131" s="294">
        <f t="shared" ref="D131:O131" si="55">D83</f>
        <v>1013.7</v>
      </c>
      <c r="E131" s="294">
        <f t="shared" si="55"/>
        <v>1013.7</v>
      </c>
      <c r="F131" s="294">
        <f t="shared" si="55"/>
        <v>0</v>
      </c>
      <c r="G131" s="294">
        <f t="shared" si="55"/>
        <v>0</v>
      </c>
      <c r="H131" s="295">
        <f t="shared" si="55"/>
        <v>0</v>
      </c>
      <c r="I131" s="295">
        <f t="shared" si="55"/>
        <v>0</v>
      </c>
      <c r="J131" s="295">
        <f t="shared" si="55"/>
        <v>0</v>
      </c>
      <c r="K131" s="296">
        <f t="shared" si="55"/>
        <v>0</v>
      </c>
      <c r="L131" s="102">
        <f t="shared" si="55"/>
        <v>1013.7</v>
      </c>
      <c r="M131" s="102">
        <f t="shared" si="55"/>
        <v>1013.7</v>
      </c>
      <c r="N131" s="102">
        <f t="shared" si="55"/>
        <v>0</v>
      </c>
      <c r="O131" s="102">
        <f t="shared" si="55"/>
        <v>0</v>
      </c>
    </row>
    <row r="132" spans="1:15" ht="15.95" customHeight="1" x14ac:dyDescent="0.25">
      <c r="A132" s="165" t="s">
        <v>102</v>
      </c>
      <c r="B132" s="490" t="s">
        <v>63</v>
      </c>
      <c r="C132" s="490"/>
      <c r="D132" s="490"/>
      <c r="E132" s="490"/>
      <c r="F132" s="490"/>
      <c r="G132" s="490"/>
      <c r="H132" s="490"/>
      <c r="I132" s="490"/>
      <c r="J132" s="490"/>
      <c r="K132" s="490"/>
      <c r="L132" s="490"/>
      <c r="M132" s="490"/>
      <c r="N132" s="490"/>
      <c r="O132" s="490"/>
    </row>
    <row r="133" spans="1:15" ht="15" customHeight="1" x14ac:dyDescent="0.25">
      <c r="A133" s="6" t="s">
        <v>103</v>
      </c>
      <c r="B133" s="27" t="s">
        <v>20</v>
      </c>
      <c r="C133" s="8" t="s">
        <v>32</v>
      </c>
      <c r="D133" s="17">
        <f>E133+G133</f>
        <v>10.1</v>
      </c>
      <c r="E133" s="17">
        <v>10.1</v>
      </c>
      <c r="F133" s="17"/>
      <c r="G133" s="17"/>
      <c r="H133" s="10">
        <f t="shared" ref="H133" si="56">I133+K133</f>
        <v>0</v>
      </c>
      <c r="I133" s="11"/>
      <c r="J133" s="11"/>
      <c r="K133" s="219"/>
      <c r="L133" s="13">
        <f>M133+O133</f>
        <v>10.1</v>
      </c>
      <c r="M133" s="13">
        <f t="shared" ref="M133" si="57">E133+I133</f>
        <v>10.1</v>
      </c>
      <c r="N133" s="13">
        <f t="shared" ref="N133" si="58">F133+J133</f>
        <v>0</v>
      </c>
      <c r="O133" s="13">
        <f t="shared" ref="O133" si="59">G133+K133</f>
        <v>0</v>
      </c>
    </row>
    <row r="134" spans="1:15" ht="15" customHeight="1" x14ac:dyDescent="0.25">
      <c r="A134" s="6" t="s">
        <v>104</v>
      </c>
      <c r="B134" s="30" t="s">
        <v>71</v>
      </c>
      <c r="C134" s="31" t="s">
        <v>32</v>
      </c>
      <c r="D134" s="17">
        <f>E134+G134</f>
        <v>29.2</v>
      </c>
      <c r="E134" s="17">
        <v>29.2</v>
      </c>
      <c r="F134" s="17">
        <v>22.3</v>
      </c>
      <c r="G134" s="17"/>
      <c r="H134" s="10">
        <f>I134+K134</f>
        <v>0</v>
      </c>
      <c r="I134" s="11"/>
      <c r="J134" s="11"/>
      <c r="K134" s="219"/>
      <c r="L134" s="13">
        <f>M134+O134</f>
        <v>29.2</v>
      </c>
      <c r="M134" s="13">
        <f t="shared" ref="M134:O134" si="60">E134+I134</f>
        <v>29.2</v>
      </c>
      <c r="N134" s="13">
        <f t="shared" si="60"/>
        <v>22.3</v>
      </c>
      <c r="O134" s="13">
        <f t="shared" si="60"/>
        <v>0</v>
      </c>
    </row>
    <row r="135" spans="1:15" ht="15.95" customHeight="1" x14ac:dyDescent="0.25">
      <c r="A135" s="297" t="s">
        <v>105</v>
      </c>
      <c r="B135" s="280" t="s">
        <v>181</v>
      </c>
      <c r="C135" s="84"/>
      <c r="D135" s="74">
        <f t="shared" ref="D135:O135" si="61">D133+D134</f>
        <v>39.299999999999997</v>
      </c>
      <c r="E135" s="74">
        <f t="shared" si="61"/>
        <v>39.299999999999997</v>
      </c>
      <c r="F135" s="74">
        <f t="shared" si="61"/>
        <v>22.3</v>
      </c>
      <c r="G135" s="74">
        <f t="shared" si="61"/>
        <v>0</v>
      </c>
      <c r="H135" s="75">
        <f t="shared" si="61"/>
        <v>0</v>
      </c>
      <c r="I135" s="75">
        <f t="shared" si="61"/>
        <v>0</v>
      </c>
      <c r="J135" s="75">
        <f t="shared" si="61"/>
        <v>0</v>
      </c>
      <c r="K135" s="281">
        <f t="shared" si="61"/>
        <v>0</v>
      </c>
      <c r="L135" s="45">
        <f t="shared" si="61"/>
        <v>39.299999999999997</v>
      </c>
      <c r="M135" s="45">
        <f t="shared" si="61"/>
        <v>39.299999999999997</v>
      </c>
      <c r="N135" s="45">
        <f t="shared" si="61"/>
        <v>22.3</v>
      </c>
      <c r="O135" s="45">
        <f t="shared" si="61"/>
        <v>0</v>
      </c>
    </row>
    <row r="136" spans="1:15" ht="15.95" customHeight="1" x14ac:dyDescent="0.25">
      <c r="A136" s="14" t="s">
        <v>106</v>
      </c>
      <c r="B136" s="490" t="s">
        <v>176</v>
      </c>
      <c r="C136" s="490"/>
      <c r="D136" s="490"/>
      <c r="E136" s="490"/>
      <c r="F136" s="490"/>
      <c r="G136" s="490"/>
      <c r="H136" s="490"/>
      <c r="I136" s="490"/>
      <c r="J136" s="490"/>
      <c r="K136" s="490"/>
      <c r="L136" s="490"/>
      <c r="M136" s="490"/>
      <c r="N136" s="490"/>
      <c r="O136" s="490"/>
    </row>
    <row r="137" spans="1:15" ht="15" customHeight="1" x14ac:dyDescent="0.25">
      <c r="A137" s="6" t="s">
        <v>107</v>
      </c>
      <c r="B137" s="155" t="s">
        <v>20</v>
      </c>
      <c r="C137" s="82"/>
      <c r="D137" s="17">
        <f>SUM(D138:D139)</f>
        <v>529.6</v>
      </c>
      <c r="E137" s="17">
        <f>SUM(E138:E139)</f>
        <v>436.2</v>
      </c>
      <c r="F137" s="17">
        <f>SUM(F138:F139)</f>
        <v>77.5</v>
      </c>
      <c r="G137" s="17">
        <f>SUM(G138:G139)</f>
        <v>93.4</v>
      </c>
      <c r="H137" s="11">
        <f t="shared" ref="H137:O137" si="62">SUM(H138:H139)</f>
        <v>0</v>
      </c>
      <c r="I137" s="11">
        <f t="shared" si="62"/>
        <v>0</v>
      </c>
      <c r="J137" s="11">
        <f t="shared" si="62"/>
        <v>0</v>
      </c>
      <c r="K137" s="219">
        <f t="shared" si="62"/>
        <v>0</v>
      </c>
      <c r="L137" s="12">
        <f t="shared" si="62"/>
        <v>529.6</v>
      </c>
      <c r="M137" s="12">
        <f t="shared" si="62"/>
        <v>436.2</v>
      </c>
      <c r="N137" s="12">
        <f t="shared" si="62"/>
        <v>77.5</v>
      </c>
      <c r="O137" s="12">
        <f t="shared" si="62"/>
        <v>93.4</v>
      </c>
    </row>
    <row r="138" spans="1:15" ht="15" customHeight="1" x14ac:dyDescent="0.25">
      <c r="A138" s="20"/>
      <c r="B138" s="155"/>
      <c r="C138" s="31" t="s">
        <v>30</v>
      </c>
      <c r="D138" s="17">
        <f>E138+G138</f>
        <v>8</v>
      </c>
      <c r="E138" s="17">
        <v>8</v>
      </c>
      <c r="F138" s="17"/>
      <c r="G138" s="17"/>
      <c r="H138" s="10">
        <f t="shared" ref="H138:H175" si="63">I138+K138</f>
        <v>0</v>
      </c>
      <c r="I138" s="11"/>
      <c r="J138" s="11"/>
      <c r="K138" s="219"/>
      <c r="L138" s="13">
        <f t="shared" ref="L138" si="64">M138+O138</f>
        <v>8</v>
      </c>
      <c r="M138" s="13">
        <f t="shared" ref="M138" si="65">E138+I138</f>
        <v>8</v>
      </c>
      <c r="N138" s="13">
        <f t="shared" ref="N138" si="66">F138+J138</f>
        <v>0</v>
      </c>
      <c r="O138" s="13">
        <f t="shared" ref="O138" si="67">G138+K138</f>
        <v>0</v>
      </c>
    </row>
    <row r="139" spans="1:15" ht="15.75" customHeight="1" x14ac:dyDescent="0.25">
      <c r="A139" s="20"/>
      <c r="B139" s="155"/>
      <c r="C139" s="31" t="s">
        <v>51</v>
      </c>
      <c r="D139" s="17">
        <f>E139+G139</f>
        <v>521.6</v>
      </c>
      <c r="E139" s="17">
        <v>428.2</v>
      </c>
      <c r="F139" s="17">
        <v>77.5</v>
      </c>
      <c r="G139" s="17">
        <v>93.4</v>
      </c>
      <c r="H139" s="10">
        <f t="shared" si="63"/>
        <v>0</v>
      </c>
      <c r="I139" s="11"/>
      <c r="J139" s="11"/>
      <c r="K139" s="11"/>
      <c r="L139" s="13">
        <f t="shared" ref="L139:L175" si="68">M139+O139</f>
        <v>521.6</v>
      </c>
      <c r="M139" s="13">
        <f t="shared" ref="M139:M175" si="69">E139+I139</f>
        <v>428.2</v>
      </c>
      <c r="N139" s="13">
        <f t="shared" ref="N139:N175" si="70">F139+J139</f>
        <v>77.5</v>
      </c>
      <c r="O139" s="13">
        <f t="shared" ref="O139:O175" si="71">G139+K139</f>
        <v>93.4</v>
      </c>
    </row>
    <row r="140" spans="1:15" x14ac:dyDescent="0.25">
      <c r="A140" s="14" t="s">
        <v>108</v>
      </c>
      <c r="B140" s="15" t="s">
        <v>55</v>
      </c>
      <c r="C140" s="16" t="s">
        <v>51</v>
      </c>
      <c r="D140" s="17">
        <f t="shared" ref="D140:D175" si="72">E140+G140</f>
        <v>145</v>
      </c>
      <c r="E140" s="17">
        <v>145</v>
      </c>
      <c r="F140" s="17">
        <v>92.2</v>
      </c>
      <c r="G140" s="17"/>
      <c r="H140" s="11">
        <f t="shared" si="63"/>
        <v>0</v>
      </c>
      <c r="I140" s="11"/>
      <c r="J140" s="11"/>
      <c r="K140" s="11"/>
      <c r="L140" s="13">
        <f t="shared" si="68"/>
        <v>145</v>
      </c>
      <c r="M140" s="13">
        <f t="shared" si="69"/>
        <v>145</v>
      </c>
      <c r="N140" s="13">
        <f t="shared" si="70"/>
        <v>92.2</v>
      </c>
      <c r="O140" s="13">
        <f t="shared" si="71"/>
        <v>0</v>
      </c>
    </row>
    <row r="141" spans="1:15" ht="15" customHeight="1" x14ac:dyDescent="0.25">
      <c r="A141" s="14" t="s">
        <v>109</v>
      </c>
      <c r="B141" s="13" t="s">
        <v>33</v>
      </c>
      <c r="C141" s="16" t="s">
        <v>51</v>
      </c>
      <c r="D141" s="17">
        <f t="shared" si="72"/>
        <v>114.3</v>
      </c>
      <c r="E141" s="17">
        <v>114.3</v>
      </c>
      <c r="F141" s="17">
        <v>64.400000000000006</v>
      </c>
      <c r="G141" s="17"/>
      <c r="H141" s="11">
        <f t="shared" si="63"/>
        <v>0</v>
      </c>
      <c r="I141" s="11"/>
      <c r="J141" s="11"/>
      <c r="K141" s="11"/>
      <c r="L141" s="13">
        <f t="shared" si="68"/>
        <v>114.3</v>
      </c>
      <c r="M141" s="13">
        <f t="shared" si="69"/>
        <v>114.3</v>
      </c>
      <c r="N141" s="13">
        <f t="shared" si="70"/>
        <v>64.400000000000006</v>
      </c>
      <c r="O141" s="13">
        <f t="shared" si="71"/>
        <v>0</v>
      </c>
    </row>
    <row r="142" spans="1:15" ht="15" customHeight="1" x14ac:dyDescent="0.25">
      <c r="A142" s="14" t="s">
        <v>110</v>
      </c>
      <c r="B142" s="13" t="s">
        <v>164</v>
      </c>
      <c r="C142" s="16" t="s">
        <v>51</v>
      </c>
      <c r="D142" s="17">
        <f t="shared" si="72"/>
        <v>175.2</v>
      </c>
      <c r="E142" s="17">
        <v>175.2</v>
      </c>
      <c r="F142" s="17">
        <v>83.4</v>
      </c>
      <c r="G142" s="17"/>
      <c r="H142" s="11">
        <f t="shared" si="63"/>
        <v>0</v>
      </c>
      <c r="I142" s="11"/>
      <c r="J142" s="11"/>
      <c r="K142" s="11"/>
      <c r="L142" s="13">
        <f t="shared" si="68"/>
        <v>175.2</v>
      </c>
      <c r="M142" s="13">
        <f t="shared" si="69"/>
        <v>175.2</v>
      </c>
      <c r="N142" s="13">
        <f t="shared" si="70"/>
        <v>83.4</v>
      </c>
      <c r="O142" s="13">
        <f t="shared" si="71"/>
        <v>0</v>
      </c>
    </row>
    <row r="143" spans="1:15" ht="15" customHeight="1" x14ac:dyDescent="0.25">
      <c r="A143" s="14" t="s">
        <v>159</v>
      </c>
      <c r="B143" s="13" t="s">
        <v>171</v>
      </c>
      <c r="C143" s="16" t="s">
        <v>51</v>
      </c>
      <c r="D143" s="17">
        <f t="shared" si="72"/>
        <v>152.30000000000001</v>
      </c>
      <c r="E143" s="17">
        <v>152.30000000000001</v>
      </c>
      <c r="F143" s="17">
        <v>92.2</v>
      </c>
      <c r="G143" s="17"/>
      <c r="H143" s="11">
        <f t="shared" si="63"/>
        <v>0</v>
      </c>
      <c r="I143" s="11"/>
      <c r="J143" s="11"/>
      <c r="K143" s="11"/>
      <c r="L143" s="13">
        <f t="shared" si="68"/>
        <v>152.30000000000001</v>
      </c>
      <c r="M143" s="13">
        <f t="shared" si="69"/>
        <v>152.30000000000001</v>
      </c>
      <c r="N143" s="13">
        <f t="shared" si="70"/>
        <v>92.2</v>
      </c>
      <c r="O143" s="13">
        <f t="shared" si="71"/>
        <v>0</v>
      </c>
    </row>
    <row r="144" spans="1:15" ht="15" customHeight="1" x14ac:dyDescent="0.25">
      <c r="A144" s="14" t="s">
        <v>160</v>
      </c>
      <c r="B144" s="13" t="s">
        <v>153</v>
      </c>
      <c r="C144" s="16" t="s">
        <v>51</v>
      </c>
      <c r="D144" s="17">
        <f t="shared" si="72"/>
        <v>80.900000000000006</v>
      </c>
      <c r="E144" s="17">
        <v>80.900000000000006</v>
      </c>
      <c r="F144" s="17">
        <v>51.7</v>
      </c>
      <c r="G144" s="17"/>
      <c r="H144" s="11">
        <f t="shared" si="63"/>
        <v>0</v>
      </c>
      <c r="I144" s="11"/>
      <c r="J144" s="11"/>
      <c r="K144" s="11"/>
      <c r="L144" s="13">
        <f t="shared" si="68"/>
        <v>80.900000000000006</v>
      </c>
      <c r="M144" s="13">
        <f t="shared" si="69"/>
        <v>80.900000000000006</v>
      </c>
      <c r="N144" s="13">
        <f t="shared" si="70"/>
        <v>51.7</v>
      </c>
      <c r="O144" s="13">
        <f t="shared" si="71"/>
        <v>0</v>
      </c>
    </row>
    <row r="145" spans="1:15" ht="15" customHeight="1" x14ac:dyDescent="0.25">
      <c r="A145" s="14" t="s">
        <v>111</v>
      </c>
      <c r="B145" s="310" t="s">
        <v>369</v>
      </c>
      <c r="C145" s="16" t="s">
        <v>51</v>
      </c>
      <c r="D145" s="17">
        <f t="shared" si="72"/>
        <v>150.1</v>
      </c>
      <c r="E145" s="17">
        <v>150.1</v>
      </c>
      <c r="F145" s="17">
        <v>95.8</v>
      </c>
      <c r="G145" s="17"/>
      <c r="H145" s="11">
        <f t="shared" si="63"/>
        <v>0</v>
      </c>
      <c r="I145" s="11"/>
      <c r="J145" s="11"/>
      <c r="K145" s="11"/>
      <c r="L145" s="13">
        <f t="shared" si="68"/>
        <v>150.1</v>
      </c>
      <c r="M145" s="13">
        <f t="shared" si="69"/>
        <v>150.1</v>
      </c>
      <c r="N145" s="13">
        <f t="shared" si="70"/>
        <v>95.8</v>
      </c>
      <c r="O145" s="13">
        <f t="shared" si="71"/>
        <v>0</v>
      </c>
    </row>
    <row r="146" spans="1:15" ht="16.5" customHeight="1" x14ac:dyDescent="0.25">
      <c r="A146" s="14" t="s">
        <v>161</v>
      </c>
      <c r="B146" s="13" t="s">
        <v>156</v>
      </c>
      <c r="C146" s="16" t="s">
        <v>51</v>
      </c>
      <c r="D146" s="17">
        <f t="shared" si="72"/>
        <v>231.8</v>
      </c>
      <c r="E146" s="17">
        <v>231.8</v>
      </c>
      <c r="F146" s="17">
        <v>115.1</v>
      </c>
      <c r="G146" s="17"/>
      <c r="H146" s="11">
        <f t="shared" si="63"/>
        <v>0</v>
      </c>
      <c r="I146" s="11"/>
      <c r="J146" s="11"/>
      <c r="K146" s="11"/>
      <c r="L146" s="13">
        <f t="shared" si="68"/>
        <v>231.8</v>
      </c>
      <c r="M146" s="13">
        <f t="shared" si="69"/>
        <v>231.8</v>
      </c>
      <c r="N146" s="13">
        <f t="shared" si="70"/>
        <v>115.1</v>
      </c>
      <c r="O146" s="13">
        <f t="shared" si="71"/>
        <v>0</v>
      </c>
    </row>
    <row r="147" spans="1:15" ht="16.5" customHeight="1" x14ac:dyDescent="0.25">
      <c r="A147" s="14" t="s">
        <v>162</v>
      </c>
      <c r="B147" s="13" t="s">
        <v>155</v>
      </c>
      <c r="C147" s="16" t="s">
        <v>51</v>
      </c>
      <c r="D147" s="17">
        <f t="shared" si="72"/>
        <v>171.6</v>
      </c>
      <c r="E147" s="17">
        <v>171.6</v>
      </c>
      <c r="F147" s="17">
        <v>91.5</v>
      </c>
      <c r="G147" s="17"/>
      <c r="H147" s="11">
        <f t="shared" si="63"/>
        <v>0</v>
      </c>
      <c r="I147" s="11"/>
      <c r="J147" s="11"/>
      <c r="K147" s="11"/>
      <c r="L147" s="13">
        <f t="shared" si="68"/>
        <v>171.6</v>
      </c>
      <c r="M147" s="13">
        <f t="shared" si="69"/>
        <v>171.6</v>
      </c>
      <c r="N147" s="13">
        <f t="shared" si="70"/>
        <v>91.5</v>
      </c>
      <c r="O147" s="13">
        <f t="shared" si="71"/>
        <v>0</v>
      </c>
    </row>
    <row r="148" spans="1:15" ht="15" customHeight="1" x14ac:dyDescent="0.25">
      <c r="A148" s="14" t="s">
        <v>112</v>
      </c>
      <c r="B148" s="13" t="s">
        <v>154</v>
      </c>
      <c r="C148" s="16" t="s">
        <v>51</v>
      </c>
      <c r="D148" s="17">
        <f t="shared" si="72"/>
        <v>143.6</v>
      </c>
      <c r="E148" s="17">
        <v>143.6</v>
      </c>
      <c r="F148" s="17">
        <v>79.599999999999994</v>
      </c>
      <c r="G148" s="17"/>
      <c r="H148" s="11">
        <f t="shared" si="63"/>
        <v>0</v>
      </c>
      <c r="I148" s="11"/>
      <c r="J148" s="11"/>
      <c r="K148" s="11"/>
      <c r="L148" s="13">
        <f t="shared" si="68"/>
        <v>143.6</v>
      </c>
      <c r="M148" s="13">
        <f t="shared" si="69"/>
        <v>143.6</v>
      </c>
      <c r="N148" s="13">
        <f t="shared" si="70"/>
        <v>79.599999999999994</v>
      </c>
      <c r="O148" s="13">
        <f t="shared" si="71"/>
        <v>0</v>
      </c>
    </row>
    <row r="149" spans="1:15" ht="15" customHeight="1" x14ac:dyDescent="0.25">
      <c r="A149" s="14" t="s">
        <v>113</v>
      </c>
      <c r="B149" s="13" t="s">
        <v>425</v>
      </c>
      <c r="C149" s="16" t="s">
        <v>51</v>
      </c>
      <c r="D149" s="17">
        <f t="shared" si="72"/>
        <v>159.19999999999999</v>
      </c>
      <c r="E149" s="17">
        <v>159.19999999999999</v>
      </c>
      <c r="F149" s="17">
        <v>86</v>
      </c>
      <c r="G149" s="17"/>
      <c r="H149" s="11">
        <f t="shared" si="63"/>
        <v>0</v>
      </c>
      <c r="I149" s="11"/>
      <c r="J149" s="11"/>
      <c r="K149" s="11"/>
      <c r="L149" s="13">
        <f t="shared" si="68"/>
        <v>159.19999999999999</v>
      </c>
      <c r="M149" s="13">
        <f t="shared" si="69"/>
        <v>159.19999999999999</v>
      </c>
      <c r="N149" s="13">
        <f t="shared" si="70"/>
        <v>86</v>
      </c>
      <c r="O149" s="13">
        <f t="shared" si="71"/>
        <v>0</v>
      </c>
    </row>
    <row r="150" spans="1:15" ht="15" customHeight="1" x14ac:dyDescent="0.25">
      <c r="A150" s="14" t="s">
        <v>114</v>
      </c>
      <c r="B150" s="214" t="s">
        <v>46</v>
      </c>
      <c r="C150" s="16" t="s">
        <v>51</v>
      </c>
      <c r="D150" s="17">
        <f t="shared" si="72"/>
        <v>99.1</v>
      </c>
      <c r="E150" s="17">
        <v>99.1</v>
      </c>
      <c r="F150" s="17">
        <v>65.099999999999994</v>
      </c>
      <c r="G150" s="17"/>
      <c r="H150" s="11">
        <f t="shared" si="63"/>
        <v>0</v>
      </c>
      <c r="I150" s="11"/>
      <c r="J150" s="11"/>
      <c r="K150" s="11"/>
      <c r="L150" s="13">
        <f t="shared" si="68"/>
        <v>99.1</v>
      </c>
      <c r="M150" s="13">
        <f t="shared" si="69"/>
        <v>99.1</v>
      </c>
      <c r="N150" s="13">
        <f t="shared" si="70"/>
        <v>65.099999999999994</v>
      </c>
      <c r="O150" s="13">
        <f t="shared" si="71"/>
        <v>0</v>
      </c>
    </row>
    <row r="151" spans="1:15" ht="15" customHeight="1" x14ac:dyDescent="0.25">
      <c r="A151" s="14" t="s">
        <v>115</v>
      </c>
      <c r="B151" s="13" t="s">
        <v>43</v>
      </c>
      <c r="C151" s="16" t="s">
        <v>51</v>
      </c>
      <c r="D151" s="17">
        <f t="shared" si="72"/>
        <v>100.9</v>
      </c>
      <c r="E151" s="17">
        <v>100.9</v>
      </c>
      <c r="F151" s="17">
        <v>65.3</v>
      </c>
      <c r="G151" s="17"/>
      <c r="H151" s="11">
        <f t="shared" si="63"/>
        <v>0</v>
      </c>
      <c r="I151" s="11"/>
      <c r="J151" s="11"/>
      <c r="K151" s="11"/>
      <c r="L151" s="13">
        <f t="shared" si="68"/>
        <v>100.9</v>
      </c>
      <c r="M151" s="13">
        <f t="shared" si="69"/>
        <v>100.9</v>
      </c>
      <c r="N151" s="13">
        <f t="shared" si="70"/>
        <v>65.3</v>
      </c>
      <c r="O151" s="13">
        <f t="shared" si="71"/>
        <v>0</v>
      </c>
    </row>
    <row r="152" spans="1:15" ht="15" customHeight="1" x14ac:dyDescent="0.25">
      <c r="A152" s="14" t="s">
        <v>116</v>
      </c>
      <c r="B152" s="13" t="s">
        <v>45</v>
      </c>
      <c r="C152" s="16" t="s">
        <v>51</v>
      </c>
      <c r="D152" s="17">
        <f t="shared" si="72"/>
        <v>80.7</v>
      </c>
      <c r="E152" s="17">
        <v>80.7</v>
      </c>
      <c r="F152" s="17">
        <v>52.6</v>
      </c>
      <c r="G152" s="17"/>
      <c r="H152" s="11">
        <f t="shared" si="63"/>
        <v>0</v>
      </c>
      <c r="I152" s="11"/>
      <c r="J152" s="11"/>
      <c r="K152" s="11"/>
      <c r="L152" s="13">
        <f t="shared" si="68"/>
        <v>80.7</v>
      </c>
      <c r="M152" s="13">
        <f t="shared" si="69"/>
        <v>80.7</v>
      </c>
      <c r="N152" s="13">
        <f t="shared" si="70"/>
        <v>52.6</v>
      </c>
      <c r="O152" s="13">
        <f t="shared" si="71"/>
        <v>0</v>
      </c>
    </row>
    <row r="153" spans="1:15" ht="15" customHeight="1" x14ac:dyDescent="0.25">
      <c r="A153" s="14" t="s">
        <v>170</v>
      </c>
      <c r="B153" s="13" t="s">
        <v>169</v>
      </c>
      <c r="C153" s="16" t="s">
        <v>51</v>
      </c>
      <c r="D153" s="17">
        <f t="shared" si="72"/>
        <v>138.69999999999999</v>
      </c>
      <c r="E153" s="17">
        <v>138.69999999999999</v>
      </c>
      <c r="F153" s="17">
        <v>83.8</v>
      </c>
      <c r="G153" s="17"/>
      <c r="H153" s="11">
        <f t="shared" si="63"/>
        <v>0</v>
      </c>
      <c r="I153" s="11"/>
      <c r="J153" s="11"/>
      <c r="K153" s="11"/>
      <c r="L153" s="13">
        <f t="shared" si="68"/>
        <v>138.69999999999999</v>
      </c>
      <c r="M153" s="13">
        <f t="shared" si="69"/>
        <v>138.69999999999999</v>
      </c>
      <c r="N153" s="13">
        <f t="shared" si="70"/>
        <v>83.8</v>
      </c>
      <c r="O153" s="13">
        <f t="shared" si="71"/>
        <v>0</v>
      </c>
    </row>
    <row r="154" spans="1:15" ht="15" customHeight="1" x14ac:dyDescent="0.25">
      <c r="A154" s="14" t="s">
        <v>117</v>
      </c>
      <c r="B154" s="13" t="s">
        <v>44</v>
      </c>
      <c r="C154" s="16" t="s">
        <v>51</v>
      </c>
      <c r="D154" s="17">
        <f t="shared" si="72"/>
        <v>79.599999999999994</v>
      </c>
      <c r="E154" s="17">
        <v>79.599999999999994</v>
      </c>
      <c r="F154" s="17">
        <v>51</v>
      </c>
      <c r="G154" s="17"/>
      <c r="H154" s="11">
        <f t="shared" si="63"/>
        <v>0</v>
      </c>
      <c r="I154" s="11"/>
      <c r="J154" s="11"/>
      <c r="K154" s="11"/>
      <c r="L154" s="13">
        <f t="shared" si="68"/>
        <v>79.599999999999994</v>
      </c>
      <c r="M154" s="13">
        <f t="shared" si="69"/>
        <v>79.599999999999994</v>
      </c>
      <c r="N154" s="13">
        <f t="shared" si="70"/>
        <v>51</v>
      </c>
      <c r="O154" s="13">
        <f t="shared" si="71"/>
        <v>0</v>
      </c>
    </row>
    <row r="155" spans="1:15" ht="15" customHeight="1" x14ac:dyDescent="0.25">
      <c r="A155" s="14" t="s">
        <v>118</v>
      </c>
      <c r="B155" s="214" t="s">
        <v>47</v>
      </c>
      <c r="C155" s="16" t="s">
        <v>51</v>
      </c>
      <c r="D155" s="17">
        <f t="shared" si="72"/>
        <v>104</v>
      </c>
      <c r="E155" s="17">
        <v>104</v>
      </c>
      <c r="F155" s="17">
        <v>59.9</v>
      </c>
      <c r="G155" s="17"/>
      <c r="H155" s="11">
        <f t="shared" si="63"/>
        <v>0</v>
      </c>
      <c r="I155" s="11"/>
      <c r="J155" s="11"/>
      <c r="K155" s="11"/>
      <c r="L155" s="13">
        <f t="shared" si="68"/>
        <v>104</v>
      </c>
      <c r="M155" s="13">
        <f t="shared" si="69"/>
        <v>104</v>
      </c>
      <c r="N155" s="13">
        <f t="shared" si="70"/>
        <v>59.9</v>
      </c>
      <c r="O155" s="13">
        <f t="shared" si="71"/>
        <v>0</v>
      </c>
    </row>
    <row r="156" spans="1:15" ht="15" customHeight="1" x14ac:dyDescent="0.25">
      <c r="A156" s="14" t="s">
        <v>119</v>
      </c>
      <c r="B156" s="95" t="s">
        <v>426</v>
      </c>
      <c r="C156" s="98" t="s">
        <v>51</v>
      </c>
      <c r="D156" s="17">
        <f t="shared" si="72"/>
        <v>115.1</v>
      </c>
      <c r="E156" s="17">
        <v>115.1</v>
      </c>
      <c r="F156" s="17">
        <v>72.3</v>
      </c>
      <c r="G156" s="17"/>
      <c r="H156" s="11">
        <f t="shared" si="63"/>
        <v>0</v>
      </c>
      <c r="I156" s="11"/>
      <c r="J156" s="11"/>
      <c r="K156" s="11"/>
      <c r="L156" s="13">
        <f t="shared" si="68"/>
        <v>115.1</v>
      </c>
      <c r="M156" s="13">
        <f t="shared" si="69"/>
        <v>115.1</v>
      </c>
      <c r="N156" s="13">
        <f t="shared" si="70"/>
        <v>72.3</v>
      </c>
      <c r="O156" s="13">
        <f t="shared" si="71"/>
        <v>0</v>
      </c>
    </row>
    <row r="157" spans="1:15" ht="15" customHeight="1" x14ac:dyDescent="0.25">
      <c r="A157" s="14" t="s">
        <v>120</v>
      </c>
      <c r="B157" s="13" t="s">
        <v>64</v>
      </c>
      <c r="C157" s="16" t="s">
        <v>51</v>
      </c>
      <c r="D157" s="17">
        <f t="shared" si="72"/>
        <v>87.9</v>
      </c>
      <c r="E157" s="17">
        <v>87.9</v>
      </c>
      <c r="F157" s="17">
        <v>52.5</v>
      </c>
      <c r="G157" s="17"/>
      <c r="H157" s="11">
        <f t="shared" si="63"/>
        <v>0</v>
      </c>
      <c r="I157" s="11"/>
      <c r="J157" s="11"/>
      <c r="K157" s="11"/>
      <c r="L157" s="13">
        <f t="shared" si="68"/>
        <v>87.9</v>
      </c>
      <c r="M157" s="13">
        <f t="shared" si="69"/>
        <v>87.9</v>
      </c>
      <c r="N157" s="13">
        <f t="shared" si="70"/>
        <v>52.5</v>
      </c>
      <c r="O157" s="13">
        <f t="shared" si="71"/>
        <v>0</v>
      </c>
    </row>
    <row r="158" spans="1:15" ht="15" customHeight="1" x14ac:dyDescent="0.25">
      <c r="A158" s="14" t="s">
        <v>121</v>
      </c>
      <c r="B158" s="13" t="s">
        <v>42</v>
      </c>
      <c r="C158" s="16" t="s">
        <v>51</v>
      </c>
      <c r="D158" s="17">
        <f t="shared" si="72"/>
        <v>154.80000000000001</v>
      </c>
      <c r="E158" s="17">
        <v>154.80000000000001</v>
      </c>
      <c r="F158" s="17">
        <v>88.7</v>
      </c>
      <c r="G158" s="17"/>
      <c r="H158" s="11">
        <f t="shared" si="63"/>
        <v>0</v>
      </c>
      <c r="I158" s="11"/>
      <c r="J158" s="11"/>
      <c r="K158" s="11"/>
      <c r="L158" s="13">
        <f t="shared" si="68"/>
        <v>154.80000000000001</v>
      </c>
      <c r="M158" s="13">
        <f t="shared" si="69"/>
        <v>154.80000000000001</v>
      </c>
      <c r="N158" s="13">
        <f t="shared" si="70"/>
        <v>88.7</v>
      </c>
      <c r="O158" s="13">
        <f t="shared" si="71"/>
        <v>0</v>
      </c>
    </row>
    <row r="159" spans="1:15" ht="15" customHeight="1" x14ac:dyDescent="0.25">
      <c r="A159" s="14" t="s">
        <v>166</v>
      </c>
      <c r="B159" s="311" t="s">
        <v>427</v>
      </c>
      <c r="C159" s="98" t="s">
        <v>51</v>
      </c>
      <c r="D159" s="17">
        <f t="shared" si="72"/>
        <v>98.7</v>
      </c>
      <c r="E159" s="17">
        <v>98.7</v>
      </c>
      <c r="F159" s="17">
        <v>58.8</v>
      </c>
      <c r="G159" s="17"/>
      <c r="H159" s="11">
        <f t="shared" si="63"/>
        <v>0</v>
      </c>
      <c r="I159" s="11"/>
      <c r="J159" s="11"/>
      <c r="K159" s="11"/>
      <c r="L159" s="13">
        <f t="shared" si="68"/>
        <v>98.7</v>
      </c>
      <c r="M159" s="13">
        <f t="shared" si="69"/>
        <v>98.7</v>
      </c>
      <c r="N159" s="13">
        <f t="shared" si="70"/>
        <v>58.8</v>
      </c>
      <c r="O159" s="13">
        <f t="shared" si="71"/>
        <v>0</v>
      </c>
    </row>
    <row r="160" spans="1:15" ht="15" customHeight="1" x14ac:dyDescent="0.25">
      <c r="A160" s="14" t="s">
        <v>122</v>
      </c>
      <c r="B160" s="214" t="s">
        <v>41</v>
      </c>
      <c r="C160" s="16" t="s">
        <v>51</v>
      </c>
      <c r="D160" s="17">
        <f t="shared" si="72"/>
        <v>74.7</v>
      </c>
      <c r="E160" s="17">
        <v>74.7</v>
      </c>
      <c r="F160" s="17">
        <v>42.7</v>
      </c>
      <c r="G160" s="17"/>
      <c r="H160" s="11">
        <f t="shared" si="63"/>
        <v>0</v>
      </c>
      <c r="I160" s="11"/>
      <c r="J160" s="11"/>
      <c r="K160" s="11"/>
      <c r="L160" s="13">
        <f t="shared" si="68"/>
        <v>74.7</v>
      </c>
      <c r="M160" s="13">
        <f t="shared" si="69"/>
        <v>74.7</v>
      </c>
      <c r="N160" s="13">
        <f t="shared" si="70"/>
        <v>42.7</v>
      </c>
      <c r="O160" s="13">
        <f t="shared" si="71"/>
        <v>0</v>
      </c>
    </row>
    <row r="161" spans="1:17" ht="15" customHeight="1" x14ac:dyDescent="0.25">
      <c r="A161" s="14" t="s">
        <v>123</v>
      </c>
      <c r="B161" s="13" t="s">
        <v>165</v>
      </c>
      <c r="C161" s="16" t="s">
        <v>51</v>
      </c>
      <c r="D161" s="17">
        <f t="shared" si="72"/>
        <v>117.6</v>
      </c>
      <c r="E161" s="17">
        <v>117.6</v>
      </c>
      <c r="F161" s="17">
        <v>69.5</v>
      </c>
      <c r="G161" s="17"/>
      <c r="H161" s="11">
        <f t="shared" si="63"/>
        <v>0</v>
      </c>
      <c r="I161" s="11"/>
      <c r="J161" s="11"/>
      <c r="K161" s="11"/>
      <c r="L161" s="13">
        <f t="shared" si="68"/>
        <v>117.6</v>
      </c>
      <c r="M161" s="13">
        <f t="shared" si="69"/>
        <v>117.6</v>
      </c>
      <c r="N161" s="13">
        <f t="shared" si="70"/>
        <v>69.5</v>
      </c>
      <c r="O161" s="13">
        <f t="shared" si="71"/>
        <v>0</v>
      </c>
    </row>
    <row r="162" spans="1:17" ht="15" customHeight="1" x14ac:dyDescent="0.25">
      <c r="A162" s="14" t="s">
        <v>124</v>
      </c>
      <c r="B162" s="13" t="s">
        <v>157</v>
      </c>
      <c r="C162" s="16" t="s">
        <v>51</v>
      </c>
      <c r="D162" s="17">
        <f t="shared" si="72"/>
        <v>243.7</v>
      </c>
      <c r="E162" s="17">
        <v>243.7</v>
      </c>
      <c r="F162" s="17">
        <v>142.5</v>
      </c>
      <c r="G162" s="17"/>
      <c r="H162" s="11">
        <f t="shared" si="63"/>
        <v>0</v>
      </c>
      <c r="I162" s="11"/>
      <c r="J162" s="11"/>
      <c r="K162" s="11"/>
      <c r="L162" s="13">
        <f t="shared" si="68"/>
        <v>243.7</v>
      </c>
      <c r="M162" s="13">
        <f t="shared" si="69"/>
        <v>243.7</v>
      </c>
      <c r="N162" s="13">
        <f t="shared" si="70"/>
        <v>142.5</v>
      </c>
      <c r="O162" s="13">
        <f t="shared" si="71"/>
        <v>0</v>
      </c>
    </row>
    <row r="163" spans="1:17" ht="15" customHeight="1" x14ac:dyDescent="0.25">
      <c r="A163" s="14" t="s">
        <v>125</v>
      </c>
      <c r="B163" s="13" t="s">
        <v>34</v>
      </c>
      <c r="C163" s="16" t="s">
        <v>51</v>
      </c>
      <c r="D163" s="17">
        <f t="shared" si="72"/>
        <v>142.4</v>
      </c>
      <c r="E163" s="17">
        <v>142.4</v>
      </c>
      <c r="F163" s="17">
        <v>90.2</v>
      </c>
      <c r="G163" s="17"/>
      <c r="H163" s="11">
        <f t="shared" si="63"/>
        <v>0</v>
      </c>
      <c r="I163" s="11"/>
      <c r="J163" s="11"/>
      <c r="K163" s="11"/>
      <c r="L163" s="13">
        <f t="shared" si="68"/>
        <v>142.4</v>
      </c>
      <c r="M163" s="13">
        <f t="shared" si="69"/>
        <v>142.4</v>
      </c>
      <c r="N163" s="13">
        <f t="shared" si="70"/>
        <v>90.2</v>
      </c>
      <c r="O163" s="13">
        <f t="shared" si="71"/>
        <v>0</v>
      </c>
    </row>
    <row r="164" spans="1:17" ht="15" customHeight="1" x14ac:dyDescent="0.25">
      <c r="A164" s="14" t="s">
        <v>126</v>
      </c>
      <c r="B164" s="13" t="s">
        <v>36</v>
      </c>
      <c r="C164" s="16" t="s">
        <v>51</v>
      </c>
      <c r="D164" s="17">
        <f t="shared" si="72"/>
        <v>162.69999999999999</v>
      </c>
      <c r="E164" s="17">
        <v>162.69999999999999</v>
      </c>
      <c r="F164" s="17">
        <v>94.7</v>
      </c>
      <c r="G164" s="17"/>
      <c r="H164" s="11">
        <f t="shared" si="63"/>
        <v>0</v>
      </c>
      <c r="I164" s="11"/>
      <c r="J164" s="11"/>
      <c r="K164" s="11"/>
      <c r="L164" s="13">
        <f t="shared" si="68"/>
        <v>162.69999999999999</v>
      </c>
      <c r="M164" s="13">
        <f t="shared" si="69"/>
        <v>162.69999999999999</v>
      </c>
      <c r="N164" s="13">
        <f t="shared" si="70"/>
        <v>94.7</v>
      </c>
      <c r="O164" s="13">
        <f t="shared" si="71"/>
        <v>0</v>
      </c>
      <c r="P164" s="38"/>
      <c r="Q164" s="38"/>
    </row>
    <row r="165" spans="1:17" ht="15" customHeight="1" x14ac:dyDescent="0.25">
      <c r="A165" s="14" t="s">
        <v>127</v>
      </c>
      <c r="B165" s="13" t="s">
        <v>38</v>
      </c>
      <c r="C165" s="16" t="s">
        <v>51</v>
      </c>
      <c r="D165" s="17">
        <f t="shared" si="72"/>
        <v>266.60000000000002</v>
      </c>
      <c r="E165" s="17">
        <v>266.60000000000002</v>
      </c>
      <c r="F165" s="17">
        <v>155.5</v>
      </c>
      <c r="G165" s="17"/>
      <c r="H165" s="11">
        <f t="shared" si="63"/>
        <v>0</v>
      </c>
      <c r="I165" s="11"/>
      <c r="J165" s="11"/>
      <c r="K165" s="11"/>
      <c r="L165" s="13">
        <f t="shared" si="68"/>
        <v>266.60000000000002</v>
      </c>
      <c r="M165" s="13">
        <f t="shared" si="69"/>
        <v>266.60000000000002</v>
      </c>
      <c r="N165" s="13">
        <f t="shared" si="70"/>
        <v>155.5</v>
      </c>
      <c r="O165" s="13">
        <f t="shared" si="71"/>
        <v>0</v>
      </c>
    </row>
    <row r="166" spans="1:17" ht="15" customHeight="1" x14ac:dyDescent="0.25">
      <c r="A166" s="14" t="s">
        <v>128</v>
      </c>
      <c r="B166" s="13" t="s">
        <v>37</v>
      </c>
      <c r="C166" s="16" t="s">
        <v>51</v>
      </c>
      <c r="D166" s="17">
        <f t="shared" si="72"/>
        <v>149.9</v>
      </c>
      <c r="E166" s="17">
        <v>149.9</v>
      </c>
      <c r="F166" s="17">
        <v>94.7</v>
      </c>
      <c r="G166" s="17"/>
      <c r="H166" s="11">
        <f t="shared" si="63"/>
        <v>0</v>
      </c>
      <c r="I166" s="11"/>
      <c r="J166" s="11"/>
      <c r="K166" s="11"/>
      <c r="L166" s="13">
        <f t="shared" si="68"/>
        <v>149.9</v>
      </c>
      <c r="M166" s="13">
        <f t="shared" si="69"/>
        <v>149.9</v>
      </c>
      <c r="N166" s="13">
        <f t="shared" si="70"/>
        <v>94.7</v>
      </c>
      <c r="O166" s="13">
        <f t="shared" si="71"/>
        <v>0</v>
      </c>
    </row>
    <row r="167" spans="1:17" ht="15" customHeight="1" x14ac:dyDescent="0.25">
      <c r="A167" s="14" t="s">
        <v>129</v>
      </c>
      <c r="B167" s="13" t="s">
        <v>35</v>
      </c>
      <c r="C167" s="16" t="s">
        <v>51</v>
      </c>
      <c r="D167" s="17">
        <f t="shared" si="72"/>
        <v>283.60000000000002</v>
      </c>
      <c r="E167" s="17">
        <v>243.6</v>
      </c>
      <c r="F167" s="17">
        <v>136.69999999999999</v>
      </c>
      <c r="G167" s="17">
        <v>40</v>
      </c>
      <c r="H167" s="11">
        <f t="shared" si="63"/>
        <v>0</v>
      </c>
      <c r="I167" s="11"/>
      <c r="J167" s="11"/>
      <c r="K167" s="11"/>
      <c r="L167" s="13">
        <f t="shared" si="68"/>
        <v>283.60000000000002</v>
      </c>
      <c r="M167" s="13">
        <f t="shared" si="69"/>
        <v>243.6</v>
      </c>
      <c r="N167" s="13">
        <f t="shared" si="70"/>
        <v>136.69999999999999</v>
      </c>
      <c r="O167" s="13">
        <f t="shared" si="71"/>
        <v>40</v>
      </c>
    </row>
    <row r="168" spans="1:17" ht="15" customHeight="1" x14ac:dyDescent="0.25">
      <c r="A168" s="14" t="s">
        <v>130</v>
      </c>
      <c r="B168" s="214" t="s">
        <v>39</v>
      </c>
      <c r="C168" s="16" t="s">
        <v>51</v>
      </c>
      <c r="D168" s="17">
        <f t="shared" si="72"/>
        <v>59.6</v>
      </c>
      <c r="E168" s="17">
        <v>59.6</v>
      </c>
      <c r="F168" s="17">
        <v>38.299999999999997</v>
      </c>
      <c r="G168" s="17"/>
      <c r="H168" s="11">
        <f t="shared" si="63"/>
        <v>0</v>
      </c>
      <c r="I168" s="11"/>
      <c r="J168" s="11"/>
      <c r="K168" s="11"/>
      <c r="L168" s="13">
        <f t="shared" si="68"/>
        <v>59.6</v>
      </c>
      <c r="M168" s="13">
        <f t="shared" si="69"/>
        <v>59.6</v>
      </c>
      <c r="N168" s="13">
        <f t="shared" si="70"/>
        <v>38.299999999999997</v>
      </c>
      <c r="O168" s="13">
        <f t="shared" si="71"/>
        <v>0</v>
      </c>
    </row>
    <row r="169" spans="1:17" ht="15" customHeight="1" x14ac:dyDescent="0.25">
      <c r="A169" s="14" t="s">
        <v>131</v>
      </c>
      <c r="B169" s="214" t="s">
        <v>40</v>
      </c>
      <c r="C169" s="16" t="s">
        <v>51</v>
      </c>
      <c r="D169" s="17">
        <f t="shared" si="72"/>
        <v>87.1</v>
      </c>
      <c r="E169" s="17">
        <v>87.1</v>
      </c>
      <c r="F169" s="17">
        <v>57.5</v>
      </c>
      <c r="G169" s="17"/>
      <c r="H169" s="11">
        <f t="shared" si="63"/>
        <v>0</v>
      </c>
      <c r="I169" s="11"/>
      <c r="J169" s="11"/>
      <c r="K169" s="11"/>
      <c r="L169" s="13">
        <f t="shared" si="68"/>
        <v>87.1</v>
      </c>
      <c r="M169" s="13">
        <f t="shared" si="69"/>
        <v>87.1</v>
      </c>
      <c r="N169" s="13">
        <f t="shared" si="70"/>
        <v>57.5</v>
      </c>
      <c r="O169" s="13">
        <f t="shared" si="71"/>
        <v>0</v>
      </c>
    </row>
    <row r="170" spans="1:17" ht="15" customHeight="1" x14ac:dyDescent="0.25">
      <c r="A170" s="14" t="s">
        <v>132</v>
      </c>
      <c r="B170" s="13" t="s">
        <v>49</v>
      </c>
      <c r="C170" s="16" t="s">
        <v>51</v>
      </c>
      <c r="D170" s="17">
        <f t="shared" si="72"/>
        <v>67.7</v>
      </c>
      <c r="E170" s="17">
        <v>67.7</v>
      </c>
      <c r="F170" s="17">
        <v>51.6</v>
      </c>
      <c r="G170" s="17"/>
      <c r="H170" s="11">
        <f t="shared" si="63"/>
        <v>0</v>
      </c>
      <c r="I170" s="11"/>
      <c r="J170" s="11"/>
      <c r="K170" s="11"/>
      <c r="L170" s="13">
        <f t="shared" si="68"/>
        <v>67.7</v>
      </c>
      <c r="M170" s="13">
        <f t="shared" si="69"/>
        <v>67.7</v>
      </c>
      <c r="N170" s="13">
        <f t="shared" si="70"/>
        <v>51.6</v>
      </c>
      <c r="O170" s="13">
        <f t="shared" si="71"/>
        <v>0</v>
      </c>
    </row>
    <row r="171" spans="1:17" ht="15" customHeight="1" x14ac:dyDescent="0.25">
      <c r="A171" s="14" t="s">
        <v>133</v>
      </c>
      <c r="B171" s="13" t="s">
        <v>48</v>
      </c>
      <c r="C171" s="16" t="s">
        <v>51</v>
      </c>
      <c r="D171" s="17">
        <f t="shared" si="72"/>
        <v>506.5</v>
      </c>
      <c r="E171" s="17">
        <v>506.5</v>
      </c>
      <c r="F171" s="17">
        <v>379.3</v>
      </c>
      <c r="G171" s="17"/>
      <c r="H171" s="11">
        <f t="shared" si="63"/>
        <v>0</v>
      </c>
      <c r="I171" s="11"/>
      <c r="J171" s="11"/>
      <c r="K171" s="11"/>
      <c r="L171" s="13">
        <f t="shared" si="68"/>
        <v>506.5</v>
      </c>
      <c r="M171" s="13">
        <f t="shared" si="69"/>
        <v>506.5</v>
      </c>
      <c r="N171" s="13">
        <f t="shared" si="70"/>
        <v>379.3</v>
      </c>
      <c r="O171" s="13">
        <f t="shared" si="71"/>
        <v>0</v>
      </c>
    </row>
    <row r="172" spans="1:17" ht="14.25" customHeight="1" x14ac:dyDescent="0.25">
      <c r="A172" s="14" t="s">
        <v>167</v>
      </c>
      <c r="B172" s="13" t="s">
        <v>66</v>
      </c>
      <c r="C172" s="16" t="s">
        <v>51</v>
      </c>
      <c r="D172" s="17">
        <f t="shared" si="72"/>
        <v>58.23</v>
      </c>
      <c r="E172" s="17">
        <v>58.23</v>
      </c>
      <c r="F172" s="17">
        <v>42.1</v>
      </c>
      <c r="G172" s="17"/>
      <c r="H172" s="11">
        <f t="shared" si="63"/>
        <v>0</v>
      </c>
      <c r="I172" s="11"/>
      <c r="J172" s="11"/>
      <c r="K172" s="11"/>
      <c r="L172" s="13">
        <f t="shared" si="68"/>
        <v>58.23</v>
      </c>
      <c r="M172" s="13">
        <f t="shared" si="69"/>
        <v>58.23</v>
      </c>
      <c r="N172" s="13">
        <f t="shared" si="70"/>
        <v>42.1</v>
      </c>
      <c r="O172" s="13">
        <f t="shared" si="71"/>
        <v>0</v>
      </c>
    </row>
    <row r="173" spans="1:17" ht="15" customHeight="1" x14ac:dyDescent="0.25">
      <c r="A173" s="14" t="s">
        <v>134</v>
      </c>
      <c r="B173" s="13" t="s">
        <v>50</v>
      </c>
      <c r="C173" s="16" t="s">
        <v>51</v>
      </c>
      <c r="D173" s="17">
        <f t="shared" si="72"/>
        <v>58.3</v>
      </c>
      <c r="E173" s="17">
        <v>58.3</v>
      </c>
      <c r="F173" s="17">
        <v>42.3</v>
      </c>
      <c r="G173" s="17"/>
      <c r="H173" s="11">
        <f t="shared" si="63"/>
        <v>0</v>
      </c>
      <c r="I173" s="11"/>
      <c r="J173" s="11"/>
      <c r="K173" s="11"/>
      <c r="L173" s="13">
        <f t="shared" si="68"/>
        <v>58.3</v>
      </c>
      <c r="M173" s="13">
        <f t="shared" si="69"/>
        <v>58.3</v>
      </c>
      <c r="N173" s="13">
        <f t="shared" si="70"/>
        <v>42.3</v>
      </c>
      <c r="O173" s="13">
        <f t="shared" si="71"/>
        <v>0</v>
      </c>
    </row>
    <row r="174" spans="1:17" ht="15" customHeight="1" x14ac:dyDescent="0.25">
      <c r="A174" s="14" t="s">
        <v>135</v>
      </c>
      <c r="B174" s="13" t="s">
        <v>172</v>
      </c>
      <c r="C174" s="16" t="s">
        <v>51</v>
      </c>
      <c r="D174" s="17">
        <f t="shared" si="72"/>
        <v>170.3</v>
      </c>
      <c r="E174" s="17">
        <v>170.3</v>
      </c>
      <c r="F174" s="17">
        <v>100.7</v>
      </c>
      <c r="G174" s="17"/>
      <c r="H174" s="11">
        <f t="shared" si="63"/>
        <v>0</v>
      </c>
      <c r="I174" s="11"/>
      <c r="J174" s="11"/>
      <c r="K174" s="11"/>
      <c r="L174" s="13">
        <f t="shared" si="68"/>
        <v>170.3</v>
      </c>
      <c r="M174" s="13">
        <f t="shared" si="69"/>
        <v>170.3</v>
      </c>
      <c r="N174" s="13">
        <f t="shared" si="70"/>
        <v>100.7</v>
      </c>
      <c r="O174" s="13">
        <f t="shared" si="71"/>
        <v>0</v>
      </c>
    </row>
    <row r="175" spans="1:17" s="38" customFormat="1" ht="15" customHeight="1" x14ac:dyDescent="0.25">
      <c r="A175" s="14" t="s">
        <v>136</v>
      </c>
      <c r="B175" s="13" t="s">
        <v>173</v>
      </c>
      <c r="C175" s="16" t="s">
        <v>51</v>
      </c>
      <c r="D175" s="17">
        <f t="shared" si="72"/>
        <v>13</v>
      </c>
      <c r="E175" s="17">
        <v>13</v>
      </c>
      <c r="F175" s="17">
        <v>9.9</v>
      </c>
      <c r="G175" s="17"/>
      <c r="H175" s="11">
        <f t="shared" si="63"/>
        <v>0</v>
      </c>
      <c r="I175" s="11"/>
      <c r="J175" s="11"/>
      <c r="K175" s="11"/>
      <c r="L175" s="13">
        <f t="shared" si="68"/>
        <v>13</v>
      </c>
      <c r="M175" s="13">
        <f t="shared" si="69"/>
        <v>13</v>
      </c>
      <c r="N175" s="13">
        <f t="shared" si="70"/>
        <v>9.9</v>
      </c>
      <c r="O175" s="13">
        <f t="shared" si="71"/>
        <v>0</v>
      </c>
      <c r="P175" s="2"/>
      <c r="Q175" s="2"/>
    </row>
    <row r="176" spans="1:17" ht="15.95" customHeight="1" x14ac:dyDescent="0.25">
      <c r="A176" s="21" t="s">
        <v>137</v>
      </c>
      <c r="B176" s="22" t="s">
        <v>182</v>
      </c>
      <c r="C176" s="29"/>
      <c r="D176" s="24">
        <f>D137+D140+D141+D142+D143+D144+D145+D146+D147+D148+D149+D150+D151+D152+D153+D154+D155+D157+D158+D160+D161+D162+D163+D164+D165+D166+D167+D168+D169+D170+D171+D172+D173+D174+D175+D156+D159</f>
        <v>5575.03</v>
      </c>
      <c r="E176" s="24">
        <f t="shared" ref="E176:O176" si="73">E137+E140+E141+E142+E143+E144+E145+E146+E147+E148+E149+E150+E151+E152+E153+E154+E155+E157+E158+E160+E161+E162+E163+E164+E165+E166+E167+E168+E169+E170+E171+E172+E173+E174+E175+E156+E159</f>
        <v>5441.63</v>
      </c>
      <c r="F176" s="24">
        <f t="shared" si="73"/>
        <v>3127.6000000000004</v>
      </c>
      <c r="G176" s="24">
        <f t="shared" si="73"/>
        <v>133.4</v>
      </c>
      <c r="H176" s="25">
        <f t="shared" si="73"/>
        <v>0</v>
      </c>
      <c r="I176" s="25">
        <f t="shared" si="73"/>
        <v>0</v>
      </c>
      <c r="J176" s="25">
        <f t="shared" si="73"/>
        <v>0</v>
      </c>
      <c r="K176" s="25">
        <f t="shared" si="73"/>
        <v>0</v>
      </c>
      <c r="L176" s="22">
        <f t="shared" si="73"/>
        <v>5575.03</v>
      </c>
      <c r="M176" s="22">
        <f t="shared" si="73"/>
        <v>5441.63</v>
      </c>
      <c r="N176" s="22">
        <f t="shared" si="73"/>
        <v>3127.6000000000004</v>
      </c>
      <c r="O176" s="22">
        <f t="shared" si="73"/>
        <v>133.4</v>
      </c>
    </row>
    <row r="177" spans="1:15" ht="15.95" customHeight="1" x14ac:dyDescent="0.25">
      <c r="A177" s="6" t="s">
        <v>138</v>
      </c>
      <c r="B177" s="447" t="s">
        <v>186</v>
      </c>
      <c r="C177" s="448"/>
      <c r="D177" s="448"/>
      <c r="E177" s="448"/>
      <c r="F177" s="448"/>
      <c r="G177" s="448"/>
      <c r="H177" s="448"/>
      <c r="I177" s="448"/>
      <c r="J177" s="448"/>
      <c r="K177" s="448"/>
      <c r="L177" s="448"/>
      <c r="M177" s="448"/>
      <c r="N177" s="448"/>
      <c r="O177" s="449"/>
    </row>
    <row r="178" spans="1:15" ht="15" customHeight="1" x14ac:dyDescent="0.25">
      <c r="A178" s="6" t="s">
        <v>139</v>
      </c>
      <c r="B178" s="276" t="s">
        <v>20</v>
      </c>
      <c r="C178" s="299"/>
      <c r="D178" s="17">
        <f>SUM(D179:D180)</f>
        <v>222.4</v>
      </c>
      <c r="E178" s="17">
        <f>SUM(E179:E180)</f>
        <v>222.4</v>
      </c>
      <c r="F178" s="17">
        <f>SUM(F179:F180)</f>
        <v>0</v>
      </c>
      <c r="G178" s="17">
        <f>SUM(G179:G180)</f>
        <v>0</v>
      </c>
      <c r="H178" s="10">
        <f>I178+K178</f>
        <v>0</v>
      </c>
      <c r="I178" s="11">
        <f>SUM(I179:I180)</f>
        <v>0</v>
      </c>
      <c r="J178" s="11">
        <f>SUM(J179:J180)</f>
        <v>0</v>
      </c>
      <c r="K178" s="219">
        <f>SUM(K179:K180)</f>
        <v>0</v>
      </c>
      <c r="L178" s="12">
        <f>M178+O178</f>
        <v>222.4</v>
      </c>
      <c r="M178" s="12">
        <f t="shared" ref="M178:O180" si="74">E178+I178</f>
        <v>222.4</v>
      </c>
      <c r="N178" s="12">
        <f t="shared" si="74"/>
        <v>0</v>
      </c>
      <c r="O178" s="12">
        <f t="shared" si="74"/>
        <v>0</v>
      </c>
    </row>
    <row r="179" spans="1:15" ht="15" customHeight="1" x14ac:dyDescent="0.25">
      <c r="A179" s="312"/>
      <c r="B179" s="300"/>
      <c r="C179" s="31" t="s">
        <v>25</v>
      </c>
      <c r="D179" s="17">
        <f>E179+G179</f>
        <v>218.3</v>
      </c>
      <c r="E179" s="17">
        <v>218.3</v>
      </c>
      <c r="F179" s="17"/>
      <c r="G179" s="17"/>
      <c r="H179" s="10">
        <f>I179+K179</f>
        <v>0</v>
      </c>
      <c r="I179" s="11"/>
      <c r="J179" s="11"/>
      <c r="K179" s="219"/>
      <c r="L179" s="13">
        <f>M179+O179</f>
        <v>218.3</v>
      </c>
      <c r="M179" s="13">
        <f t="shared" si="74"/>
        <v>218.3</v>
      </c>
      <c r="N179" s="13">
        <f t="shared" si="74"/>
        <v>0</v>
      </c>
      <c r="O179" s="13">
        <f t="shared" si="74"/>
        <v>0</v>
      </c>
    </row>
    <row r="180" spans="1:15" ht="15" customHeight="1" x14ac:dyDescent="0.25">
      <c r="A180" s="157"/>
      <c r="B180" s="301"/>
      <c r="C180" s="31" t="s">
        <v>30</v>
      </c>
      <c r="D180" s="17">
        <f>E180+G180</f>
        <v>4.0999999999999996</v>
      </c>
      <c r="E180" s="17">
        <v>4.0999999999999996</v>
      </c>
      <c r="F180" s="17"/>
      <c r="G180" s="17"/>
      <c r="H180" s="11">
        <f>I180+K180</f>
        <v>0</v>
      </c>
      <c r="I180" s="11"/>
      <c r="J180" s="11"/>
      <c r="K180" s="219"/>
      <c r="L180" s="13">
        <f>M180+O180</f>
        <v>4.0999999999999996</v>
      </c>
      <c r="M180" s="13">
        <f t="shared" si="74"/>
        <v>4.0999999999999996</v>
      </c>
      <c r="N180" s="13">
        <f t="shared" si="74"/>
        <v>0</v>
      </c>
      <c r="O180" s="13">
        <f t="shared" si="74"/>
        <v>0</v>
      </c>
    </row>
    <row r="181" spans="1:15" ht="15.95" customHeight="1" x14ac:dyDescent="0.25">
      <c r="A181" s="21" t="s">
        <v>140</v>
      </c>
      <c r="B181" s="280" t="s">
        <v>183</v>
      </c>
      <c r="C181" s="84"/>
      <c r="D181" s="24">
        <f>D178</f>
        <v>222.4</v>
      </c>
      <c r="E181" s="24">
        <f>E178</f>
        <v>222.4</v>
      </c>
      <c r="F181" s="24">
        <f>F178</f>
        <v>0</v>
      </c>
      <c r="G181" s="24">
        <f>G178</f>
        <v>0</v>
      </c>
      <c r="H181" s="25">
        <f t="shared" ref="H181:O181" si="75">H178</f>
        <v>0</v>
      </c>
      <c r="I181" s="25">
        <f t="shared" si="75"/>
        <v>0</v>
      </c>
      <c r="J181" s="25">
        <f t="shared" si="75"/>
        <v>0</v>
      </c>
      <c r="K181" s="25">
        <f t="shared" si="75"/>
        <v>0</v>
      </c>
      <c r="L181" s="45">
        <f t="shared" si="75"/>
        <v>222.4</v>
      </c>
      <c r="M181" s="45">
        <f t="shared" si="75"/>
        <v>222.4</v>
      </c>
      <c r="N181" s="45">
        <f t="shared" si="75"/>
        <v>0</v>
      </c>
      <c r="O181" s="45">
        <f t="shared" si="75"/>
        <v>0</v>
      </c>
    </row>
    <row r="182" spans="1:15" ht="15.95" customHeight="1" x14ac:dyDescent="0.25">
      <c r="A182" s="20" t="s">
        <v>168</v>
      </c>
      <c r="B182" s="447" t="s">
        <v>67</v>
      </c>
      <c r="C182" s="448"/>
      <c r="D182" s="448"/>
      <c r="E182" s="448"/>
      <c r="F182" s="448"/>
      <c r="G182" s="448"/>
      <c r="H182" s="448"/>
      <c r="I182" s="448"/>
      <c r="J182" s="448"/>
      <c r="K182" s="448"/>
      <c r="L182" s="448"/>
      <c r="M182" s="448"/>
      <c r="N182" s="448"/>
      <c r="O182" s="449"/>
    </row>
    <row r="183" spans="1:15" ht="15" customHeight="1" x14ac:dyDescent="0.25">
      <c r="A183" s="14" t="s">
        <v>141</v>
      </c>
      <c r="B183" s="276" t="s">
        <v>20</v>
      </c>
      <c r="C183" s="302" t="s">
        <v>30</v>
      </c>
      <c r="D183" s="17">
        <f t="shared" ref="D183:D197" si="76">E183+G183</f>
        <v>584.79999999999995</v>
      </c>
      <c r="E183" s="17">
        <v>459.4</v>
      </c>
      <c r="F183" s="17"/>
      <c r="G183" s="17">
        <v>125.4</v>
      </c>
      <c r="H183" s="10">
        <f>I183+K183</f>
        <v>0</v>
      </c>
      <c r="I183" s="11"/>
      <c r="J183" s="11"/>
      <c r="K183" s="219"/>
      <c r="L183" s="12">
        <f>M183+O183</f>
        <v>584.79999999999995</v>
      </c>
      <c r="M183" s="12">
        <f>E183+I183</f>
        <v>459.4</v>
      </c>
      <c r="N183" s="12">
        <f>F183+J183</f>
        <v>0</v>
      </c>
      <c r="O183" s="12">
        <f>G183+K183</f>
        <v>125.4</v>
      </c>
    </row>
    <row r="184" spans="1:15" ht="15" customHeight="1" x14ac:dyDescent="0.25">
      <c r="A184" s="277" t="s">
        <v>188</v>
      </c>
      <c r="B184" s="13" t="s">
        <v>7</v>
      </c>
      <c r="C184" s="40" t="s">
        <v>30</v>
      </c>
      <c r="D184" s="17">
        <f t="shared" si="76"/>
        <v>27</v>
      </c>
      <c r="E184" s="17">
        <v>27</v>
      </c>
      <c r="F184" s="17">
        <v>15.1</v>
      </c>
      <c r="G184" s="17"/>
      <c r="H184" s="10">
        <f t="shared" ref="H184:H197" si="77">I184+K184</f>
        <v>0</v>
      </c>
      <c r="I184" s="11"/>
      <c r="J184" s="11"/>
      <c r="K184" s="219"/>
      <c r="L184" s="12">
        <f t="shared" ref="L184:L197" si="78">M184+O184</f>
        <v>27</v>
      </c>
      <c r="M184" s="12">
        <f t="shared" ref="M184:M197" si="79">E184+I184</f>
        <v>27</v>
      </c>
      <c r="N184" s="12">
        <f t="shared" ref="N184:N197" si="80">F184+J184</f>
        <v>15.1</v>
      </c>
      <c r="O184" s="12">
        <f t="shared" ref="O184:O197" si="81">G184+K184</f>
        <v>0</v>
      </c>
    </row>
    <row r="185" spans="1:15" ht="15" customHeight="1" x14ac:dyDescent="0.25">
      <c r="A185" s="298" t="s">
        <v>189</v>
      </c>
      <c r="B185" s="81" t="s">
        <v>10</v>
      </c>
      <c r="C185" s="40" t="s">
        <v>30</v>
      </c>
      <c r="D185" s="17">
        <f t="shared" si="76"/>
        <v>23.1</v>
      </c>
      <c r="E185" s="17">
        <v>23.1</v>
      </c>
      <c r="F185" s="17">
        <v>13.9</v>
      </c>
      <c r="G185" s="17"/>
      <c r="H185" s="10">
        <f t="shared" si="77"/>
        <v>0</v>
      </c>
      <c r="I185" s="11"/>
      <c r="J185" s="11"/>
      <c r="K185" s="219"/>
      <c r="L185" s="12">
        <f t="shared" si="78"/>
        <v>23.1</v>
      </c>
      <c r="M185" s="12">
        <f t="shared" si="79"/>
        <v>23.1</v>
      </c>
      <c r="N185" s="12">
        <f t="shared" si="80"/>
        <v>13.9</v>
      </c>
      <c r="O185" s="12">
        <f t="shared" si="81"/>
        <v>0</v>
      </c>
    </row>
    <row r="186" spans="1:15" ht="15" customHeight="1" x14ac:dyDescent="0.25">
      <c r="A186" s="33" t="s">
        <v>190</v>
      </c>
      <c r="B186" s="30" t="s">
        <v>11</v>
      </c>
      <c r="C186" s="40" t="s">
        <v>30</v>
      </c>
      <c r="D186" s="17">
        <f t="shared" si="76"/>
        <v>66.2</v>
      </c>
      <c r="E186" s="17">
        <v>66.2</v>
      </c>
      <c r="F186" s="17">
        <v>41.4</v>
      </c>
      <c r="G186" s="17"/>
      <c r="H186" s="10">
        <f t="shared" si="77"/>
        <v>0</v>
      </c>
      <c r="I186" s="11"/>
      <c r="J186" s="11"/>
      <c r="K186" s="219"/>
      <c r="L186" s="12">
        <f t="shared" si="78"/>
        <v>66.2</v>
      </c>
      <c r="M186" s="12">
        <f t="shared" si="79"/>
        <v>66.2</v>
      </c>
      <c r="N186" s="12">
        <f t="shared" si="80"/>
        <v>41.4</v>
      </c>
      <c r="O186" s="12">
        <f t="shared" si="81"/>
        <v>0</v>
      </c>
    </row>
    <row r="187" spans="1:15" ht="15" customHeight="1" x14ac:dyDescent="0.25">
      <c r="A187" s="14" t="s">
        <v>191</v>
      </c>
      <c r="B187" s="30" t="s">
        <v>15</v>
      </c>
      <c r="C187" s="40" t="s">
        <v>30</v>
      </c>
      <c r="D187" s="17">
        <f t="shared" si="76"/>
        <v>25.2</v>
      </c>
      <c r="E187" s="17">
        <v>25.2</v>
      </c>
      <c r="F187" s="17">
        <v>15.3</v>
      </c>
      <c r="G187" s="17"/>
      <c r="H187" s="10">
        <f t="shared" si="77"/>
        <v>0</v>
      </c>
      <c r="I187" s="11"/>
      <c r="J187" s="11"/>
      <c r="K187" s="219"/>
      <c r="L187" s="12">
        <f t="shared" si="78"/>
        <v>25.2</v>
      </c>
      <c r="M187" s="12">
        <f t="shared" si="79"/>
        <v>25.2</v>
      </c>
      <c r="N187" s="12">
        <f t="shared" si="80"/>
        <v>15.3</v>
      </c>
      <c r="O187" s="12">
        <f t="shared" si="81"/>
        <v>0</v>
      </c>
    </row>
    <row r="188" spans="1:15" ht="15" customHeight="1" x14ac:dyDescent="0.25">
      <c r="A188" s="277" t="s">
        <v>192</v>
      </c>
      <c r="B188" s="30" t="s">
        <v>27</v>
      </c>
      <c r="C188" s="40" t="s">
        <v>30</v>
      </c>
      <c r="D188" s="17">
        <f t="shared" si="76"/>
        <v>204.2</v>
      </c>
      <c r="E188" s="17">
        <v>204.2</v>
      </c>
      <c r="F188" s="17">
        <v>134.19999999999999</v>
      </c>
      <c r="G188" s="17"/>
      <c r="H188" s="10">
        <f t="shared" si="77"/>
        <v>0</v>
      </c>
      <c r="I188" s="11"/>
      <c r="J188" s="11"/>
      <c r="K188" s="219"/>
      <c r="L188" s="12">
        <f t="shared" si="78"/>
        <v>204.2</v>
      </c>
      <c r="M188" s="12">
        <f t="shared" si="79"/>
        <v>204.2</v>
      </c>
      <c r="N188" s="12">
        <f t="shared" si="80"/>
        <v>134.19999999999999</v>
      </c>
      <c r="O188" s="12">
        <f t="shared" si="81"/>
        <v>0</v>
      </c>
    </row>
    <row r="189" spans="1:15" ht="15" customHeight="1" x14ac:dyDescent="0.25">
      <c r="A189" s="39" t="s">
        <v>193</v>
      </c>
      <c r="B189" s="30" t="s">
        <v>57</v>
      </c>
      <c r="C189" s="40" t="s">
        <v>30</v>
      </c>
      <c r="D189" s="17">
        <f t="shared" si="76"/>
        <v>56.5</v>
      </c>
      <c r="E189" s="17">
        <v>56.5</v>
      </c>
      <c r="F189" s="17">
        <v>40.4</v>
      </c>
      <c r="G189" s="17"/>
      <c r="H189" s="10">
        <f t="shared" si="77"/>
        <v>0</v>
      </c>
      <c r="I189" s="11"/>
      <c r="J189" s="11"/>
      <c r="K189" s="219"/>
      <c r="L189" s="12">
        <f t="shared" si="78"/>
        <v>56.5</v>
      </c>
      <c r="M189" s="12">
        <f t="shared" si="79"/>
        <v>56.5</v>
      </c>
      <c r="N189" s="12">
        <f t="shared" si="80"/>
        <v>40.4</v>
      </c>
      <c r="O189" s="12">
        <f t="shared" si="81"/>
        <v>0</v>
      </c>
    </row>
    <row r="190" spans="1:15" ht="15" customHeight="1" x14ac:dyDescent="0.25">
      <c r="A190" s="41" t="s">
        <v>194</v>
      </c>
      <c r="B190" s="30" t="s">
        <v>58</v>
      </c>
      <c r="C190" s="40" t="s">
        <v>30</v>
      </c>
      <c r="D190" s="17">
        <f t="shared" si="76"/>
        <v>45.3</v>
      </c>
      <c r="E190" s="17">
        <v>45.3</v>
      </c>
      <c r="F190" s="17">
        <v>29.3</v>
      </c>
      <c r="G190" s="17"/>
      <c r="H190" s="10">
        <f t="shared" si="77"/>
        <v>0</v>
      </c>
      <c r="I190" s="11"/>
      <c r="J190" s="11"/>
      <c r="K190" s="219"/>
      <c r="L190" s="12">
        <f t="shared" si="78"/>
        <v>45.3</v>
      </c>
      <c r="M190" s="12">
        <f t="shared" si="79"/>
        <v>45.3</v>
      </c>
      <c r="N190" s="12">
        <f t="shared" si="80"/>
        <v>29.3</v>
      </c>
      <c r="O190" s="12">
        <f t="shared" si="81"/>
        <v>0</v>
      </c>
    </row>
    <row r="191" spans="1:15" ht="15" customHeight="1" x14ac:dyDescent="0.25">
      <c r="A191" s="33" t="s">
        <v>195</v>
      </c>
      <c r="B191" s="30" t="s">
        <v>428</v>
      </c>
      <c r="C191" s="40" t="s">
        <v>30</v>
      </c>
      <c r="D191" s="17">
        <f t="shared" si="76"/>
        <v>30</v>
      </c>
      <c r="E191" s="17">
        <v>30</v>
      </c>
      <c r="F191" s="17">
        <v>21.7</v>
      </c>
      <c r="G191" s="17"/>
      <c r="H191" s="10">
        <f t="shared" si="77"/>
        <v>0</v>
      </c>
      <c r="I191" s="11"/>
      <c r="J191" s="11"/>
      <c r="K191" s="219"/>
      <c r="L191" s="12">
        <f t="shared" si="78"/>
        <v>30</v>
      </c>
      <c r="M191" s="12">
        <f t="shared" si="79"/>
        <v>30</v>
      </c>
      <c r="N191" s="12">
        <f t="shared" si="80"/>
        <v>21.7</v>
      </c>
      <c r="O191" s="12">
        <f t="shared" si="81"/>
        <v>0</v>
      </c>
    </row>
    <row r="192" spans="1:15" ht="15" customHeight="1" x14ac:dyDescent="0.25">
      <c r="A192" s="33" t="s">
        <v>196</v>
      </c>
      <c r="B192" s="30" t="s">
        <v>430</v>
      </c>
      <c r="C192" s="40" t="s">
        <v>30</v>
      </c>
      <c r="D192" s="17">
        <f t="shared" si="76"/>
        <v>67.3</v>
      </c>
      <c r="E192" s="17">
        <v>67.3</v>
      </c>
      <c r="F192" s="17">
        <v>45.5</v>
      </c>
      <c r="G192" s="17"/>
      <c r="H192" s="10">
        <f t="shared" si="77"/>
        <v>0</v>
      </c>
      <c r="I192" s="11"/>
      <c r="J192" s="11"/>
      <c r="K192" s="219"/>
      <c r="L192" s="12">
        <f t="shared" si="78"/>
        <v>67.3</v>
      </c>
      <c r="M192" s="12">
        <f t="shared" si="79"/>
        <v>67.3</v>
      </c>
      <c r="N192" s="12">
        <f t="shared" si="80"/>
        <v>45.5</v>
      </c>
      <c r="O192" s="12">
        <f t="shared" si="81"/>
        <v>0</v>
      </c>
    </row>
    <row r="193" spans="1:17" x14ac:dyDescent="0.25">
      <c r="A193" s="33" t="s">
        <v>197</v>
      </c>
      <c r="B193" s="30" t="s">
        <v>68</v>
      </c>
      <c r="C193" s="40" t="s">
        <v>30</v>
      </c>
      <c r="D193" s="17">
        <f t="shared" si="76"/>
        <v>34.6</v>
      </c>
      <c r="E193" s="17">
        <v>34.6</v>
      </c>
      <c r="F193" s="17">
        <v>24.5</v>
      </c>
      <c r="G193" s="17"/>
      <c r="H193" s="10">
        <f t="shared" si="77"/>
        <v>0</v>
      </c>
      <c r="I193" s="11"/>
      <c r="J193" s="11"/>
      <c r="K193" s="219"/>
      <c r="L193" s="12">
        <f t="shared" si="78"/>
        <v>34.6</v>
      </c>
      <c r="M193" s="12">
        <f t="shared" si="79"/>
        <v>34.6</v>
      </c>
      <c r="N193" s="12">
        <f t="shared" si="80"/>
        <v>24.5</v>
      </c>
      <c r="O193" s="12">
        <f t="shared" si="81"/>
        <v>0</v>
      </c>
      <c r="P193" s="38"/>
      <c r="Q193" s="38"/>
    </row>
    <row r="194" spans="1:17" x14ac:dyDescent="0.25">
      <c r="A194" s="33" t="s">
        <v>198</v>
      </c>
      <c r="B194" s="30" t="s">
        <v>158</v>
      </c>
      <c r="C194" s="40" t="s">
        <v>30</v>
      </c>
      <c r="D194" s="17">
        <f t="shared" si="76"/>
        <v>28.1</v>
      </c>
      <c r="E194" s="17">
        <v>28.1</v>
      </c>
      <c r="F194" s="17">
        <v>18.5</v>
      </c>
      <c r="G194" s="17"/>
      <c r="H194" s="10">
        <f t="shared" si="77"/>
        <v>0</v>
      </c>
      <c r="I194" s="11"/>
      <c r="J194" s="11"/>
      <c r="K194" s="219"/>
      <c r="L194" s="12">
        <f t="shared" si="78"/>
        <v>28.1</v>
      </c>
      <c r="M194" s="12">
        <f t="shared" si="79"/>
        <v>28.1</v>
      </c>
      <c r="N194" s="12">
        <f t="shared" si="80"/>
        <v>18.5</v>
      </c>
      <c r="O194" s="12">
        <f t="shared" si="81"/>
        <v>0</v>
      </c>
    </row>
    <row r="195" spans="1:17" x14ac:dyDescent="0.25">
      <c r="A195" s="33" t="s">
        <v>142</v>
      </c>
      <c r="B195" s="30" t="s">
        <v>28</v>
      </c>
      <c r="C195" s="40" t="s">
        <v>30</v>
      </c>
      <c r="D195" s="17">
        <f t="shared" si="76"/>
        <v>417.9</v>
      </c>
      <c r="E195" s="17">
        <v>417.9</v>
      </c>
      <c r="F195" s="17">
        <v>276.2</v>
      </c>
      <c r="G195" s="17"/>
      <c r="H195" s="10">
        <f t="shared" si="77"/>
        <v>0</v>
      </c>
      <c r="I195" s="11"/>
      <c r="J195" s="11"/>
      <c r="K195" s="219"/>
      <c r="L195" s="12">
        <f t="shared" si="78"/>
        <v>417.9</v>
      </c>
      <c r="M195" s="12">
        <f t="shared" si="79"/>
        <v>417.9</v>
      </c>
      <c r="N195" s="12">
        <f t="shared" si="80"/>
        <v>276.2</v>
      </c>
      <c r="O195" s="12">
        <f t="shared" si="81"/>
        <v>0</v>
      </c>
      <c r="P195" s="38"/>
      <c r="Q195" s="38"/>
    </row>
    <row r="196" spans="1:17" ht="15" customHeight="1" x14ac:dyDescent="0.25">
      <c r="A196" s="33" t="s">
        <v>143</v>
      </c>
      <c r="B196" s="13" t="s">
        <v>29</v>
      </c>
      <c r="C196" s="40" t="s">
        <v>30</v>
      </c>
      <c r="D196" s="17">
        <f t="shared" si="76"/>
        <v>118.7</v>
      </c>
      <c r="E196" s="17">
        <v>118.7</v>
      </c>
      <c r="F196" s="17">
        <v>81.7</v>
      </c>
      <c r="G196" s="17"/>
      <c r="H196" s="10">
        <f t="shared" si="77"/>
        <v>0</v>
      </c>
      <c r="I196" s="11"/>
      <c r="J196" s="11"/>
      <c r="K196" s="219"/>
      <c r="L196" s="12">
        <f t="shared" si="78"/>
        <v>118.7</v>
      </c>
      <c r="M196" s="12">
        <f t="shared" si="79"/>
        <v>118.7</v>
      </c>
      <c r="N196" s="12">
        <f t="shared" si="80"/>
        <v>81.7</v>
      </c>
      <c r="O196" s="12">
        <f t="shared" si="81"/>
        <v>0</v>
      </c>
      <c r="P196" s="38"/>
      <c r="Q196" s="38"/>
    </row>
    <row r="197" spans="1:17" x14ac:dyDescent="0.25">
      <c r="A197" s="33" t="s">
        <v>144</v>
      </c>
      <c r="B197" s="42" t="s">
        <v>65</v>
      </c>
      <c r="C197" s="40" t="s">
        <v>30</v>
      </c>
      <c r="D197" s="17">
        <f t="shared" si="76"/>
        <v>356.6</v>
      </c>
      <c r="E197" s="17">
        <v>356.6</v>
      </c>
      <c r="F197" s="17">
        <v>239.4</v>
      </c>
      <c r="G197" s="17"/>
      <c r="H197" s="10">
        <f t="shared" si="77"/>
        <v>0</v>
      </c>
      <c r="I197" s="11"/>
      <c r="J197" s="11"/>
      <c r="K197" s="219"/>
      <c r="L197" s="12">
        <f t="shared" si="78"/>
        <v>356.6</v>
      </c>
      <c r="M197" s="12">
        <f t="shared" si="79"/>
        <v>356.6</v>
      </c>
      <c r="N197" s="12">
        <f t="shared" si="80"/>
        <v>239.4</v>
      </c>
      <c r="O197" s="12">
        <f t="shared" si="81"/>
        <v>0</v>
      </c>
    </row>
    <row r="198" spans="1:17" ht="15.95" customHeight="1" x14ac:dyDescent="0.25">
      <c r="A198" s="55" t="s">
        <v>145</v>
      </c>
      <c r="B198" s="45" t="s">
        <v>184</v>
      </c>
      <c r="C198" s="79"/>
      <c r="D198" s="303">
        <f>D183+D184+D185+D186+D187+D188+D189+D190+D191+D192+D193+D194+D195+D196+D197</f>
        <v>2085.5</v>
      </c>
      <c r="E198" s="24">
        <f>E183+E184+E185+E186+E187+E188+E189+E190+E191+E192+E193+E194+E195+E196+E197</f>
        <v>1960.1</v>
      </c>
      <c r="F198" s="24">
        <f t="shared" ref="F198:G198" si="82">F183+F184+F185+F186+F187+F188+F189+F190+F191+F192+F193+F194+F195+F196+F197</f>
        <v>997.1</v>
      </c>
      <c r="G198" s="24">
        <f t="shared" si="82"/>
        <v>125.4</v>
      </c>
      <c r="H198" s="10">
        <f>H183+H184+H185+H186+H187+H188+H189+H190+H191+H192+H193+H194+H195+H196+H197</f>
        <v>0</v>
      </c>
      <c r="I198" s="11">
        <f>I183+I184+I185+I186+I187+I188+I189+I190+I191+I192+I193+I194+I195+I196+I197</f>
        <v>0</v>
      </c>
      <c r="J198" s="11">
        <f t="shared" ref="J198:K198" si="83">J183+J184+J185+J186+J187+J188+J189+J190+J191+J192+J193+J194+J195+J196+J197</f>
        <v>0</v>
      </c>
      <c r="K198" s="11">
        <f t="shared" si="83"/>
        <v>0</v>
      </c>
      <c r="L198" s="45">
        <f>L183+L184+L185+L186+L187+L188+L189+L190+L191+L192+L193+L194+L195+L196+L197</f>
        <v>2085.5</v>
      </c>
      <c r="M198" s="45">
        <f>M183+M184+M185+M186+M187+M188+M189+M190+M191+M192+M193+M194+M195+M196+M197</f>
        <v>1960.1</v>
      </c>
      <c r="N198" s="45">
        <f t="shared" ref="N198:O198" si="84">N183+N184+N185+N186+N187+N188+N189+N190+N191+N192+N193+N194+N195+N196+N197</f>
        <v>997.1</v>
      </c>
      <c r="O198" s="45">
        <f t="shared" si="84"/>
        <v>125.4</v>
      </c>
    </row>
    <row r="199" spans="1:17" ht="15.95" customHeight="1" x14ac:dyDescent="0.25">
      <c r="A199" s="33" t="s">
        <v>146</v>
      </c>
      <c r="B199" s="447" t="s">
        <v>69</v>
      </c>
      <c r="C199" s="493"/>
      <c r="D199" s="448"/>
      <c r="E199" s="448"/>
      <c r="F199" s="448"/>
      <c r="G199" s="448"/>
      <c r="H199" s="448"/>
      <c r="I199" s="448"/>
      <c r="J199" s="448"/>
      <c r="K199" s="448"/>
      <c r="L199" s="448"/>
      <c r="M199" s="448"/>
      <c r="N199" s="448"/>
      <c r="O199" s="449"/>
    </row>
    <row r="200" spans="1:17" ht="15" customHeight="1" x14ac:dyDescent="0.25">
      <c r="A200" s="33" t="s">
        <v>147</v>
      </c>
      <c r="B200" s="7" t="s">
        <v>20</v>
      </c>
      <c r="C200" s="188" t="s">
        <v>24</v>
      </c>
      <c r="D200" s="283">
        <f>D201+D202</f>
        <v>2717.4</v>
      </c>
      <c r="E200" s="17">
        <f>E201+E202</f>
        <v>2617.4</v>
      </c>
      <c r="F200" s="17">
        <f>F201+F202</f>
        <v>0</v>
      </c>
      <c r="G200" s="17">
        <f t="shared" ref="G200:O200" si="85">G201+G202</f>
        <v>100</v>
      </c>
      <c r="H200" s="10">
        <f>I200+K200</f>
        <v>0</v>
      </c>
      <c r="I200" s="11">
        <f>I201+I202</f>
        <v>0</v>
      </c>
      <c r="J200" s="11">
        <f>J201+J202</f>
        <v>0</v>
      </c>
      <c r="K200" s="11">
        <f>K201+K202</f>
        <v>0</v>
      </c>
      <c r="L200" s="12">
        <f t="shared" si="85"/>
        <v>2717.4</v>
      </c>
      <c r="M200" s="12">
        <f t="shared" si="85"/>
        <v>2617.4</v>
      </c>
      <c r="N200" s="12">
        <f t="shared" si="85"/>
        <v>0</v>
      </c>
      <c r="O200" s="12">
        <f t="shared" si="85"/>
        <v>100</v>
      </c>
    </row>
    <row r="201" spans="1:17" ht="15.95" hidden="1" customHeight="1" x14ac:dyDescent="0.25">
      <c r="A201" s="41"/>
      <c r="B201" s="304" t="s">
        <v>8</v>
      </c>
      <c r="C201" s="286"/>
      <c r="D201" s="283">
        <f t="shared" ref="D201:D206" si="86">E201+G201</f>
        <v>1228.4000000000001</v>
      </c>
      <c r="E201" s="17">
        <v>1128.4000000000001</v>
      </c>
      <c r="F201" s="17"/>
      <c r="G201" s="17">
        <v>100</v>
      </c>
      <c r="H201" s="10">
        <f t="shared" ref="H201:H206" si="87">I201+K201</f>
        <v>0</v>
      </c>
      <c r="I201" s="11"/>
      <c r="J201" s="11"/>
      <c r="K201" s="219"/>
      <c r="L201" s="288">
        <f t="shared" ref="L201:L206" si="88">M201+O201</f>
        <v>1228.4000000000001</v>
      </c>
      <c r="M201" s="288">
        <f t="shared" ref="M201:M206" si="89">E201+I201</f>
        <v>1128.4000000000001</v>
      </c>
      <c r="N201" s="288">
        <f t="shared" ref="N201:N206" si="90">F201+J201</f>
        <v>0</v>
      </c>
      <c r="O201" s="288">
        <f t="shared" ref="O201:O206" si="91">G201+K201</f>
        <v>100</v>
      </c>
    </row>
    <row r="202" spans="1:17" ht="15" customHeight="1" x14ac:dyDescent="0.25">
      <c r="A202" s="277"/>
      <c r="B202" s="305" t="s">
        <v>163</v>
      </c>
      <c r="C202" s="189"/>
      <c r="D202" s="283">
        <f t="shared" si="86"/>
        <v>1489</v>
      </c>
      <c r="E202" s="17">
        <v>1489</v>
      </c>
      <c r="F202" s="17"/>
      <c r="G202" s="17"/>
      <c r="H202" s="10">
        <f t="shared" si="87"/>
        <v>0</v>
      </c>
      <c r="I202" s="11"/>
      <c r="J202" s="11"/>
      <c r="K202" s="219"/>
      <c r="L202" s="13">
        <f t="shared" si="88"/>
        <v>1489</v>
      </c>
      <c r="M202" s="13">
        <f t="shared" si="89"/>
        <v>1489</v>
      </c>
      <c r="N202" s="13">
        <f t="shared" si="90"/>
        <v>0</v>
      </c>
      <c r="O202" s="13">
        <f t="shared" si="91"/>
        <v>0</v>
      </c>
    </row>
    <row r="203" spans="1:17" ht="15" customHeight="1" x14ac:dyDescent="0.25">
      <c r="A203" s="14" t="s">
        <v>148</v>
      </c>
      <c r="B203" s="81" t="s">
        <v>52</v>
      </c>
      <c r="C203" s="82" t="s">
        <v>24</v>
      </c>
      <c r="D203" s="17">
        <f t="shared" si="86"/>
        <v>242.2</v>
      </c>
      <c r="E203" s="17">
        <v>242.2</v>
      </c>
      <c r="F203" s="17">
        <v>154</v>
      </c>
      <c r="G203" s="17"/>
      <c r="H203" s="10">
        <f t="shared" si="87"/>
        <v>0</v>
      </c>
      <c r="I203" s="11"/>
      <c r="J203" s="11"/>
      <c r="K203" s="219"/>
      <c r="L203" s="13">
        <f t="shared" si="88"/>
        <v>242.2</v>
      </c>
      <c r="M203" s="13">
        <f t="shared" si="89"/>
        <v>242.2</v>
      </c>
      <c r="N203" s="13">
        <f t="shared" si="90"/>
        <v>154</v>
      </c>
      <c r="O203" s="13">
        <f t="shared" si="91"/>
        <v>0</v>
      </c>
    </row>
    <row r="204" spans="1:17" ht="15" customHeight="1" x14ac:dyDescent="0.25">
      <c r="A204" s="20" t="s">
        <v>149</v>
      </c>
      <c r="B204" s="30" t="s">
        <v>53</v>
      </c>
      <c r="C204" s="31" t="s">
        <v>24</v>
      </c>
      <c r="D204" s="17">
        <f t="shared" si="86"/>
        <v>460.9</v>
      </c>
      <c r="E204" s="17">
        <v>460.9</v>
      </c>
      <c r="F204" s="17">
        <v>335.5</v>
      </c>
      <c r="G204" s="17"/>
      <c r="H204" s="10">
        <f t="shared" si="87"/>
        <v>0</v>
      </c>
      <c r="I204" s="11"/>
      <c r="J204" s="11"/>
      <c r="K204" s="219"/>
      <c r="L204" s="13">
        <f t="shared" si="88"/>
        <v>460.9</v>
      </c>
      <c r="M204" s="13">
        <f t="shared" si="89"/>
        <v>460.9</v>
      </c>
      <c r="N204" s="13">
        <f t="shared" si="90"/>
        <v>335.5</v>
      </c>
      <c r="O204" s="13">
        <f t="shared" si="91"/>
        <v>0</v>
      </c>
    </row>
    <row r="205" spans="1:17" ht="15" customHeight="1" x14ac:dyDescent="0.25">
      <c r="A205" s="39" t="s">
        <v>150</v>
      </c>
      <c r="B205" s="30" t="s">
        <v>172</v>
      </c>
      <c r="C205" s="31" t="s">
        <v>24</v>
      </c>
      <c r="D205" s="17">
        <f t="shared" si="86"/>
        <v>77.3</v>
      </c>
      <c r="E205" s="17">
        <v>77.3</v>
      </c>
      <c r="F205" s="17">
        <v>59</v>
      </c>
      <c r="G205" s="17"/>
      <c r="H205" s="10">
        <f t="shared" si="87"/>
        <v>0</v>
      </c>
      <c r="I205" s="11"/>
      <c r="J205" s="11"/>
      <c r="K205" s="219"/>
      <c r="L205" s="13">
        <f t="shared" si="88"/>
        <v>77.3</v>
      </c>
      <c r="M205" s="13">
        <f t="shared" si="89"/>
        <v>77.3</v>
      </c>
      <c r="N205" s="13">
        <f t="shared" si="90"/>
        <v>59</v>
      </c>
      <c r="O205" s="13">
        <f t="shared" si="91"/>
        <v>0</v>
      </c>
    </row>
    <row r="206" spans="1:17" s="38" customFormat="1" ht="15" customHeight="1" x14ac:dyDescent="0.25">
      <c r="A206" s="20" t="s">
        <v>151</v>
      </c>
      <c r="B206" s="13" t="s">
        <v>70</v>
      </c>
      <c r="C206" s="31" t="s">
        <v>24</v>
      </c>
      <c r="D206" s="17">
        <f t="shared" si="86"/>
        <v>484.2</v>
      </c>
      <c r="E206" s="17">
        <v>484.2</v>
      </c>
      <c r="F206" s="17">
        <v>272.2</v>
      </c>
      <c r="G206" s="17"/>
      <c r="H206" s="10">
        <f t="shared" si="87"/>
        <v>0</v>
      </c>
      <c r="I206" s="11"/>
      <c r="J206" s="11"/>
      <c r="K206" s="219"/>
      <c r="L206" s="13">
        <f t="shared" si="88"/>
        <v>484.2</v>
      </c>
      <c r="M206" s="13">
        <f t="shared" si="89"/>
        <v>484.2</v>
      </c>
      <c r="N206" s="13">
        <f t="shared" si="90"/>
        <v>272.2</v>
      </c>
      <c r="O206" s="13">
        <f t="shared" si="91"/>
        <v>0</v>
      </c>
      <c r="P206" s="2"/>
      <c r="Q206" s="2"/>
    </row>
    <row r="207" spans="1:17" ht="15.95" customHeight="1" x14ac:dyDescent="0.25">
      <c r="A207" s="55" t="s">
        <v>152</v>
      </c>
      <c r="B207" s="280" t="s">
        <v>185</v>
      </c>
      <c r="C207" s="26"/>
      <c r="D207" s="24">
        <f t="shared" ref="D207:O207" si="92">D200+D203+D204+D205+D206</f>
        <v>3982</v>
      </c>
      <c r="E207" s="24">
        <f t="shared" si="92"/>
        <v>3882</v>
      </c>
      <c r="F207" s="24">
        <f t="shared" si="92"/>
        <v>820.7</v>
      </c>
      <c r="G207" s="24">
        <f t="shared" si="92"/>
        <v>100</v>
      </c>
      <c r="H207" s="10">
        <f t="shared" si="92"/>
        <v>0</v>
      </c>
      <c r="I207" s="11">
        <f t="shared" si="92"/>
        <v>0</v>
      </c>
      <c r="J207" s="11">
        <f t="shared" si="92"/>
        <v>0</v>
      </c>
      <c r="K207" s="219">
        <f t="shared" si="92"/>
        <v>0</v>
      </c>
      <c r="L207" s="22">
        <f t="shared" si="92"/>
        <v>3982</v>
      </c>
      <c r="M207" s="22">
        <f t="shared" si="92"/>
        <v>3882</v>
      </c>
      <c r="N207" s="22">
        <f t="shared" si="92"/>
        <v>820.7</v>
      </c>
      <c r="O207" s="22">
        <f t="shared" si="92"/>
        <v>100</v>
      </c>
    </row>
    <row r="208" spans="1:17" s="38" customFormat="1" ht="15.95" customHeight="1" x14ac:dyDescent="0.25">
      <c r="A208" s="224"/>
      <c r="B208" s="306" t="s">
        <v>163</v>
      </c>
      <c r="C208" s="26"/>
      <c r="D208" s="97">
        <f>D202</f>
        <v>1489</v>
      </c>
      <c r="E208" s="97">
        <f>E202</f>
        <v>1489</v>
      </c>
      <c r="F208" s="97">
        <f>F202</f>
        <v>0</v>
      </c>
      <c r="G208" s="97">
        <f>G202</f>
        <v>0</v>
      </c>
      <c r="H208" s="208">
        <f t="shared" ref="H208:O208" si="93">H202</f>
        <v>0</v>
      </c>
      <c r="I208" s="101">
        <f t="shared" si="93"/>
        <v>0</v>
      </c>
      <c r="J208" s="101">
        <f t="shared" si="93"/>
        <v>0</v>
      </c>
      <c r="K208" s="307">
        <f t="shared" si="93"/>
        <v>0</v>
      </c>
      <c r="L208" s="102">
        <f t="shared" si="93"/>
        <v>1489</v>
      </c>
      <c r="M208" s="102">
        <f t="shared" si="93"/>
        <v>1489</v>
      </c>
      <c r="N208" s="102">
        <f t="shared" si="93"/>
        <v>0</v>
      </c>
      <c r="O208" s="213">
        <f t="shared" si="93"/>
        <v>0</v>
      </c>
      <c r="P208" s="2"/>
      <c r="Q208" s="2"/>
    </row>
    <row r="209" spans="1:17" ht="15.95" customHeight="1" x14ac:dyDescent="0.25">
      <c r="A209" s="100" t="s">
        <v>199</v>
      </c>
      <c r="B209" s="195" t="s">
        <v>177</v>
      </c>
      <c r="C209" s="47"/>
      <c r="D209" s="24">
        <f>E209+G209</f>
        <v>19192.73</v>
      </c>
      <c r="E209" s="24">
        <f>E76+E130+E135+E176+E181+E198+E207</f>
        <v>17869.329999999998</v>
      </c>
      <c r="F209" s="24">
        <f>F76+F130+F135+F176+F181+F198+F207</f>
        <v>7002.0000000000009</v>
      </c>
      <c r="G209" s="24">
        <f>G76+G130+G135+G176+G181+G198+G207</f>
        <v>1323.4</v>
      </c>
      <c r="H209" s="25">
        <f>I209+K209</f>
        <v>0</v>
      </c>
      <c r="I209" s="25">
        <f>I76+I130+I135+I176+I181+I198+I207</f>
        <v>0</v>
      </c>
      <c r="J209" s="25">
        <f>J76+J130+J135+J176+J181+J198+J207</f>
        <v>0</v>
      </c>
      <c r="K209" s="292">
        <f>K76+K130+K135+K176+K181+K198+K207</f>
        <v>0</v>
      </c>
      <c r="L209" s="50">
        <f>M209+O209</f>
        <v>19192.73</v>
      </c>
      <c r="M209" s="50">
        <f>M76+M130+M135+M176+M181+M198+M207</f>
        <v>17869.329999999998</v>
      </c>
      <c r="N209" s="50">
        <f>N76+N130+N135+N176+N181+N198+N207</f>
        <v>7002.0000000000009</v>
      </c>
      <c r="O209" s="50">
        <f>O76+O130+O135+O176+O181+O198+O207</f>
        <v>1323.4</v>
      </c>
    </row>
    <row r="210" spans="1:17" ht="15.95" customHeight="1" x14ac:dyDescent="0.25">
      <c r="A210" s="308"/>
      <c r="B210" s="253" t="s">
        <v>210</v>
      </c>
      <c r="C210" s="47"/>
      <c r="D210" s="24"/>
      <c r="E210" s="24"/>
      <c r="F210" s="24"/>
      <c r="G210" s="24"/>
      <c r="H210" s="10"/>
      <c r="I210" s="11"/>
      <c r="J210" s="11"/>
      <c r="K210" s="219"/>
      <c r="L210" s="50"/>
      <c r="M210" s="50"/>
      <c r="N210" s="50"/>
      <c r="O210" s="50"/>
    </row>
    <row r="211" spans="1:17" s="38" customFormat="1" ht="15.95" customHeight="1" x14ac:dyDescent="0.25">
      <c r="A211" s="100"/>
      <c r="B211" s="309" t="s">
        <v>375</v>
      </c>
      <c r="C211" s="26"/>
      <c r="D211" s="97">
        <f>E211+G211</f>
        <v>1489</v>
      </c>
      <c r="E211" s="97">
        <f>E202</f>
        <v>1489</v>
      </c>
      <c r="F211" s="97">
        <f t="shared" ref="F211:G211" si="94">F202</f>
        <v>0</v>
      </c>
      <c r="G211" s="97">
        <f t="shared" si="94"/>
        <v>0</v>
      </c>
      <c r="H211" s="208">
        <f>I211+K211</f>
        <v>0</v>
      </c>
      <c r="I211" s="101">
        <f>I202</f>
        <v>0</v>
      </c>
      <c r="J211" s="101">
        <f t="shared" ref="J211:K211" si="95">J202</f>
        <v>0</v>
      </c>
      <c r="K211" s="101">
        <f t="shared" si="95"/>
        <v>0</v>
      </c>
      <c r="L211" s="102">
        <f>M211+O211</f>
        <v>1489</v>
      </c>
      <c r="M211" s="102">
        <f>M202</f>
        <v>1489</v>
      </c>
      <c r="N211" s="102">
        <f t="shared" ref="N211:O211" si="96">N202</f>
        <v>0</v>
      </c>
      <c r="O211" s="102">
        <f t="shared" si="96"/>
        <v>0</v>
      </c>
      <c r="P211" s="2"/>
      <c r="Q211" s="2"/>
    </row>
    <row r="212" spans="1:17" s="38" customFormat="1" ht="27.95" customHeight="1" x14ac:dyDescent="0.25">
      <c r="A212" s="224"/>
      <c r="B212" s="212" t="s">
        <v>60</v>
      </c>
      <c r="C212" s="26"/>
      <c r="D212" s="97">
        <f>E212+G212</f>
        <v>1013.7</v>
      </c>
      <c r="E212" s="97">
        <f>E83</f>
        <v>1013.7</v>
      </c>
      <c r="F212" s="97">
        <f>F83</f>
        <v>0</v>
      </c>
      <c r="G212" s="97">
        <f>G83</f>
        <v>0</v>
      </c>
      <c r="H212" s="208">
        <f>I212+K212</f>
        <v>0</v>
      </c>
      <c r="I212" s="101">
        <f>I83</f>
        <v>0</v>
      </c>
      <c r="J212" s="101">
        <f>J83</f>
        <v>0</v>
      </c>
      <c r="K212" s="307">
        <f>K83</f>
        <v>0</v>
      </c>
      <c r="L212" s="102">
        <f>M212+O212</f>
        <v>1013.7</v>
      </c>
      <c r="M212" s="102">
        <f>M83</f>
        <v>1013.7</v>
      </c>
      <c r="N212" s="102">
        <f>N83</f>
        <v>0</v>
      </c>
      <c r="O212" s="102">
        <f>O83</f>
        <v>0</v>
      </c>
      <c r="P212" s="2"/>
      <c r="Q212" s="2"/>
    </row>
    <row r="213" spans="1:17" x14ac:dyDescent="0.25">
      <c r="A213" s="7"/>
      <c r="B213" s="51"/>
      <c r="C213" s="52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7"/>
    </row>
    <row r="214" spans="1:17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7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7" x14ac:dyDescent="0.25">
      <c r="A216" s="7"/>
      <c r="B216" s="7"/>
      <c r="C216" s="53"/>
      <c r="D216" s="7"/>
      <c r="E216" s="7"/>
      <c r="F216" s="7"/>
      <c r="G216" s="7" t="s">
        <v>178</v>
      </c>
      <c r="H216" s="7"/>
      <c r="I216" s="7"/>
      <c r="J216" s="7"/>
      <c r="K216" s="7"/>
      <c r="L216" s="7"/>
      <c r="M216" s="7"/>
      <c r="N216" s="7"/>
      <c r="O216" s="7"/>
    </row>
    <row r="217" spans="1:17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7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7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7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7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7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C322" s="54"/>
    </row>
    <row r="323" spans="1:15" x14ac:dyDescent="0.25">
      <c r="C323" s="54"/>
    </row>
    <row r="324" spans="1:15" x14ac:dyDescent="0.25">
      <c r="C324" s="54"/>
    </row>
    <row r="325" spans="1:15" x14ac:dyDescent="0.25">
      <c r="C325" s="54"/>
    </row>
    <row r="326" spans="1:15" x14ac:dyDescent="0.25">
      <c r="C326" s="54"/>
    </row>
    <row r="327" spans="1:15" x14ac:dyDescent="0.25">
      <c r="C327" s="54"/>
    </row>
    <row r="328" spans="1:15" x14ac:dyDescent="0.25">
      <c r="C328" s="54"/>
    </row>
    <row r="329" spans="1:15" x14ac:dyDescent="0.25">
      <c r="C329" s="54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</sheetData>
  <mergeCells count="27">
    <mergeCell ref="B1:O1"/>
    <mergeCell ref="B2:O2"/>
    <mergeCell ref="B3:O3"/>
    <mergeCell ref="B4:O4"/>
    <mergeCell ref="A6:O6"/>
    <mergeCell ref="B199:O199"/>
    <mergeCell ref="B136:O136"/>
    <mergeCell ref="B177:O177"/>
    <mergeCell ref="D8:D10"/>
    <mergeCell ref="L8:L10"/>
    <mergeCell ref="B77:O77"/>
    <mergeCell ref="B11:O11"/>
    <mergeCell ref="O9:O10"/>
    <mergeCell ref="M8:O8"/>
    <mergeCell ref="H8:H10"/>
    <mergeCell ref="G9:G10"/>
    <mergeCell ref="B182:O182"/>
    <mergeCell ref="B8:B10"/>
    <mergeCell ref="A8:A10"/>
    <mergeCell ref="C8:C10"/>
    <mergeCell ref="B132:O132"/>
    <mergeCell ref="E9:F9"/>
    <mergeCell ref="M9:N9"/>
    <mergeCell ref="I9:J9"/>
    <mergeCell ref="K9:K10"/>
    <mergeCell ref="I8:K8"/>
    <mergeCell ref="E8:G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2"/>
  <sheetViews>
    <sheetView showZeros="0" workbookViewId="0">
      <selection activeCell="V18" sqref="V18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509" t="s">
        <v>355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</row>
    <row r="2" spans="1:18" x14ac:dyDescent="0.25">
      <c r="B2" s="509" t="s">
        <v>446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</row>
    <row r="3" spans="1:18" x14ac:dyDescent="0.25">
      <c r="B3" s="509" t="s">
        <v>467</v>
      </c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1:18" x14ac:dyDescent="0.25">
      <c r="B4" s="509" t="s">
        <v>366</v>
      </c>
      <c r="C4" s="509"/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</row>
    <row r="5" spans="1:18" x14ac:dyDescent="0.25"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</row>
    <row r="6" spans="1:18" ht="31.5" customHeight="1" x14ac:dyDescent="0.25">
      <c r="A6" s="467" t="s">
        <v>449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8" ht="17.25" customHeight="1" x14ac:dyDescent="0.25">
      <c r="G7" s="5"/>
      <c r="H7" s="5"/>
      <c r="I7" s="5"/>
      <c r="J7" s="5"/>
      <c r="K7" s="5"/>
      <c r="L7" s="5"/>
      <c r="M7" s="5"/>
      <c r="N7" s="5"/>
      <c r="O7" s="5" t="s">
        <v>457</v>
      </c>
    </row>
    <row r="8" spans="1:18" ht="15" customHeight="1" x14ac:dyDescent="0.25">
      <c r="A8" s="471" t="s">
        <v>5</v>
      </c>
      <c r="B8" s="474" t="s">
        <v>354</v>
      </c>
      <c r="C8" s="474" t="s">
        <v>54</v>
      </c>
      <c r="D8" s="451" t="s">
        <v>363</v>
      </c>
      <c r="E8" s="455" t="s">
        <v>200</v>
      </c>
      <c r="F8" s="455"/>
      <c r="G8" s="456"/>
      <c r="H8" s="477" t="s">
        <v>365</v>
      </c>
      <c r="I8" s="480" t="s">
        <v>200</v>
      </c>
      <c r="J8" s="481"/>
      <c r="K8" s="482"/>
      <c r="L8" s="450" t="s">
        <v>0</v>
      </c>
      <c r="M8" s="459" t="s">
        <v>200</v>
      </c>
      <c r="N8" s="460"/>
      <c r="O8" s="461"/>
    </row>
    <row r="9" spans="1:18" x14ac:dyDescent="0.25">
      <c r="A9" s="472"/>
      <c r="B9" s="475"/>
      <c r="C9" s="475"/>
      <c r="D9" s="452"/>
      <c r="E9" s="456" t="s">
        <v>1</v>
      </c>
      <c r="F9" s="483"/>
      <c r="G9" s="457" t="s">
        <v>2</v>
      </c>
      <c r="H9" s="478"/>
      <c r="I9" s="489" t="s">
        <v>1</v>
      </c>
      <c r="J9" s="489"/>
      <c r="K9" s="470" t="s">
        <v>2</v>
      </c>
      <c r="L9" s="450"/>
      <c r="M9" s="450" t="s">
        <v>1</v>
      </c>
      <c r="N9" s="450"/>
      <c r="O9" s="462" t="s">
        <v>2</v>
      </c>
    </row>
    <row r="10" spans="1:18" ht="30.75" customHeight="1" x14ac:dyDescent="0.25">
      <c r="A10" s="473"/>
      <c r="B10" s="476"/>
      <c r="C10" s="476"/>
      <c r="D10" s="453"/>
      <c r="E10" s="142" t="s">
        <v>3</v>
      </c>
      <c r="F10" s="143" t="s">
        <v>4</v>
      </c>
      <c r="G10" s="457"/>
      <c r="H10" s="479"/>
      <c r="I10" s="146" t="s">
        <v>3</v>
      </c>
      <c r="J10" s="140" t="s">
        <v>4</v>
      </c>
      <c r="K10" s="470"/>
      <c r="L10" s="450"/>
      <c r="M10" s="141" t="s">
        <v>3</v>
      </c>
      <c r="N10" s="139" t="s">
        <v>4</v>
      </c>
      <c r="O10" s="462"/>
    </row>
    <row r="11" spans="1:18" ht="15.95" customHeight="1" x14ac:dyDescent="0.25">
      <c r="A11" s="6" t="s">
        <v>72</v>
      </c>
      <c r="B11" s="458" t="s">
        <v>6</v>
      </c>
      <c r="C11" s="458"/>
      <c r="D11" s="458"/>
      <c r="E11" s="458"/>
      <c r="F11" s="458"/>
      <c r="G11" s="458"/>
      <c r="H11" s="458"/>
      <c r="I11" s="458"/>
      <c r="J11" s="458"/>
      <c r="K11" s="458"/>
      <c r="L11" s="458"/>
      <c r="M11" s="458"/>
      <c r="N11" s="458"/>
      <c r="O11" s="458"/>
      <c r="Q11" s="78"/>
      <c r="R11" s="156"/>
    </row>
    <row r="12" spans="1:18" ht="15" customHeight="1" x14ac:dyDescent="0.25">
      <c r="A12" s="161" t="s">
        <v>187</v>
      </c>
      <c r="B12" s="81" t="s">
        <v>20</v>
      </c>
      <c r="C12" s="162"/>
      <c r="D12" s="163">
        <f>SUM(D14:D29)</f>
        <v>357.49999999999994</v>
      </c>
      <c r="E12" s="163">
        <f>SUM(E14:E29)</f>
        <v>357.49999999999994</v>
      </c>
      <c r="F12" s="163">
        <f t="shared" ref="F12:O12" si="0">SUM(F14:F29)</f>
        <v>225.7</v>
      </c>
      <c r="G12" s="163">
        <f t="shared" si="0"/>
        <v>0</v>
      </c>
      <c r="H12" s="164">
        <f t="shared" si="0"/>
        <v>0</v>
      </c>
      <c r="I12" s="164">
        <f t="shared" si="0"/>
        <v>0</v>
      </c>
      <c r="J12" s="164">
        <f t="shared" si="0"/>
        <v>0</v>
      </c>
      <c r="K12" s="164">
        <f t="shared" si="0"/>
        <v>0</v>
      </c>
      <c r="L12" s="81">
        <f t="shared" si="0"/>
        <v>357.49999999999994</v>
      </c>
      <c r="M12" s="81">
        <f t="shared" si="0"/>
        <v>357.49999999999994</v>
      </c>
      <c r="N12" s="81">
        <f t="shared" si="0"/>
        <v>225.7</v>
      </c>
      <c r="O12" s="81">
        <f t="shared" si="0"/>
        <v>0</v>
      </c>
      <c r="Q12" s="71" t="s">
        <v>329</v>
      </c>
      <c r="R12" s="72">
        <f>L14+L15+L16+L17+L18+L19+L20+L21+L22</f>
        <v>195.2</v>
      </c>
    </row>
    <row r="13" spans="1:18" ht="15" customHeight="1" x14ac:dyDescent="0.25">
      <c r="A13" s="165"/>
      <c r="B13" s="166" t="s">
        <v>200</v>
      </c>
      <c r="C13" s="167"/>
      <c r="D13" s="168"/>
      <c r="E13" s="168"/>
      <c r="F13" s="168"/>
      <c r="G13" s="168"/>
      <c r="H13" s="80"/>
      <c r="I13" s="80"/>
      <c r="J13" s="80"/>
      <c r="K13" s="80"/>
      <c r="L13" s="30"/>
      <c r="M13" s="30"/>
      <c r="N13" s="30"/>
      <c r="O13" s="30"/>
      <c r="Q13" s="71" t="s">
        <v>330</v>
      </c>
      <c r="R13" s="72">
        <f>L23+L24</f>
        <v>23.9</v>
      </c>
    </row>
    <row r="14" spans="1:18" ht="26.25" x14ac:dyDescent="0.25">
      <c r="A14" s="165"/>
      <c r="B14" s="169" t="s">
        <v>211</v>
      </c>
      <c r="C14" s="8" t="s">
        <v>9</v>
      </c>
      <c r="D14" s="9">
        <f>E14+G14</f>
        <v>0.8</v>
      </c>
      <c r="E14" s="9">
        <v>0.8</v>
      </c>
      <c r="F14" s="9">
        <v>0.6</v>
      </c>
      <c r="G14" s="9"/>
      <c r="H14" s="10">
        <f>I14+K14</f>
        <v>0</v>
      </c>
      <c r="I14" s="10"/>
      <c r="J14" s="10"/>
      <c r="K14" s="10"/>
      <c r="L14" s="12">
        <f>M14+O14</f>
        <v>0.8</v>
      </c>
      <c r="M14" s="12">
        <f>E14+I14</f>
        <v>0.8</v>
      </c>
      <c r="N14" s="12">
        <f>F14+J14</f>
        <v>0.6</v>
      </c>
      <c r="O14" s="12">
        <f>G14+K14</f>
        <v>0</v>
      </c>
      <c r="Q14" s="71" t="s">
        <v>331</v>
      </c>
      <c r="R14" s="72">
        <f>L72</f>
        <v>346.5</v>
      </c>
    </row>
    <row r="15" spans="1:18" ht="15" customHeight="1" x14ac:dyDescent="0.25">
      <c r="A15" s="165"/>
      <c r="B15" s="170" t="s">
        <v>207</v>
      </c>
      <c r="C15" s="31" t="s">
        <v>9</v>
      </c>
      <c r="D15" s="17">
        <f>E15+G15</f>
        <v>30.6</v>
      </c>
      <c r="E15" s="17">
        <v>30.6</v>
      </c>
      <c r="F15" s="17">
        <v>23.4</v>
      </c>
      <c r="G15" s="17"/>
      <c r="H15" s="10">
        <f t="shared" ref="H15:H29" si="1">I15+K15</f>
        <v>0</v>
      </c>
      <c r="I15" s="10"/>
      <c r="J15" s="10"/>
      <c r="K15" s="10"/>
      <c r="L15" s="13">
        <f>M15+O15</f>
        <v>30.6</v>
      </c>
      <c r="M15" s="12">
        <f t="shared" ref="M15:M20" si="2">E15+I15</f>
        <v>30.6</v>
      </c>
      <c r="N15" s="12">
        <f t="shared" ref="N15:N21" si="3">F15+J15</f>
        <v>23.4</v>
      </c>
      <c r="O15" s="12">
        <f t="shared" ref="O15:O21" si="4">G15+K15</f>
        <v>0</v>
      </c>
      <c r="Q15" s="71" t="s">
        <v>332</v>
      </c>
      <c r="R15" s="72">
        <f>L25+L32+L33+L36+L37+L40+L41+L44+L45+L48+L49+L52+L53+L56+L57+L60+L61+L64+L65+L68+L69+L70+L82+L84+L86+L88+L90+L92+L94+L96+L98+L100+L102+L104</f>
        <v>604.00000000000011</v>
      </c>
    </row>
    <row r="16" spans="1:18" ht="26.25" x14ac:dyDescent="0.25">
      <c r="A16" s="165"/>
      <c r="B16" s="170" t="s">
        <v>213</v>
      </c>
      <c r="C16" s="31" t="s">
        <v>9</v>
      </c>
      <c r="D16" s="17">
        <f t="shared" ref="D16:D29" si="5">E16+G16</f>
        <v>8</v>
      </c>
      <c r="E16" s="17">
        <v>8</v>
      </c>
      <c r="F16" s="17">
        <v>6.1</v>
      </c>
      <c r="G16" s="17"/>
      <c r="H16" s="10">
        <f t="shared" si="1"/>
        <v>0</v>
      </c>
      <c r="I16" s="11"/>
      <c r="J16" s="11"/>
      <c r="K16" s="11"/>
      <c r="L16" s="13">
        <f t="shared" ref="L16:L29" si="6">M16+O16</f>
        <v>8</v>
      </c>
      <c r="M16" s="13">
        <f t="shared" si="2"/>
        <v>8</v>
      </c>
      <c r="N16" s="13">
        <f t="shared" si="3"/>
        <v>6.1</v>
      </c>
      <c r="O16" s="13">
        <f t="shared" si="4"/>
        <v>0</v>
      </c>
      <c r="Q16" s="71" t="s">
        <v>335</v>
      </c>
      <c r="R16" s="72"/>
    </row>
    <row r="17" spans="1:18" ht="26.25" x14ac:dyDescent="0.25">
      <c r="A17" s="165"/>
      <c r="B17" s="170" t="s">
        <v>209</v>
      </c>
      <c r="C17" s="31" t="s">
        <v>9</v>
      </c>
      <c r="D17" s="17">
        <f t="shared" si="5"/>
        <v>26.1</v>
      </c>
      <c r="E17" s="17">
        <v>26.1</v>
      </c>
      <c r="F17" s="17">
        <v>16.100000000000001</v>
      </c>
      <c r="G17" s="17"/>
      <c r="H17" s="10">
        <f t="shared" si="1"/>
        <v>0</v>
      </c>
      <c r="I17" s="11"/>
      <c r="J17" s="11"/>
      <c r="K17" s="11"/>
      <c r="L17" s="13">
        <f t="shared" si="6"/>
        <v>26.1</v>
      </c>
      <c r="M17" s="13">
        <f t="shared" si="2"/>
        <v>26.1</v>
      </c>
      <c r="N17" s="13">
        <f t="shared" si="3"/>
        <v>16.100000000000001</v>
      </c>
      <c r="O17" s="13">
        <f t="shared" si="4"/>
        <v>0</v>
      </c>
      <c r="Q17" s="71" t="s">
        <v>333</v>
      </c>
      <c r="R17" s="72"/>
    </row>
    <row r="18" spans="1:18" ht="15" customHeight="1" x14ac:dyDescent="0.25">
      <c r="A18" s="165"/>
      <c r="B18" s="171" t="s">
        <v>214</v>
      </c>
      <c r="C18" s="31" t="s">
        <v>9</v>
      </c>
      <c r="D18" s="17">
        <f t="shared" si="5"/>
        <v>94.3</v>
      </c>
      <c r="E18" s="17">
        <v>94.3</v>
      </c>
      <c r="F18" s="17">
        <v>68.5</v>
      </c>
      <c r="G18" s="17"/>
      <c r="H18" s="10">
        <f t="shared" si="1"/>
        <v>0</v>
      </c>
      <c r="I18" s="11"/>
      <c r="J18" s="11"/>
      <c r="K18" s="11"/>
      <c r="L18" s="13">
        <f t="shared" si="6"/>
        <v>94.3</v>
      </c>
      <c r="M18" s="13">
        <f t="shared" si="2"/>
        <v>94.3</v>
      </c>
      <c r="N18" s="13">
        <f t="shared" si="3"/>
        <v>68.5</v>
      </c>
      <c r="O18" s="13">
        <f t="shared" si="4"/>
        <v>0</v>
      </c>
      <c r="Q18" s="71" t="s">
        <v>334</v>
      </c>
      <c r="R18" s="72">
        <f>L78+L79</f>
        <v>149</v>
      </c>
    </row>
    <row r="19" spans="1:18" ht="15" customHeight="1" x14ac:dyDescent="0.25">
      <c r="A19" s="165"/>
      <c r="B19" s="171" t="s">
        <v>215</v>
      </c>
      <c r="C19" s="31" t="s">
        <v>9</v>
      </c>
      <c r="D19" s="17">
        <f t="shared" si="5"/>
        <v>13.7</v>
      </c>
      <c r="E19" s="17">
        <v>13.7</v>
      </c>
      <c r="F19" s="17">
        <v>9.9</v>
      </c>
      <c r="G19" s="17"/>
      <c r="H19" s="10">
        <f t="shared" si="1"/>
        <v>0</v>
      </c>
      <c r="I19" s="11"/>
      <c r="J19" s="11"/>
      <c r="K19" s="11"/>
      <c r="L19" s="13">
        <f t="shared" si="6"/>
        <v>13.7</v>
      </c>
      <c r="M19" s="13">
        <f t="shared" si="2"/>
        <v>13.7</v>
      </c>
      <c r="N19" s="13">
        <f t="shared" si="3"/>
        <v>9.9</v>
      </c>
      <c r="O19" s="13">
        <f t="shared" si="4"/>
        <v>0</v>
      </c>
      <c r="Q19" s="71" t="s">
        <v>336</v>
      </c>
      <c r="R19" s="72"/>
    </row>
    <row r="20" spans="1:18" ht="26.25" x14ac:dyDescent="0.25">
      <c r="A20" s="165"/>
      <c r="B20" s="170" t="s">
        <v>208</v>
      </c>
      <c r="C20" s="31" t="s">
        <v>9</v>
      </c>
      <c r="D20" s="17">
        <f t="shared" si="5"/>
        <v>9</v>
      </c>
      <c r="E20" s="17">
        <v>9</v>
      </c>
      <c r="F20" s="17">
        <v>6.9</v>
      </c>
      <c r="G20" s="17"/>
      <c r="H20" s="10">
        <f t="shared" si="1"/>
        <v>0</v>
      </c>
      <c r="I20" s="11"/>
      <c r="J20" s="11"/>
      <c r="K20" s="11"/>
      <c r="L20" s="13">
        <f t="shared" si="6"/>
        <v>9</v>
      </c>
      <c r="M20" s="13">
        <f t="shared" si="2"/>
        <v>9</v>
      </c>
      <c r="N20" s="13">
        <f t="shared" si="3"/>
        <v>6.9</v>
      </c>
      <c r="O20" s="13">
        <f t="shared" si="4"/>
        <v>0</v>
      </c>
      <c r="Q20" s="71" t="s">
        <v>337</v>
      </c>
      <c r="R20" s="72"/>
    </row>
    <row r="21" spans="1:18" ht="15" customHeight="1" x14ac:dyDescent="0.25">
      <c r="A21" s="165"/>
      <c r="B21" s="170" t="s">
        <v>216</v>
      </c>
      <c r="C21" s="31" t="s">
        <v>9</v>
      </c>
      <c r="D21" s="17">
        <f t="shared" si="5"/>
        <v>12.1</v>
      </c>
      <c r="E21" s="17">
        <v>12.1</v>
      </c>
      <c r="F21" s="17">
        <v>2.9</v>
      </c>
      <c r="G21" s="17"/>
      <c r="H21" s="10">
        <f t="shared" si="1"/>
        <v>0</v>
      </c>
      <c r="I21" s="11"/>
      <c r="J21" s="11"/>
      <c r="K21" s="11"/>
      <c r="L21" s="13">
        <f t="shared" si="6"/>
        <v>12.1</v>
      </c>
      <c r="M21" s="13">
        <f>E21+I21</f>
        <v>12.1</v>
      </c>
      <c r="N21" s="13">
        <f t="shared" si="3"/>
        <v>2.9</v>
      </c>
      <c r="O21" s="13">
        <f t="shared" si="4"/>
        <v>0</v>
      </c>
      <c r="Q21" s="71" t="s">
        <v>338</v>
      </c>
      <c r="R21" s="72">
        <f>L26+L27+L28+L29+L110+L111+L112+L113+L114</f>
        <v>1191.7</v>
      </c>
    </row>
    <row r="22" spans="1:18" ht="26.25" x14ac:dyDescent="0.25">
      <c r="A22" s="165"/>
      <c r="B22" s="170" t="s">
        <v>231</v>
      </c>
      <c r="C22" s="31" t="s">
        <v>9</v>
      </c>
      <c r="D22" s="17">
        <f t="shared" si="5"/>
        <v>0.6</v>
      </c>
      <c r="E22" s="17">
        <v>0.6</v>
      </c>
      <c r="F22" s="17">
        <v>0.5</v>
      </c>
      <c r="G22" s="17"/>
      <c r="H22" s="10">
        <f t="shared" si="1"/>
        <v>0</v>
      </c>
      <c r="I22" s="11"/>
      <c r="J22" s="11"/>
      <c r="K22" s="11"/>
      <c r="L22" s="13">
        <f t="shared" si="6"/>
        <v>0.6</v>
      </c>
      <c r="M22" s="13">
        <f t="shared" ref="M22:M29" si="7">E22+I22</f>
        <v>0.6</v>
      </c>
      <c r="N22" s="13">
        <f t="shared" ref="N22:N29" si="8">F22+J22</f>
        <v>0.5</v>
      </c>
      <c r="O22" s="13">
        <f t="shared" ref="O22:O29" si="9">G22+K22</f>
        <v>0</v>
      </c>
      <c r="Q22" s="76" t="s">
        <v>177</v>
      </c>
      <c r="R22" s="77">
        <f>SUM(R12:R21)</f>
        <v>2510.3000000000002</v>
      </c>
    </row>
    <row r="23" spans="1:18" ht="15" customHeight="1" x14ac:dyDescent="0.25">
      <c r="A23" s="165"/>
      <c r="B23" s="170" t="s">
        <v>212</v>
      </c>
      <c r="C23" s="31" t="s">
        <v>23</v>
      </c>
      <c r="D23" s="17">
        <f t="shared" si="5"/>
        <v>16.3</v>
      </c>
      <c r="E23" s="17">
        <v>16.3</v>
      </c>
      <c r="F23" s="17">
        <v>11.4</v>
      </c>
      <c r="G23" s="17"/>
      <c r="H23" s="10">
        <f t="shared" si="1"/>
        <v>0</v>
      </c>
      <c r="I23" s="11"/>
      <c r="J23" s="11"/>
      <c r="K23" s="11"/>
      <c r="L23" s="13">
        <f t="shared" si="6"/>
        <v>16.3</v>
      </c>
      <c r="M23" s="13">
        <f t="shared" si="7"/>
        <v>16.3</v>
      </c>
      <c r="N23" s="13">
        <f t="shared" si="8"/>
        <v>11.4</v>
      </c>
      <c r="O23" s="13">
        <f t="shared" si="9"/>
        <v>0</v>
      </c>
      <c r="Q23" s="78"/>
      <c r="R23" s="78"/>
    </row>
    <row r="24" spans="1:18" ht="15" customHeight="1" x14ac:dyDescent="0.25">
      <c r="A24" s="165"/>
      <c r="B24" s="171" t="s">
        <v>204</v>
      </c>
      <c r="C24" s="31" t="s">
        <v>23</v>
      </c>
      <c r="D24" s="17">
        <f t="shared" si="5"/>
        <v>7.6</v>
      </c>
      <c r="E24" s="17">
        <v>7.6</v>
      </c>
      <c r="F24" s="17">
        <v>5.2</v>
      </c>
      <c r="G24" s="17"/>
      <c r="H24" s="10">
        <f t="shared" si="1"/>
        <v>0</v>
      </c>
      <c r="I24" s="11"/>
      <c r="J24" s="11"/>
      <c r="K24" s="11"/>
      <c r="L24" s="13">
        <f t="shared" si="6"/>
        <v>7.6</v>
      </c>
      <c r="M24" s="13">
        <f t="shared" si="7"/>
        <v>7.6</v>
      </c>
      <c r="N24" s="13">
        <f t="shared" si="8"/>
        <v>5.2</v>
      </c>
      <c r="O24" s="13">
        <f t="shared" si="9"/>
        <v>0</v>
      </c>
      <c r="Q24" s="78"/>
      <c r="R24" s="78">
        <f>R22-L117</f>
        <v>0</v>
      </c>
    </row>
    <row r="25" spans="1:18" ht="15" customHeight="1" x14ac:dyDescent="0.25">
      <c r="A25" s="165"/>
      <c r="B25" s="170" t="s">
        <v>219</v>
      </c>
      <c r="C25" s="31" t="s">
        <v>25</v>
      </c>
      <c r="D25" s="17">
        <f t="shared" si="5"/>
        <v>103.9</v>
      </c>
      <c r="E25" s="17">
        <v>103.9</v>
      </c>
      <c r="F25" s="17">
        <v>55.9</v>
      </c>
      <c r="G25" s="17"/>
      <c r="H25" s="10">
        <f t="shared" si="1"/>
        <v>0</v>
      </c>
      <c r="I25" s="11"/>
      <c r="J25" s="11"/>
      <c r="K25" s="11"/>
      <c r="L25" s="13">
        <f t="shared" si="6"/>
        <v>103.9</v>
      </c>
      <c r="M25" s="13">
        <f t="shared" si="7"/>
        <v>103.9</v>
      </c>
      <c r="N25" s="13">
        <f t="shared" si="8"/>
        <v>55.9</v>
      </c>
      <c r="O25" s="13">
        <f t="shared" si="9"/>
        <v>0</v>
      </c>
    </row>
    <row r="26" spans="1:18" ht="39" x14ac:dyDescent="0.25">
      <c r="A26" s="165"/>
      <c r="B26" s="170" t="s">
        <v>221</v>
      </c>
      <c r="C26" s="31" t="s">
        <v>24</v>
      </c>
      <c r="D26" s="17">
        <f t="shared" si="5"/>
        <v>0.7</v>
      </c>
      <c r="E26" s="17">
        <v>0.7</v>
      </c>
      <c r="F26" s="17">
        <v>0.5</v>
      </c>
      <c r="G26" s="17"/>
      <c r="H26" s="10">
        <f t="shared" si="1"/>
        <v>0</v>
      </c>
      <c r="I26" s="11"/>
      <c r="J26" s="11"/>
      <c r="K26" s="11"/>
      <c r="L26" s="13">
        <f t="shared" si="6"/>
        <v>0.7</v>
      </c>
      <c r="M26" s="13">
        <f t="shared" si="7"/>
        <v>0.7</v>
      </c>
      <c r="N26" s="13">
        <f t="shared" si="8"/>
        <v>0.5</v>
      </c>
      <c r="O26" s="13">
        <f t="shared" si="9"/>
        <v>0</v>
      </c>
      <c r="R26" s="2">
        <f>L117-R22</f>
        <v>0</v>
      </c>
    </row>
    <row r="27" spans="1:18" ht="27.75" customHeight="1" x14ac:dyDescent="0.25">
      <c r="A27" s="165"/>
      <c r="B27" s="171" t="s">
        <v>217</v>
      </c>
      <c r="C27" s="31" t="s">
        <v>24</v>
      </c>
      <c r="D27" s="17">
        <f t="shared" si="5"/>
        <v>5.2</v>
      </c>
      <c r="E27" s="17">
        <v>5.2</v>
      </c>
      <c r="F27" s="17"/>
      <c r="G27" s="17"/>
      <c r="H27" s="10">
        <f t="shared" si="1"/>
        <v>0</v>
      </c>
      <c r="I27" s="11"/>
      <c r="J27" s="11"/>
      <c r="K27" s="11"/>
      <c r="L27" s="13">
        <f t="shared" si="6"/>
        <v>5.2</v>
      </c>
      <c r="M27" s="13">
        <f t="shared" si="7"/>
        <v>5.2</v>
      </c>
      <c r="N27" s="13">
        <f t="shared" si="8"/>
        <v>0</v>
      </c>
      <c r="O27" s="13">
        <f t="shared" si="9"/>
        <v>0</v>
      </c>
    </row>
    <row r="28" spans="1:18" ht="16.5" customHeight="1" x14ac:dyDescent="0.25">
      <c r="A28" s="165"/>
      <c r="B28" s="171" t="s">
        <v>218</v>
      </c>
      <c r="C28" s="31" t="s">
        <v>24</v>
      </c>
      <c r="D28" s="17">
        <f t="shared" si="5"/>
        <v>16.899999999999999</v>
      </c>
      <c r="E28" s="17">
        <v>16.899999999999999</v>
      </c>
      <c r="F28" s="17">
        <v>10.7</v>
      </c>
      <c r="G28" s="17"/>
      <c r="H28" s="10">
        <f t="shared" si="1"/>
        <v>0</v>
      </c>
      <c r="I28" s="11"/>
      <c r="J28" s="11"/>
      <c r="K28" s="11"/>
      <c r="L28" s="13">
        <f t="shared" si="6"/>
        <v>16.899999999999999</v>
      </c>
      <c r="M28" s="13">
        <f t="shared" si="7"/>
        <v>16.899999999999999</v>
      </c>
      <c r="N28" s="13">
        <f t="shared" si="8"/>
        <v>10.7</v>
      </c>
      <c r="O28" s="13">
        <f t="shared" si="9"/>
        <v>0</v>
      </c>
    </row>
    <row r="29" spans="1:18" ht="15" customHeight="1" x14ac:dyDescent="0.25">
      <c r="A29" s="165"/>
      <c r="B29" s="171" t="s">
        <v>220</v>
      </c>
      <c r="C29" s="31" t="s">
        <v>24</v>
      </c>
      <c r="D29" s="17">
        <f t="shared" si="5"/>
        <v>11.7</v>
      </c>
      <c r="E29" s="17">
        <v>11.7</v>
      </c>
      <c r="F29" s="17">
        <v>7.1</v>
      </c>
      <c r="G29" s="17"/>
      <c r="H29" s="10">
        <f t="shared" si="1"/>
        <v>0</v>
      </c>
      <c r="I29" s="11"/>
      <c r="J29" s="11"/>
      <c r="K29" s="11"/>
      <c r="L29" s="13">
        <f t="shared" si="6"/>
        <v>11.7</v>
      </c>
      <c r="M29" s="13">
        <f t="shared" si="7"/>
        <v>11.7</v>
      </c>
      <c r="N29" s="13">
        <f t="shared" si="8"/>
        <v>7.1</v>
      </c>
      <c r="O29" s="13">
        <f t="shared" si="9"/>
        <v>0</v>
      </c>
    </row>
    <row r="30" spans="1:18" ht="15" customHeight="1" x14ac:dyDescent="0.25">
      <c r="A30" s="161" t="s">
        <v>73</v>
      </c>
      <c r="B30" s="30" t="s">
        <v>7</v>
      </c>
      <c r="C30" s="172"/>
      <c r="D30" s="168">
        <f>SUM(D32:D33)</f>
        <v>10.5</v>
      </c>
      <c r="E30" s="168">
        <f>SUM(E32:E33)</f>
        <v>10.5</v>
      </c>
      <c r="F30" s="168">
        <f>SUM(F32:F33)</f>
        <v>7.2</v>
      </c>
      <c r="G30" s="168">
        <f>SUM(G32:G33)</f>
        <v>0</v>
      </c>
      <c r="H30" s="80">
        <f t="shared" ref="H30:O30" si="10">SUM(H32:H33)</f>
        <v>0</v>
      </c>
      <c r="I30" s="80">
        <f t="shared" si="10"/>
        <v>0</v>
      </c>
      <c r="J30" s="80">
        <f t="shared" si="10"/>
        <v>0</v>
      </c>
      <c r="K30" s="80">
        <f t="shared" si="10"/>
        <v>0</v>
      </c>
      <c r="L30" s="30">
        <f t="shared" si="10"/>
        <v>10.5</v>
      </c>
      <c r="M30" s="30">
        <f t="shared" si="10"/>
        <v>10.5</v>
      </c>
      <c r="N30" s="30">
        <f t="shared" si="10"/>
        <v>7.2</v>
      </c>
      <c r="O30" s="30">
        <f t="shared" si="10"/>
        <v>0</v>
      </c>
    </row>
    <row r="31" spans="1:18" ht="15" customHeight="1" x14ac:dyDescent="0.25">
      <c r="A31" s="165"/>
      <c r="B31" s="166" t="s">
        <v>200</v>
      </c>
      <c r="C31" s="167"/>
      <c r="D31" s="168">
        <f>E31+G31</f>
        <v>0</v>
      </c>
      <c r="E31" s="168"/>
      <c r="F31" s="168"/>
      <c r="G31" s="168"/>
      <c r="H31" s="80">
        <f>I31+K31</f>
        <v>0</v>
      </c>
      <c r="I31" s="80"/>
      <c r="J31" s="80"/>
      <c r="K31" s="80"/>
      <c r="L31" s="30">
        <f>M31+O31</f>
        <v>0</v>
      </c>
      <c r="M31" s="30"/>
      <c r="N31" s="30"/>
      <c r="O31" s="30"/>
    </row>
    <row r="32" spans="1:18" ht="15" customHeight="1" x14ac:dyDescent="0.25">
      <c r="A32" s="165"/>
      <c r="B32" s="169" t="s">
        <v>219</v>
      </c>
      <c r="C32" s="8" t="s">
        <v>25</v>
      </c>
      <c r="D32" s="9">
        <f>E32+G32</f>
        <v>10</v>
      </c>
      <c r="E32" s="9">
        <v>10</v>
      </c>
      <c r="F32" s="9">
        <v>6.9</v>
      </c>
      <c r="G32" s="9"/>
      <c r="H32" s="10">
        <f>I32+K32</f>
        <v>0</v>
      </c>
      <c r="I32" s="10"/>
      <c r="J32" s="10"/>
      <c r="K32" s="10"/>
      <c r="L32" s="12">
        <f>M32+O32</f>
        <v>10</v>
      </c>
      <c r="M32" s="12">
        <f>E32+I32</f>
        <v>10</v>
      </c>
      <c r="N32" s="12">
        <f>F32+J32</f>
        <v>6.9</v>
      </c>
      <c r="O32" s="12">
        <f>G32+K32</f>
        <v>0</v>
      </c>
    </row>
    <row r="33" spans="1:15" ht="39" x14ac:dyDescent="0.25">
      <c r="A33" s="165"/>
      <c r="B33" s="170" t="s">
        <v>222</v>
      </c>
      <c r="C33" s="31" t="s">
        <v>25</v>
      </c>
      <c r="D33" s="17">
        <f>E33+G33</f>
        <v>0.5</v>
      </c>
      <c r="E33" s="17">
        <v>0.5</v>
      </c>
      <c r="F33" s="17">
        <v>0.3</v>
      </c>
      <c r="G33" s="17"/>
      <c r="H33" s="11">
        <f>I33+K33</f>
        <v>0</v>
      </c>
      <c r="I33" s="11"/>
      <c r="J33" s="11"/>
      <c r="K33" s="11"/>
      <c r="L33" s="13">
        <f>M33+O33</f>
        <v>0.5</v>
      </c>
      <c r="M33" s="13">
        <f>E33+H33</f>
        <v>0.5</v>
      </c>
      <c r="N33" s="13">
        <f>F33+I33</f>
        <v>0.3</v>
      </c>
      <c r="O33" s="13">
        <f>G33+J33</f>
        <v>0</v>
      </c>
    </row>
    <row r="34" spans="1:15" ht="15" customHeight="1" x14ac:dyDescent="0.25">
      <c r="A34" s="161" t="s">
        <v>74</v>
      </c>
      <c r="B34" s="30" t="s">
        <v>10</v>
      </c>
      <c r="C34" s="172"/>
      <c r="D34" s="168">
        <f>SUM(D36:D37)</f>
        <v>10.3</v>
      </c>
      <c r="E34" s="168">
        <f>SUM(E36:E37)</f>
        <v>10.3</v>
      </c>
      <c r="F34" s="168">
        <f>SUM(F36:F37)</f>
        <v>7.3000000000000007</v>
      </c>
      <c r="G34" s="168">
        <f>SUM(G36:G37)</f>
        <v>0</v>
      </c>
      <c r="H34" s="80">
        <f>SUM(H36:H37)</f>
        <v>0</v>
      </c>
      <c r="I34" s="80">
        <f t="shared" ref="I34:K34" si="11">SUM(I36:I37)</f>
        <v>0</v>
      </c>
      <c r="J34" s="80">
        <f t="shared" si="11"/>
        <v>0</v>
      </c>
      <c r="K34" s="80">
        <f t="shared" si="11"/>
        <v>0</v>
      </c>
      <c r="L34" s="30">
        <f>SUM(L36:L37)</f>
        <v>10.3</v>
      </c>
      <c r="M34" s="30">
        <f>SUM(M36:M37)</f>
        <v>10.3</v>
      </c>
      <c r="N34" s="30">
        <f>SUM(N36:N37)</f>
        <v>7.3000000000000007</v>
      </c>
      <c r="O34" s="30">
        <f>SUM(O36:O37)</f>
        <v>0</v>
      </c>
    </row>
    <row r="35" spans="1:15" ht="15" customHeight="1" x14ac:dyDescent="0.25">
      <c r="A35" s="165"/>
      <c r="B35" s="166" t="s">
        <v>200</v>
      </c>
      <c r="C35" s="167"/>
      <c r="D35" s="168">
        <f>E35+G35</f>
        <v>0</v>
      </c>
      <c r="E35" s="168"/>
      <c r="F35" s="168"/>
      <c r="G35" s="168"/>
      <c r="H35" s="80">
        <f>I35+K35</f>
        <v>0</v>
      </c>
      <c r="I35" s="80"/>
      <c r="J35" s="80"/>
      <c r="K35" s="80"/>
      <c r="L35" s="30">
        <f>M35+O35</f>
        <v>0</v>
      </c>
      <c r="M35" s="30"/>
      <c r="N35" s="30"/>
      <c r="O35" s="30"/>
    </row>
    <row r="36" spans="1:15" ht="15" customHeight="1" x14ac:dyDescent="0.25">
      <c r="A36" s="165"/>
      <c r="B36" s="169" t="s">
        <v>219</v>
      </c>
      <c r="C36" s="8" t="s">
        <v>25</v>
      </c>
      <c r="D36" s="9">
        <f>E36+G36</f>
        <v>9.8000000000000007</v>
      </c>
      <c r="E36" s="9">
        <v>9.8000000000000007</v>
      </c>
      <c r="F36" s="9">
        <v>6.9</v>
      </c>
      <c r="G36" s="9"/>
      <c r="H36" s="10">
        <f>I36+K36</f>
        <v>0</v>
      </c>
      <c r="I36" s="10"/>
      <c r="J36" s="10"/>
      <c r="K36" s="10"/>
      <c r="L36" s="12">
        <f>M36+O36</f>
        <v>9.8000000000000007</v>
      </c>
      <c r="M36" s="12">
        <f>E36+I36</f>
        <v>9.8000000000000007</v>
      </c>
      <c r="N36" s="12">
        <f>F36+J36</f>
        <v>6.9</v>
      </c>
      <c r="O36" s="12">
        <f>G36+K36</f>
        <v>0</v>
      </c>
    </row>
    <row r="37" spans="1:15" ht="39" x14ac:dyDescent="0.25">
      <c r="A37" s="165"/>
      <c r="B37" s="170" t="s">
        <v>222</v>
      </c>
      <c r="C37" s="31" t="s">
        <v>25</v>
      </c>
      <c r="D37" s="17">
        <f>E37+G37</f>
        <v>0.5</v>
      </c>
      <c r="E37" s="17">
        <v>0.5</v>
      </c>
      <c r="F37" s="17">
        <v>0.4</v>
      </c>
      <c r="G37" s="17"/>
      <c r="H37" s="11">
        <f>I37+K37</f>
        <v>0</v>
      </c>
      <c r="I37" s="11"/>
      <c r="J37" s="11"/>
      <c r="K37" s="11"/>
      <c r="L37" s="13">
        <f>M37+O37</f>
        <v>0.5</v>
      </c>
      <c r="M37" s="13">
        <f>E37+H37</f>
        <v>0.5</v>
      </c>
      <c r="N37" s="13">
        <f>F37+I37</f>
        <v>0.4</v>
      </c>
      <c r="O37" s="13">
        <f>G37+J37</f>
        <v>0</v>
      </c>
    </row>
    <row r="38" spans="1:15" ht="15" customHeight="1" x14ac:dyDescent="0.25">
      <c r="A38" s="161" t="s">
        <v>75</v>
      </c>
      <c r="B38" s="30" t="s">
        <v>11</v>
      </c>
      <c r="C38" s="172"/>
      <c r="D38" s="168">
        <f>SUM(D40:D41)</f>
        <v>11.700000000000001</v>
      </c>
      <c r="E38" s="168">
        <f>SUM(E40:E41)</f>
        <v>11.700000000000001</v>
      </c>
      <c r="F38" s="168">
        <f>SUM(F40:F41)</f>
        <v>8</v>
      </c>
      <c r="G38" s="168">
        <f>SUM(G40:G41)</f>
        <v>0</v>
      </c>
      <c r="H38" s="80">
        <f>SUM(H40:H41)</f>
        <v>0</v>
      </c>
      <c r="I38" s="80">
        <f t="shared" ref="I38:J38" si="12">SUM(I40:I41)</f>
        <v>0</v>
      </c>
      <c r="J38" s="80">
        <f t="shared" si="12"/>
        <v>0</v>
      </c>
      <c r="K38" s="80">
        <f>SUM(K40:K41)</f>
        <v>0</v>
      </c>
      <c r="L38" s="30">
        <f>SUM(L40:L41)</f>
        <v>11.700000000000001</v>
      </c>
      <c r="M38" s="30">
        <f>SUM(M40:M41)</f>
        <v>11.700000000000001</v>
      </c>
      <c r="N38" s="30">
        <f>SUM(N40:N41)</f>
        <v>8</v>
      </c>
      <c r="O38" s="30">
        <f>SUM(O40:O41)</f>
        <v>0</v>
      </c>
    </row>
    <row r="39" spans="1:15" ht="15" customHeight="1" x14ac:dyDescent="0.25">
      <c r="A39" s="165"/>
      <c r="B39" s="166" t="s">
        <v>200</v>
      </c>
      <c r="C39" s="167"/>
      <c r="D39" s="168">
        <f>E39+G39</f>
        <v>0</v>
      </c>
      <c r="E39" s="168"/>
      <c r="F39" s="168"/>
      <c r="G39" s="168"/>
      <c r="H39" s="80">
        <f>I39+K39</f>
        <v>0</v>
      </c>
      <c r="I39" s="80"/>
      <c r="J39" s="80"/>
      <c r="K39" s="80"/>
      <c r="L39" s="30">
        <f>M39+O39</f>
        <v>0</v>
      </c>
      <c r="M39" s="30"/>
      <c r="N39" s="30"/>
      <c r="O39" s="30"/>
    </row>
    <row r="40" spans="1:15" ht="15" customHeight="1" x14ac:dyDescent="0.25">
      <c r="A40" s="165"/>
      <c r="B40" s="169" t="s">
        <v>219</v>
      </c>
      <c r="C40" s="8" t="s">
        <v>25</v>
      </c>
      <c r="D40" s="9">
        <f>E40+G40</f>
        <v>10.9</v>
      </c>
      <c r="E40" s="9">
        <v>10.9</v>
      </c>
      <c r="F40" s="9">
        <v>7.5</v>
      </c>
      <c r="G40" s="9"/>
      <c r="H40" s="10">
        <f>I40+K40</f>
        <v>0</v>
      </c>
      <c r="I40" s="10"/>
      <c r="J40" s="10"/>
      <c r="K40" s="10"/>
      <c r="L40" s="12">
        <f>M40+O40</f>
        <v>10.9</v>
      </c>
      <c r="M40" s="12">
        <f>E40+I40</f>
        <v>10.9</v>
      </c>
      <c r="N40" s="12">
        <f>F40+J40</f>
        <v>7.5</v>
      </c>
      <c r="O40" s="12">
        <f>G40+K40</f>
        <v>0</v>
      </c>
    </row>
    <row r="41" spans="1:15" ht="39" x14ac:dyDescent="0.25">
      <c r="A41" s="173"/>
      <c r="B41" s="174" t="s">
        <v>222</v>
      </c>
      <c r="C41" s="31" t="s">
        <v>25</v>
      </c>
      <c r="D41" s="17">
        <f>E41+G41</f>
        <v>0.8</v>
      </c>
      <c r="E41" s="17">
        <v>0.8</v>
      </c>
      <c r="F41" s="17">
        <v>0.5</v>
      </c>
      <c r="G41" s="17"/>
      <c r="H41" s="11">
        <f>I41+K41</f>
        <v>0</v>
      </c>
      <c r="I41" s="11"/>
      <c r="J41" s="11"/>
      <c r="K41" s="11"/>
      <c r="L41" s="13">
        <f>M41+O41</f>
        <v>0.8</v>
      </c>
      <c r="M41" s="13">
        <f>E41+H41</f>
        <v>0.8</v>
      </c>
      <c r="N41" s="13">
        <f>F41+I41</f>
        <v>0.5</v>
      </c>
      <c r="O41" s="13">
        <f>G41+J41</f>
        <v>0</v>
      </c>
    </row>
    <row r="42" spans="1:15" ht="15" customHeight="1" x14ac:dyDescent="0.25">
      <c r="A42" s="161" t="s">
        <v>76</v>
      </c>
      <c r="B42" s="30" t="s">
        <v>12</v>
      </c>
      <c r="C42" s="172"/>
      <c r="D42" s="168">
        <f>SUM(D44:D45)</f>
        <v>8.1999999999999993</v>
      </c>
      <c r="E42" s="168">
        <f>SUM(E44:E45)</f>
        <v>8.1999999999999993</v>
      </c>
      <c r="F42" s="168">
        <f>SUM(F44:F45)</f>
        <v>5.4</v>
      </c>
      <c r="G42" s="168">
        <f>SUM(G44:G45)</f>
        <v>0</v>
      </c>
      <c r="H42" s="80">
        <f>SUM(H44:H45)</f>
        <v>0</v>
      </c>
      <c r="I42" s="80">
        <f t="shared" ref="I42:K42" si="13">SUM(I44:I45)</f>
        <v>0</v>
      </c>
      <c r="J42" s="80">
        <f t="shared" si="13"/>
        <v>0</v>
      </c>
      <c r="K42" s="80">
        <f t="shared" si="13"/>
        <v>0</v>
      </c>
      <c r="L42" s="30">
        <f>SUM(L44:L45)</f>
        <v>8.1999999999999993</v>
      </c>
      <c r="M42" s="30">
        <f>SUM(M44:M45)</f>
        <v>8.1999999999999993</v>
      </c>
      <c r="N42" s="30">
        <f>SUM(N44:N45)</f>
        <v>5.4</v>
      </c>
      <c r="O42" s="30">
        <f>SUM(O44:O45)</f>
        <v>0</v>
      </c>
    </row>
    <row r="43" spans="1:15" ht="15" customHeight="1" x14ac:dyDescent="0.25">
      <c r="A43" s="165"/>
      <c r="B43" s="166" t="s">
        <v>200</v>
      </c>
      <c r="C43" s="167"/>
      <c r="D43" s="168">
        <f>E43+G43</f>
        <v>0</v>
      </c>
      <c r="E43" s="168"/>
      <c r="F43" s="168"/>
      <c r="G43" s="168"/>
      <c r="H43" s="80">
        <f>I43+K43</f>
        <v>0</v>
      </c>
      <c r="I43" s="80"/>
      <c r="J43" s="80"/>
      <c r="K43" s="80"/>
      <c r="L43" s="30">
        <f>M43+O43</f>
        <v>0</v>
      </c>
      <c r="M43" s="30"/>
      <c r="N43" s="30"/>
      <c r="O43" s="30"/>
    </row>
    <row r="44" spans="1:15" ht="15" customHeight="1" x14ac:dyDescent="0.25">
      <c r="A44" s="165"/>
      <c r="B44" s="169" t="s">
        <v>219</v>
      </c>
      <c r="C44" s="8" t="s">
        <v>25</v>
      </c>
      <c r="D44" s="9">
        <f>E44+G44</f>
        <v>7.6</v>
      </c>
      <c r="E44" s="9">
        <v>7.6</v>
      </c>
      <c r="F44" s="9">
        <v>5</v>
      </c>
      <c r="G44" s="9"/>
      <c r="H44" s="10">
        <f>I44+K44</f>
        <v>0</v>
      </c>
      <c r="I44" s="10"/>
      <c r="J44" s="10"/>
      <c r="K44" s="10"/>
      <c r="L44" s="12">
        <f>M44+O44</f>
        <v>7.6</v>
      </c>
      <c r="M44" s="12">
        <f>E44+I44</f>
        <v>7.6</v>
      </c>
      <c r="N44" s="12">
        <f>F44+J44</f>
        <v>5</v>
      </c>
      <c r="O44" s="12">
        <f>G44+K44</f>
        <v>0</v>
      </c>
    </row>
    <row r="45" spans="1:15" ht="39" x14ac:dyDescent="0.25">
      <c r="A45" s="165"/>
      <c r="B45" s="170" t="s">
        <v>222</v>
      </c>
      <c r="C45" s="31" t="s">
        <v>25</v>
      </c>
      <c r="D45" s="17">
        <f>E45+G45</f>
        <v>0.6</v>
      </c>
      <c r="E45" s="17">
        <v>0.6</v>
      </c>
      <c r="F45" s="17">
        <v>0.4</v>
      </c>
      <c r="G45" s="17"/>
      <c r="H45" s="11">
        <f>I45+K45</f>
        <v>0</v>
      </c>
      <c r="I45" s="11"/>
      <c r="J45" s="11"/>
      <c r="K45" s="11"/>
      <c r="L45" s="13">
        <f>M45+O45</f>
        <v>0.6</v>
      </c>
      <c r="M45" s="13">
        <f>E45+H45</f>
        <v>0.6</v>
      </c>
      <c r="N45" s="13">
        <f>F45+I45</f>
        <v>0.4</v>
      </c>
      <c r="O45" s="13">
        <f>G45+J45</f>
        <v>0</v>
      </c>
    </row>
    <row r="46" spans="1:15" ht="15" customHeight="1" x14ac:dyDescent="0.25">
      <c r="A46" s="161" t="s">
        <v>77</v>
      </c>
      <c r="B46" s="30" t="s">
        <v>13</v>
      </c>
      <c r="C46" s="172"/>
      <c r="D46" s="168">
        <f>SUM(D48:D49)</f>
        <v>10.6</v>
      </c>
      <c r="E46" s="168">
        <f>SUM(E48:E49)</f>
        <v>10.6</v>
      </c>
      <c r="F46" s="168">
        <f>SUM(F48:F49)</f>
        <v>7.5</v>
      </c>
      <c r="G46" s="168">
        <f>SUM(G48:G49)</f>
        <v>0</v>
      </c>
      <c r="H46" s="80">
        <f>SUM(H48:H49)</f>
        <v>0</v>
      </c>
      <c r="I46" s="80">
        <f t="shared" ref="I46:K46" si="14">SUM(I48:I49)</f>
        <v>0</v>
      </c>
      <c r="J46" s="80">
        <f t="shared" si="14"/>
        <v>0</v>
      </c>
      <c r="K46" s="80">
        <f t="shared" si="14"/>
        <v>0</v>
      </c>
      <c r="L46" s="30">
        <f>SUM(L48:L49)</f>
        <v>10.6</v>
      </c>
      <c r="M46" s="30">
        <f>SUM(M48:M49)</f>
        <v>10.6</v>
      </c>
      <c r="N46" s="30">
        <f>SUM(N48:N49)</f>
        <v>7.5</v>
      </c>
      <c r="O46" s="30">
        <f>SUM(O48:O49)</f>
        <v>0</v>
      </c>
    </row>
    <row r="47" spans="1:15" ht="15" customHeight="1" x14ac:dyDescent="0.25">
      <c r="A47" s="165"/>
      <c r="B47" s="166" t="s">
        <v>200</v>
      </c>
      <c r="C47" s="167"/>
      <c r="D47" s="168">
        <f>E47+G47</f>
        <v>0</v>
      </c>
      <c r="E47" s="168"/>
      <c r="F47" s="168"/>
      <c r="G47" s="168"/>
      <c r="H47" s="80">
        <f>I47+K47</f>
        <v>0</v>
      </c>
      <c r="I47" s="80"/>
      <c r="J47" s="80"/>
      <c r="K47" s="80"/>
      <c r="L47" s="30">
        <f>M47+O47</f>
        <v>0</v>
      </c>
      <c r="M47" s="30"/>
      <c r="N47" s="30"/>
      <c r="O47" s="30"/>
    </row>
    <row r="48" spans="1:15" ht="15" customHeight="1" x14ac:dyDescent="0.25">
      <c r="A48" s="165"/>
      <c r="B48" s="169" t="s">
        <v>219</v>
      </c>
      <c r="C48" s="8" t="s">
        <v>25</v>
      </c>
      <c r="D48" s="9">
        <f>E48+G48</f>
        <v>9.9</v>
      </c>
      <c r="E48" s="9">
        <v>9.9</v>
      </c>
      <c r="F48" s="9">
        <v>7</v>
      </c>
      <c r="G48" s="9"/>
      <c r="H48" s="10">
        <f>I48+K48</f>
        <v>0</v>
      </c>
      <c r="I48" s="10"/>
      <c r="J48" s="10"/>
      <c r="K48" s="10"/>
      <c r="L48" s="12">
        <f>M48+O48</f>
        <v>9.9</v>
      </c>
      <c r="M48" s="12">
        <f>E48+I48</f>
        <v>9.9</v>
      </c>
      <c r="N48" s="12">
        <f>F48+J48</f>
        <v>7</v>
      </c>
      <c r="O48" s="12">
        <f>G48+K48</f>
        <v>0</v>
      </c>
    </row>
    <row r="49" spans="1:15" ht="39" x14ac:dyDescent="0.25">
      <c r="A49" s="165"/>
      <c r="B49" s="170" t="s">
        <v>222</v>
      </c>
      <c r="C49" s="31" t="s">
        <v>25</v>
      </c>
      <c r="D49" s="17">
        <f>E49+G49</f>
        <v>0.7</v>
      </c>
      <c r="E49" s="17">
        <v>0.7</v>
      </c>
      <c r="F49" s="17">
        <v>0.5</v>
      </c>
      <c r="G49" s="17"/>
      <c r="H49" s="11">
        <f>I49+K49</f>
        <v>0</v>
      </c>
      <c r="I49" s="11"/>
      <c r="J49" s="11"/>
      <c r="K49" s="11"/>
      <c r="L49" s="13">
        <f>M49+O49</f>
        <v>0.7</v>
      </c>
      <c r="M49" s="13">
        <f>E49+H49</f>
        <v>0.7</v>
      </c>
      <c r="N49" s="13">
        <f>F49+I49</f>
        <v>0.5</v>
      </c>
      <c r="O49" s="13">
        <f>G49+J49</f>
        <v>0</v>
      </c>
    </row>
    <row r="50" spans="1:15" ht="15" customHeight="1" x14ac:dyDescent="0.25">
      <c r="A50" s="161" t="s">
        <v>78</v>
      </c>
      <c r="B50" s="30" t="s">
        <v>14</v>
      </c>
      <c r="C50" s="172"/>
      <c r="D50" s="168">
        <f>SUM(D52:D53)</f>
        <v>8.4</v>
      </c>
      <c r="E50" s="168">
        <f>SUM(E52:E53)</f>
        <v>8.4</v>
      </c>
      <c r="F50" s="168">
        <f>SUM(F52:F53)</f>
        <v>5.7</v>
      </c>
      <c r="G50" s="168">
        <f>SUM(G52:G53)</f>
        <v>0</v>
      </c>
      <c r="H50" s="80">
        <f>SUM(H52:H53)</f>
        <v>0</v>
      </c>
      <c r="I50" s="80">
        <f t="shared" ref="I50:K50" si="15">SUM(I52:I53)</f>
        <v>0</v>
      </c>
      <c r="J50" s="80">
        <f t="shared" si="15"/>
        <v>0</v>
      </c>
      <c r="K50" s="80">
        <f t="shared" si="15"/>
        <v>0</v>
      </c>
      <c r="L50" s="30">
        <f>SUM(L52:L53)</f>
        <v>8.4</v>
      </c>
      <c r="M50" s="30">
        <f>SUM(M52:M53)</f>
        <v>8.4</v>
      </c>
      <c r="N50" s="30">
        <f>SUM(N52:N53)</f>
        <v>5.7</v>
      </c>
      <c r="O50" s="30">
        <f>SUM(O52:O53)</f>
        <v>0</v>
      </c>
    </row>
    <row r="51" spans="1:15" ht="15" customHeight="1" x14ac:dyDescent="0.25">
      <c r="A51" s="165"/>
      <c r="B51" s="166" t="s">
        <v>200</v>
      </c>
      <c r="C51" s="167"/>
      <c r="D51" s="168">
        <f>E51+G51</f>
        <v>0</v>
      </c>
      <c r="E51" s="168"/>
      <c r="F51" s="168"/>
      <c r="G51" s="168"/>
      <c r="H51" s="80">
        <f>I51+K51</f>
        <v>0</v>
      </c>
      <c r="I51" s="80"/>
      <c r="J51" s="80"/>
      <c r="K51" s="80"/>
      <c r="L51" s="30">
        <f>M51+O51</f>
        <v>0</v>
      </c>
      <c r="M51" s="30"/>
      <c r="N51" s="30"/>
      <c r="O51" s="30"/>
    </row>
    <row r="52" spans="1:15" ht="15" customHeight="1" x14ac:dyDescent="0.25">
      <c r="A52" s="165"/>
      <c r="B52" s="169" t="s">
        <v>219</v>
      </c>
      <c r="C52" s="8" t="s">
        <v>25</v>
      </c>
      <c r="D52" s="9">
        <f>E52+G52</f>
        <v>7.8</v>
      </c>
      <c r="E52" s="9">
        <v>7.8</v>
      </c>
      <c r="F52" s="9">
        <v>5.3</v>
      </c>
      <c r="G52" s="9"/>
      <c r="H52" s="10">
        <f>I52+K52</f>
        <v>0</v>
      </c>
      <c r="I52" s="10"/>
      <c r="J52" s="10"/>
      <c r="K52" s="10"/>
      <c r="L52" s="12">
        <f>M52+O52</f>
        <v>7.8</v>
      </c>
      <c r="M52" s="12">
        <f>E52+I52</f>
        <v>7.8</v>
      </c>
      <c r="N52" s="12">
        <f>F52+J52</f>
        <v>5.3</v>
      </c>
      <c r="O52" s="12">
        <f>G52+K52</f>
        <v>0</v>
      </c>
    </row>
    <row r="53" spans="1:15" ht="39" x14ac:dyDescent="0.25">
      <c r="A53" s="165"/>
      <c r="B53" s="170" t="s">
        <v>222</v>
      </c>
      <c r="C53" s="31" t="s">
        <v>25</v>
      </c>
      <c r="D53" s="17">
        <f>E53+G53</f>
        <v>0.6</v>
      </c>
      <c r="E53" s="17">
        <v>0.6</v>
      </c>
      <c r="F53" s="17">
        <v>0.4</v>
      </c>
      <c r="G53" s="17"/>
      <c r="H53" s="11">
        <f>I53+K53</f>
        <v>0</v>
      </c>
      <c r="I53" s="11"/>
      <c r="J53" s="11"/>
      <c r="K53" s="11"/>
      <c r="L53" s="13">
        <f>M53+O53</f>
        <v>0.6</v>
      </c>
      <c r="M53" s="13">
        <f>E53+H53</f>
        <v>0.6</v>
      </c>
      <c r="N53" s="13">
        <f>F53+I53</f>
        <v>0.4</v>
      </c>
      <c r="O53" s="13">
        <f>G53+J53</f>
        <v>0</v>
      </c>
    </row>
    <row r="54" spans="1:15" ht="15" customHeight="1" x14ac:dyDescent="0.25">
      <c r="A54" s="161" t="s">
        <v>79</v>
      </c>
      <c r="B54" s="30" t="s">
        <v>15</v>
      </c>
      <c r="C54" s="172"/>
      <c r="D54" s="168">
        <f>SUM(D56:D57)</f>
        <v>10.299999999999999</v>
      </c>
      <c r="E54" s="168">
        <f>SUM(E56:E57)</f>
        <v>10.299999999999999</v>
      </c>
      <c r="F54" s="168">
        <f>SUM(F56:F57)</f>
        <v>7.2</v>
      </c>
      <c r="G54" s="168">
        <f>SUM(G56:G57)</f>
        <v>0</v>
      </c>
      <c r="H54" s="80">
        <f>SUM(H56:H57)</f>
        <v>0</v>
      </c>
      <c r="I54" s="80">
        <f t="shared" ref="I54:K54" si="16">SUM(I56:I57)</f>
        <v>0</v>
      </c>
      <c r="J54" s="80">
        <f t="shared" si="16"/>
        <v>0</v>
      </c>
      <c r="K54" s="80">
        <f t="shared" si="16"/>
        <v>0</v>
      </c>
      <c r="L54" s="30">
        <f>SUM(L56:L57)</f>
        <v>10.299999999999999</v>
      </c>
      <c r="M54" s="30">
        <f>SUM(M56:M57)</f>
        <v>10.299999999999999</v>
      </c>
      <c r="N54" s="30">
        <f>SUM(N56:N57)</f>
        <v>7.2</v>
      </c>
      <c r="O54" s="30">
        <f>SUM(O56:O57)</f>
        <v>0</v>
      </c>
    </row>
    <row r="55" spans="1:15" ht="15" customHeight="1" x14ac:dyDescent="0.25">
      <c r="A55" s="165"/>
      <c r="B55" s="166" t="s">
        <v>200</v>
      </c>
      <c r="C55" s="167"/>
      <c r="D55" s="168">
        <f>E55+G55</f>
        <v>0</v>
      </c>
      <c r="E55" s="168"/>
      <c r="F55" s="168"/>
      <c r="G55" s="168"/>
      <c r="H55" s="80">
        <f>I55+K55</f>
        <v>0</v>
      </c>
      <c r="I55" s="80"/>
      <c r="J55" s="80"/>
      <c r="K55" s="80"/>
      <c r="L55" s="30">
        <f>M55+O55</f>
        <v>0</v>
      </c>
      <c r="M55" s="30"/>
      <c r="N55" s="30"/>
      <c r="O55" s="30"/>
    </row>
    <row r="56" spans="1:15" ht="15" customHeight="1" x14ac:dyDescent="0.25">
      <c r="A56" s="165"/>
      <c r="B56" s="169" t="s">
        <v>219</v>
      </c>
      <c r="C56" s="8" t="s">
        <v>25</v>
      </c>
      <c r="D56" s="9">
        <f>E56+G56</f>
        <v>9.6</v>
      </c>
      <c r="E56" s="9">
        <v>9.6</v>
      </c>
      <c r="F56" s="9">
        <v>6.7</v>
      </c>
      <c r="G56" s="9"/>
      <c r="H56" s="10">
        <f>I56+K56</f>
        <v>0</v>
      </c>
      <c r="I56" s="10"/>
      <c r="J56" s="10"/>
      <c r="K56" s="10"/>
      <c r="L56" s="12">
        <f>M56+O56</f>
        <v>9.6</v>
      </c>
      <c r="M56" s="12">
        <f>E56+I56</f>
        <v>9.6</v>
      </c>
      <c r="N56" s="12">
        <f>F56+J56</f>
        <v>6.7</v>
      </c>
      <c r="O56" s="12">
        <f>G56+K56</f>
        <v>0</v>
      </c>
    </row>
    <row r="57" spans="1:15" ht="39" x14ac:dyDescent="0.25">
      <c r="A57" s="173"/>
      <c r="B57" s="170" t="s">
        <v>222</v>
      </c>
      <c r="C57" s="31" t="s">
        <v>25</v>
      </c>
      <c r="D57" s="17">
        <f>E57+G57</f>
        <v>0.7</v>
      </c>
      <c r="E57" s="17">
        <v>0.7</v>
      </c>
      <c r="F57" s="17">
        <v>0.5</v>
      </c>
      <c r="G57" s="17"/>
      <c r="H57" s="11">
        <f>I57+K57</f>
        <v>0</v>
      </c>
      <c r="I57" s="11"/>
      <c r="J57" s="11"/>
      <c r="K57" s="11"/>
      <c r="L57" s="13">
        <f>M57+O57</f>
        <v>0.7</v>
      </c>
      <c r="M57" s="13">
        <f>E57+H57</f>
        <v>0.7</v>
      </c>
      <c r="N57" s="13">
        <f>F57+I57</f>
        <v>0.5</v>
      </c>
      <c r="O57" s="13">
        <f>G57+J57</f>
        <v>0</v>
      </c>
    </row>
    <row r="58" spans="1:15" ht="15" customHeight="1" x14ac:dyDescent="0.25">
      <c r="A58" s="161" t="s">
        <v>80</v>
      </c>
      <c r="B58" s="30" t="s">
        <v>16</v>
      </c>
      <c r="C58" s="172"/>
      <c r="D58" s="168">
        <f>SUM(D60:D61)</f>
        <v>19</v>
      </c>
      <c r="E58" s="168">
        <f>SUM(E60:E61)</f>
        <v>19</v>
      </c>
      <c r="F58" s="168">
        <f>SUM(F60:F61)</f>
        <v>12.799999999999999</v>
      </c>
      <c r="G58" s="168">
        <f>SUM(G60:G61)</f>
        <v>0</v>
      </c>
      <c r="H58" s="80">
        <f>SUM(H60:H61)</f>
        <v>0</v>
      </c>
      <c r="I58" s="80"/>
      <c r="J58" s="80"/>
      <c r="K58" s="80">
        <f>SUM(K60:K61)</f>
        <v>0</v>
      </c>
      <c r="L58" s="30">
        <f>SUM(L60:L61)</f>
        <v>19</v>
      </c>
      <c r="M58" s="30">
        <f>SUM(M60:M61)</f>
        <v>19</v>
      </c>
      <c r="N58" s="30">
        <f>SUM(N60:N61)</f>
        <v>12.7</v>
      </c>
      <c r="O58" s="30">
        <f>SUM(O60:O61)</f>
        <v>0</v>
      </c>
    </row>
    <row r="59" spans="1:15" ht="15" customHeight="1" x14ac:dyDescent="0.25">
      <c r="A59" s="165"/>
      <c r="B59" s="166" t="s">
        <v>200</v>
      </c>
      <c r="C59" s="167"/>
      <c r="D59" s="168">
        <f>E59+G59</f>
        <v>0</v>
      </c>
      <c r="E59" s="168"/>
      <c r="F59" s="168"/>
      <c r="G59" s="168"/>
      <c r="H59" s="80">
        <f>I59+K59</f>
        <v>0</v>
      </c>
      <c r="I59" s="80"/>
      <c r="J59" s="80"/>
      <c r="K59" s="80"/>
      <c r="L59" s="30">
        <f>M59+O59</f>
        <v>0</v>
      </c>
      <c r="M59" s="30"/>
      <c r="N59" s="30"/>
      <c r="O59" s="30"/>
    </row>
    <row r="60" spans="1:15" ht="15" customHeight="1" x14ac:dyDescent="0.25">
      <c r="A60" s="165"/>
      <c r="B60" s="169" t="s">
        <v>219</v>
      </c>
      <c r="C60" s="8" t="s">
        <v>25</v>
      </c>
      <c r="D60" s="9">
        <f>E60+G60</f>
        <v>17.3</v>
      </c>
      <c r="E60" s="9">
        <v>17.3</v>
      </c>
      <c r="F60" s="9">
        <v>11.7</v>
      </c>
      <c r="G60" s="9"/>
      <c r="H60" s="10">
        <f>I60+K60</f>
        <v>0</v>
      </c>
      <c r="I60" s="10"/>
      <c r="J60" s="10"/>
      <c r="K60" s="10"/>
      <c r="L60" s="12">
        <f>M60+O60</f>
        <v>17.3</v>
      </c>
      <c r="M60" s="12">
        <f>E60+I60</f>
        <v>17.3</v>
      </c>
      <c r="N60" s="12">
        <f>F60+J60</f>
        <v>11.7</v>
      </c>
      <c r="O60" s="12">
        <f>G60+K60</f>
        <v>0</v>
      </c>
    </row>
    <row r="61" spans="1:15" ht="39" x14ac:dyDescent="0.25">
      <c r="A61" s="165"/>
      <c r="B61" s="170" t="s">
        <v>222</v>
      </c>
      <c r="C61" s="31" t="s">
        <v>25</v>
      </c>
      <c r="D61" s="17">
        <f>E61+G61</f>
        <v>1.7</v>
      </c>
      <c r="E61" s="17">
        <v>1.7</v>
      </c>
      <c r="F61" s="17">
        <v>1.1000000000000001</v>
      </c>
      <c r="G61" s="17"/>
      <c r="H61" s="11">
        <f>I61+K61</f>
        <v>0</v>
      </c>
      <c r="I61" s="11"/>
      <c r="J61" s="11"/>
      <c r="K61" s="11"/>
      <c r="L61" s="13">
        <f>M61+O61</f>
        <v>1.7</v>
      </c>
      <c r="M61" s="13">
        <f>E61+H61</f>
        <v>1.7</v>
      </c>
      <c r="N61" s="13">
        <v>1</v>
      </c>
      <c r="O61" s="13">
        <f>G61+J61</f>
        <v>0</v>
      </c>
    </row>
    <row r="62" spans="1:15" ht="15" customHeight="1" x14ac:dyDescent="0.25">
      <c r="A62" s="161" t="s">
        <v>81</v>
      </c>
      <c r="B62" s="30" t="s">
        <v>17</v>
      </c>
      <c r="C62" s="172"/>
      <c r="D62" s="168">
        <f>SUM(D64:D65)</f>
        <v>9.6</v>
      </c>
      <c r="E62" s="168">
        <f>SUM(E64:E65)</f>
        <v>9.6</v>
      </c>
      <c r="F62" s="168">
        <f>SUM(F64:F65)</f>
        <v>6.7</v>
      </c>
      <c r="G62" s="168">
        <f>SUM(G64:G65)</f>
        <v>0</v>
      </c>
      <c r="H62" s="80">
        <f>SUM(H64:H65)</f>
        <v>0</v>
      </c>
      <c r="I62" s="80">
        <f t="shared" ref="I62:J62" si="17">SUM(I64:I65)</f>
        <v>0</v>
      </c>
      <c r="J62" s="80">
        <f t="shared" si="17"/>
        <v>0</v>
      </c>
      <c r="K62" s="80">
        <f>SUM(K64:K65)</f>
        <v>0</v>
      </c>
      <c r="L62" s="30">
        <f>SUM(L64:L65)</f>
        <v>9.6</v>
      </c>
      <c r="M62" s="30">
        <f>SUM(M64:M65)</f>
        <v>9.6</v>
      </c>
      <c r="N62" s="30">
        <f>SUM(N64:N65)</f>
        <v>6.7</v>
      </c>
      <c r="O62" s="30">
        <f>SUM(O64:O65)</f>
        <v>0</v>
      </c>
    </row>
    <row r="63" spans="1:15" ht="15" customHeight="1" x14ac:dyDescent="0.25">
      <c r="A63" s="165"/>
      <c r="B63" s="166" t="s">
        <v>200</v>
      </c>
      <c r="C63" s="167"/>
      <c r="D63" s="168">
        <f>E63+G63</f>
        <v>0</v>
      </c>
      <c r="E63" s="168"/>
      <c r="F63" s="168"/>
      <c r="G63" s="168"/>
      <c r="H63" s="80">
        <f>I63+K63</f>
        <v>0</v>
      </c>
      <c r="I63" s="80"/>
      <c r="J63" s="80"/>
      <c r="K63" s="80"/>
      <c r="L63" s="30">
        <f>M63+O63</f>
        <v>0</v>
      </c>
      <c r="M63" s="30"/>
      <c r="N63" s="30"/>
      <c r="O63" s="30"/>
    </row>
    <row r="64" spans="1:15" ht="15" customHeight="1" x14ac:dyDescent="0.25">
      <c r="A64" s="165"/>
      <c r="B64" s="169" t="s">
        <v>219</v>
      </c>
      <c r="C64" s="8" t="s">
        <v>25</v>
      </c>
      <c r="D64" s="9">
        <f>E64+G64</f>
        <v>9.1</v>
      </c>
      <c r="E64" s="9">
        <v>9.1</v>
      </c>
      <c r="F64" s="9">
        <v>6.3</v>
      </c>
      <c r="G64" s="9"/>
      <c r="H64" s="10">
        <f>I64+K64</f>
        <v>0</v>
      </c>
      <c r="I64" s="10"/>
      <c r="J64" s="10"/>
      <c r="K64" s="10"/>
      <c r="L64" s="12">
        <f>M64+O64</f>
        <v>9.1</v>
      </c>
      <c r="M64" s="12">
        <f>E64+I64</f>
        <v>9.1</v>
      </c>
      <c r="N64" s="12">
        <f>F64+J64</f>
        <v>6.3</v>
      </c>
      <c r="O64" s="12">
        <f>G64+K64</f>
        <v>0</v>
      </c>
    </row>
    <row r="65" spans="1:15" ht="39" x14ac:dyDescent="0.25">
      <c r="A65" s="165"/>
      <c r="B65" s="170" t="s">
        <v>222</v>
      </c>
      <c r="C65" s="31" t="s">
        <v>25</v>
      </c>
      <c r="D65" s="17">
        <f>E65+G65</f>
        <v>0.5</v>
      </c>
      <c r="E65" s="17">
        <v>0.5</v>
      </c>
      <c r="F65" s="17">
        <v>0.4</v>
      </c>
      <c r="G65" s="17"/>
      <c r="H65" s="11">
        <f>I65+K65</f>
        <v>0</v>
      </c>
      <c r="I65" s="11"/>
      <c r="J65" s="11"/>
      <c r="K65" s="11"/>
      <c r="L65" s="13">
        <f>M65+O65</f>
        <v>0.5</v>
      </c>
      <c r="M65" s="13">
        <f>E65+H65</f>
        <v>0.5</v>
      </c>
      <c r="N65" s="13">
        <f>F65+I65</f>
        <v>0.4</v>
      </c>
      <c r="O65" s="13">
        <f>G65+J65</f>
        <v>0</v>
      </c>
    </row>
    <row r="66" spans="1:15" ht="15" customHeight="1" x14ac:dyDescent="0.25">
      <c r="A66" s="161" t="s">
        <v>82</v>
      </c>
      <c r="B66" s="30" t="s">
        <v>18</v>
      </c>
      <c r="C66" s="172"/>
      <c r="D66" s="168">
        <f>SUM(D68:D69)</f>
        <v>9.5</v>
      </c>
      <c r="E66" s="168">
        <f>SUM(E68:E69)</f>
        <v>9.5</v>
      </c>
      <c r="F66" s="168">
        <f>SUM(F68:F69)</f>
        <v>6.6</v>
      </c>
      <c r="G66" s="168">
        <f>SUM(G68:G69)</f>
        <v>0</v>
      </c>
      <c r="H66" s="80">
        <f>SUM(H68:H69)</f>
        <v>0</v>
      </c>
      <c r="I66" s="80">
        <f t="shared" ref="I66:K66" si="18">SUM(I68:I69)</f>
        <v>0</v>
      </c>
      <c r="J66" s="80">
        <f t="shared" si="18"/>
        <v>0</v>
      </c>
      <c r="K66" s="80">
        <f t="shared" si="18"/>
        <v>0</v>
      </c>
      <c r="L66" s="30">
        <f>SUM(L68:L69)</f>
        <v>9.5</v>
      </c>
      <c r="M66" s="30">
        <f>SUM(M68:M69)</f>
        <v>9.5</v>
      </c>
      <c r="N66" s="30">
        <f>SUM(N68:N69)</f>
        <v>6.6</v>
      </c>
      <c r="O66" s="30">
        <f>SUM(O68:O69)</f>
        <v>0</v>
      </c>
    </row>
    <row r="67" spans="1:15" ht="15" customHeight="1" x14ac:dyDescent="0.25">
      <c r="A67" s="165"/>
      <c r="B67" s="166" t="s">
        <v>200</v>
      </c>
      <c r="C67" s="167"/>
      <c r="D67" s="168">
        <f>E67+G67</f>
        <v>0</v>
      </c>
      <c r="E67" s="168"/>
      <c r="F67" s="168"/>
      <c r="G67" s="168"/>
      <c r="H67" s="80">
        <f>I67+K67</f>
        <v>0</v>
      </c>
      <c r="I67" s="80"/>
      <c r="J67" s="80"/>
      <c r="K67" s="80"/>
      <c r="L67" s="30">
        <f>M67+O67</f>
        <v>0</v>
      </c>
      <c r="M67" s="30"/>
      <c r="N67" s="30"/>
      <c r="O67" s="30"/>
    </row>
    <row r="68" spans="1:15" ht="15" customHeight="1" x14ac:dyDescent="0.25">
      <c r="A68" s="165"/>
      <c r="B68" s="169" t="s">
        <v>219</v>
      </c>
      <c r="C68" s="8" t="s">
        <v>25</v>
      </c>
      <c r="D68" s="9">
        <f>E68+G68</f>
        <v>9.1</v>
      </c>
      <c r="E68" s="9">
        <v>9.1</v>
      </c>
      <c r="F68" s="9">
        <v>6.3</v>
      </c>
      <c r="G68" s="9"/>
      <c r="H68" s="10">
        <f>I68+K68</f>
        <v>0</v>
      </c>
      <c r="I68" s="10"/>
      <c r="J68" s="10"/>
      <c r="K68" s="10"/>
      <c r="L68" s="12">
        <f>M68+O68</f>
        <v>9.1</v>
      </c>
      <c r="M68" s="12">
        <f>E68+I68</f>
        <v>9.1</v>
      </c>
      <c r="N68" s="12">
        <f>F68+J68</f>
        <v>6.3</v>
      </c>
      <c r="O68" s="12">
        <f>G68+K68</f>
        <v>0</v>
      </c>
    </row>
    <row r="69" spans="1:15" ht="39" x14ac:dyDescent="0.25">
      <c r="A69" s="165"/>
      <c r="B69" s="170" t="s">
        <v>222</v>
      </c>
      <c r="C69" s="31" t="s">
        <v>25</v>
      </c>
      <c r="D69" s="17">
        <f>E69+G69</f>
        <v>0.4</v>
      </c>
      <c r="E69" s="17">
        <v>0.4</v>
      </c>
      <c r="F69" s="17">
        <v>0.3</v>
      </c>
      <c r="G69" s="17"/>
      <c r="H69" s="11">
        <f>I69+K69</f>
        <v>0</v>
      </c>
      <c r="I69" s="11"/>
      <c r="J69" s="11"/>
      <c r="K69" s="11"/>
      <c r="L69" s="13">
        <f>M69+O69</f>
        <v>0.4</v>
      </c>
      <c r="M69" s="13">
        <f>E69+H69</f>
        <v>0.4</v>
      </c>
      <c r="N69" s="13">
        <f>F69+I69</f>
        <v>0.3</v>
      </c>
      <c r="O69" s="13">
        <f>G69+J69</f>
        <v>0</v>
      </c>
    </row>
    <row r="70" spans="1:15" ht="15" customHeight="1" x14ac:dyDescent="0.25">
      <c r="A70" s="161" t="s">
        <v>83</v>
      </c>
      <c r="B70" s="30" t="s">
        <v>19</v>
      </c>
      <c r="C70" s="498" t="s">
        <v>25</v>
      </c>
      <c r="D70" s="175">
        <f>E70+G70</f>
        <v>4.9000000000000004</v>
      </c>
      <c r="E70" s="175">
        <v>4.9000000000000004</v>
      </c>
      <c r="F70" s="175">
        <v>3</v>
      </c>
      <c r="G70" s="175">
        <f>SUM(G71:G71)</f>
        <v>0</v>
      </c>
      <c r="H70" s="176">
        <f>I70+K70</f>
        <v>0</v>
      </c>
      <c r="I70" s="176"/>
      <c r="J70" s="176"/>
      <c r="K70" s="176">
        <f>SUM(K71:K71)</f>
        <v>0</v>
      </c>
      <c r="L70" s="177">
        <f>M70+O70</f>
        <v>4.9000000000000004</v>
      </c>
      <c r="M70" s="177">
        <f>E70+I70</f>
        <v>4.9000000000000004</v>
      </c>
      <c r="N70" s="177">
        <f>F70+J70</f>
        <v>3</v>
      </c>
      <c r="O70" s="177">
        <f>SUM(O71:O71)</f>
        <v>0</v>
      </c>
    </row>
    <row r="71" spans="1:15" ht="39" x14ac:dyDescent="0.25">
      <c r="A71" s="165"/>
      <c r="B71" s="174" t="s">
        <v>222</v>
      </c>
      <c r="C71" s="499"/>
      <c r="D71" s="178"/>
      <c r="E71" s="178"/>
      <c r="F71" s="178"/>
      <c r="G71" s="178"/>
      <c r="H71" s="179"/>
      <c r="I71" s="179"/>
      <c r="J71" s="179"/>
      <c r="K71" s="179"/>
      <c r="L71" s="180"/>
      <c r="M71" s="180"/>
      <c r="N71" s="180"/>
      <c r="O71" s="180"/>
    </row>
    <row r="72" spans="1:15" ht="15" customHeight="1" x14ac:dyDescent="0.25">
      <c r="A72" s="6" t="s">
        <v>84</v>
      </c>
      <c r="B72" s="81" t="s">
        <v>175</v>
      </c>
      <c r="C72" s="500" t="s">
        <v>21</v>
      </c>
      <c r="D72" s="175">
        <f>E72+G72</f>
        <v>346.5</v>
      </c>
      <c r="E72" s="175">
        <v>346.5</v>
      </c>
      <c r="F72" s="175">
        <v>246.1</v>
      </c>
      <c r="G72" s="175"/>
      <c r="H72" s="176">
        <f>I72+K72</f>
        <v>0</v>
      </c>
      <c r="I72" s="176"/>
      <c r="J72" s="176"/>
      <c r="K72" s="176">
        <f>SUM(K73:K73)</f>
        <v>0</v>
      </c>
      <c r="L72" s="177">
        <f>M72+O72</f>
        <v>346.5</v>
      </c>
      <c r="M72" s="177">
        <f>E72+I72</f>
        <v>346.5</v>
      </c>
      <c r="N72" s="177">
        <f>F72+J72</f>
        <v>246.1</v>
      </c>
      <c r="O72" s="177">
        <f>SUM(O73:O73)</f>
        <v>0</v>
      </c>
    </row>
    <row r="73" spans="1:15" ht="15" customHeight="1" x14ac:dyDescent="0.25">
      <c r="A73" s="157"/>
      <c r="B73" s="174" t="s">
        <v>224</v>
      </c>
      <c r="C73" s="501"/>
      <c r="D73" s="178"/>
      <c r="E73" s="178"/>
      <c r="F73" s="178"/>
      <c r="G73" s="178"/>
      <c r="H73" s="179"/>
      <c r="I73" s="179"/>
      <c r="J73" s="179"/>
      <c r="K73" s="179"/>
      <c r="L73" s="180"/>
      <c r="M73" s="180"/>
      <c r="N73" s="180"/>
      <c r="O73" s="180"/>
    </row>
    <row r="74" spans="1:15" ht="15.95" customHeight="1" x14ac:dyDescent="0.25">
      <c r="A74" s="21" t="s">
        <v>85</v>
      </c>
      <c r="B74" s="88" t="s">
        <v>179</v>
      </c>
      <c r="C74" s="23"/>
      <c r="D74" s="24">
        <f>D12+D30+D34+D38+D42+D46+D50+D54+D58+D62+D66+D70+D72</f>
        <v>817</v>
      </c>
      <c r="E74" s="24">
        <f>E12+E30+E34+E38+E42+E46+E50+E54+E58+E62+E66+E70+E72</f>
        <v>817</v>
      </c>
      <c r="F74" s="24">
        <f>F12+F30+F34+F38+F42+F46+F50+F54+F58+F62+F66+F70+F72</f>
        <v>549.20000000000005</v>
      </c>
      <c r="G74" s="24">
        <f t="shared" ref="G74:O74" si="19">G12+G30+G34+G38+G42+G46+G50+G54+G58+G62+G66+G70+G72</f>
        <v>0</v>
      </c>
      <c r="H74" s="25">
        <f t="shared" si="19"/>
        <v>0</v>
      </c>
      <c r="I74" s="25">
        <f t="shared" si="19"/>
        <v>0</v>
      </c>
      <c r="J74" s="25">
        <f t="shared" si="19"/>
        <v>0</v>
      </c>
      <c r="K74" s="25">
        <f t="shared" si="19"/>
        <v>0</v>
      </c>
      <c r="L74" s="22">
        <f t="shared" si="19"/>
        <v>817</v>
      </c>
      <c r="M74" s="22">
        <f t="shared" si="19"/>
        <v>817</v>
      </c>
      <c r="N74" s="22">
        <f t="shared" si="19"/>
        <v>549.1</v>
      </c>
      <c r="O74" s="22">
        <f t="shared" si="19"/>
        <v>0</v>
      </c>
    </row>
    <row r="75" spans="1:15" ht="15.95" customHeight="1" x14ac:dyDescent="0.25">
      <c r="A75" s="20" t="s">
        <v>86</v>
      </c>
      <c r="B75" s="447" t="s">
        <v>63</v>
      </c>
      <c r="C75" s="448"/>
      <c r="D75" s="448"/>
      <c r="E75" s="448"/>
      <c r="F75" s="448"/>
      <c r="G75" s="448"/>
      <c r="H75" s="448"/>
      <c r="I75" s="448"/>
      <c r="J75" s="448"/>
      <c r="K75" s="448"/>
      <c r="L75" s="448"/>
      <c r="M75" s="448"/>
      <c r="N75" s="448"/>
      <c r="O75" s="449"/>
    </row>
    <row r="76" spans="1:15" ht="15" customHeight="1" x14ac:dyDescent="0.25">
      <c r="A76" s="506" t="s">
        <v>87</v>
      </c>
      <c r="B76" s="81" t="s">
        <v>71</v>
      </c>
      <c r="C76" s="162"/>
      <c r="D76" s="163">
        <f>SUM(D78:D79)</f>
        <v>149</v>
      </c>
      <c r="E76" s="163">
        <f>SUM(E78:E79)</f>
        <v>149</v>
      </c>
      <c r="F76" s="163">
        <f>SUM(F78:F79)</f>
        <v>85.4</v>
      </c>
      <c r="G76" s="163">
        <f>SUM(G78:G79)</f>
        <v>0</v>
      </c>
      <c r="H76" s="164">
        <f t="shared" ref="H76:O76" si="20">SUM(H78:H79)</f>
        <v>0</v>
      </c>
      <c r="I76" s="164">
        <f t="shared" si="20"/>
        <v>0</v>
      </c>
      <c r="J76" s="164">
        <f t="shared" si="20"/>
        <v>0</v>
      </c>
      <c r="K76" s="164">
        <f t="shared" si="20"/>
        <v>0</v>
      </c>
      <c r="L76" s="81">
        <f t="shared" si="20"/>
        <v>149</v>
      </c>
      <c r="M76" s="81">
        <f t="shared" si="20"/>
        <v>149</v>
      </c>
      <c r="N76" s="81">
        <f t="shared" si="20"/>
        <v>85.4</v>
      </c>
      <c r="O76" s="81">
        <f t="shared" si="20"/>
        <v>0</v>
      </c>
    </row>
    <row r="77" spans="1:15" ht="15" customHeight="1" x14ac:dyDescent="0.25">
      <c r="A77" s="507"/>
      <c r="B77" s="166" t="s">
        <v>200</v>
      </c>
      <c r="C77" s="167"/>
      <c r="D77" s="323">
        <f>E77+G77</f>
        <v>0</v>
      </c>
      <c r="E77" s="323"/>
      <c r="F77" s="323"/>
      <c r="G77" s="323"/>
      <c r="H77" s="324">
        <f>I77+K77</f>
        <v>0</v>
      </c>
      <c r="I77" s="324"/>
      <c r="J77" s="324"/>
      <c r="K77" s="324"/>
      <c r="L77" s="30">
        <f>M77+O77</f>
        <v>0</v>
      </c>
      <c r="M77" s="30"/>
      <c r="N77" s="30"/>
      <c r="O77" s="30"/>
    </row>
    <row r="78" spans="1:15" ht="26.25" x14ac:dyDescent="0.25">
      <c r="A78" s="507"/>
      <c r="B78" s="169" t="s">
        <v>223</v>
      </c>
      <c r="C78" s="8" t="s">
        <v>32</v>
      </c>
      <c r="D78" s="441">
        <f>E78+G78</f>
        <v>81.2</v>
      </c>
      <c r="E78" s="442">
        <v>81.2</v>
      </c>
      <c r="F78" s="442">
        <v>49.6</v>
      </c>
      <c r="G78" s="442"/>
      <c r="H78" s="406">
        <f>I78+K78</f>
        <v>0</v>
      </c>
      <c r="I78" s="406"/>
      <c r="J78" s="406"/>
      <c r="K78" s="443"/>
      <c r="L78" s="12">
        <f>M78+O78</f>
        <v>81.2</v>
      </c>
      <c r="M78" s="192">
        <f>E78+I78</f>
        <v>81.2</v>
      </c>
      <c r="N78" s="192">
        <f>F78+J78</f>
        <v>49.6</v>
      </c>
      <c r="O78" s="180">
        <f>SUM(O79:O79)</f>
        <v>0</v>
      </c>
    </row>
    <row r="79" spans="1:15" ht="26.25" x14ac:dyDescent="0.25">
      <c r="A79" s="508"/>
      <c r="B79" s="174" t="s">
        <v>367</v>
      </c>
      <c r="C79" s="82" t="s">
        <v>32</v>
      </c>
      <c r="D79" s="9">
        <f>E79+G79</f>
        <v>67.8</v>
      </c>
      <c r="E79" s="9">
        <v>67.8</v>
      </c>
      <c r="F79" s="9">
        <v>35.799999999999997</v>
      </c>
      <c r="G79" s="9"/>
      <c r="H79" s="10">
        <f>I79+K79</f>
        <v>0</v>
      </c>
      <c r="I79" s="10"/>
      <c r="J79" s="10"/>
      <c r="K79" s="10"/>
      <c r="L79" s="12">
        <f>M79+O79</f>
        <v>67.8</v>
      </c>
      <c r="M79" s="193">
        <f>E79+I79</f>
        <v>67.8</v>
      </c>
      <c r="N79" s="193">
        <f>F79+J79</f>
        <v>35.799999999999997</v>
      </c>
      <c r="O79" s="12">
        <f>G79</f>
        <v>0</v>
      </c>
    </row>
    <row r="80" spans="1:15" ht="15.75" customHeight="1" x14ac:dyDescent="0.25">
      <c r="A80" s="21" t="s">
        <v>88</v>
      </c>
      <c r="B80" s="182" t="s">
        <v>181</v>
      </c>
      <c r="C80" s="29"/>
      <c r="D80" s="24">
        <f>D76</f>
        <v>149</v>
      </c>
      <c r="E80" s="24">
        <f>E76</f>
        <v>149</v>
      </c>
      <c r="F80" s="24">
        <f>F76</f>
        <v>85.4</v>
      </c>
      <c r="G80" s="24">
        <f>G76</f>
        <v>0</v>
      </c>
      <c r="H80" s="25">
        <f t="shared" ref="H80:O80" si="21">H76</f>
        <v>0</v>
      </c>
      <c r="I80" s="25">
        <f t="shared" si="21"/>
        <v>0</v>
      </c>
      <c r="J80" s="25">
        <f t="shared" si="21"/>
        <v>0</v>
      </c>
      <c r="K80" s="25">
        <f t="shared" si="21"/>
        <v>0</v>
      </c>
      <c r="L80" s="22">
        <f t="shared" si="21"/>
        <v>149</v>
      </c>
      <c r="M80" s="22">
        <f t="shared" si="21"/>
        <v>149</v>
      </c>
      <c r="N80" s="22">
        <f t="shared" si="21"/>
        <v>85.4</v>
      </c>
      <c r="O80" s="22">
        <f t="shared" si="21"/>
        <v>0</v>
      </c>
    </row>
    <row r="81" spans="1:15" ht="15.95" customHeight="1" x14ac:dyDescent="0.25">
      <c r="A81" s="20" t="s">
        <v>89</v>
      </c>
      <c r="B81" s="447" t="s">
        <v>186</v>
      </c>
      <c r="C81" s="448"/>
      <c r="D81" s="448"/>
      <c r="E81" s="448"/>
      <c r="F81" s="448"/>
      <c r="G81" s="448"/>
      <c r="H81" s="448"/>
      <c r="I81" s="448"/>
      <c r="J81" s="448"/>
      <c r="K81" s="448"/>
      <c r="L81" s="448"/>
      <c r="M81" s="448"/>
      <c r="N81" s="448"/>
      <c r="O81" s="449"/>
    </row>
    <row r="82" spans="1:15" ht="15" customHeight="1" x14ac:dyDescent="0.25">
      <c r="A82" s="6" t="s">
        <v>90</v>
      </c>
      <c r="B82" s="7" t="s">
        <v>20</v>
      </c>
      <c r="C82" s="495" t="s">
        <v>25</v>
      </c>
      <c r="D82" s="183">
        <f>E82+G82</f>
        <v>204</v>
      </c>
      <c r="E82" s="183">
        <v>204</v>
      </c>
      <c r="F82" s="183">
        <f>SUM(F83:F83)</f>
        <v>0</v>
      </c>
      <c r="G82" s="183">
        <f>SUM(G83:G83)</f>
        <v>0</v>
      </c>
      <c r="H82" s="184">
        <f>I82+K82</f>
        <v>0</v>
      </c>
      <c r="I82" s="184"/>
      <c r="J82" s="184"/>
      <c r="K82" s="184">
        <f>SUM(K83:K83)</f>
        <v>0</v>
      </c>
      <c r="L82" s="185">
        <f>M82+O82</f>
        <v>204</v>
      </c>
      <c r="M82" s="177">
        <f>E82+I82</f>
        <v>204</v>
      </c>
      <c r="N82" s="185">
        <f>SUM(N83:N83)</f>
        <v>0</v>
      </c>
      <c r="O82" s="185">
        <f>SUM(O83:O83)</f>
        <v>0</v>
      </c>
    </row>
    <row r="83" spans="1:15" ht="39" customHeight="1" x14ac:dyDescent="0.25">
      <c r="A83" s="157"/>
      <c r="B83" s="186" t="s">
        <v>226</v>
      </c>
      <c r="C83" s="496"/>
      <c r="D83" s="178"/>
      <c r="E83" s="178"/>
      <c r="F83" s="178"/>
      <c r="G83" s="178"/>
      <c r="H83" s="179"/>
      <c r="I83" s="179"/>
      <c r="J83" s="179"/>
      <c r="K83" s="179"/>
      <c r="L83" s="180"/>
      <c r="M83" s="180"/>
      <c r="N83" s="180"/>
      <c r="O83" s="180"/>
    </row>
    <row r="84" spans="1:15" ht="15" customHeight="1" x14ac:dyDescent="0.25">
      <c r="A84" s="161" t="s">
        <v>91</v>
      </c>
      <c r="B84" s="30" t="s">
        <v>7</v>
      </c>
      <c r="C84" s="497" t="s">
        <v>25</v>
      </c>
      <c r="D84" s="175">
        <f>E84+G84</f>
        <v>8.1999999999999993</v>
      </c>
      <c r="E84" s="175">
        <v>8.1999999999999993</v>
      </c>
      <c r="F84" s="175">
        <v>5.9</v>
      </c>
      <c r="G84" s="175">
        <f>SUM(G85:G85)</f>
        <v>0</v>
      </c>
      <c r="H84" s="176">
        <f>I84+K84</f>
        <v>0</v>
      </c>
      <c r="I84" s="176"/>
      <c r="J84" s="176"/>
      <c r="K84" s="176">
        <f>SUM(K85:K85)</f>
        <v>0</v>
      </c>
      <c r="L84" s="177">
        <f>M84+O84</f>
        <v>8.1999999999999993</v>
      </c>
      <c r="M84" s="177">
        <f>E84+I84</f>
        <v>8.1999999999999993</v>
      </c>
      <c r="N84" s="177">
        <f>F84+J84</f>
        <v>5.9</v>
      </c>
      <c r="O84" s="177">
        <f>G84+K84</f>
        <v>0</v>
      </c>
    </row>
    <row r="85" spans="1:15" ht="39" x14ac:dyDescent="0.25">
      <c r="A85" s="165"/>
      <c r="B85" s="170" t="s">
        <v>225</v>
      </c>
      <c r="C85" s="496"/>
      <c r="D85" s="178"/>
      <c r="E85" s="178"/>
      <c r="F85" s="178"/>
      <c r="G85" s="178"/>
      <c r="H85" s="179"/>
      <c r="I85" s="179"/>
      <c r="J85" s="179"/>
      <c r="K85" s="179"/>
      <c r="L85" s="180"/>
      <c r="M85" s="180"/>
      <c r="N85" s="180"/>
      <c r="O85" s="180"/>
    </row>
    <row r="86" spans="1:15" ht="15" customHeight="1" x14ac:dyDescent="0.25">
      <c r="A86" s="161" t="s">
        <v>92</v>
      </c>
      <c r="B86" s="30" t="s">
        <v>10</v>
      </c>
      <c r="C86" s="497" t="s">
        <v>25</v>
      </c>
      <c r="D86" s="175">
        <f>E86+G86</f>
        <v>7.8</v>
      </c>
      <c r="E86" s="175">
        <v>7.8</v>
      </c>
      <c r="F86" s="175">
        <v>5.6</v>
      </c>
      <c r="G86" s="175">
        <f>SUM(G87:G87)</f>
        <v>0</v>
      </c>
      <c r="H86" s="176">
        <f>I86+K86</f>
        <v>0</v>
      </c>
      <c r="I86" s="176"/>
      <c r="J86" s="176"/>
      <c r="K86" s="176">
        <f>SUM(K87:K87)</f>
        <v>0</v>
      </c>
      <c r="L86" s="177">
        <f>M86+O86</f>
        <v>7.8</v>
      </c>
      <c r="M86" s="177">
        <f>E86+I86</f>
        <v>7.8</v>
      </c>
      <c r="N86" s="177">
        <f>F86+J86</f>
        <v>5.6</v>
      </c>
      <c r="O86" s="177">
        <f>G86+K86</f>
        <v>0</v>
      </c>
    </row>
    <row r="87" spans="1:15" ht="39" x14ac:dyDescent="0.25">
      <c r="A87" s="165"/>
      <c r="B87" s="170" t="s">
        <v>225</v>
      </c>
      <c r="C87" s="496"/>
      <c r="D87" s="178"/>
      <c r="E87" s="178"/>
      <c r="F87" s="178"/>
      <c r="G87" s="178"/>
      <c r="H87" s="179"/>
      <c r="I87" s="179"/>
      <c r="J87" s="179"/>
      <c r="K87" s="179"/>
      <c r="L87" s="180"/>
      <c r="M87" s="180"/>
      <c r="N87" s="180"/>
      <c r="O87" s="180"/>
    </row>
    <row r="88" spans="1:15" ht="15" customHeight="1" x14ac:dyDescent="0.25">
      <c r="A88" s="161" t="s">
        <v>93</v>
      </c>
      <c r="B88" s="30" t="s">
        <v>11</v>
      </c>
      <c r="C88" s="497" t="s">
        <v>25</v>
      </c>
      <c r="D88" s="175">
        <f>E88+G88</f>
        <v>12.1</v>
      </c>
      <c r="E88" s="175">
        <v>12.1</v>
      </c>
      <c r="F88" s="175">
        <v>8.9</v>
      </c>
      <c r="G88" s="175">
        <f>SUM(G89:G89)</f>
        <v>0</v>
      </c>
      <c r="H88" s="176">
        <f>I88+K88</f>
        <v>0</v>
      </c>
      <c r="I88" s="176"/>
      <c r="J88" s="176"/>
      <c r="K88" s="176">
        <f>SUM(K89:K89)</f>
        <v>0</v>
      </c>
      <c r="L88" s="177">
        <f>M88+O88</f>
        <v>12.1</v>
      </c>
      <c r="M88" s="177">
        <f>E88+I88</f>
        <v>12.1</v>
      </c>
      <c r="N88" s="177">
        <f>F88+J88</f>
        <v>8.9</v>
      </c>
      <c r="O88" s="177">
        <f>G88+K88</f>
        <v>0</v>
      </c>
    </row>
    <row r="89" spans="1:15" ht="39" x14ac:dyDescent="0.25">
      <c r="A89" s="165"/>
      <c r="B89" s="170" t="s">
        <v>225</v>
      </c>
      <c r="C89" s="496"/>
      <c r="D89" s="178"/>
      <c r="E89" s="178"/>
      <c r="F89" s="178"/>
      <c r="G89" s="178"/>
      <c r="H89" s="179"/>
      <c r="I89" s="179"/>
      <c r="J89" s="179"/>
      <c r="K89" s="179"/>
      <c r="L89" s="180"/>
      <c r="M89" s="180"/>
      <c r="N89" s="180"/>
      <c r="O89" s="180"/>
    </row>
    <row r="90" spans="1:15" ht="15" customHeight="1" x14ac:dyDescent="0.25">
      <c r="A90" s="161" t="s">
        <v>94</v>
      </c>
      <c r="B90" s="30" t="s">
        <v>12</v>
      </c>
      <c r="C90" s="497" t="s">
        <v>25</v>
      </c>
      <c r="D90" s="175">
        <f>E90+G90</f>
        <v>8.6999999999999993</v>
      </c>
      <c r="E90" s="175">
        <v>8.6999999999999993</v>
      </c>
      <c r="F90" s="175">
        <v>6.2</v>
      </c>
      <c r="G90" s="175">
        <f>SUM(G91:G91)</f>
        <v>0</v>
      </c>
      <c r="H90" s="176">
        <f>I90+K90</f>
        <v>0</v>
      </c>
      <c r="I90" s="176"/>
      <c r="J90" s="176"/>
      <c r="K90" s="176">
        <f>SUM(K91:K91)</f>
        <v>0</v>
      </c>
      <c r="L90" s="177">
        <f>M90+O90</f>
        <v>8.6999999999999993</v>
      </c>
      <c r="M90" s="177">
        <f>E90+I90</f>
        <v>8.6999999999999993</v>
      </c>
      <c r="N90" s="177">
        <f>F90+J90</f>
        <v>6.2</v>
      </c>
      <c r="O90" s="177">
        <f>G90+K90</f>
        <v>0</v>
      </c>
    </row>
    <row r="91" spans="1:15" ht="39" x14ac:dyDescent="0.25">
      <c r="A91" s="165"/>
      <c r="B91" s="170" t="s">
        <v>225</v>
      </c>
      <c r="C91" s="496"/>
      <c r="D91" s="178"/>
      <c r="E91" s="178"/>
      <c r="F91" s="178"/>
      <c r="G91" s="178"/>
      <c r="H91" s="179"/>
      <c r="I91" s="179"/>
      <c r="J91" s="179"/>
      <c r="K91" s="179"/>
      <c r="L91" s="180"/>
      <c r="M91" s="180"/>
      <c r="N91" s="180"/>
      <c r="O91" s="180"/>
    </row>
    <row r="92" spans="1:15" ht="15" customHeight="1" x14ac:dyDescent="0.25">
      <c r="A92" s="161" t="s">
        <v>95</v>
      </c>
      <c r="B92" s="30" t="s">
        <v>62</v>
      </c>
      <c r="C92" s="497" t="s">
        <v>25</v>
      </c>
      <c r="D92" s="175">
        <f>E92+G92</f>
        <v>11.2</v>
      </c>
      <c r="E92" s="175">
        <v>11.2</v>
      </c>
      <c r="F92" s="175">
        <v>8</v>
      </c>
      <c r="G92" s="175">
        <f>SUM(G93:G93)</f>
        <v>0</v>
      </c>
      <c r="H92" s="176">
        <f>I92+K92</f>
        <v>0</v>
      </c>
      <c r="I92" s="176"/>
      <c r="J92" s="176"/>
      <c r="K92" s="176">
        <f>SUM(K93:K93)</f>
        <v>0</v>
      </c>
      <c r="L92" s="177">
        <f>M92+O92</f>
        <v>11.2</v>
      </c>
      <c r="M92" s="177">
        <f>E92+I92</f>
        <v>11.2</v>
      </c>
      <c r="N92" s="177">
        <f>F92+J92</f>
        <v>8</v>
      </c>
      <c r="O92" s="177">
        <f>G92+K92</f>
        <v>0</v>
      </c>
    </row>
    <row r="93" spans="1:15" ht="39" x14ac:dyDescent="0.25">
      <c r="A93" s="165"/>
      <c r="B93" s="170" t="s">
        <v>225</v>
      </c>
      <c r="C93" s="496"/>
      <c r="D93" s="178"/>
      <c r="E93" s="178"/>
      <c r="F93" s="178"/>
      <c r="G93" s="178"/>
      <c r="H93" s="179"/>
      <c r="I93" s="179"/>
      <c r="J93" s="179"/>
      <c r="K93" s="179"/>
      <c r="L93" s="180"/>
      <c r="M93" s="180"/>
      <c r="N93" s="180"/>
      <c r="O93" s="180"/>
    </row>
    <row r="94" spans="1:15" ht="15" customHeight="1" x14ac:dyDescent="0.25">
      <c r="A94" s="161" t="s">
        <v>96</v>
      </c>
      <c r="B94" s="30" t="s">
        <v>14</v>
      </c>
      <c r="C94" s="497" t="s">
        <v>25</v>
      </c>
      <c r="D94" s="175">
        <f>E94+G94</f>
        <v>9.1</v>
      </c>
      <c r="E94" s="175">
        <v>9.1</v>
      </c>
      <c r="F94" s="175">
        <v>6.5</v>
      </c>
      <c r="G94" s="175">
        <f>SUM(G95:G95)</f>
        <v>0</v>
      </c>
      <c r="H94" s="176">
        <f>I94+K94</f>
        <v>0</v>
      </c>
      <c r="I94" s="176"/>
      <c r="J94" s="176"/>
      <c r="K94" s="176">
        <f>SUM(K95:K95)</f>
        <v>0</v>
      </c>
      <c r="L94" s="177">
        <f>M94+O94</f>
        <v>9.1</v>
      </c>
      <c r="M94" s="177">
        <f>E94+I94</f>
        <v>9.1</v>
      </c>
      <c r="N94" s="177">
        <f>F94+J94</f>
        <v>6.5</v>
      </c>
      <c r="O94" s="177">
        <f>G94+K94</f>
        <v>0</v>
      </c>
    </row>
    <row r="95" spans="1:15" ht="39" x14ac:dyDescent="0.25">
      <c r="A95" s="165"/>
      <c r="B95" s="170" t="s">
        <v>225</v>
      </c>
      <c r="C95" s="496"/>
      <c r="D95" s="178"/>
      <c r="E95" s="178"/>
      <c r="F95" s="178"/>
      <c r="G95" s="178"/>
      <c r="H95" s="179"/>
      <c r="I95" s="179"/>
      <c r="J95" s="179"/>
      <c r="K95" s="179"/>
      <c r="L95" s="180"/>
      <c r="M95" s="180"/>
      <c r="N95" s="180"/>
      <c r="O95" s="180"/>
    </row>
    <row r="96" spans="1:15" ht="15" customHeight="1" x14ac:dyDescent="0.25">
      <c r="A96" s="161" t="s">
        <v>97</v>
      </c>
      <c r="B96" s="30" t="s">
        <v>15</v>
      </c>
      <c r="C96" s="497" t="s">
        <v>25</v>
      </c>
      <c r="D96" s="175">
        <f>E96+G96</f>
        <v>10</v>
      </c>
      <c r="E96" s="175">
        <v>10</v>
      </c>
      <c r="F96" s="175">
        <v>7.1</v>
      </c>
      <c r="G96" s="175">
        <f>SUM(G97:G97)</f>
        <v>0</v>
      </c>
      <c r="H96" s="176">
        <f>I96+K96</f>
        <v>0</v>
      </c>
      <c r="I96" s="176"/>
      <c r="J96" s="176"/>
      <c r="K96" s="176">
        <f>SUM(K97:K97)</f>
        <v>0</v>
      </c>
      <c r="L96" s="177">
        <f>M96+O96</f>
        <v>10</v>
      </c>
      <c r="M96" s="177">
        <f>E96+I96</f>
        <v>10</v>
      </c>
      <c r="N96" s="177">
        <f>F96+J96</f>
        <v>7.1</v>
      </c>
      <c r="O96" s="177">
        <f>G96+K96</f>
        <v>0</v>
      </c>
    </row>
    <row r="97" spans="1:15" ht="39" x14ac:dyDescent="0.25">
      <c r="A97" s="165"/>
      <c r="B97" s="170" t="s">
        <v>225</v>
      </c>
      <c r="C97" s="496"/>
      <c r="D97" s="178"/>
      <c r="E97" s="178"/>
      <c r="F97" s="178"/>
      <c r="G97" s="178"/>
      <c r="H97" s="179"/>
      <c r="I97" s="179"/>
      <c r="J97" s="179"/>
      <c r="K97" s="179"/>
      <c r="L97" s="180"/>
      <c r="M97" s="180"/>
      <c r="N97" s="180"/>
      <c r="O97" s="180"/>
    </row>
    <row r="98" spans="1:15" ht="15" customHeight="1" x14ac:dyDescent="0.25">
      <c r="A98" s="161" t="s">
        <v>98</v>
      </c>
      <c r="B98" s="30" t="s">
        <v>16</v>
      </c>
      <c r="C98" s="497" t="s">
        <v>25</v>
      </c>
      <c r="D98" s="175">
        <f>E98+G98</f>
        <v>26.7</v>
      </c>
      <c r="E98" s="175">
        <v>26.7</v>
      </c>
      <c r="F98" s="175">
        <v>18.8</v>
      </c>
      <c r="G98" s="175">
        <f>SUM(G99:G99)</f>
        <v>0</v>
      </c>
      <c r="H98" s="176">
        <f>I98+K98</f>
        <v>0</v>
      </c>
      <c r="I98" s="176"/>
      <c r="J98" s="176"/>
      <c r="K98" s="176">
        <f>SUM(K99:K99)</f>
        <v>0</v>
      </c>
      <c r="L98" s="177">
        <f>M98+O98</f>
        <v>26.7</v>
      </c>
      <c r="M98" s="177">
        <f>E98+I98</f>
        <v>26.7</v>
      </c>
      <c r="N98" s="177">
        <f>F98+J98</f>
        <v>18.8</v>
      </c>
      <c r="O98" s="177">
        <f>G98+K98</f>
        <v>0</v>
      </c>
    </row>
    <row r="99" spans="1:15" ht="39" x14ac:dyDescent="0.25">
      <c r="A99" s="165"/>
      <c r="B99" s="170" t="s">
        <v>225</v>
      </c>
      <c r="C99" s="496"/>
      <c r="D99" s="178"/>
      <c r="E99" s="178"/>
      <c r="F99" s="178"/>
      <c r="G99" s="178"/>
      <c r="H99" s="179"/>
      <c r="I99" s="179"/>
      <c r="J99" s="179"/>
      <c r="K99" s="179"/>
      <c r="L99" s="180"/>
      <c r="M99" s="180"/>
      <c r="N99" s="180"/>
      <c r="O99" s="180"/>
    </row>
    <row r="100" spans="1:15" ht="15" customHeight="1" x14ac:dyDescent="0.25">
      <c r="A100" s="161" t="s">
        <v>99</v>
      </c>
      <c r="B100" s="30" t="s">
        <v>17</v>
      </c>
      <c r="C100" s="497" t="s">
        <v>25</v>
      </c>
      <c r="D100" s="175">
        <f>E100+G100</f>
        <v>8.1999999999999993</v>
      </c>
      <c r="E100" s="175">
        <v>8.1999999999999993</v>
      </c>
      <c r="F100" s="175">
        <v>5.9</v>
      </c>
      <c r="G100" s="175">
        <f>SUM(G101:G101)</f>
        <v>0</v>
      </c>
      <c r="H100" s="176">
        <f>I100+K100</f>
        <v>0</v>
      </c>
      <c r="I100" s="176"/>
      <c r="J100" s="176"/>
      <c r="K100" s="176">
        <f>SUM(K101:K101)</f>
        <v>0</v>
      </c>
      <c r="L100" s="177">
        <f>M100+O100</f>
        <v>8.1999999999999993</v>
      </c>
      <c r="M100" s="177">
        <f>E100+I100</f>
        <v>8.1999999999999993</v>
      </c>
      <c r="N100" s="177">
        <f>F100+J100</f>
        <v>5.9</v>
      </c>
      <c r="O100" s="177">
        <f>G100+K100</f>
        <v>0</v>
      </c>
    </row>
    <row r="101" spans="1:15" ht="39" x14ac:dyDescent="0.25">
      <c r="A101" s="165"/>
      <c r="B101" s="170" t="s">
        <v>225</v>
      </c>
      <c r="C101" s="496"/>
      <c r="D101" s="178"/>
      <c r="E101" s="178"/>
      <c r="F101" s="178"/>
      <c r="G101" s="178"/>
      <c r="H101" s="179"/>
      <c r="I101" s="179"/>
      <c r="J101" s="179"/>
      <c r="K101" s="179"/>
      <c r="L101" s="180"/>
      <c r="M101" s="180"/>
      <c r="N101" s="180"/>
      <c r="O101" s="180"/>
    </row>
    <row r="102" spans="1:15" ht="15" customHeight="1" x14ac:dyDescent="0.25">
      <c r="A102" s="161" t="s">
        <v>100</v>
      </c>
      <c r="B102" s="30" t="s">
        <v>18</v>
      </c>
      <c r="C102" s="497" t="s">
        <v>25</v>
      </c>
      <c r="D102" s="175">
        <f>E102+G102</f>
        <v>6.5</v>
      </c>
      <c r="E102" s="175">
        <v>6.5</v>
      </c>
      <c r="F102" s="175">
        <v>4.7</v>
      </c>
      <c r="G102" s="175">
        <f>SUM(G103:G103)</f>
        <v>0</v>
      </c>
      <c r="H102" s="176">
        <f>I102+K102</f>
        <v>0</v>
      </c>
      <c r="I102" s="176"/>
      <c r="J102" s="176"/>
      <c r="K102" s="176">
        <f>SUM(K103:K103)</f>
        <v>0</v>
      </c>
      <c r="L102" s="177">
        <f>M102+O102</f>
        <v>6.5</v>
      </c>
      <c r="M102" s="177">
        <f>E102+I102</f>
        <v>6.5</v>
      </c>
      <c r="N102" s="177">
        <f>F102+J102</f>
        <v>4.7</v>
      </c>
      <c r="O102" s="177">
        <f>G102+K102</f>
        <v>0</v>
      </c>
    </row>
    <row r="103" spans="1:15" ht="39" x14ac:dyDescent="0.25">
      <c r="A103" s="165"/>
      <c r="B103" s="170" t="s">
        <v>225</v>
      </c>
      <c r="C103" s="496"/>
      <c r="D103" s="178"/>
      <c r="E103" s="178"/>
      <c r="F103" s="178"/>
      <c r="G103" s="178"/>
      <c r="H103" s="179"/>
      <c r="I103" s="179"/>
      <c r="J103" s="179"/>
      <c r="K103" s="179"/>
      <c r="L103" s="180"/>
      <c r="M103" s="180"/>
      <c r="N103" s="180"/>
      <c r="O103" s="180"/>
    </row>
    <row r="104" spans="1:15" ht="15" customHeight="1" x14ac:dyDescent="0.25">
      <c r="A104" s="161" t="s">
        <v>101</v>
      </c>
      <c r="B104" s="30" t="s">
        <v>19</v>
      </c>
      <c r="C104" s="497" t="s">
        <v>25</v>
      </c>
      <c r="D104" s="175">
        <f>E104+G104</f>
        <v>74.599999999999994</v>
      </c>
      <c r="E104" s="175">
        <v>74.599999999999994</v>
      </c>
      <c r="F104" s="175">
        <v>47</v>
      </c>
      <c r="G104" s="175">
        <f>SUM(G105:G105)</f>
        <v>0</v>
      </c>
      <c r="H104" s="176">
        <f>I104+K104</f>
        <v>0</v>
      </c>
      <c r="I104" s="176"/>
      <c r="J104" s="176"/>
      <c r="K104" s="176">
        <f>SUM(K105:K105)</f>
        <v>0</v>
      </c>
      <c r="L104" s="177">
        <f>M104+O104</f>
        <v>74.599999999999994</v>
      </c>
      <c r="M104" s="177">
        <f>E104+I104</f>
        <v>74.599999999999994</v>
      </c>
      <c r="N104" s="177">
        <f>F104+J104</f>
        <v>47</v>
      </c>
      <c r="O104" s="177">
        <f>G104+K104</f>
        <v>0</v>
      </c>
    </row>
    <row r="105" spans="1:15" ht="39" x14ac:dyDescent="0.25">
      <c r="A105" s="165"/>
      <c r="B105" s="170" t="s">
        <v>225</v>
      </c>
      <c r="C105" s="496"/>
      <c r="D105" s="178"/>
      <c r="E105" s="178"/>
      <c r="F105" s="178"/>
      <c r="G105" s="178"/>
      <c r="H105" s="179"/>
      <c r="I105" s="179"/>
      <c r="J105" s="179"/>
      <c r="K105" s="179"/>
      <c r="L105" s="180"/>
      <c r="M105" s="180"/>
      <c r="N105" s="180"/>
      <c r="O105" s="180"/>
    </row>
    <row r="106" spans="1:15" ht="15.95" customHeight="1" x14ac:dyDescent="0.25">
      <c r="A106" s="21" t="s">
        <v>102</v>
      </c>
      <c r="B106" s="28" t="s">
        <v>183</v>
      </c>
      <c r="C106" s="26"/>
      <c r="D106" s="24">
        <f>SUM(D82:D105)</f>
        <v>387.09999999999991</v>
      </c>
      <c r="E106" s="24">
        <f>SUM(E82:E105)</f>
        <v>387.09999999999991</v>
      </c>
      <c r="F106" s="24">
        <f>SUM(F82:F105)</f>
        <v>124.60000000000001</v>
      </c>
      <c r="G106" s="24">
        <f>SUM(G82:G105)</f>
        <v>0</v>
      </c>
      <c r="H106" s="25">
        <f t="shared" ref="H106:O106" si="22">SUM(H82:H105)</f>
        <v>0</v>
      </c>
      <c r="I106" s="25">
        <f t="shared" si="22"/>
        <v>0</v>
      </c>
      <c r="J106" s="25">
        <f t="shared" si="22"/>
        <v>0</v>
      </c>
      <c r="K106" s="25">
        <f t="shared" si="22"/>
        <v>0</v>
      </c>
      <c r="L106" s="22">
        <f t="shared" si="22"/>
        <v>387.09999999999991</v>
      </c>
      <c r="M106" s="22">
        <f t="shared" si="22"/>
        <v>387.09999999999991</v>
      </c>
      <c r="N106" s="22">
        <f t="shared" si="22"/>
        <v>124.60000000000001</v>
      </c>
      <c r="O106" s="22">
        <f t="shared" si="22"/>
        <v>0</v>
      </c>
    </row>
    <row r="107" spans="1:15" ht="15.95" customHeight="1" x14ac:dyDescent="0.25">
      <c r="A107" s="20" t="s">
        <v>103</v>
      </c>
      <c r="B107" s="447" t="s">
        <v>69</v>
      </c>
      <c r="C107" s="448"/>
      <c r="D107" s="448"/>
      <c r="E107" s="448"/>
      <c r="F107" s="448"/>
      <c r="G107" s="448"/>
      <c r="H107" s="448"/>
      <c r="I107" s="448"/>
      <c r="J107" s="448"/>
      <c r="K107" s="448"/>
      <c r="L107" s="448"/>
      <c r="M107" s="448"/>
      <c r="N107" s="448"/>
      <c r="O107" s="449"/>
    </row>
    <row r="108" spans="1:15" ht="15" customHeight="1" x14ac:dyDescent="0.25">
      <c r="A108" s="504" t="s">
        <v>104</v>
      </c>
      <c r="B108" s="81" t="s">
        <v>20</v>
      </c>
      <c r="C108" s="187"/>
      <c r="D108" s="163">
        <f>SUM(D110:D113)</f>
        <v>1042.2</v>
      </c>
      <c r="E108" s="163">
        <f>SUM(E110:E113)</f>
        <v>1042.2</v>
      </c>
      <c r="F108" s="163">
        <f>SUM(F110:F113)</f>
        <v>0</v>
      </c>
      <c r="G108" s="163">
        <f>SUM(G110:G113)</f>
        <v>0</v>
      </c>
      <c r="H108" s="164">
        <f t="shared" ref="H108:O108" si="23">SUM(H110:H113)</f>
        <v>0</v>
      </c>
      <c r="I108" s="164">
        <f t="shared" si="23"/>
        <v>0</v>
      </c>
      <c r="J108" s="164">
        <f t="shared" si="23"/>
        <v>0</v>
      </c>
      <c r="K108" s="164">
        <f t="shared" si="23"/>
        <v>0</v>
      </c>
      <c r="L108" s="81">
        <f t="shared" si="23"/>
        <v>1042.2</v>
      </c>
      <c r="M108" s="81">
        <f t="shared" si="23"/>
        <v>1042.2</v>
      </c>
      <c r="N108" s="81">
        <f t="shared" si="23"/>
        <v>0</v>
      </c>
      <c r="O108" s="81">
        <f t="shared" si="23"/>
        <v>0</v>
      </c>
    </row>
    <row r="109" spans="1:15" ht="15" customHeight="1" x14ac:dyDescent="0.25">
      <c r="A109" s="505"/>
      <c r="B109" s="166" t="s">
        <v>200</v>
      </c>
      <c r="C109" s="188"/>
      <c r="D109" s="168"/>
      <c r="E109" s="168"/>
      <c r="F109" s="168"/>
      <c r="G109" s="168"/>
      <c r="H109" s="80"/>
      <c r="I109" s="80"/>
      <c r="J109" s="80"/>
      <c r="K109" s="80"/>
      <c r="L109" s="36"/>
      <c r="M109" s="36"/>
      <c r="N109" s="36"/>
      <c r="O109" s="30"/>
    </row>
    <row r="110" spans="1:15" ht="26.25" x14ac:dyDescent="0.25">
      <c r="A110" s="505"/>
      <c r="B110" s="169" t="s">
        <v>227</v>
      </c>
      <c r="C110" s="189">
        <v>10</v>
      </c>
      <c r="D110" s="9">
        <f>E110+G110</f>
        <v>18.3</v>
      </c>
      <c r="E110" s="9">
        <v>18.3</v>
      </c>
      <c r="F110" s="9"/>
      <c r="G110" s="9"/>
      <c r="H110" s="10">
        <f>I110+K110</f>
        <v>0</v>
      </c>
      <c r="I110" s="10"/>
      <c r="J110" s="10"/>
      <c r="K110" s="10"/>
      <c r="L110" s="190">
        <f>M110+O110</f>
        <v>18.3</v>
      </c>
      <c r="M110" s="191">
        <f t="shared" ref="M110:O114" si="24">E110+I110</f>
        <v>18.3</v>
      </c>
      <c r="N110" s="191">
        <f t="shared" si="24"/>
        <v>0</v>
      </c>
      <c r="O110" s="192">
        <f t="shared" si="24"/>
        <v>0</v>
      </c>
    </row>
    <row r="111" spans="1:15" ht="26.25" x14ac:dyDescent="0.25">
      <c r="A111" s="505"/>
      <c r="B111" s="171" t="s">
        <v>205</v>
      </c>
      <c r="C111" s="40" t="s">
        <v>24</v>
      </c>
      <c r="D111" s="17">
        <f>E111+G111</f>
        <v>208.8</v>
      </c>
      <c r="E111" s="17">
        <v>208.8</v>
      </c>
      <c r="F111" s="17"/>
      <c r="G111" s="17"/>
      <c r="H111" s="11">
        <f>I111+K111</f>
        <v>0</v>
      </c>
      <c r="I111" s="11"/>
      <c r="J111" s="11"/>
      <c r="K111" s="11"/>
      <c r="L111" s="13">
        <f>M111+O111</f>
        <v>208.8</v>
      </c>
      <c r="M111" s="193">
        <f t="shared" si="24"/>
        <v>208.8</v>
      </c>
      <c r="N111" s="193">
        <f t="shared" si="24"/>
        <v>0</v>
      </c>
      <c r="O111" s="193">
        <f t="shared" si="24"/>
        <v>0</v>
      </c>
    </row>
    <row r="112" spans="1:15" x14ac:dyDescent="0.25">
      <c r="A112" s="505"/>
      <c r="B112" s="171" t="s">
        <v>228</v>
      </c>
      <c r="C112" s="31" t="s">
        <v>24</v>
      </c>
      <c r="D112" s="17">
        <f>E112+G112</f>
        <v>423.1</v>
      </c>
      <c r="E112" s="44">
        <v>423.1</v>
      </c>
      <c r="F112" s="44"/>
      <c r="G112" s="44"/>
      <c r="H112" s="11">
        <f>I112+K112</f>
        <v>0</v>
      </c>
      <c r="I112" s="106"/>
      <c r="J112" s="106"/>
      <c r="K112" s="106"/>
      <c r="L112" s="13">
        <f>M112+O112</f>
        <v>423.1</v>
      </c>
      <c r="M112" s="177">
        <f t="shared" si="24"/>
        <v>423.1</v>
      </c>
      <c r="N112" s="177">
        <f t="shared" si="24"/>
        <v>0</v>
      </c>
      <c r="O112" s="177">
        <f t="shared" si="24"/>
        <v>0</v>
      </c>
    </row>
    <row r="113" spans="1:15" ht="26.25" x14ac:dyDescent="0.25">
      <c r="A113" s="505"/>
      <c r="B113" s="194" t="s">
        <v>229</v>
      </c>
      <c r="C113" s="31" t="s">
        <v>24</v>
      </c>
      <c r="D113" s="17">
        <f>E113+G113</f>
        <v>392</v>
      </c>
      <c r="E113" s="17">
        <v>392</v>
      </c>
      <c r="F113" s="17"/>
      <c r="G113" s="17"/>
      <c r="H113" s="11">
        <f>I113+K113</f>
        <v>0</v>
      </c>
      <c r="I113" s="11"/>
      <c r="J113" s="11"/>
      <c r="K113" s="11"/>
      <c r="L113" s="13">
        <f>M113+O113</f>
        <v>392</v>
      </c>
      <c r="M113" s="181">
        <f t="shared" si="24"/>
        <v>392</v>
      </c>
      <c r="N113" s="177">
        <f t="shared" si="24"/>
        <v>0</v>
      </c>
      <c r="O113" s="177">
        <f t="shared" si="24"/>
        <v>0</v>
      </c>
    </row>
    <row r="114" spans="1:15" ht="15" customHeight="1" x14ac:dyDescent="0.25">
      <c r="A114" s="502" t="s">
        <v>105</v>
      </c>
      <c r="B114" s="81" t="s">
        <v>53</v>
      </c>
      <c r="C114" s="497" t="s">
        <v>24</v>
      </c>
      <c r="D114" s="175">
        <f>E114+G114</f>
        <v>115</v>
      </c>
      <c r="E114" s="175">
        <v>115</v>
      </c>
      <c r="F114" s="175">
        <v>87.8</v>
      </c>
      <c r="G114" s="175"/>
      <c r="H114" s="176">
        <f>I114+K114</f>
        <v>0</v>
      </c>
      <c r="I114" s="176"/>
      <c r="J114" s="176"/>
      <c r="K114" s="176"/>
      <c r="L114" s="177">
        <f>M114+O114</f>
        <v>115</v>
      </c>
      <c r="M114" s="177">
        <f t="shared" si="24"/>
        <v>115</v>
      </c>
      <c r="N114" s="177">
        <f t="shared" si="24"/>
        <v>87.8</v>
      </c>
      <c r="O114" s="177">
        <f t="shared" si="24"/>
        <v>0</v>
      </c>
    </row>
    <row r="115" spans="1:15" s="38" customFormat="1" ht="25.5" x14ac:dyDescent="0.2">
      <c r="A115" s="503"/>
      <c r="B115" s="170" t="s">
        <v>230</v>
      </c>
      <c r="C115" s="496"/>
      <c r="D115" s="178"/>
      <c r="E115" s="178"/>
      <c r="F115" s="178"/>
      <c r="G115" s="178"/>
      <c r="H115" s="179"/>
      <c r="I115" s="179"/>
      <c r="J115" s="179"/>
      <c r="K115" s="179"/>
      <c r="L115" s="180"/>
      <c r="M115" s="180"/>
      <c r="N115" s="180"/>
      <c r="O115" s="180"/>
    </row>
    <row r="116" spans="1:15" ht="15.95" customHeight="1" x14ac:dyDescent="0.25">
      <c r="A116" s="55" t="s">
        <v>106</v>
      </c>
      <c r="B116" s="45" t="s">
        <v>185</v>
      </c>
      <c r="C116" s="79"/>
      <c r="D116" s="24">
        <f>D108+D114</f>
        <v>1157.2</v>
      </c>
      <c r="E116" s="24">
        <f>E108+E114</f>
        <v>1157.2</v>
      </c>
      <c r="F116" s="24">
        <f>F108+F114</f>
        <v>87.8</v>
      </c>
      <c r="G116" s="24">
        <f>G108+G114</f>
        <v>0</v>
      </c>
      <c r="H116" s="25">
        <f t="shared" ref="H116:O116" si="25">H108+H114</f>
        <v>0</v>
      </c>
      <c r="I116" s="25">
        <f t="shared" si="25"/>
        <v>0</v>
      </c>
      <c r="J116" s="25">
        <f t="shared" si="25"/>
        <v>0</v>
      </c>
      <c r="K116" s="25">
        <f t="shared" si="25"/>
        <v>0</v>
      </c>
      <c r="L116" s="22">
        <f t="shared" si="25"/>
        <v>1157.2</v>
      </c>
      <c r="M116" s="22">
        <f t="shared" si="25"/>
        <v>1157.2</v>
      </c>
      <c r="N116" s="22">
        <f t="shared" si="25"/>
        <v>87.8</v>
      </c>
      <c r="O116" s="22">
        <f t="shared" si="25"/>
        <v>0</v>
      </c>
    </row>
    <row r="117" spans="1:15" ht="15.95" customHeight="1" x14ac:dyDescent="0.25">
      <c r="A117" s="107" t="s">
        <v>107</v>
      </c>
      <c r="B117" s="434" t="s">
        <v>177</v>
      </c>
      <c r="C117" s="432"/>
      <c r="D117" s="436">
        <f>SUM(D119:D138)</f>
        <v>2510.3000000000002</v>
      </c>
      <c r="E117" s="196">
        <f>SUM(E119:E138)</f>
        <v>2510.3000000000002</v>
      </c>
      <c r="F117" s="196">
        <f>SUM(F119:F138)</f>
        <v>847</v>
      </c>
      <c r="G117" s="196">
        <f>SUM(G119:G138)</f>
        <v>0</v>
      </c>
      <c r="H117" s="197">
        <f t="shared" ref="H117:O117" si="26">SUM(H119:H138)</f>
        <v>0</v>
      </c>
      <c r="I117" s="197">
        <f t="shared" si="26"/>
        <v>0</v>
      </c>
      <c r="J117" s="197">
        <f t="shared" si="26"/>
        <v>0</v>
      </c>
      <c r="K117" s="197">
        <f t="shared" si="26"/>
        <v>0</v>
      </c>
      <c r="L117" s="198">
        <f t="shared" si="26"/>
        <v>2510.3000000000002</v>
      </c>
      <c r="M117" s="198">
        <f t="shared" si="26"/>
        <v>2510.3000000000002</v>
      </c>
      <c r="N117" s="198">
        <f t="shared" si="26"/>
        <v>846.90000000000009</v>
      </c>
      <c r="O117" s="198">
        <f t="shared" si="26"/>
        <v>0</v>
      </c>
    </row>
    <row r="118" spans="1:15" ht="15" customHeight="1" x14ac:dyDescent="0.25">
      <c r="A118" s="100"/>
      <c r="B118" s="103" t="s">
        <v>200</v>
      </c>
      <c r="C118" s="421"/>
      <c r="D118" s="437"/>
      <c r="E118" s="199"/>
      <c r="F118" s="200"/>
      <c r="G118" s="200"/>
      <c r="H118" s="201"/>
      <c r="I118" s="201"/>
      <c r="J118" s="202"/>
      <c r="K118" s="202"/>
      <c r="L118" s="203"/>
      <c r="M118" s="203"/>
      <c r="N118" s="204"/>
      <c r="O118" s="204"/>
    </row>
    <row r="119" spans="1:15" ht="26.25" x14ac:dyDescent="0.25">
      <c r="A119" s="100"/>
      <c r="B119" s="205" t="s">
        <v>211</v>
      </c>
      <c r="C119" s="421"/>
      <c r="D119" s="438">
        <f>E119+G119</f>
        <v>0.8</v>
      </c>
      <c r="E119" s="207">
        <f t="shared" ref="E119:G129" si="27">E14</f>
        <v>0.8</v>
      </c>
      <c r="F119" s="207">
        <f t="shared" si="27"/>
        <v>0.6</v>
      </c>
      <c r="G119" s="207">
        <f t="shared" si="27"/>
        <v>0</v>
      </c>
      <c r="H119" s="208">
        <f t="shared" ref="H119:H138" si="28">I119+K119</f>
        <v>0</v>
      </c>
      <c r="I119" s="208">
        <f t="shared" ref="I119:K129" si="29">I14</f>
        <v>0</v>
      </c>
      <c r="J119" s="208">
        <f t="shared" si="29"/>
        <v>0</v>
      </c>
      <c r="K119" s="208">
        <f t="shared" si="29"/>
        <v>0</v>
      </c>
      <c r="L119" s="209">
        <f t="shared" ref="L119:L138" si="30">M119+O119</f>
        <v>0.8</v>
      </c>
      <c r="M119" s="209">
        <f t="shared" ref="M119:O129" si="31">M14</f>
        <v>0.8</v>
      </c>
      <c r="N119" s="209">
        <f t="shared" si="31"/>
        <v>0.6</v>
      </c>
      <c r="O119" s="209">
        <f t="shared" si="31"/>
        <v>0</v>
      </c>
    </row>
    <row r="120" spans="1:15" x14ac:dyDescent="0.25">
      <c r="A120" s="210"/>
      <c r="B120" s="205" t="s">
        <v>207</v>
      </c>
      <c r="C120" s="439"/>
      <c r="D120" s="419">
        <f t="shared" ref="D120:D138" si="32">E120+G120</f>
        <v>30.6</v>
      </c>
      <c r="E120" s="97">
        <f t="shared" si="27"/>
        <v>30.6</v>
      </c>
      <c r="F120" s="97">
        <f t="shared" si="27"/>
        <v>23.4</v>
      </c>
      <c r="G120" s="97">
        <f t="shared" si="27"/>
        <v>0</v>
      </c>
      <c r="H120" s="101">
        <f t="shared" si="28"/>
        <v>0</v>
      </c>
      <c r="I120" s="101">
        <f t="shared" si="29"/>
        <v>0</v>
      </c>
      <c r="J120" s="101">
        <f t="shared" si="29"/>
        <v>0</v>
      </c>
      <c r="K120" s="101">
        <f t="shared" si="29"/>
        <v>0</v>
      </c>
      <c r="L120" s="102">
        <f t="shared" si="30"/>
        <v>30.6</v>
      </c>
      <c r="M120" s="102">
        <f t="shared" si="31"/>
        <v>30.6</v>
      </c>
      <c r="N120" s="102">
        <f t="shared" si="31"/>
        <v>23.4</v>
      </c>
      <c r="O120" s="102">
        <f t="shared" si="31"/>
        <v>0</v>
      </c>
    </row>
    <row r="121" spans="1:15" ht="26.25" x14ac:dyDescent="0.25">
      <c r="A121" s="210"/>
      <c r="B121" s="205" t="s">
        <v>213</v>
      </c>
      <c r="C121" s="439"/>
      <c r="D121" s="419">
        <f t="shared" si="32"/>
        <v>8</v>
      </c>
      <c r="E121" s="97">
        <f t="shared" si="27"/>
        <v>8</v>
      </c>
      <c r="F121" s="97">
        <f t="shared" si="27"/>
        <v>6.1</v>
      </c>
      <c r="G121" s="97">
        <f t="shared" si="27"/>
        <v>0</v>
      </c>
      <c r="H121" s="101">
        <f t="shared" si="28"/>
        <v>0</v>
      </c>
      <c r="I121" s="101">
        <f t="shared" si="29"/>
        <v>0</v>
      </c>
      <c r="J121" s="101">
        <f t="shared" si="29"/>
        <v>0</v>
      </c>
      <c r="K121" s="101">
        <f t="shared" si="29"/>
        <v>0</v>
      </c>
      <c r="L121" s="102">
        <f t="shared" si="30"/>
        <v>8</v>
      </c>
      <c r="M121" s="102">
        <f t="shared" si="31"/>
        <v>8</v>
      </c>
      <c r="N121" s="102">
        <f t="shared" si="31"/>
        <v>6.1</v>
      </c>
      <c r="O121" s="102">
        <f t="shared" si="31"/>
        <v>0</v>
      </c>
    </row>
    <row r="122" spans="1:15" ht="26.25" x14ac:dyDescent="0.25">
      <c r="A122" s="210"/>
      <c r="B122" s="205" t="s">
        <v>209</v>
      </c>
      <c r="C122" s="439"/>
      <c r="D122" s="419">
        <f t="shared" si="32"/>
        <v>26.1</v>
      </c>
      <c r="E122" s="97">
        <f t="shared" si="27"/>
        <v>26.1</v>
      </c>
      <c r="F122" s="97">
        <f t="shared" si="27"/>
        <v>16.100000000000001</v>
      </c>
      <c r="G122" s="97">
        <f t="shared" si="27"/>
        <v>0</v>
      </c>
      <c r="H122" s="101">
        <f t="shared" si="28"/>
        <v>0</v>
      </c>
      <c r="I122" s="101">
        <f t="shared" si="29"/>
        <v>0</v>
      </c>
      <c r="J122" s="101">
        <f t="shared" si="29"/>
        <v>0</v>
      </c>
      <c r="K122" s="101">
        <f t="shared" si="29"/>
        <v>0</v>
      </c>
      <c r="L122" s="102">
        <f t="shared" si="30"/>
        <v>26.1</v>
      </c>
      <c r="M122" s="102">
        <f t="shared" si="31"/>
        <v>26.1</v>
      </c>
      <c r="N122" s="102">
        <f t="shared" si="31"/>
        <v>16.100000000000001</v>
      </c>
      <c r="O122" s="102">
        <f t="shared" si="31"/>
        <v>0</v>
      </c>
    </row>
    <row r="123" spans="1:15" x14ac:dyDescent="0.25">
      <c r="A123" s="210"/>
      <c r="B123" s="205" t="s">
        <v>214</v>
      </c>
      <c r="C123" s="439"/>
      <c r="D123" s="419">
        <f t="shared" si="32"/>
        <v>94.3</v>
      </c>
      <c r="E123" s="97">
        <f t="shared" si="27"/>
        <v>94.3</v>
      </c>
      <c r="F123" s="97">
        <f t="shared" si="27"/>
        <v>68.5</v>
      </c>
      <c r="G123" s="97">
        <f t="shared" si="27"/>
        <v>0</v>
      </c>
      <c r="H123" s="101">
        <f t="shared" si="28"/>
        <v>0</v>
      </c>
      <c r="I123" s="101">
        <f t="shared" si="29"/>
        <v>0</v>
      </c>
      <c r="J123" s="101">
        <f t="shared" si="29"/>
        <v>0</v>
      </c>
      <c r="K123" s="101">
        <f t="shared" si="29"/>
        <v>0</v>
      </c>
      <c r="L123" s="102">
        <f t="shared" si="30"/>
        <v>94.3</v>
      </c>
      <c r="M123" s="102">
        <f t="shared" si="31"/>
        <v>94.3</v>
      </c>
      <c r="N123" s="102">
        <f t="shared" si="31"/>
        <v>68.5</v>
      </c>
      <c r="O123" s="102">
        <f t="shared" si="31"/>
        <v>0</v>
      </c>
    </row>
    <row r="124" spans="1:15" x14ac:dyDescent="0.25">
      <c r="A124" s="210"/>
      <c r="B124" s="205" t="s">
        <v>215</v>
      </c>
      <c r="C124" s="439"/>
      <c r="D124" s="419">
        <f t="shared" si="32"/>
        <v>13.7</v>
      </c>
      <c r="E124" s="97">
        <f t="shared" si="27"/>
        <v>13.7</v>
      </c>
      <c r="F124" s="97">
        <f t="shared" si="27"/>
        <v>9.9</v>
      </c>
      <c r="G124" s="97">
        <f t="shared" si="27"/>
        <v>0</v>
      </c>
      <c r="H124" s="101">
        <f t="shared" si="28"/>
        <v>0</v>
      </c>
      <c r="I124" s="101">
        <f t="shared" si="29"/>
        <v>0</v>
      </c>
      <c r="J124" s="101">
        <f t="shared" si="29"/>
        <v>0</v>
      </c>
      <c r="K124" s="101">
        <f t="shared" si="29"/>
        <v>0</v>
      </c>
      <c r="L124" s="102">
        <f t="shared" si="30"/>
        <v>13.7</v>
      </c>
      <c r="M124" s="102">
        <f t="shared" si="31"/>
        <v>13.7</v>
      </c>
      <c r="N124" s="102">
        <f t="shared" si="31"/>
        <v>9.9</v>
      </c>
      <c r="O124" s="102">
        <f t="shared" si="31"/>
        <v>0</v>
      </c>
    </row>
    <row r="125" spans="1:15" ht="26.25" x14ac:dyDescent="0.25">
      <c r="A125" s="210"/>
      <c r="B125" s="205" t="s">
        <v>208</v>
      </c>
      <c r="C125" s="439"/>
      <c r="D125" s="419">
        <f t="shared" si="32"/>
        <v>9</v>
      </c>
      <c r="E125" s="97">
        <f t="shared" si="27"/>
        <v>9</v>
      </c>
      <c r="F125" s="97">
        <f t="shared" si="27"/>
        <v>6.9</v>
      </c>
      <c r="G125" s="97">
        <f t="shared" si="27"/>
        <v>0</v>
      </c>
      <c r="H125" s="101">
        <f t="shared" si="28"/>
        <v>0</v>
      </c>
      <c r="I125" s="101">
        <f t="shared" si="29"/>
        <v>0</v>
      </c>
      <c r="J125" s="101">
        <f t="shared" si="29"/>
        <v>0</v>
      </c>
      <c r="K125" s="101">
        <f t="shared" si="29"/>
        <v>0</v>
      </c>
      <c r="L125" s="102">
        <f t="shared" si="30"/>
        <v>9</v>
      </c>
      <c r="M125" s="102">
        <f t="shared" si="31"/>
        <v>9</v>
      </c>
      <c r="N125" s="102">
        <f t="shared" si="31"/>
        <v>6.9</v>
      </c>
      <c r="O125" s="102">
        <f t="shared" si="31"/>
        <v>0</v>
      </c>
    </row>
    <row r="126" spans="1:15" x14ac:dyDescent="0.25">
      <c r="A126" s="210"/>
      <c r="B126" s="205" t="s">
        <v>216</v>
      </c>
      <c r="C126" s="439"/>
      <c r="D126" s="419">
        <f t="shared" si="32"/>
        <v>12.1</v>
      </c>
      <c r="E126" s="97">
        <f t="shared" si="27"/>
        <v>12.1</v>
      </c>
      <c r="F126" s="97">
        <f t="shared" si="27"/>
        <v>2.9</v>
      </c>
      <c r="G126" s="97">
        <f t="shared" si="27"/>
        <v>0</v>
      </c>
      <c r="H126" s="101">
        <f t="shared" si="28"/>
        <v>0</v>
      </c>
      <c r="I126" s="101">
        <f t="shared" si="29"/>
        <v>0</v>
      </c>
      <c r="J126" s="101">
        <f t="shared" si="29"/>
        <v>0</v>
      </c>
      <c r="K126" s="101">
        <f t="shared" si="29"/>
        <v>0</v>
      </c>
      <c r="L126" s="102">
        <f t="shared" si="30"/>
        <v>12.1</v>
      </c>
      <c r="M126" s="102">
        <f t="shared" si="31"/>
        <v>12.1</v>
      </c>
      <c r="N126" s="102">
        <f t="shared" si="31"/>
        <v>2.9</v>
      </c>
      <c r="O126" s="102">
        <f t="shared" si="31"/>
        <v>0</v>
      </c>
    </row>
    <row r="127" spans="1:15" ht="26.25" x14ac:dyDescent="0.25">
      <c r="A127" s="210"/>
      <c r="B127" s="205" t="s">
        <v>231</v>
      </c>
      <c r="C127" s="439"/>
      <c r="D127" s="419">
        <f t="shared" si="32"/>
        <v>0.6</v>
      </c>
      <c r="E127" s="97">
        <f t="shared" si="27"/>
        <v>0.6</v>
      </c>
      <c r="F127" s="97">
        <f t="shared" si="27"/>
        <v>0.5</v>
      </c>
      <c r="G127" s="97">
        <f t="shared" si="27"/>
        <v>0</v>
      </c>
      <c r="H127" s="101">
        <f t="shared" si="28"/>
        <v>0</v>
      </c>
      <c r="I127" s="101">
        <f t="shared" si="29"/>
        <v>0</v>
      </c>
      <c r="J127" s="101">
        <f t="shared" si="29"/>
        <v>0</v>
      </c>
      <c r="K127" s="101">
        <f t="shared" si="29"/>
        <v>0</v>
      </c>
      <c r="L127" s="102">
        <f t="shared" si="30"/>
        <v>0.6</v>
      </c>
      <c r="M127" s="102">
        <f t="shared" si="31"/>
        <v>0.6</v>
      </c>
      <c r="N127" s="102">
        <f t="shared" si="31"/>
        <v>0.5</v>
      </c>
      <c r="O127" s="102">
        <f t="shared" si="31"/>
        <v>0</v>
      </c>
    </row>
    <row r="128" spans="1:15" x14ac:dyDescent="0.25">
      <c r="A128" s="210"/>
      <c r="B128" s="205" t="s">
        <v>212</v>
      </c>
      <c r="C128" s="439"/>
      <c r="D128" s="419">
        <f t="shared" si="32"/>
        <v>16.3</v>
      </c>
      <c r="E128" s="97">
        <f t="shared" si="27"/>
        <v>16.3</v>
      </c>
      <c r="F128" s="97">
        <f t="shared" si="27"/>
        <v>11.4</v>
      </c>
      <c r="G128" s="97">
        <f t="shared" si="27"/>
        <v>0</v>
      </c>
      <c r="H128" s="101">
        <f t="shared" si="28"/>
        <v>0</v>
      </c>
      <c r="I128" s="101">
        <f t="shared" si="29"/>
        <v>0</v>
      </c>
      <c r="J128" s="101">
        <f t="shared" si="29"/>
        <v>0</v>
      </c>
      <c r="K128" s="101">
        <f t="shared" si="29"/>
        <v>0</v>
      </c>
      <c r="L128" s="102">
        <f t="shared" si="30"/>
        <v>16.3</v>
      </c>
      <c r="M128" s="102">
        <f t="shared" si="31"/>
        <v>16.3</v>
      </c>
      <c r="N128" s="102">
        <f t="shared" si="31"/>
        <v>11.4</v>
      </c>
      <c r="O128" s="102">
        <f t="shared" si="31"/>
        <v>0</v>
      </c>
    </row>
    <row r="129" spans="1:15" x14ac:dyDescent="0.25">
      <c r="A129" s="210"/>
      <c r="B129" s="205" t="s">
        <v>204</v>
      </c>
      <c r="C129" s="439"/>
      <c r="D129" s="419">
        <f t="shared" si="32"/>
        <v>7.6</v>
      </c>
      <c r="E129" s="97">
        <f t="shared" si="27"/>
        <v>7.6</v>
      </c>
      <c r="F129" s="97">
        <f t="shared" si="27"/>
        <v>5.2</v>
      </c>
      <c r="G129" s="97">
        <f t="shared" si="27"/>
        <v>0</v>
      </c>
      <c r="H129" s="101">
        <f t="shared" si="28"/>
        <v>0</v>
      </c>
      <c r="I129" s="101">
        <f t="shared" si="29"/>
        <v>0</v>
      </c>
      <c r="J129" s="101">
        <f t="shared" si="29"/>
        <v>0</v>
      </c>
      <c r="K129" s="101">
        <f t="shared" si="29"/>
        <v>0</v>
      </c>
      <c r="L129" s="102">
        <f t="shared" si="30"/>
        <v>7.6</v>
      </c>
      <c r="M129" s="102">
        <f t="shared" si="31"/>
        <v>7.6</v>
      </c>
      <c r="N129" s="102">
        <f t="shared" si="31"/>
        <v>5.2</v>
      </c>
      <c r="O129" s="102">
        <f t="shared" si="31"/>
        <v>0</v>
      </c>
    </row>
    <row r="130" spans="1:15" x14ac:dyDescent="0.25">
      <c r="A130" s="210"/>
      <c r="B130" s="205" t="s">
        <v>219</v>
      </c>
      <c r="C130" s="439"/>
      <c r="D130" s="419">
        <f t="shared" si="32"/>
        <v>205</v>
      </c>
      <c r="E130" s="97">
        <f>E25+E32+E36+E40+E44+E48+E52+E56+E60+E64+E68</f>
        <v>205</v>
      </c>
      <c r="F130" s="97">
        <f>F25+F32+F36+F40+F44+F48+F52+F56+F60+F64+F68</f>
        <v>125.5</v>
      </c>
      <c r="G130" s="97">
        <f>G25+G32+G36+G40+G44+G48+G52+G56+G60+G64+G68</f>
        <v>0</v>
      </c>
      <c r="H130" s="101">
        <f t="shared" si="28"/>
        <v>0</v>
      </c>
      <c r="I130" s="101">
        <f>I25+I32+I36+I40+I44+I48+I52+I56+I60+I64+I68</f>
        <v>0</v>
      </c>
      <c r="J130" s="101">
        <f>J25+J32+J36+J40+J44+J48+J52+J56+J60+J64+J68</f>
        <v>0</v>
      </c>
      <c r="K130" s="101">
        <f>K25+K32+K36+K40+K44+K48+K52+K56+K60+K64+K68</f>
        <v>0</v>
      </c>
      <c r="L130" s="102">
        <f t="shared" si="30"/>
        <v>205</v>
      </c>
      <c r="M130" s="102">
        <f>M25+M32+M36+M40+M44+M48+M52+M56+M60+M64+M68</f>
        <v>205</v>
      </c>
      <c r="N130" s="102">
        <f>N25+N32+N36+N40+N44+N48+N52+N56+N60+N64+N68</f>
        <v>125.5</v>
      </c>
      <c r="O130" s="102">
        <f>O25+O32+O36+O40+O44+O48+O52+O56+O60+O64+O68</f>
        <v>0</v>
      </c>
    </row>
    <row r="131" spans="1:15" ht="40.5" customHeight="1" x14ac:dyDescent="0.25">
      <c r="A131" s="210"/>
      <c r="B131" s="205" t="s">
        <v>226</v>
      </c>
      <c r="C131" s="439"/>
      <c r="D131" s="419">
        <f t="shared" si="32"/>
        <v>204</v>
      </c>
      <c r="E131" s="97">
        <f>E82</f>
        <v>204</v>
      </c>
      <c r="F131" s="97">
        <f>F82</f>
        <v>0</v>
      </c>
      <c r="G131" s="97">
        <f>G82</f>
        <v>0</v>
      </c>
      <c r="H131" s="101">
        <f t="shared" si="28"/>
        <v>0</v>
      </c>
      <c r="I131" s="101">
        <f>I82</f>
        <v>0</v>
      </c>
      <c r="J131" s="101">
        <f>J82</f>
        <v>0</v>
      </c>
      <c r="K131" s="101">
        <f>K82</f>
        <v>0</v>
      </c>
      <c r="L131" s="102">
        <f t="shared" si="30"/>
        <v>204</v>
      </c>
      <c r="M131" s="102">
        <f>M82</f>
        <v>204</v>
      </c>
      <c r="N131" s="102">
        <f>N82</f>
        <v>0</v>
      </c>
      <c r="O131" s="102">
        <f>O82</f>
        <v>0</v>
      </c>
    </row>
    <row r="132" spans="1:15" x14ac:dyDescent="0.25">
      <c r="A132" s="210"/>
      <c r="B132" s="205" t="s">
        <v>224</v>
      </c>
      <c r="C132" s="439"/>
      <c r="D132" s="419">
        <f t="shared" si="32"/>
        <v>346.5</v>
      </c>
      <c r="E132" s="97">
        <f>E72</f>
        <v>346.5</v>
      </c>
      <c r="F132" s="97">
        <f>F72</f>
        <v>246.1</v>
      </c>
      <c r="G132" s="97">
        <f>G72</f>
        <v>0</v>
      </c>
      <c r="H132" s="101">
        <f t="shared" si="28"/>
        <v>0</v>
      </c>
      <c r="I132" s="101">
        <f>I72</f>
        <v>0</v>
      </c>
      <c r="J132" s="101">
        <f>J72</f>
        <v>0</v>
      </c>
      <c r="K132" s="101">
        <f>K72</f>
        <v>0</v>
      </c>
      <c r="L132" s="102">
        <f t="shared" si="30"/>
        <v>346.5</v>
      </c>
      <c r="M132" s="102">
        <f>M72</f>
        <v>346.5</v>
      </c>
      <c r="N132" s="102">
        <f>N72</f>
        <v>246.1</v>
      </c>
      <c r="O132" s="102">
        <f>O72</f>
        <v>0</v>
      </c>
    </row>
    <row r="133" spans="1:15" ht="26.25" x14ac:dyDescent="0.25">
      <c r="A133" s="210"/>
      <c r="B133" s="205" t="s">
        <v>206</v>
      </c>
      <c r="C133" s="439"/>
      <c r="D133" s="419">
        <f t="shared" si="32"/>
        <v>149</v>
      </c>
      <c r="E133" s="97">
        <f>E78+E79</f>
        <v>149</v>
      </c>
      <c r="F133" s="97">
        <f>F78+F79</f>
        <v>85.4</v>
      </c>
      <c r="G133" s="97">
        <f>G78+G79</f>
        <v>0</v>
      </c>
      <c r="H133" s="101">
        <f t="shared" si="28"/>
        <v>0</v>
      </c>
      <c r="I133" s="101">
        <f>I78+I79</f>
        <v>0</v>
      </c>
      <c r="J133" s="101">
        <f>J78+J79</f>
        <v>0</v>
      </c>
      <c r="K133" s="101">
        <f>K78+K79</f>
        <v>0</v>
      </c>
      <c r="L133" s="102">
        <f t="shared" si="30"/>
        <v>149</v>
      </c>
      <c r="M133" s="102">
        <f>M78+M79</f>
        <v>149</v>
      </c>
      <c r="N133" s="102">
        <f>N78+N79</f>
        <v>85.4</v>
      </c>
      <c r="O133" s="102">
        <f>O78+O79</f>
        <v>0</v>
      </c>
    </row>
    <row r="134" spans="1:15" ht="26.25" x14ac:dyDescent="0.25">
      <c r="A134" s="210"/>
      <c r="B134" s="205" t="s">
        <v>227</v>
      </c>
      <c r="C134" s="439"/>
      <c r="D134" s="419">
        <f t="shared" si="32"/>
        <v>19</v>
      </c>
      <c r="E134" s="97">
        <f t="shared" ref="E134:G136" si="33">E26+E110</f>
        <v>19</v>
      </c>
      <c r="F134" s="97">
        <f t="shared" si="33"/>
        <v>0.5</v>
      </c>
      <c r="G134" s="97">
        <f t="shared" si="33"/>
        <v>0</v>
      </c>
      <c r="H134" s="101">
        <f t="shared" si="28"/>
        <v>0</v>
      </c>
      <c r="I134" s="101">
        <f t="shared" ref="I134:K136" si="34">I26+I110</f>
        <v>0</v>
      </c>
      <c r="J134" s="101">
        <f t="shared" si="34"/>
        <v>0</v>
      </c>
      <c r="K134" s="101">
        <f t="shared" si="34"/>
        <v>0</v>
      </c>
      <c r="L134" s="102">
        <f t="shared" si="30"/>
        <v>19</v>
      </c>
      <c r="M134" s="102">
        <f t="shared" ref="M134:O136" si="35">M26+M110</f>
        <v>19</v>
      </c>
      <c r="N134" s="102">
        <f t="shared" si="35"/>
        <v>0.5</v>
      </c>
      <c r="O134" s="102">
        <f t="shared" si="35"/>
        <v>0</v>
      </c>
    </row>
    <row r="135" spans="1:15" ht="26.25" x14ac:dyDescent="0.25">
      <c r="A135" s="210"/>
      <c r="B135" s="205" t="s">
        <v>205</v>
      </c>
      <c r="C135" s="439"/>
      <c r="D135" s="419">
        <f t="shared" si="32"/>
        <v>214</v>
      </c>
      <c r="E135" s="97">
        <f t="shared" si="33"/>
        <v>214</v>
      </c>
      <c r="F135" s="97">
        <f t="shared" si="33"/>
        <v>0</v>
      </c>
      <c r="G135" s="97">
        <f t="shared" si="33"/>
        <v>0</v>
      </c>
      <c r="H135" s="101">
        <f t="shared" si="28"/>
        <v>0</v>
      </c>
      <c r="I135" s="101">
        <f t="shared" si="34"/>
        <v>0</v>
      </c>
      <c r="J135" s="101">
        <f t="shared" si="34"/>
        <v>0</v>
      </c>
      <c r="K135" s="101">
        <f t="shared" si="34"/>
        <v>0</v>
      </c>
      <c r="L135" s="102">
        <f t="shared" si="30"/>
        <v>214</v>
      </c>
      <c r="M135" s="102">
        <f t="shared" si="35"/>
        <v>214</v>
      </c>
      <c r="N135" s="102">
        <f t="shared" si="35"/>
        <v>0</v>
      </c>
      <c r="O135" s="102">
        <f t="shared" si="35"/>
        <v>0</v>
      </c>
    </row>
    <row r="136" spans="1:15" x14ac:dyDescent="0.25">
      <c r="A136" s="210"/>
      <c r="B136" s="205" t="s">
        <v>228</v>
      </c>
      <c r="C136" s="439"/>
      <c r="D136" s="419">
        <f t="shared" si="32"/>
        <v>440</v>
      </c>
      <c r="E136" s="97">
        <f t="shared" si="33"/>
        <v>440</v>
      </c>
      <c r="F136" s="97">
        <f t="shared" si="33"/>
        <v>10.7</v>
      </c>
      <c r="G136" s="97">
        <f t="shared" si="33"/>
        <v>0</v>
      </c>
      <c r="H136" s="101">
        <f t="shared" si="28"/>
        <v>0</v>
      </c>
      <c r="I136" s="101">
        <f t="shared" si="34"/>
        <v>0</v>
      </c>
      <c r="J136" s="101">
        <f t="shared" si="34"/>
        <v>0</v>
      </c>
      <c r="K136" s="101">
        <f t="shared" si="34"/>
        <v>0</v>
      </c>
      <c r="L136" s="102">
        <f t="shared" si="30"/>
        <v>440</v>
      </c>
      <c r="M136" s="102">
        <f t="shared" si="35"/>
        <v>440</v>
      </c>
      <c r="N136" s="102">
        <f t="shared" si="35"/>
        <v>10.7</v>
      </c>
      <c r="O136" s="102">
        <f t="shared" si="35"/>
        <v>0</v>
      </c>
    </row>
    <row r="137" spans="1:15" x14ac:dyDescent="0.25">
      <c r="A137" s="210"/>
      <c r="B137" s="205" t="s">
        <v>232</v>
      </c>
      <c r="C137" s="439"/>
      <c r="D137" s="419">
        <f t="shared" si="32"/>
        <v>518.70000000000005</v>
      </c>
      <c r="E137" s="97">
        <f>E29+E113+E114</f>
        <v>518.70000000000005</v>
      </c>
      <c r="F137" s="97">
        <f>F29+F113+F114</f>
        <v>94.899999999999991</v>
      </c>
      <c r="G137" s="97">
        <f>G29+G113+G114</f>
        <v>0</v>
      </c>
      <c r="H137" s="101">
        <f t="shared" si="28"/>
        <v>0</v>
      </c>
      <c r="I137" s="101">
        <f>I29+I113+I114</f>
        <v>0</v>
      </c>
      <c r="J137" s="101">
        <f>J29+J113+J114</f>
        <v>0</v>
      </c>
      <c r="K137" s="101">
        <f>K29+K113+K114</f>
        <v>0</v>
      </c>
      <c r="L137" s="102">
        <f t="shared" si="30"/>
        <v>518.70000000000005</v>
      </c>
      <c r="M137" s="102">
        <f>M29+M113+M114</f>
        <v>518.70000000000005</v>
      </c>
      <c r="N137" s="102">
        <f>N29+N113+N114</f>
        <v>94.899999999999991</v>
      </c>
      <c r="O137" s="102">
        <f>O29+O113+O114</f>
        <v>0</v>
      </c>
    </row>
    <row r="138" spans="1:15" ht="39" x14ac:dyDescent="0.25">
      <c r="A138" s="211"/>
      <c r="B138" s="435" t="s">
        <v>225</v>
      </c>
      <c r="C138" s="440"/>
      <c r="D138" s="419">
        <f t="shared" si="32"/>
        <v>195</v>
      </c>
      <c r="E138" s="97">
        <f>E33+E37+E41+E45+E49+E53+E57+E61+E65+E69+E70+E84+E86+E88+E90+E92+E94+E96+E98+E100+E102+E104</f>
        <v>195</v>
      </c>
      <c r="F138" s="97">
        <f>F33+F37+F41+F45+F49+F53+F57+F61+F65+F69+F70+F84+F86+F88+F90+F92+F94+F96+F98+F100+F102+F104</f>
        <v>132.4</v>
      </c>
      <c r="G138" s="97">
        <f>G33+G37+G41+G45+G49+G53+G57+G61+G65+G69+G70+G84+G86+G88+G90+G92+G94+G96+G98+G100+G102+G104</f>
        <v>0</v>
      </c>
      <c r="H138" s="101">
        <f t="shared" si="28"/>
        <v>0</v>
      </c>
      <c r="I138" s="101">
        <f>I33+I37+I41+I45+I49+I53+I57+I61+I65+I69+I70+I84+I86+I88+I90+I92+I94+I96+I98+I100+I102+I104</f>
        <v>0</v>
      </c>
      <c r="J138" s="101">
        <f>J33+J37+J41+J45+J49+J53+J57+J61+J65+J69+J70+J84+J86+J88+J90+J92+J94+J96+J98+J100+J102+J104</f>
        <v>0</v>
      </c>
      <c r="K138" s="101">
        <f>K33+K37+K41+K45+K49+K53+K57+K61+K65+K69+K70+K84+K86+K88+K90+K92+K94+K96+K98+K100+K102+K104</f>
        <v>0</v>
      </c>
      <c r="L138" s="102">
        <f t="shared" si="30"/>
        <v>195</v>
      </c>
      <c r="M138" s="102">
        <f>M33+M37+M41+M45+M49+M53+M57+M61+M65+M69+M70+M84+M86+M88+M90+M92+M94+M96+M98+M100+M102+M104</f>
        <v>195</v>
      </c>
      <c r="N138" s="102">
        <f>N33+N37+N41+N45+N49+N53+N57+N61+N65+N69+N70+N84+N86+N88+N90+N92+N94+N96+N98+N100+N102+N104</f>
        <v>132.30000000000001</v>
      </c>
      <c r="O138" s="102">
        <f>O33+O37+O41+O45+O49+O53+O57+O61+O65+O69+O70+O84+O86+O88+O90+O92+O94+O96+O98+O100+O102+O104</f>
        <v>0</v>
      </c>
    </row>
    <row r="139" spans="1:15" x14ac:dyDescent="0.25">
      <c r="A139" s="7"/>
      <c r="B139" s="51"/>
      <c r="C139" s="137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7"/>
    </row>
    <row r="140" spans="1:15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</row>
    <row r="141" spans="1:15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</row>
    <row r="142" spans="1:15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</row>
    <row r="143" spans="1:15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</row>
    <row r="144" spans="1:15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1:15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5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1:15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</row>
    <row r="148" spans="1:15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1:15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1:15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C234" s="54"/>
    </row>
    <row r="235" spans="1:15" x14ac:dyDescent="0.25">
      <c r="C235" s="54"/>
    </row>
    <row r="236" spans="1:15" x14ac:dyDescent="0.25">
      <c r="C236" s="54"/>
    </row>
    <row r="237" spans="1:15" x14ac:dyDescent="0.25">
      <c r="C237" s="54"/>
    </row>
    <row r="238" spans="1:15" x14ac:dyDescent="0.25">
      <c r="C238" s="54"/>
    </row>
    <row r="239" spans="1:15" x14ac:dyDescent="0.25">
      <c r="C239" s="54"/>
    </row>
    <row r="240" spans="1:15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</sheetData>
  <mergeCells count="42">
    <mergeCell ref="A76:A79"/>
    <mergeCell ref="C104:C105"/>
    <mergeCell ref="B1:O1"/>
    <mergeCell ref="B2:O2"/>
    <mergeCell ref="B3:O3"/>
    <mergeCell ref="B4:O4"/>
    <mergeCell ref="I8:K8"/>
    <mergeCell ref="A6:O6"/>
    <mergeCell ref="L8:L10"/>
    <mergeCell ref="M8:O8"/>
    <mergeCell ref="M9:N9"/>
    <mergeCell ref="O9:O10"/>
    <mergeCell ref="A8:A10"/>
    <mergeCell ref="B8:B10"/>
    <mergeCell ref="C8:C10"/>
    <mergeCell ref="K9:K10"/>
    <mergeCell ref="A114:A115"/>
    <mergeCell ref="A108:A113"/>
    <mergeCell ref="C114:C115"/>
    <mergeCell ref="C88:C89"/>
    <mergeCell ref="C90:C91"/>
    <mergeCell ref="C98:C99"/>
    <mergeCell ref="C102:C103"/>
    <mergeCell ref="B107:O107"/>
    <mergeCell ref="C100:C101"/>
    <mergeCell ref="C92:C93"/>
    <mergeCell ref="C96:C97"/>
    <mergeCell ref="C94:C95"/>
    <mergeCell ref="C82:C83"/>
    <mergeCell ref="C84:C85"/>
    <mergeCell ref="C86:C87"/>
    <mergeCell ref="H8:H10"/>
    <mergeCell ref="B81:O81"/>
    <mergeCell ref="E8:G8"/>
    <mergeCell ref="E9:F9"/>
    <mergeCell ref="G9:G10"/>
    <mergeCell ref="C70:C71"/>
    <mergeCell ref="B11:O11"/>
    <mergeCell ref="I9:J9"/>
    <mergeCell ref="D8:D10"/>
    <mergeCell ref="B75:O75"/>
    <mergeCell ref="C72:C73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4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10" t="s">
        <v>355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1:17" x14ac:dyDescent="0.25">
      <c r="B2" s="510" t="s">
        <v>446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1:17" x14ac:dyDescent="0.25">
      <c r="B3" s="510" t="s">
        <v>467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1:17" x14ac:dyDescent="0.25">
      <c r="B4" s="510" t="s">
        <v>368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1:17" x14ac:dyDescent="0.25">
      <c r="A5" s="7"/>
      <c r="B5" s="7"/>
      <c r="C5" s="154"/>
      <c r="D5" s="7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7"/>
    </row>
    <row r="6" spans="1:17" ht="32.25" customHeight="1" x14ac:dyDescent="0.25">
      <c r="A6" s="511" t="s">
        <v>450</v>
      </c>
      <c r="B6" s="511"/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7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457</v>
      </c>
    </row>
    <row r="8" spans="1:17" ht="15" customHeight="1" x14ac:dyDescent="0.25">
      <c r="A8" s="471" t="s">
        <v>5</v>
      </c>
      <c r="B8" s="474" t="s">
        <v>352</v>
      </c>
      <c r="C8" s="474" t="s">
        <v>54</v>
      </c>
      <c r="D8" s="451" t="s">
        <v>363</v>
      </c>
      <c r="E8" s="455" t="s">
        <v>200</v>
      </c>
      <c r="F8" s="455"/>
      <c r="G8" s="456"/>
      <c r="H8" s="477" t="s">
        <v>365</v>
      </c>
      <c r="I8" s="480" t="s">
        <v>200</v>
      </c>
      <c r="J8" s="481"/>
      <c r="K8" s="482"/>
      <c r="L8" s="512" t="s">
        <v>0</v>
      </c>
      <c r="M8" s="459" t="s">
        <v>200</v>
      </c>
      <c r="N8" s="460"/>
      <c r="O8" s="461"/>
    </row>
    <row r="9" spans="1:17" x14ac:dyDescent="0.25">
      <c r="A9" s="472"/>
      <c r="B9" s="475"/>
      <c r="C9" s="475"/>
      <c r="D9" s="452"/>
      <c r="E9" s="456" t="s">
        <v>1</v>
      </c>
      <c r="F9" s="483"/>
      <c r="G9" s="457" t="s">
        <v>2</v>
      </c>
      <c r="H9" s="478"/>
      <c r="I9" s="489" t="s">
        <v>1</v>
      </c>
      <c r="J9" s="489"/>
      <c r="K9" s="470" t="s">
        <v>2</v>
      </c>
      <c r="L9" s="513"/>
      <c r="M9" s="450" t="s">
        <v>1</v>
      </c>
      <c r="N9" s="450"/>
      <c r="O9" s="462" t="s">
        <v>2</v>
      </c>
    </row>
    <row r="10" spans="1:17" ht="28.5" customHeight="1" x14ac:dyDescent="0.25">
      <c r="A10" s="473"/>
      <c r="B10" s="476"/>
      <c r="C10" s="476"/>
      <c r="D10" s="453"/>
      <c r="E10" s="142" t="s">
        <v>3</v>
      </c>
      <c r="F10" s="143" t="s">
        <v>4</v>
      </c>
      <c r="G10" s="457"/>
      <c r="H10" s="479"/>
      <c r="I10" s="146" t="s">
        <v>3</v>
      </c>
      <c r="J10" s="140" t="s">
        <v>4</v>
      </c>
      <c r="K10" s="470"/>
      <c r="L10" s="514"/>
      <c r="M10" s="141" t="s">
        <v>3</v>
      </c>
      <c r="N10" s="139" t="s">
        <v>4</v>
      </c>
      <c r="O10" s="462"/>
    </row>
    <row r="11" spans="1:17" ht="15.95" customHeight="1" x14ac:dyDescent="0.25">
      <c r="A11" s="20" t="s">
        <v>72</v>
      </c>
      <c r="B11" s="447" t="s">
        <v>176</v>
      </c>
      <c r="C11" s="448"/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  <c r="O11" s="449"/>
    </row>
    <row r="12" spans="1:17" ht="15" customHeight="1" x14ac:dyDescent="0.25">
      <c r="A12" s="6" t="s">
        <v>187</v>
      </c>
      <c r="B12" s="155" t="s">
        <v>20</v>
      </c>
      <c r="C12" s="82"/>
      <c r="D12" s="9">
        <f t="shared" ref="D12:K12" si="0">D13+D14</f>
        <v>1020.1999999999999</v>
      </c>
      <c r="E12" s="9">
        <f t="shared" si="0"/>
        <v>1020.1999999999999</v>
      </c>
      <c r="F12" s="9">
        <f t="shared" si="0"/>
        <v>624.9</v>
      </c>
      <c r="G12" s="9">
        <f t="shared" si="0"/>
        <v>0</v>
      </c>
      <c r="H12" s="10">
        <f t="shared" si="0"/>
        <v>0</v>
      </c>
      <c r="I12" s="10">
        <f t="shared" si="0"/>
        <v>0</v>
      </c>
      <c r="J12" s="10">
        <f t="shared" si="0"/>
        <v>0</v>
      </c>
      <c r="K12" s="10">
        <f t="shared" si="0"/>
        <v>0</v>
      </c>
      <c r="L12" s="12">
        <f t="shared" ref="L12:O12" si="1">L13+L14</f>
        <v>1020.1999999999999</v>
      </c>
      <c r="M12" s="12">
        <f t="shared" si="1"/>
        <v>1020.1999999999999</v>
      </c>
      <c r="N12" s="12">
        <f t="shared" si="1"/>
        <v>624.9</v>
      </c>
      <c r="O12" s="12">
        <f t="shared" si="1"/>
        <v>0</v>
      </c>
      <c r="P12" s="71" t="s">
        <v>329</v>
      </c>
      <c r="Q12" s="72"/>
    </row>
    <row r="13" spans="1:17" ht="15" customHeight="1" x14ac:dyDescent="0.25">
      <c r="A13" s="20"/>
      <c r="B13" s="155"/>
      <c r="C13" s="31" t="s">
        <v>30</v>
      </c>
      <c r="D13" s="17">
        <f>E13+G13</f>
        <v>3.3</v>
      </c>
      <c r="E13" s="17">
        <v>3.3</v>
      </c>
      <c r="F13" s="17"/>
      <c r="G13" s="17"/>
      <c r="H13" s="11">
        <f t="shared" ref="H13:H21" si="2">I13+K13</f>
        <v>0</v>
      </c>
      <c r="I13" s="11"/>
      <c r="J13" s="11"/>
      <c r="K13" s="11"/>
      <c r="L13" s="13">
        <f t="shared" ref="L13:L21" si="3">M13+O13</f>
        <v>3.3</v>
      </c>
      <c r="M13" s="13">
        <f t="shared" ref="M13:M21" si="4">E13+I13</f>
        <v>3.3</v>
      </c>
      <c r="N13" s="13">
        <f t="shared" ref="N13:N21" si="5">F13+J13</f>
        <v>0</v>
      </c>
      <c r="O13" s="13">
        <f t="shared" ref="O13:O21" si="6">G13+K13</f>
        <v>0</v>
      </c>
      <c r="P13" s="71" t="s">
        <v>330</v>
      </c>
      <c r="Q13" s="72"/>
    </row>
    <row r="14" spans="1:17" ht="15" customHeight="1" x14ac:dyDescent="0.25">
      <c r="A14" s="157"/>
      <c r="B14" s="158"/>
      <c r="C14" s="31" t="s">
        <v>51</v>
      </c>
      <c r="D14" s="17">
        <f>E14+G14</f>
        <v>1016.9</v>
      </c>
      <c r="E14" s="17">
        <v>1016.9</v>
      </c>
      <c r="F14" s="17">
        <v>624.9</v>
      </c>
      <c r="G14" s="17"/>
      <c r="H14" s="11">
        <f t="shared" si="2"/>
        <v>0</v>
      </c>
      <c r="I14" s="11"/>
      <c r="J14" s="11"/>
      <c r="K14" s="11"/>
      <c r="L14" s="13">
        <f t="shared" si="3"/>
        <v>1016.9</v>
      </c>
      <c r="M14" s="13">
        <f t="shared" si="4"/>
        <v>1016.9</v>
      </c>
      <c r="N14" s="13">
        <f t="shared" si="5"/>
        <v>624.9</v>
      </c>
      <c r="O14" s="13">
        <f t="shared" si="6"/>
        <v>0</v>
      </c>
      <c r="P14" s="71" t="s">
        <v>331</v>
      </c>
      <c r="Q14" s="72"/>
    </row>
    <row r="15" spans="1:17" ht="15" customHeight="1" x14ac:dyDescent="0.25">
      <c r="A15" s="20" t="s">
        <v>73</v>
      </c>
      <c r="B15" s="155" t="s">
        <v>55</v>
      </c>
      <c r="C15" s="31" t="s">
        <v>51</v>
      </c>
      <c r="D15" s="17">
        <f>E15+G15</f>
        <v>426.9</v>
      </c>
      <c r="E15" s="17">
        <v>426.9</v>
      </c>
      <c r="F15" s="17">
        <v>317.39999999999998</v>
      </c>
      <c r="G15" s="17"/>
      <c r="H15" s="11">
        <f t="shared" si="2"/>
        <v>0</v>
      </c>
      <c r="I15" s="11"/>
      <c r="J15" s="11"/>
      <c r="K15" s="11"/>
      <c r="L15" s="13">
        <f t="shared" si="3"/>
        <v>426.9</v>
      </c>
      <c r="M15" s="13">
        <f t="shared" si="4"/>
        <v>426.9</v>
      </c>
      <c r="N15" s="13">
        <f t="shared" si="5"/>
        <v>317.39999999999998</v>
      </c>
      <c r="O15" s="13">
        <f t="shared" si="6"/>
        <v>0</v>
      </c>
      <c r="P15" s="71" t="s">
        <v>332</v>
      </c>
      <c r="Q15" s="72"/>
    </row>
    <row r="16" spans="1:17" ht="15" customHeight="1" x14ac:dyDescent="0.25">
      <c r="A16" s="6" t="s">
        <v>74</v>
      </c>
      <c r="B16" s="30" t="s">
        <v>33</v>
      </c>
      <c r="C16" s="31" t="s">
        <v>51</v>
      </c>
      <c r="D16" s="17">
        <f t="shared" ref="D16:D51" si="7">E16+G16</f>
        <v>465.9</v>
      </c>
      <c r="E16" s="17">
        <v>465.9</v>
      </c>
      <c r="F16" s="17">
        <v>345</v>
      </c>
      <c r="G16" s="17"/>
      <c r="H16" s="11">
        <f t="shared" si="2"/>
        <v>0</v>
      </c>
      <c r="I16" s="11"/>
      <c r="J16" s="11"/>
      <c r="K16" s="11"/>
      <c r="L16" s="13">
        <f t="shared" si="3"/>
        <v>465.9</v>
      </c>
      <c r="M16" s="13">
        <f t="shared" si="4"/>
        <v>465.9</v>
      </c>
      <c r="N16" s="13">
        <f t="shared" si="5"/>
        <v>345</v>
      </c>
      <c r="O16" s="13">
        <f t="shared" si="6"/>
        <v>0</v>
      </c>
      <c r="P16" s="71" t="s">
        <v>335</v>
      </c>
      <c r="Q16" s="72"/>
    </row>
    <row r="17" spans="1:17" ht="15" customHeight="1" x14ac:dyDescent="0.25">
      <c r="A17" s="6" t="s">
        <v>75</v>
      </c>
      <c r="B17" s="30" t="s">
        <v>164</v>
      </c>
      <c r="C17" s="31" t="s">
        <v>51</v>
      </c>
      <c r="D17" s="17">
        <f t="shared" si="7"/>
        <v>742.1</v>
      </c>
      <c r="E17" s="17">
        <v>742.1</v>
      </c>
      <c r="F17" s="17">
        <v>550.29999999999995</v>
      </c>
      <c r="G17" s="17"/>
      <c r="H17" s="11">
        <f t="shared" si="2"/>
        <v>0</v>
      </c>
      <c r="I17" s="11"/>
      <c r="J17" s="11"/>
      <c r="K17" s="11"/>
      <c r="L17" s="13">
        <f t="shared" si="3"/>
        <v>742.1</v>
      </c>
      <c r="M17" s="13">
        <f t="shared" si="4"/>
        <v>742.1</v>
      </c>
      <c r="N17" s="13">
        <f t="shared" si="5"/>
        <v>550.29999999999995</v>
      </c>
      <c r="O17" s="13">
        <f t="shared" si="6"/>
        <v>0</v>
      </c>
      <c r="P17" s="71" t="s">
        <v>333</v>
      </c>
      <c r="Q17" s="72"/>
    </row>
    <row r="18" spans="1:17" ht="15" customHeight="1" x14ac:dyDescent="0.25">
      <c r="A18" s="6" t="s">
        <v>76</v>
      </c>
      <c r="B18" s="30" t="s">
        <v>171</v>
      </c>
      <c r="C18" s="31" t="s">
        <v>51</v>
      </c>
      <c r="D18" s="17">
        <f t="shared" si="7"/>
        <v>401.2</v>
      </c>
      <c r="E18" s="17">
        <v>401.2</v>
      </c>
      <c r="F18" s="17">
        <v>298.5</v>
      </c>
      <c r="G18" s="17"/>
      <c r="H18" s="11">
        <f t="shared" si="2"/>
        <v>0</v>
      </c>
      <c r="I18" s="11"/>
      <c r="J18" s="11"/>
      <c r="K18" s="11"/>
      <c r="L18" s="13">
        <f t="shared" si="3"/>
        <v>401.2</v>
      </c>
      <c r="M18" s="13">
        <f t="shared" si="4"/>
        <v>401.2</v>
      </c>
      <c r="N18" s="13">
        <f t="shared" si="5"/>
        <v>298.5</v>
      </c>
      <c r="O18" s="13">
        <f t="shared" si="6"/>
        <v>0</v>
      </c>
      <c r="P18" s="71" t="s">
        <v>334</v>
      </c>
      <c r="Q18" s="72"/>
    </row>
    <row r="19" spans="1:17" ht="15" customHeight="1" x14ac:dyDescent="0.25">
      <c r="A19" s="14" t="s">
        <v>77</v>
      </c>
      <c r="B19" s="19" t="s">
        <v>153</v>
      </c>
      <c r="C19" s="31" t="s">
        <v>51</v>
      </c>
      <c r="D19" s="17">
        <f t="shared" si="7"/>
        <v>277.3</v>
      </c>
      <c r="E19" s="17">
        <v>277.3</v>
      </c>
      <c r="F19" s="17">
        <v>205.9</v>
      </c>
      <c r="G19" s="17"/>
      <c r="H19" s="11">
        <f t="shared" si="2"/>
        <v>0</v>
      </c>
      <c r="I19" s="11"/>
      <c r="J19" s="11"/>
      <c r="K19" s="11"/>
      <c r="L19" s="13">
        <f t="shared" si="3"/>
        <v>277.3</v>
      </c>
      <c r="M19" s="13">
        <f t="shared" si="4"/>
        <v>277.3</v>
      </c>
      <c r="N19" s="13">
        <f t="shared" si="5"/>
        <v>205.9</v>
      </c>
      <c r="O19" s="13">
        <f t="shared" si="6"/>
        <v>0</v>
      </c>
      <c r="P19" s="71" t="s">
        <v>336</v>
      </c>
      <c r="Q19" s="72">
        <f>L13+L51</f>
        <v>11.1</v>
      </c>
    </row>
    <row r="20" spans="1:17" ht="15" customHeight="1" x14ac:dyDescent="0.25">
      <c r="A20" s="20" t="s">
        <v>78</v>
      </c>
      <c r="B20" s="32" t="s">
        <v>369</v>
      </c>
      <c r="C20" s="31" t="s">
        <v>51</v>
      </c>
      <c r="D20" s="17">
        <f t="shared" si="7"/>
        <v>396.5</v>
      </c>
      <c r="E20" s="17">
        <v>396.5</v>
      </c>
      <c r="F20" s="17">
        <v>295.39999999999998</v>
      </c>
      <c r="G20" s="17"/>
      <c r="H20" s="11">
        <f t="shared" si="2"/>
        <v>0</v>
      </c>
      <c r="I20" s="11"/>
      <c r="J20" s="11"/>
      <c r="K20" s="11"/>
      <c r="L20" s="13">
        <f t="shared" si="3"/>
        <v>396.5</v>
      </c>
      <c r="M20" s="13">
        <f t="shared" si="4"/>
        <v>396.5</v>
      </c>
      <c r="N20" s="13">
        <f t="shared" si="5"/>
        <v>295.39999999999998</v>
      </c>
      <c r="O20" s="13">
        <f t="shared" si="6"/>
        <v>0</v>
      </c>
      <c r="P20" s="71" t="s">
        <v>337</v>
      </c>
      <c r="Q20" s="72">
        <f>SUM(L14:L50)</f>
        <v>9126.8999999999978</v>
      </c>
    </row>
    <row r="21" spans="1:17" ht="15" customHeight="1" x14ac:dyDescent="0.25">
      <c r="A21" s="6" t="s">
        <v>79</v>
      </c>
      <c r="B21" s="30" t="s">
        <v>156</v>
      </c>
      <c r="C21" s="16" t="s">
        <v>51</v>
      </c>
      <c r="D21" s="17">
        <f t="shared" si="7"/>
        <v>446.4</v>
      </c>
      <c r="E21" s="17">
        <v>446.4</v>
      </c>
      <c r="F21" s="17">
        <v>330.5</v>
      </c>
      <c r="G21" s="17"/>
      <c r="H21" s="11">
        <f t="shared" si="2"/>
        <v>0</v>
      </c>
      <c r="I21" s="11"/>
      <c r="J21" s="11"/>
      <c r="K21" s="11"/>
      <c r="L21" s="13">
        <f t="shared" si="3"/>
        <v>446.4</v>
      </c>
      <c r="M21" s="13">
        <f t="shared" si="4"/>
        <v>446.4</v>
      </c>
      <c r="N21" s="13">
        <f t="shared" si="5"/>
        <v>330.5</v>
      </c>
      <c r="O21" s="13">
        <f t="shared" si="6"/>
        <v>0</v>
      </c>
      <c r="P21" s="71" t="s">
        <v>338</v>
      </c>
      <c r="Q21" s="72"/>
    </row>
    <row r="22" spans="1:17" ht="15" customHeight="1" x14ac:dyDescent="0.25">
      <c r="A22" s="6" t="s">
        <v>80</v>
      </c>
      <c r="B22" s="30" t="s">
        <v>155</v>
      </c>
      <c r="C22" s="16" t="s">
        <v>51</v>
      </c>
      <c r="D22" s="17">
        <f t="shared" si="7"/>
        <v>522.70000000000005</v>
      </c>
      <c r="E22" s="17">
        <v>522.70000000000005</v>
      </c>
      <c r="F22" s="17">
        <v>386.7</v>
      </c>
      <c r="G22" s="17"/>
      <c r="H22" s="11">
        <f t="shared" ref="H22:H51" si="8">I22+K22</f>
        <v>0</v>
      </c>
      <c r="I22" s="11"/>
      <c r="J22" s="11"/>
      <c r="K22" s="11"/>
      <c r="L22" s="13">
        <f t="shared" ref="L22:L51" si="9">M22+O22</f>
        <v>522.70000000000005</v>
      </c>
      <c r="M22" s="13">
        <f t="shared" ref="M22:M51" si="10">E22+I22</f>
        <v>522.70000000000005</v>
      </c>
      <c r="N22" s="13">
        <f t="shared" ref="N22:N51" si="11">F22+J22</f>
        <v>386.7</v>
      </c>
      <c r="O22" s="13">
        <f t="shared" ref="O22:O51" si="12">G22+K22</f>
        <v>0</v>
      </c>
      <c r="P22" s="76" t="s">
        <v>177</v>
      </c>
      <c r="Q22" s="77">
        <f>SUM(Q12:Q21)</f>
        <v>9137.9999999999982</v>
      </c>
    </row>
    <row r="23" spans="1:17" ht="15" customHeight="1" x14ac:dyDescent="0.25">
      <c r="A23" s="6" t="s">
        <v>81</v>
      </c>
      <c r="B23" s="30" t="s">
        <v>154</v>
      </c>
      <c r="C23" s="16" t="s">
        <v>51</v>
      </c>
      <c r="D23" s="17">
        <f t="shared" si="7"/>
        <v>540</v>
      </c>
      <c r="E23" s="17">
        <v>540</v>
      </c>
      <c r="F23" s="17">
        <v>398.6</v>
      </c>
      <c r="G23" s="17"/>
      <c r="H23" s="11">
        <f t="shared" si="8"/>
        <v>0</v>
      </c>
      <c r="I23" s="11"/>
      <c r="J23" s="11"/>
      <c r="K23" s="11"/>
      <c r="L23" s="13">
        <f t="shared" si="9"/>
        <v>540</v>
      </c>
      <c r="M23" s="13">
        <f t="shared" si="10"/>
        <v>540</v>
      </c>
      <c r="N23" s="13">
        <f t="shared" si="11"/>
        <v>398.6</v>
      </c>
      <c r="O23" s="13">
        <f t="shared" si="12"/>
        <v>0</v>
      </c>
      <c r="P23" s="78"/>
      <c r="Q23" s="78"/>
    </row>
    <row r="24" spans="1:17" ht="15" customHeight="1" x14ac:dyDescent="0.25">
      <c r="A24" s="6" t="s">
        <v>82</v>
      </c>
      <c r="B24" s="30" t="s">
        <v>425</v>
      </c>
      <c r="C24" s="16" t="s">
        <v>51</v>
      </c>
      <c r="D24" s="17">
        <f t="shared" si="7"/>
        <v>565</v>
      </c>
      <c r="E24" s="17">
        <v>565</v>
      </c>
      <c r="F24" s="17">
        <v>416.6</v>
      </c>
      <c r="G24" s="17"/>
      <c r="H24" s="11">
        <f t="shared" si="8"/>
        <v>0</v>
      </c>
      <c r="I24" s="11"/>
      <c r="J24" s="11"/>
      <c r="K24" s="11"/>
      <c r="L24" s="13">
        <f t="shared" si="9"/>
        <v>565</v>
      </c>
      <c r="M24" s="13">
        <f t="shared" si="10"/>
        <v>565</v>
      </c>
      <c r="N24" s="13">
        <f t="shared" si="11"/>
        <v>416.6</v>
      </c>
      <c r="O24" s="13">
        <f t="shared" si="12"/>
        <v>0</v>
      </c>
      <c r="P24" s="78"/>
      <c r="Q24" s="78">
        <f>Q22-L52</f>
        <v>0</v>
      </c>
    </row>
    <row r="25" spans="1:17" ht="15" customHeight="1" x14ac:dyDescent="0.25">
      <c r="A25" s="6" t="s">
        <v>83</v>
      </c>
      <c r="B25" s="94" t="s">
        <v>46</v>
      </c>
      <c r="C25" s="31" t="s">
        <v>51</v>
      </c>
      <c r="D25" s="17">
        <f t="shared" si="7"/>
        <v>139.19999999999999</v>
      </c>
      <c r="E25" s="17">
        <v>139.19999999999999</v>
      </c>
      <c r="F25" s="17">
        <v>104.2</v>
      </c>
      <c r="G25" s="17"/>
      <c r="H25" s="11">
        <f t="shared" si="8"/>
        <v>0</v>
      </c>
      <c r="I25" s="11"/>
      <c r="J25" s="11"/>
      <c r="K25" s="11"/>
      <c r="L25" s="13">
        <f t="shared" si="9"/>
        <v>139.19999999999999</v>
      </c>
      <c r="M25" s="13">
        <f t="shared" si="10"/>
        <v>139.19999999999999</v>
      </c>
      <c r="N25" s="13">
        <f t="shared" si="11"/>
        <v>104.2</v>
      </c>
      <c r="O25" s="13">
        <f t="shared" si="12"/>
        <v>0</v>
      </c>
    </row>
    <row r="26" spans="1:17" ht="15" customHeight="1" x14ac:dyDescent="0.25">
      <c r="A26" s="6" t="s">
        <v>84</v>
      </c>
      <c r="B26" s="30" t="s">
        <v>43</v>
      </c>
      <c r="C26" s="31" t="s">
        <v>51</v>
      </c>
      <c r="D26" s="17">
        <f t="shared" si="7"/>
        <v>196.2</v>
      </c>
      <c r="E26" s="17">
        <v>196.2</v>
      </c>
      <c r="F26" s="17">
        <v>147.30000000000001</v>
      </c>
      <c r="G26" s="17"/>
      <c r="H26" s="11">
        <f t="shared" si="8"/>
        <v>0</v>
      </c>
      <c r="I26" s="11"/>
      <c r="J26" s="11"/>
      <c r="K26" s="11"/>
      <c r="L26" s="13">
        <f t="shared" si="9"/>
        <v>196.2</v>
      </c>
      <c r="M26" s="13">
        <f t="shared" si="10"/>
        <v>196.2</v>
      </c>
      <c r="N26" s="13">
        <f t="shared" si="11"/>
        <v>147.30000000000001</v>
      </c>
      <c r="O26" s="13">
        <f t="shared" si="12"/>
        <v>0</v>
      </c>
      <c r="Q26" s="2">
        <f>L52-Q22</f>
        <v>0</v>
      </c>
    </row>
    <row r="27" spans="1:17" ht="15" customHeight="1" x14ac:dyDescent="0.25">
      <c r="A27" s="6" t="s">
        <v>85</v>
      </c>
      <c r="B27" s="30" t="s">
        <v>45</v>
      </c>
      <c r="C27" s="31" t="s">
        <v>51</v>
      </c>
      <c r="D27" s="17">
        <f t="shared" si="7"/>
        <v>180.8</v>
      </c>
      <c r="E27" s="17">
        <v>180.8</v>
      </c>
      <c r="F27" s="17">
        <v>135.80000000000001</v>
      </c>
      <c r="G27" s="17"/>
      <c r="H27" s="11">
        <f t="shared" si="8"/>
        <v>0</v>
      </c>
      <c r="I27" s="11"/>
      <c r="J27" s="11"/>
      <c r="K27" s="11"/>
      <c r="L27" s="13">
        <f t="shared" si="9"/>
        <v>180.8</v>
      </c>
      <c r="M27" s="13">
        <f t="shared" si="10"/>
        <v>180.8</v>
      </c>
      <c r="N27" s="13">
        <f t="shared" si="11"/>
        <v>135.80000000000001</v>
      </c>
      <c r="O27" s="13">
        <f t="shared" si="12"/>
        <v>0</v>
      </c>
    </row>
    <row r="28" spans="1:17" ht="15" customHeight="1" x14ac:dyDescent="0.25">
      <c r="A28" s="6" t="s">
        <v>86</v>
      </c>
      <c r="B28" s="30" t="s">
        <v>169</v>
      </c>
      <c r="C28" s="31" t="s">
        <v>51</v>
      </c>
      <c r="D28" s="17">
        <f t="shared" si="7"/>
        <v>281.3</v>
      </c>
      <c r="E28" s="17">
        <v>281.3</v>
      </c>
      <c r="F28" s="17">
        <v>210</v>
      </c>
      <c r="G28" s="17"/>
      <c r="H28" s="11">
        <f t="shared" si="8"/>
        <v>0</v>
      </c>
      <c r="I28" s="11"/>
      <c r="J28" s="11"/>
      <c r="K28" s="11"/>
      <c r="L28" s="13">
        <f t="shared" si="9"/>
        <v>281.3</v>
      </c>
      <c r="M28" s="13">
        <f t="shared" si="10"/>
        <v>281.3</v>
      </c>
      <c r="N28" s="13">
        <f t="shared" si="11"/>
        <v>210</v>
      </c>
      <c r="O28" s="13">
        <f t="shared" si="12"/>
        <v>0</v>
      </c>
    </row>
    <row r="29" spans="1:17" ht="15" customHeight="1" x14ac:dyDescent="0.25">
      <c r="A29" s="6" t="s">
        <v>87</v>
      </c>
      <c r="B29" s="30" t="s">
        <v>44</v>
      </c>
      <c r="C29" s="31" t="s">
        <v>51</v>
      </c>
      <c r="D29" s="17">
        <f t="shared" si="7"/>
        <v>110.4</v>
      </c>
      <c r="E29" s="17">
        <v>110.4</v>
      </c>
      <c r="F29" s="17">
        <v>83</v>
      </c>
      <c r="G29" s="17"/>
      <c r="H29" s="11">
        <f t="shared" si="8"/>
        <v>0</v>
      </c>
      <c r="I29" s="11"/>
      <c r="J29" s="11"/>
      <c r="K29" s="11"/>
      <c r="L29" s="13">
        <f t="shared" si="9"/>
        <v>110.4</v>
      </c>
      <c r="M29" s="13">
        <f t="shared" si="10"/>
        <v>110.4</v>
      </c>
      <c r="N29" s="13">
        <f t="shared" si="11"/>
        <v>83</v>
      </c>
      <c r="O29" s="13">
        <f t="shared" si="12"/>
        <v>0</v>
      </c>
    </row>
    <row r="30" spans="1:17" ht="15" customHeight="1" x14ac:dyDescent="0.25">
      <c r="A30" s="6" t="s">
        <v>88</v>
      </c>
      <c r="B30" s="94" t="s">
        <v>47</v>
      </c>
      <c r="C30" s="31" t="s">
        <v>51</v>
      </c>
      <c r="D30" s="17">
        <f t="shared" si="7"/>
        <v>256.60000000000002</v>
      </c>
      <c r="E30" s="17">
        <v>256.60000000000002</v>
      </c>
      <c r="F30" s="17">
        <v>191.9</v>
      </c>
      <c r="G30" s="17"/>
      <c r="H30" s="11">
        <f t="shared" si="8"/>
        <v>0</v>
      </c>
      <c r="I30" s="11"/>
      <c r="J30" s="11"/>
      <c r="K30" s="11"/>
      <c r="L30" s="13">
        <f t="shared" si="9"/>
        <v>256.60000000000002</v>
      </c>
      <c r="M30" s="13">
        <f t="shared" si="10"/>
        <v>256.60000000000002</v>
      </c>
      <c r="N30" s="13">
        <f t="shared" si="11"/>
        <v>191.9</v>
      </c>
      <c r="O30" s="13">
        <f t="shared" si="12"/>
        <v>0</v>
      </c>
    </row>
    <row r="31" spans="1:17" ht="15" customHeight="1" x14ac:dyDescent="0.25">
      <c r="A31" s="6" t="s">
        <v>89</v>
      </c>
      <c r="B31" s="34" t="s">
        <v>426</v>
      </c>
      <c r="C31" s="31" t="s">
        <v>51</v>
      </c>
      <c r="D31" s="17">
        <f t="shared" si="7"/>
        <v>190.5</v>
      </c>
      <c r="E31" s="17">
        <v>190.5</v>
      </c>
      <c r="F31" s="17">
        <v>142.80000000000001</v>
      </c>
      <c r="G31" s="17"/>
      <c r="H31" s="11">
        <f t="shared" si="8"/>
        <v>0</v>
      </c>
      <c r="I31" s="11"/>
      <c r="J31" s="11"/>
      <c r="K31" s="11"/>
      <c r="L31" s="13">
        <f t="shared" si="9"/>
        <v>190.5</v>
      </c>
      <c r="M31" s="13">
        <f>E31+I31</f>
        <v>190.5</v>
      </c>
      <c r="N31" s="13">
        <f>F31+J31</f>
        <v>142.80000000000001</v>
      </c>
      <c r="O31" s="13"/>
    </row>
    <row r="32" spans="1:17" ht="15" customHeight="1" x14ac:dyDescent="0.25">
      <c r="A32" s="6" t="s">
        <v>90</v>
      </c>
      <c r="B32" s="30" t="s">
        <v>64</v>
      </c>
      <c r="C32" s="31" t="s">
        <v>51</v>
      </c>
      <c r="D32" s="17">
        <f t="shared" si="7"/>
        <v>79.3</v>
      </c>
      <c r="E32" s="17">
        <v>79.3</v>
      </c>
      <c r="F32" s="17">
        <v>58.7</v>
      </c>
      <c r="G32" s="17"/>
      <c r="H32" s="11">
        <f t="shared" si="8"/>
        <v>0</v>
      </c>
      <c r="I32" s="11"/>
      <c r="J32" s="11"/>
      <c r="K32" s="11"/>
      <c r="L32" s="13">
        <f t="shared" si="9"/>
        <v>79.3</v>
      </c>
      <c r="M32" s="13">
        <f t="shared" si="10"/>
        <v>79.3</v>
      </c>
      <c r="N32" s="13">
        <f t="shared" si="11"/>
        <v>58.7</v>
      </c>
      <c r="O32" s="13">
        <f t="shared" si="12"/>
        <v>0</v>
      </c>
    </row>
    <row r="33" spans="1:15" ht="15" customHeight="1" x14ac:dyDescent="0.25">
      <c r="A33" s="6" t="s">
        <v>91</v>
      </c>
      <c r="B33" s="30" t="s">
        <v>42</v>
      </c>
      <c r="C33" s="31" t="s">
        <v>51</v>
      </c>
      <c r="D33" s="17">
        <f t="shared" si="7"/>
        <v>191.3</v>
      </c>
      <c r="E33" s="17">
        <v>191.3</v>
      </c>
      <c r="F33" s="17">
        <v>140</v>
      </c>
      <c r="G33" s="17"/>
      <c r="H33" s="11">
        <f t="shared" si="8"/>
        <v>0</v>
      </c>
      <c r="I33" s="11"/>
      <c r="J33" s="11"/>
      <c r="K33" s="11"/>
      <c r="L33" s="13">
        <f t="shared" si="9"/>
        <v>191.3</v>
      </c>
      <c r="M33" s="13">
        <f t="shared" si="10"/>
        <v>191.3</v>
      </c>
      <c r="N33" s="13">
        <f t="shared" si="11"/>
        <v>140</v>
      </c>
      <c r="O33" s="13">
        <f t="shared" si="12"/>
        <v>0</v>
      </c>
    </row>
    <row r="34" spans="1:15" ht="15" customHeight="1" x14ac:dyDescent="0.25">
      <c r="A34" s="33" t="s">
        <v>92</v>
      </c>
      <c r="B34" s="35" t="s">
        <v>427</v>
      </c>
      <c r="C34" s="31" t="s">
        <v>51</v>
      </c>
      <c r="D34" s="17">
        <f>E34+G34</f>
        <v>90.3</v>
      </c>
      <c r="E34" s="17">
        <v>90.3</v>
      </c>
      <c r="F34" s="17">
        <v>67.400000000000006</v>
      </c>
      <c r="G34" s="17"/>
      <c r="H34" s="11">
        <f>I34+K34</f>
        <v>0</v>
      </c>
      <c r="I34" s="11"/>
      <c r="J34" s="11"/>
      <c r="K34" s="11"/>
      <c r="L34" s="13">
        <f>M34+O34</f>
        <v>90.3</v>
      </c>
      <c r="M34" s="13">
        <f>E34+I34</f>
        <v>90.3</v>
      </c>
      <c r="N34" s="13">
        <f>F34+J34</f>
        <v>67.400000000000006</v>
      </c>
      <c r="O34" s="13">
        <f>G34+K34</f>
        <v>0</v>
      </c>
    </row>
    <row r="35" spans="1:15" ht="15" customHeight="1" x14ac:dyDescent="0.25">
      <c r="A35" s="6" t="s">
        <v>93</v>
      </c>
      <c r="B35" s="94" t="s">
        <v>41</v>
      </c>
      <c r="C35" s="31" t="s">
        <v>51</v>
      </c>
      <c r="D35" s="17">
        <f t="shared" si="7"/>
        <v>91.6</v>
      </c>
      <c r="E35" s="17">
        <v>91.6</v>
      </c>
      <c r="F35" s="17">
        <v>67.7</v>
      </c>
      <c r="G35" s="17"/>
      <c r="H35" s="11">
        <f t="shared" si="8"/>
        <v>0</v>
      </c>
      <c r="I35" s="11"/>
      <c r="J35" s="11"/>
      <c r="K35" s="11"/>
      <c r="L35" s="13">
        <f t="shared" si="9"/>
        <v>91.6</v>
      </c>
      <c r="M35" s="13">
        <f t="shared" si="10"/>
        <v>91.6</v>
      </c>
      <c r="N35" s="13">
        <f t="shared" si="11"/>
        <v>67.7</v>
      </c>
      <c r="O35" s="13">
        <f t="shared" si="12"/>
        <v>0</v>
      </c>
    </row>
    <row r="36" spans="1:15" ht="15" customHeight="1" x14ac:dyDescent="0.25">
      <c r="A36" s="6" t="s">
        <v>94</v>
      </c>
      <c r="B36" s="30" t="s">
        <v>165</v>
      </c>
      <c r="C36" s="31" t="s">
        <v>51</v>
      </c>
      <c r="D36" s="17">
        <f t="shared" si="7"/>
        <v>78.7</v>
      </c>
      <c r="E36" s="17">
        <v>78.7</v>
      </c>
      <c r="F36" s="17">
        <v>58.8</v>
      </c>
      <c r="G36" s="17"/>
      <c r="H36" s="11">
        <f t="shared" si="8"/>
        <v>0</v>
      </c>
      <c r="I36" s="11"/>
      <c r="J36" s="11"/>
      <c r="K36" s="11"/>
      <c r="L36" s="13">
        <f t="shared" si="9"/>
        <v>78.7</v>
      </c>
      <c r="M36" s="13">
        <f t="shared" si="10"/>
        <v>78.7</v>
      </c>
      <c r="N36" s="13">
        <f t="shared" si="11"/>
        <v>58.8</v>
      </c>
      <c r="O36" s="13">
        <f t="shared" si="12"/>
        <v>0</v>
      </c>
    </row>
    <row r="37" spans="1:15" ht="15" customHeight="1" x14ac:dyDescent="0.25">
      <c r="A37" s="33" t="s">
        <v>95</v>
      </c>
      <c r="B37" s="30" t="s">
        <v>157</v>
      </c>
      <c r="C37" s="31" t="s">
        <v>51</v>
      </c>
      <c r="D37" s="17">
        <f t="shared" si="7"/>
        <v>157.1</v>
      </c>
      <c r="E37" s="17">
        <v>157.1</v>
      </c>
      <c r="F37" s="17">
        <v>114.1</v>
      </c>
      <c r="G37" s="17"/>
      <c r="H37" s="11">
        <f t="shared" si="8"/>
        <v>0</v>
      </c>
      <c r="I37" s="11"/>
      <c r="J37" s="11"/>
      <c r="K37" s="11"/>
      <c r="L37" s="13">
        <f t="shared" si="9"/>
        <v>157.1</v>
      </c>
      <c r="M37" s="13">
        <f t="shared" si="10"/>
        <v>157.1</v>
      </c>
      <c r="N37" s="13">
        <f t="shared" si="11"/>
        <v>114.1</v>
      </c>
      <c r="O37" s="13">
        <f t="shared" si="12"/>
        <v>0</v>
      </c>
    </row>
    <row r="38" spans="1:15" ht="15" customHeight="1" x14ac:dyDescent="0.25">
      <c r="A38" s="6" t="s">
        <v>96</v>
      </c>
      <c r="B38" s="30" t="s">
        <v>34</v>
      </c>
      <c r="C38" s="31" t="s">
        <v>51</v>
      </c>
      <c r="D38" s="17">
        <f t="shared" si="7"/>
        <v>92.7</v>
      </c>
      <c r="E38" s="17">
        <v>92.7</v>
      </c>
      <c r="F38" s="17">
        <v>67.400000000000006</v>
      </c>
      <c r="G38" s="17"/>
      <c r="H38" s="11">
        <f t="shared" si="8"/>
        <v>0</v>
      </c>
      <c r="I38" s="11"/>
      <c r="J38" s="11"/>
      <c r="K38" s="11"/>
      <c r="L38" s="13">
        <f t="shared" si="9"/>
        <v>92.7</v>
      </c>
      <c r="M38" s="13">
        <f t="shared" si="10"/>
        <v>92.7</v>
      </c>
      <c r="N38" s="13">
        <f t="shared" si="11"/>
        <v>67.400000000000006</v>
      </c>
      <c r="O38" s="13">
        <f t="shared" si="12"/>
        <v>0</v>
      </c>
    </row>
    <row r="39" spans="1:15" ht="15" customHeight="1" x14ac:dyDescent="0.25">
      <c r="A39" s="6" t="s">
        <v>97</v>
      </c>
      <c r="B39" s="30" t="s">
        <v>36</v>
      </c>
      <c r="C39" s="31" t="s">
        <v>51</v>
      </c>
      <c r="D39" s="17">
        <f t="shared" si="7"/>
        <v>100.5</v>
      </c>
      <c r="E39" s="17">
        <v>100.5</v>
      </c>
      <c r="F39" s="17">
        <v>73.3</v>
      </c>
      <c r="G39" s="17"/>
      <c r="H39" s="11">
        <f t="shared" si="8"/>
        <v>0</v>
      </c>
      <c r="I39" s="11"/>
      <c r="J39" s="11"/>
      <c r="K39" s="11"/>
      <c r="L39" s="13">
        <f t="shared" si="9"/>
        <v>100.5</v>
      </c>
      <c r="M39" s="13">
        <f t="shared" si="10"/>
        <v>100.5</v>
      </c>
      <c r="N39" s="13">
        <f t="shared" si="11"/>
        <v>73.3</v>
      </c>
      <c r="O39" s="13">
        <f t="shared" si="12"/>
        <v>0</v>
      </c>
    </row>
    <row r="40" spans="1:15" ht="15" customHeight="1" x14ac:dyDescent="0.25">
      <c r="A40" s="6" t="s">
        <v>98</v>
      </c>
      <c r="B40" s="30" t="s">
        <v>38</v>
      </c>
      <c r="C40" s="31" t="s">
        <v>51</v>
      </c>
      <c r="D40" s="17">
        <f t="shared" si="7"/>
        <v>186.6</v>
      </c>
      <c r="E40" s="17">
        <v>186.6</v>
      </c>
      <c r="F40" s="17">
        <v>135.9</v>
      </c>
      <c r="G40" s="17"/>
      <c r="H40" s="11">
        <f t="shared" si="8"/>
        <v>0</v>
      </c>
      <c r="I40" s="11"/>
      <c r="J40" s="11"/>
      <c r="K40" s="11"/>
      <c r="L40" s="13">
        <f t="shared" si="9"/>
        <v>186.6</v>
      </c>
      <c r="M40" s="13">
        <f t="shared" si="10"/>
        <v>186.6</v>
      </c>
      <c r="N40" s="13">
        <f t="shared" si="11"/>
        <v>135.9</v>
      </c>
      <c r="O40" s="13">
        <f t="shared" si="12"/>
        <v>0</v>
      </c>
    </row>
    <row r="41" spans="1:15" ht="15" customHeight="1" x14ac:dyDescent="0.25">
      <c r="A41" s="6" t="s">
        <v>99</v>
      </c>
      <c r="B41" s="30" t="s">
        <v>37</v>
      </c>
      <c r="C41" s="31" t="s">
        <v>51</v>
      </c>
      <c r="D41" s="17">
        <f t="shared" si="7"/>
        <v>104.8</v>
      </c>
      <c r="E41" s="17">
        <v>104.8</v>
      </c>
      <c r="F41" s="17">
        <v>76.7</v>
      </c>
      <c r="G41" s="17"/>
      <c r="H41" s="11">
        <f t="shared" si="8"/>
        <v>0</v>
      </c>
      <c r="I41" s="11"/>
      <c r="J41" s="11"/>
      <c r="K41" s="11"/>
      <c r="L41" s="13">
        <f t="shared" si="9"/>
        <v>104.8</v>
      </c>
      <c r="M41" s="13">
        <f t="shared" si="10"/>
        <v>104.8</v>
      </c>
      <c r="N41" s="13">
        <f t="shared" si="11"/>
        <v>76.7</v>
      </c>
      <c r="O41" s="13">
        <f t="shared" si="12"/>
        <v>0</v>
      </c>
    </row>
    <row r="42" spans="1:15" ht="15" customHeight="1" x14ac:dyDescent="0.25">
      <c r="A42" s="6" t="s">
        <v>100</v>
      </c>
      <c r="B42" s="36" t="s">
        <v>35</v>
      </c>
      <c r="C42" s="16" t="s">
        <v>51</v>
      </c>
      <c r="D42" s="17">
        <f t="shared" si="7"/>
        <v>151.5</v>
      </c>
      <c r="E42" s="17">
        <v>151.5</v>
      </c>
      <c r="F42" s="17">
        <v>110.2</v>
      </c>
      <c r="G42" s="17"/>
      <c r="H42" s="11">
        <f t="shared" si="8"/>
        <v>0</v>
      </c>
      <c r="I42" s="11"/>
      <c r="J42" s="11"/>
      <c r="K42" s="11"/>
      <c r="L42" s="13">
        <f t="shared" si="9"/>
        <v>151.5</v>
      </c>
      <c r="M42" s="13">
        <f t="shared" si="10"/>
        <v>151.5</v>
      </c>
      <c r="N42" s="13">
        <f t="shared" si="11"/>
        <v>110.2</v>
      </c>
      <c r="O42" s="13">
        <f t="shared" si="12"/>
        <v>0</v>
      </c>
    </row>
    <row r="43" spans="1:15" ht="15" customHeight="1" x14ac:dyDescent="0.25">
      <c r="A43" s="6" t="s">
        <v>101</v>
      </c>
      <c r="B43" s="37" t="s">
        <v>39</v>
      </c>
      <c r="C43" s="16" t="s">
        <v>51</v>
      </c>
      <c r="D43" s="17">
        <f t="shared" si="7"/>
        <v>39.799999999999997</v>
      </c>
      <c r="E43" s="17">
        <v>39.799999999999997</v>
      </c>
      <c r="F43" s="17">
        <v>29.6</v>
      </c>
      <c r="G43" s="17"/>
      <c r="H43" s="11">
        <f t="shared" si="8"/>
        <v>0</v>
      </c>
      <c r="I43" s="11"/>
      <c r="J43" s="11"/>
      <c r="K43" s="11"/>
      <c r="L43" s="13">
        <f t="shared" si="9"/>
        <v>39.799999999999997</v>
      </c>
      <c r="M43" s="13">
        <f t="shared" si="10"/>
        <v>39.799999999999997</v>
      </c>
      <c r="N43" s="13">
        <f t="shared" si="11"/>
        <v>29.6</v>
      </c>
      <c r="O43" s="13">
        <f t="shared" si="12"/>
        <v>0</v>
      </c>
    </row>
    <row r="44" spans="1:15" ht="15" customHeight="1" x14ac:dyDescent="0.25">
      <c r="A44" s="6" t="s">
        <v>102</v>
      </c>
      <c r="B44" s="37" t="s">
        <v>40</v>
      </c>
      <c r="C44" s="16" t="s">
        <v>51</v>
      </c>
      <c r="D44" s="17">
        <f t="shared" si="7"/>
        <v>50.1</v>
      </c>
      <c r="E44" s="17">
        <v>50.1</v>
      </c>
      <c r="F44" s="17">
        <v>36.799999999999997</v>
      </c>
      <c r="G44" s="17"/>
      <c r="H44" s="11">
        <f t="shared" si="8"/>
        <v>0</v>
      </c>
      <c r="I44" s="11"/>
      <c r="J44" s="11"/>
      <c r="K44" s="11"/>
      <c r="L44" s="13">
        <f t="shared" si="9"/>
        <v>50.1</v>
      </c>
      <c r="M44" s="13">
        <f t="shared" si="10"/>
        <v>50.1</v>
      </c>
      <c r="N44" s="13">
        <f t="shared" si="11"/>
        <v>36.799999999999997</v>
      </c>
      <c r="O44" s="13">
        <f t="shared" si="12"/>
        <v>0</v>
      </c>
    </row>
    <row r="45" spans="1:15" ht="15" customHeight="1" x14ac:dyDescent="0.25">
      <c r="A45" s="6" t="s">
        <v>103</v>
      </c>
      <c r="B45" s="36" t="s">
        <v>49</v>
      </c>
      <c r="C45" s="16" t="s">
        <v>51</v>
      </c>
      <c r="D45" s="17">
        <f t="shared" si="7"/>
        <v>0.8</v>
      </c>
      <c r="E45" s="17">
        <v>0.8</v>
      </c>
      <c r="F45" s="17">
        <v>0.6</v>
      </c>
      <c r="G45" s="17"/>
      <c r="H45" s="11">
        <f t="shared" si="8"/>
        <v>0</v>
      </c>
      <c r="I45" s="11"/>
      <c r="J45" s="11"/>
      <c r="K45" s="11"/>
      <c r="L45" s="13">
        <f t="shared" si="9"/>
        <v>0.8</v>
      </c>
      <c r="M45" s="13">
        <f t="shared" si="10"/>
        <v>0.8</v>
      </c>
      <c r="N45" s="13">
        <f t="shared" si="11"/>
        <v>0.6</v>
      </c>
      <c r="O45" s="13">
        <f t="shared" si="12"/>
        <v>0</v>
      </c>
    </row>
    <row r="46" spans="1:15" ht="15" customHeight="1" x14ac:dyDescent="0.25">
      <c r="A46" s="6" t="s">
        <v>104</v>
      </c>
      <c r="B46" s="36" t="s">
        <v>48</v>
      </c>
      <c r="C46" s="16" t="s">
        <v>51</v>
      </c>
      <c r="D46" s="17">
        <f t="shared" si="7"/>
        <v>7.9</v>
      </c>
      <c r="E46" s="17">
        <v>7.9</v>
      </c>
      <c r="F46" s="17">
        <v>6</v>
      </c>
      <c r="G46" s="17"/>
      <c r="H46" s="11">
        <f t="shared" si="8"/>
        <v>0</v>
      </c>
      <c r="I46" s="11"/>
      <c r="J46" s="11"/>
      <c r="K46" s="11"/>
      <c r="L46" s="13">
        <f t="shared" si="9"/>
        <v>7.9</v>
      </c>
      <c r="M46" s="13">
        <f t="shared" si="10"/>
        <v>7.9</v>
      </c>
      <c r="N46" s="13">
        <f t="shared" si="11"/>
        <v>6</v>
      </c>
      <c r="O46" s="13">
        <f t="shared" si="12"/>
        <v>0</v>
      </c>
    </row>
    <row r="47" spans="1:15" ht="15" customHeight="1" x14ac:dyDescent="0.25">
      <c r="A47" s="6" t="s">
        <v>105</v>
      </c>
      <c r="B47" s="36" t="s">
        <v>66</v>
      </c>
      <c r="C47" s="16" t="s">
        <v>51</v>
      </c>
      <c r="D47" s="17">
        <f t="shared" si="7"/>
        <v>1.6</v>
      </c>
      <c r="E47" s="17">
        <v>1.6</v>
      </c>
      <c r="F47" s="17">
        <v>1.2</v>
      </c>
      <c r="G47" s="17"/>
      <c r="H47" s="11">
        <f t="shared" si="8"/>
        <v>0</v>
      </c>
      <c r="I47" s="11"/>
      <c r="J47" s="11"/>
      <c r="K47" s="11"/>
      <c r="L47" s="13">
        <f t="shared" si="9"/>
        <v>1.6</v>
      </c>
      <c r="M47" s="13">
        <f t="shared" si="10"/>
        <v>1.6</v>
      </c>
      <c r="N47" s="13">
        <f t="shared" si="11"/>
        <v>1.2</v>
      </c>
      <c r="O47" s="13">
        <f t="shared" si="12"/>
        <v>0</v>
      </c>
    </row>
    <row r="48" spans="1:15" ht="15" customHeight="1" x14ac:dyDescent="0.25">
      <c r="A48" s="6" t="s">
        <v>106</v>
      </c>
      <c r="B48" s="36" t="s">
        <v>50</v>
      </c>
      <c r="C48" s="16" t="s">
        <v>51</v>
      </c>
      <c r="D48" s="17">
        <f t="shared" si="7"/>
        <v>67.599999999999994</v>
      </c>
      <c r="E48" s="17">
        <v>67.599999999999994</v>
      </c>
      <c r="F48" s="17">
        <v>51.6</v>
      </c>
      <c r="G48" s="17"/>
      <c r="H48" s="11">
        <f t="shared" si="8"/>
        <v>0</v>
      </c>
      <c r="I48" s="11"/>
      <c r="J48" s="11"/>
      <c r="K48" s="11"/>
      <c r="L48" s="13">
        <f t="shared" si="9"/>
        <v>67.599999999999994</v>
      </c>
      <c r="M48" s="13">
        <f t="shared" si="10"/>
        <v>67.599999999999994</v>
      </c>
      <c r="N48" s="13">
        <f t="shared" si="11"/>
        <v>51.6</v>
      </c>
      <c r="O48" s="13">
        <f t="shared" si="12"/>
        <v>0</v>
      </c>
    </row>
    <row r="49" spans="1:15" ht="15" customHeight="1" x14ac:dyDescent="0.25">
      <c r="A49" s="6" t="s">
        <v>107</v>
      </c>
      <c r="B49" s="36" t="s">
        <v>172</v>
      </c>
      <c r="C49" s="16" t="s">
        <v>51</v>
      </c>
      <c r="D49" s="17">
        <f t="shared" si="7"/>
        <v>284.5</v>
      </c>
      <c r="E49" s="17">
        <v>284.5</v>
      </c>
      <c r="F49" s="17">
        <v>215.1</v>
      </c>
      <c r="G49" s="17"/>
      <c r="H49" s="11">
        <f t="shared" si="8"/>
        <v>0</v>
      </c>
      <c r="I49" s="11"/>
      <c r="J49" s="11"/>
      <c r="K49" s="11"/>
      <c r="L49" s="13">
        <f t="shared" si="9"/>
        <v>284.5</v>
      </c>
      <c r="M49" s="13">
        <f t="shared" si="10"/>
        <v>284.5</v>
      </c>
      <c r="N49" s="13">
        <f t="shared" si="11"/>
        <v>215.1</v>
      </c>
      <c r="O49" s="13">
        <f t="shared" si="12"/>
        <v>0</v>
      </c>
    </row>
    <row r="50" spans="1:15" s="38" customFormat="1" ht="15" customHeight="1" x14ac:dyDescent="0.25">
      <c r="A50" s="6" t="s">
        <v>108</v>
      </c>
      <c r="B50" s="36" t="s">
        <v>173</v>
      </c>
      <c r="C50" s="16" t="s">
        <v>51</v>
      </c>
      <c r="D50" s="17">
        <f t="shared" si="7"/>
        <v>194.3</v>
      </c>
      <c r="E50" s="17">
        <v>194.3</v>
      </c>
      <c r="F50" s="17">
        <v>147</v>
      </c>
      <c r="G50" s="17"/>
      <c r="H50" s="11">
        <f t="shared" si="8"/>
        <v>0</v>
      </c>
      <c r="I50" s="11"/>
      <c r="J50" s="11"/>
      <c r="K50" s="11"/>
      <c r="L50" s="13">
        <f t="shared" si="9"/>
        <v>194.3</v>
      </c>
      <c r="M50" s="13">
        <f t="shared" si="10"/>
        <v>194.3</v>
      </c>
      <c r="N50" s="13">
        <f t="shared" si="11"/>
        <v>147</v>
      </c>
      <c r="O50" s="13">
        <f t="shared" si="12"/>
        <v>0</v>
      </c>
    </row>
    <row r="51" spans="1:15" s="38" customFormat="1" ht="15" customHeight="1" x14ac:dyDescent="0.25">
      <c r="A51" s="6" t="s">
        <v>109</v>
      </c>
      <c r="B51" s="36" t="s">
        <v>65</v>
      </c>
      <c r="C51" s="16" t="s">
        <v>30</v>
      </c>
      <c r="D51" s="17">
        <f t="shared" si="7"/>
        <v>7.8</v>
      </c>
      <c r="E51" s="17">
        <v>7.8</v>
      </c>
      <c r="F51" s="17">
        <v>6</v>
      </c>
      <c r="G51" s="17"/>
      <c r="H51" s="11">
        <f t="shared" si="8"/>
        <v>0</v>
      </c>
      <c r="I51" s="11"/>
      <c r="J51" s="11"/>
      <c r="K51" s="11"/>
      <c r="L51" s="13">
        <f t="shared" si="9"/>
        <v>7.8</v>
      </c>
      <c r="M51" s="13">
        <f t="shared" si="10"/>
        <v>7.8</v>
      </c>
      <c r="N51" s="13">
        <f t="shared" si="11"/>
        <v>6</v>
      </c>
      <c r="O51" s="13">
        <f t="shared" si="12"/>
        <v>0</v>
      </c>
    </row>
    <row r="52" spans="1:15" ht="15.95" customHeight="1" x14ac:dyDescent="0.25">
      <c r="A52" s="21" t="s">
        <v>110</v>
      </c>
      <c r="B52" s="28" t="s">
        <v>177</v>
      </c>
      <c r="C52" s="26"/>
      <c r="D52" s="24">
        <f t="shared" ref="D52:O52" si="13">D12+SUM(D15:D51)</f>
        <v>9138.0000000000036</v>
      </c>
      <c r="E52" s="24">
        <f t="shared" si="13"/>
        <v>9138.0000000000036</v>
      </c>
      <c r="F52" s="24">
        <f t="shared" si="13"/>
        <v>6648.9</v>
      </c>
      <c r="G52" s="24">
        <f t="shared" si="13"/>
        <v>0</v>
      </c>
      <c r="H52" s="25">
        <f t="shared" si="13"/>
        <v>0</v>
      </c>
      <c r="I52" s="25">
        <f t="shared" si="13"/>
        <v>0</v>
      </c>
      <c r="J52" s="25">
        <f t="shared" si="13"/>
        <v>0</v>
      </c>
      <c r="K52" s="25">
        <f t="shared" si="13"/>
        <v>0</v>
      </c>
      <c r="L52" s="22">
        <f t="shared" si="13"/>
        <v>9138.0000000000036</v>
      </c>
      <c r="M52" s="22">
        <f t="shared" si="13"/>
        <v>9138.0000000000036</v>
      </c>
      <c r="N52" s="22">
        <f t="shared" si="13"/>
        <v>6648.9</v>
      </c>
      <c r="O52" s="22">
        <f t="shared" si="13"/>
        <v>0</v>
      </c>
    </row>
    <row r="53" spans="1:15" ht="15" customHeight="1" x14ac:dyDescent="0.25">
      <c r="A53" s="110"/>
      <c r="B53" s="51"/>
      <c r="C53" s="111"/>
      <c r="D53" s="51"/>
      <c r="E53" s="51"/>
      <c r="F53" s="112"/>
      <c r="G53" s="112"/>
      <c r="H53" s="112"/>
      <c r="I53" s="112"/>
      <c r="J53" s="112"/>
      <c r="K53" s="112"/>
      <c r="L53" s="112"/>
      <c r="M53" s="112"/>
      <c r="N53" s="112"/>
    </row>
    <row r="54" spans="1:15" x14ac:dyDescent="0.25">
      <c r="A54" s="110"/>
      <c r="B54" s="7"/>
      <c r="C54" s="113"/>
      <c r="D54" s="7"/>
      <c r="E54" s="7"/>
      <c r="F54" s="114"/>
      <c r="G54" s="7"/>
      <c r="H54" s="7"/>
      <c r="I54" s="7"/>
      <c r="J54" s="7"/>
      <c r="K54" s="7"/>
      <c r="L54" s="7"/>
      <c r="M54" s="7"/>
      <c r="N54" s="7"/>
    </row>
    <row r="55" spans="1:15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5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5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5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C166" s="54"/>
    </row>
    <row r="167" spans="1:14" x14ac:dyDescent="0.25">
      <c r="C167" s="54"/>
    </row>
    <row r="168" spans="1:14" x14ac:dyDescent="0.25">
      <c r="C168" s="54"/>
    </row>
    <row r="169" spans="1:14" x14ac:dyDescent="0.25">
      <c r="C169" s="54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</sheetData>
  <mergeCells count="21">
    <mergeCell ref="B1:O1"/>
    <mergeCell ref="B2:O2"/>
    <mergeCell ref="B3:O3"/>
    <mergeCell ref="B4:O4"/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  <mergeCell ref="G9:G10"/>
    <mergeCell ref="C8:C10"/>
    <mergeCell ref="M8:O8"/>
    <mergeCell ref="I9:J9"/>
    <mergeCell ref="D8:D10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69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215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7" x14ac:dyDescent="0.25">
      <c r="B1" s="510" t="s">
        <v>355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1:17" x14ac:dyDescent="0.25">
      <c r="B2" s="510" t="s">
        <v>446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1:17" x14ac:dyDescent="0.25">
      <c r="B3" s="510" t="s">
        <v>467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1:17" x14ac:dyDescent="0.25">
      <c r="B4" s="510" t="s">
        <v>370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1:17" x14ac:dyDescent="0.25">
      <c r="E5" s="4"/>
      <c r="F5" s="4"/>
      <c r="G5" s="4"/>
      <c r="H5" s="4"/>
      <c r="I5" s="4"/>
      <c r="J5" s="4"/>
      <c r="L5" s="4"/>
      <c r="M5" s="4"/>
      <c r="N5" s="4"/>
    </row>
    <row r="6" spans="1:17" ht="15" customHeight="1" x14ac:dyDescent="0.25">
      <c r="A6" s="467" t="s">
        <v>451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7" ht="17.25" customHeight="1" x14ac:dyDescent="0.25">
      <c r="A7" s="59"/>
      <c r="B7" s="59"/>
      <c r="C7" s="216"/>
      <c r="D7" s="59"/>
      <c r="E7" s="59"/>
      <c r="F7" s="59"/>
      <c r="G7" s="59"/>
      <c r="H7" s="60"/>
      <c r="I7" s="60"/>
      <c r="J7" s="60"/>
      <c r="K7" s="60"/>
      <c r="L7" s="59"/>
      <c r="M7" s="59"/>
      <c r="N7" s="59"/>
      <c r="O7" s="5" t="s">
        <v>457</v>
      </c>
    </row>
    <row r="8" spans="1:17" ht="15" customHeight="1" x14ac:dyDescent="0.25">
      <c r="A8" s="471" t="s">
        <v>5</v>
      </c>
      <c r="B8" s="474" t="s">
        <v>352</v>
      </c>
      <c r="C8" s="517" t="s">
        <v>54</v>
      </c>
      <c r="D8" s="451" t="s">
        <v>363</v>
      </c>
      <c r="E8" s="454" t="s">
        <v>200</v>
      </c>
      <c r="F8" s="455"/>
      <c r="G8" s="456"/>
      <c r="H8" s="477" t="s">
        <v>365</v>
      </c>
      <c r="I8" s="480" t="s">
        <v>200</v>
      </c>
      <c r="J8" s="481"/>
      <c r="K8" s="482"/>
      <c r="L8" s="512" t="s">
        <v>0</v>
      </c>
      <c r="M8" s="450" t="s">
        <v>200</v>
      </c>
      <c r="N8" s="450"/>
      <c r="O8" s="450"/>
    </row>
    <row r="9" spans="1:17" ht="15" customHeight="1" x14ac:dyDescent="0.25">
      <c r="A9" s="472"/>
      <c r="B9" s="475"/>
      <c r="C9" s="518"/>
      <c r="D9" s="452"/>
      <c r="E9" s="454" t="s">
        <v>1</v>
      </c>
      <c r="F9" s="456"/>
      <c r="G9" s="451" t="s">
        <v>2</v>
      </c>
      <c r="H9" s="478"/>
      <c r="I9" s="480" t="s">
        <v>1</v>
      </c>
      <c r="J9" s="482"/>
      <c r="K9" s="477" t="s">
        <v>2</v>
      </c>
      <c r="L9" s="513"/>
      <c r="M9" s="450" t="s">
        <v>1</v>
      </c>
      <c r="N9" s="450"/>
      <c r="O9" s="462" t="s">
        <v>2</v>
      </c>
    </row>
    <row r="10" spans="1:17" ht="27.75" customHeight="1" x14ac:dyDescent="0.25">
      <c r="A10" s="473"/>
      <c r="B10" s="476"/>
      <c r="C10" s="519"/>
      <c r="D10" s="453"/>
      <c r="E10" s="145" t="s">
        <v>3</v>
      </c>
      <c r="F10" s="143" t="s">
        <v>4</v>
      </c>
      <c r="G10" s="453"/>
      <c r="H10" s="479"/>
      <c r="I10" s="146" t="s">
        <v>3</v>
      </c>
      <c r="J10" s="140" t="s">
        <v>4</v>
      </c>
      <c r="K10" s="479"/>
      <c r="L10" s="514"/>
      <c r="M10" s="141" t="s">
        <v>3</v>
      </c>
      <c r="N10" s="139" t="s">
        <v>4</v>
      </c>
      <c r="O10" s="462"/>
    </row>
    <row r="11" spans="1:17" ht="15.95" customHeight="1" x14ac:dyDescent="0.25">
      <c r="A11" s="161" t="s">
        <v>72</v>
      </c>
      <c r="B11" s="490" t="s">
        <v>6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1:17" ht="15" customHeight="1" x14ac:dyDescent="0.25">
      <c r="A12" s="6" t="s">
        <v>187</v>
      </c>
      <c r="B12" s="30" t="s">
        <v>20</v>
      </c>
      <c r="C12" s="385" t="s">
        <v>9</v>
      </c>
      <c r="D12" s="175">
        <f>E12+G12</f>
        <v>111</v>
      </c>
      <c r="E12" s="175"/>
      <c r="F12" s="175"/>
      <c r="G12" s="175">
        <v>111</v>
      </c>
      <c r="H12" s="176">
        <f>I12+K12</f>
        <v>0</v>
      </c>
      <c r="I12" s="176"/>
      <c r="J12" s="176"/>
      <c r="K12" s="176"/>
      <c r="L12" s="177">
        <f>M12+O12</f>
        <v>111</v>
      </c>
      <c r="M12" s="177">
        <f>E12+I12</f>
        <v>0</v>
      </c>
      <c r="N12" s="177">
        <f>F12+J12</f>
        <v>0</v>
      </c>
      <c r="O12" s="177">
        <f>G12+K12</f>
        <v>111</v>
      </c>
      <c r="P12" s="217"/>
      <c r="Q12" s="99"/>
    </row>
    <row r="13" spans="1:17" ht="26.25" customHeight="1" x14ac:dyDescent="0.25">
      <c r="A13" s="20"/>
      <c r="B13" s="194" t="s">
        <v>342</v>
      </c>
      <c r="C13" s="388"/>
      <c r="D13" s="183"/>
      <c r="E13" s="183"/>
      <c r="F13" s="183"/>
      <c r="G13" s="183"/>
      <c r="H13" s="184"/>
      <c r="I13" s="184"/>
      <c r="J13" s="184"/>
      <c r="K13" s="184"/>
      <c r="L13" s="185"/>
      <c r="M13" s="185"/>
      <c r="N13" s="185"/>
      <c r="O13" s="185"/>
      <c r="P13" s="217"/>
      <c r="Q13" s="99"/>
    </row>
    <row r="14" spans="1:17" hidden="1" x14ac:dyDescent="0.25">
      <c r="A14" s="157"/>
      <c r="B14" s="194" t="s">
        <v>421</v>
      </c>
      <c r="C14" s="388"/>
      <c r="D14" s="178" t="s">
        <v>178</v>
      </c>
      <c r="E14" s="178"/>
      <c r="F14" s="178"/>
      <c r="G14" s="178"/>
      <c r="H14" s="184"/>
      <c r="I14" s="179"/>
      <c r="J14" s="179"/>
      <c r="K14" s="179"/>
      <c r="L14" s="180"/>
      <c r="M14" s="180"/>
      <c r="N14" s="180"/>
      <c r="O14" s="180"/>
      <c r="P14" s="217"/>
      <c r="Q14" s="99"/>
    </row>
    <row r="15" spans="1:17" ht="15" hidden="1" customHeight="1" x14ac:dyDescent="0.25">
      <c r="A15" s="6" t="s">
        <v>73</v>
      </c>
      <c r="B15" s="18" t="s">
        <v>7</v>
      </c>
      <c r="C15" s="218"/>
      <c r="D15" s="175">
        <f t="shared" ref="D15:D59" si="0">E15+G15</f>
        <v>0</v>
      </c>
      <c r="E15" s="17">
        <f>E16+E17+E18</f>
        <v>0</v>
      </c>
      <c r="F15" s="17">
        <f>F16+F17+F18</f>
        <v>0</v>
      </c>
      <c r="G15" s="17">
        <f>G16+G17+G18</f>
        <v>0</v>
      </c>
      <c r="H15" s="176">
        <f>I15+K15</f>
        <v>0</v>
      </c>
      <c r="I15" s="11">
        <f>I16+I17+I18</f>
        <v>0</v>
      </c>
      <c r="J15" s="11">
        <f>J16+J17+J18</f>
        <v>0</v>
      </c>
      <c r="K15" s="11">
        <f>K16+K17+K18</f>
        <v>0</v>
      </c>
      <c r="L15" s="177">
        <f t="shared" ref="L15:L59" si="1">M15+O15</f>
        <v>0</v>
      </c>
      <c r="M15" s="13">
        <f>M16+M17+M18</f>
        <v>0</v>
      </c>
      <c r="N15" s="13">
        <f>N16+N17+N18</f>
        <v>0</v>
      </c>
      <c r="O15" s="13">
        <f>O16+O17+O18</f>
        <v>0</v>
      </c>
      <c r="P15" s="217"/>
      <c r="Q15" s="99"/>
    </row>
    <row r="16" spans="1:17" ht="15" hidden="1" customHeight="1" x14ac:dyDescent="0.25">
      <c r="A16" s="20"/>
      <c r="B16" s="515" t="s">
        <v>421</v>
      </c>
      <c r="C16" s="218" t="s">
        <v>9</v>
      </c>
      <c r="D16" s="17">
        <f t="shared" si="0"/>
        <v>0</v>
      </c>
      <c r="E16" s="17"/>
      <c r="F16" s="17"/>
      <c r="G16" s="17"/>
      <c r="H16" s="176">
        <f t="shared" ref="H16:H54" si="2">I16+K16</f>
        <v>0</v>
      </c>
      <c r="I16" s="11"/>
      <c r="J16" s="11"/>
      <c r="K16" s="219"/>
      <c r="L16" s="177">
        <f t="shared" si="1"/>
        <v>0</v>
      </c>
      <c r="M16" s="177">
        <f t="shared" ref="M16:O18" si="3">E16+I16</f>
        <v>0</v>
      </c>
      <c r="N16" s="177">
        <f t="shared" si="3"/>
        <v>0</v>
      </c>
      <c r="O16" s="177">
        <f t="shared" si="3"/>
        <v>0</v>
      </c>
      <c r="P16" s="217"/>
      <c r="Q16" s="99"/>
    </row>
    <row r="17" spans="1:17" ht="15" hidden="1" customHeight="1" x14ac:dyDescent="0.25">
      <c r="A17" s="20"/>
      <c r="B17" s="515"/>
      <c r="C17" s="218" t="s">
        <v>31</v>
      </c>
      <c r="D17" s="17">
        <f t="shared" si="0"/>
        <v>0</v>
      </c>
      <c r="E17" s="17"/>
      <c r="F17" s="17"/>
      <c r="G17" s="17"/>
      <c r="H17" s="176">
        <f t="shared" si="2"/>
        <v>0</v>
      </c>
      <c r="I17" s="11"/>
      <c r="J17" s="11"/>
      <c r="K17" s="219"/>
      <c r="L17" s="177">
        <f t="shared" si="1"/>
        <v>0</v>
      </c>
      <c r="M17" s="177">
        <f t="shared" si="3"/>
        <v>0</v>
      </c>
      <c r="N17" s="177">
        <f t="shared" si="3"/>
        <v>0</v>
      </c>
      <c r="O17" s="177">
        <f t="shared" si="3"/>
        <v>0</v>
      </c>
      <c r="P17" s="217"/>
      <c r="Q17" s="99"/>
    </row>
    <row r="18" spans="1:17" ht="15" hidden="1" customHeight="1" x14ac:dyDescent="0.25">
      <c r="A18" s="20"/>
      <c r="B18" s="516"/>
      <c r="C18" s="218" t="s">
        <v>22</v>
      </c>
      <c r="D18" s="17">
        <f t="shared" si="0"/>
        <v>0</v>
      </c>
      <c r="E18" s="17"/>
      <c r="F18" s="17"/>
      <c r="G18" s="17"/>
      <c r="H18" s="176">
        <f t="shared" si="2"/>
        <v>0</v>
      </c>
      <c r="I18" s="11"/>
      <c r="J18" s="11"/>
      <c r="K18" s="219"/>
      <c r="L18" s="177">
        <f t="shared" si="1"/>
        <v>0</v>
      </c>
      <c r="M18" s="177">
        <f t="shared" si="3"/>
        <v>0</v>
      </c>
      <c r="N18" s="177">
        <f t="shared" si="3"/>
        <v>0</v>
      </c>
      <c r="O18" s="177">
        <f t="shared" si="3"/>
        <v>0</v>
      </c>
      <c r="P18" s="217"/>
      <c r="Q18" s="99"/>
    </row>
    <row r="19" spans="1:17" ht="15" hidden="1" customHeight="1" x14ac:dyDescent="0.25">
      <c r="A19" s="6" t="s">
        <v>74</v>
      </c>
      <c r="B19" s="18" t="s">
        <v>10</v>
      </c>
      <c r="C19" s="218"/>
      <c r="D19" s="175">
        <f t="shared" si="0"/>
        <v>0</v>
      </c>
      <c r="E19" s="17">
        <f>E20+E21+E22</f>
        <v>0</v>
      </c>
      <c r="F19" s="17">
        <f>F20+F21+F22</f>
        <v>0</v>
      </c>
      <c r="G19" s="17">
        <f>G20+G21+G22</f>
        <v>0</v>
      </c>
      <c r="H19" s="176">
        <f t="shared" si="2"/>
        <v>0</v>
      </c>
      <c r="I19" s="11">
        <f>I20+I21+I22</f>
        <v>0</v>
      </c>
      <c r="J19" s="11">
        <f>J20+J21+J22</f>
        <v>0</v>
      </c>
      <c r="K19" s="11">
        <f>K20+K21+K22</f>
        <v>0</v>
      </c>
      <c r="L19" s="177">
        <f t="shared" si="1"/>
        <v>0</v>
      </c>
      <c r="M19" s="13">
        <f>M20+M21+M22</f>
        <v>0</v>
      </c>
      <c r="N19" s="13">
        <f>N20+N21+N22</f>
        <v>0</v>
      </c>
      <c r="O19" s="13">
        <f>O20+O21+O22</f>
        <v>0</v>
      </c>
      <c r="P19" s="217"/>
      <c r="Q19" s="99"/>
    </row>
    <row r="20" spans="1:17" ht="15" hidden="1" customHeight="1" x14ac:dyDescent="0.25">
      <c r="A20" s="20"/>
      <c r="B20" s="515" t="s">
        <v>421</v>
      </c>
      <c r="C20" s="218" t="s">
        <v>9</v>
      </c>
      <c r="D20" s="17">
        <f t="shared" si="0"/>
        <v>0</v>
      </c>
      <c r="E20" s="17"/>
      <c r="F20" s="17"/>
      <c r="G20" s="17"/>
      <c r="H20" s="176">
        <f t="shared" si="2"/>
        <v>0</v>
      </c>
      <c r="I20" s="11"/>
      <c r="J20" s="11"/>
      <c r="K20" s="219"/>
      <c r="L20" s="177">
        <f t="shared" si="1"/>
        <v>0</v>
      </c>
      <c r="M20" s="177">
        <f t="shared" ref="M20:O22" si="4">E20+I20</f>
        <v>0</v>
      </c>
      <c r="N20" s="177">
        <f t="shared" si="4"/>
        <v>0</v>
      </c>
      <c r="O20" s="177">
        <f t="shared" si="4"/>
        <v>0</v>
      </c>
      <c r="P20" s="217"/>
      <c r="Q20" s="99"/>
    </row>
    <row r="21" spans="1:17" ht="15" hidden="1" customHeight="1" x14ac:dyDescent="0.25">
      <c r="A21" s="20"/>
      <c r="B21" s="515"/>
      <c r="C21" s="218" t="s">
        <v>31</v>
      </c>
      <c r="D21" s="17">
        <f t="shared" si="0"/>
        <v>0</v>
      </c>
      <c r="E21" s="17"/>
      <c r="F21" s="17"/>
      <c r="G21" s="17"/>
      <c r="H21" s="176">
        <f t="shared" si="2"/>
        <v>0</v>
      </c>
      <c r="I21" s="11"/>
      <c r="J21" s="11"/>
      <c r="K21" s="219"/>
      <c r="L21" s="177">
        <f t="shared" si="1"/>
        <v>0</v>
      </c>
      <c r="M21" s="177">
        <f t="shared" si="4"/>
        <v>0</v>
      </c>
      <c r="N21" s="177">
        <f t="shared" si="4"/>
        <v>0</v>
      </c>
      <c r="O21" s="177">
        <f t="shared" si="4"/>
        <v>0</v>
      </c>
      <c r="P21" s="217"/>
      <c r="Q21" s="99"/>
    </row>
    <row r="22" spans="1:17" ht="15" hidden="1" customHeight="1" x14ac:dyDescent="0.25">
      <c r="A22" s="20"/>
      <c r="B22" s="516"/>
      <c r="C22" s="218" t="s">
        <v>22</v>
      </c>
      <c r="D22" s="17">
        <f t="shared" si="0"/>
        <v>0</v>
      </c>
      <c r="E22" s="17"/>
      <c r="F22" s="17"/>
      <c r="G22" s="17"/>
      <c r="H22" s="176">
        <f t="shared" si="2"/>
        <v>0</v>
      </c>
      <c r="I22" s="11"/>
      <c r="J22" s="11"/>
      <c r="K22" s="219"/>
      <c r="L22" s="177">
        <f t="shared" si="1"/>
        <v>0</v>
      </c>
      <c r="M22" s="177">
        <f t="shared" si="4"/>
        <v>0</v>
      </c>
      <c r="N22" s="177">
        <f t="shared" si="4"/>
        <v>0</v>
      </c>
      <c r="O22" s="177">
        <f t="shared" si="4"/>
        <v>0</v>
      </c>
      <c r="P22" s="217"/>
      <c r="Q22" s="99"/>
    </row>
    <row r="23" spans="1:17" ht="15" hidden="1" customHeight="1" x14ac:dyDescent="0.25">
      <c r="A23" s="6" t="s">
        <v>75</v>
      </c>
      <c r="B23" s="18" t="s">
        <v>11</v>
      </c>
      <c r="C23" s="218"/>
      <c r="D23" s="175">
        <f t="shared" si="0"/>
        <v>0</v>
      </c>
      <c r="E23" s="17">
        <f>E24+E25+E26</f>
        <v>0</v>
      </c>
      <c r="F23" s="17">
        <f>F24+F25+F26</f>
        <v>0</v>
      </c>
      <c r="G23" s="17">
        <f>G24+G25+G26</f>
        <v>0</v>
      </c>
      <c r="H23" s="176">
        <f t="shared" si="2"/>
        <v>0</v>
      </c>
      <c r="I23" s="11">
        <f>I24+I25+I26</f>
        <v>0</v>
      </c>
      <c r="J23" s="11">
        <f>J24+J25+J26</f>
        <v>0</v>
      </c>
      <c r="K23" s="11">
        <f>K24+K25+K26</f>
        <v>0</v>
      </c>
      <c r="L23" s="177">
        <f t="shared" si="1"/>
        <v>0</v>
      </c>
      <c r="M23" s="13">
        <f>M24+M25+M26</f>
        <v>0</v>
      </c>
      <c r="N23" s="13">
        <f>N24+N25+N26</f>
        <v>0</v>
      </c>
      <c r="O23" s="13">
        <f>O24+O25+O26</f>
        <v>0</v>
      </c>
      <c r="P23" s="217"/>
      <c r="Q23" s="99"/>
    </row>
    <row r="24" spans="1:17" ht="15" hidden="1" customHeight="1" x14ac:dyDescent="0.25">
      <c r="A24" s="20"/>
      <c r="B24" s="515" t="s">
        <v>421</v>
      </c>
      <c r="C24" s="218" t="s">
        <v>9</v>
      </c>
      <c r="D24" s="17">
        <f t="shared" si="0"/>
        <v>0</v>
      </c>
      <c r="E24" s="17"/>
      <c r="F24" s="17"/>
      <c r="G24" s="17"/>
      <c r="H24" s="176">
        <f t="shared" si="2"/>
        <v>0</v>
      </c>
      <c r="I24" s="11"/>
      <c r="J24" s="11"/>
      <c r="K24" s="219"/>
      <c r="L24" s="177">
        <f t="shared" si="1"/>
        <v>0</v>
      </c>
      <c r="M24" s="177">
        <f t="shared" ref="M24:O26" si="5">E24+I24</f>
        <v>0</v>
      </c>
      <c r="N24" s="177">
        <f t="shared" si="5"/>
        <v>0</v>
      </c>
      <c r="O24" s="177">
        <f t="shared" si="5"/>
        <v>0</v>
      </c>
      <c r="P24" s="217"/>
      <c r="Q24" s="99"/>
    </row>
    <row r="25" spans="1:17" ht="15" hidden="1" customHeight="1" x14ac:dyDescent="0.25">
      <c r="A25" s="20"/>
      <c r="B25" s="515"/>
      <c r="C25" s="218" t="s">
        <v>31</v>
      </c>
      <c r="D25" s="17">
        <f t="shared" si="0"/>
        <v>0</v>
      </c>
      <c r="E25" s="17"/>
      <c r="F25" s="17"/>
      <c r="G25" s="17"/>
      <c r="H25" s="176">
        <f t="shared" si="2"/>
        <v>0</v>
      </c>
      <c r="I25" s="11"/>
      <c r="J25" s="11"/>
      <c r="K25" s="219"/>
      <c r="L25" s="177">
        <f t="shared" si="1"/>
        <v>0</v>
      </c>
      <c r="M25" s="177">
        <f t="shared" si="5"/>
        <v>0</v>
      </c>
      <c r="N25" s="177">
        <f t="shared" si="5"/>
        <v>0</v>
      </c>
      <c r="O25" s="177">
        <f t="shared" si="5"/>
        <v>0</v>
      </c>
      <c r="P25" s="217"/>
      <c r="Q25" s="99"/>
    </row>
    <row r="26" spans="1:17" ht="15" hidden="1" customHeight="1" x14ac:dyDescent="0.25">
      <c r="A26" s="20"/>
      <c r="B26" s="516"/>
      <c r="C26" s="218" t="s">
        <v>22</v>
      </c>
      <c r="D26" s="17">
        <f t="shared" si="0"/>
        <v>0</v>
      </c>
      <c r="E26" s="17"/>
      <c r="F26" s="17"/>
      <c r="G26" s="17"/>
      <c r="H26" s="176">
        <f t="shared" si="2"/>
        <v>0</v>
      </c>
      <c r="I26" s="11"/>
      <c r="J26" s="11"/>
      <c r="K26" s="219"/>
      <c r="L26" s="177">
        <f t="shared" si="1"/>
        <v>0</v>
      </c>
      <c r="M26" s="177">
        <f t="shared" si="5"/>
        <v>0</v>
      </c>
      <c r="N26" s="177">
        <f t="shared" si="5"/>
        <v>0</v>
      </c>
      <c r="O26" s="177">
        <f t="shared" si="5"/>
        <v>0</v>
      </c>
      <c r="P26" s="217"/>
      <c r="Q26" s="99"/>
    </row>
    <row r="27" spans="1:17" ht="15" hidden="1" customHeight="1" x14ac:dyDescent="0.25">
      <c r="A27" s="6" t="s">
        <v>76</v>
      </c>
      <c r="B27" s="18" t="s">
        <v>12</v>
      </c>
      <c r="C27" s="218"/>
      <c r="D27" s="175">
        <f t="shared" si="0"/>
        <v>0</v>
      </c>
      <c r="E27" s="17">
        <f>E28+E29+E30</f>
        <v>0</v>
      </c>
      <c r="F27" s="17">
        <f>F28+F29+F30</f>
        <v>0</v>
      </c>
      <c r="G27" s="17">
        <f>G28+G29+G30</f>
        <v>0</v>
      </c>
      <c r="H27" s="176">
        <f t="shared" si="2"/>
        <v>0</v>
      </c>
      <c r="I27" s="11">
        <f>I28+I29+I30</f>
        <v>0</v>
      </c>
      <c r="J27" s="11">
        <f>J28+J29+J30</f>
        <v>0</v>
      </c>
      <c r="K27" s="11">
        <f>K28+K29+K30</f>
        <v>0</v>
      </c>
      <c r="L27" s="177">
        <f t="shared" si="1"/>
        <v>0</v>
      </c>
      <c r="M27" s="13">
        <f>M28+M29+M30</f>
        <v>0</v>
      </c>
      <c r="N27" s="13">
        <f>N28+N29+N30</f>
        <v>0</v>
      </c>
      <c r="O27" s="13">
        <f>O28+O29+O30</f>
        <v>0</v>
      </c>
      <c r="P27" s="217"/>
      <c r="Q27" s="99"/>
    </row>
    <row r="28" spans="1:17" ht="15" hidden="1" customHeight="1" x14ac:dyDescent="0.25">
      <c r="A28" s="20"/>
      <c r="B28" s="515" t="s">
        <v>421</v>
      </c>
      <c r="C28" s="218" t="s">
        <v>9</v>
      </c>
      <c r="D28" s="17">
        <f t="shared" si="0"/>
        <v>0</v>
      </c>
      <c r="E28" s="17"/>
      <c r="F28" s="17"/>
      <c r="G28" s="17"/>
      <c r="H28" s="176">
        <f t="shared" si="2"/>
        <v>0</v>
      </c>
      <c r="I28" s="11"/>
      <c r="J28" s="11"/>
      <c r="K28" s="219"/>
      <c r="L28" s="177">
        <f t="shared" si="1"/>
        <v>0</v>
      </c>
      <c r="M28" s="177">
        <f t="shared" ref="M28:O30" si="6">E28+I28</f>
        <v>0</v>
      </c>
      <c r="N28" s="177">
        <f t="shared" si="6"/>
        <v>0</v>
      </c>
      <c r="O28" s="177">
        <f t="shared" si="6"/>
        <v>0</v>
      </c>
      <c r="P28" s="217"/>
      <c r="Q28" s="99"/>
    </row>
    <row r="29" spans="1:17" ht="15" hidden="1" customHeight="1" x14ac:dyDescent="0.25">
      <c r="A29" s="20"/>
      <c r="B29" s="515"/>
      <c r="C29" s="218" t="s">
        <v>31</v>
      </c>
      <c r="D29" s="17">
        <f t="shared" si="0"/>
        <v>0</v>
      </c>
      <c r="E29" s="17"/>
      <c r="F29" s="17"/>
      <c r="G29" s="17"/>
      <c r="H29" s="176">
        <f t="shared" si="2"/>
        <v>0</v>
      </c>
      <c r="I29" s="11"/>
      <c r="J29" s="11"/>
      <c r="K29" s="219"/>
      <c r="L29" s="177">
        <f t="shared" si="1"/>
        <v>0</v>
      </c>
      <c r="M29" s="177">
        <f t="shared" si="6"/>
        <v>0</v>
      </c>
      <c r="N29" s="177">
        <f t="shared" si="6"/>
        <v>0</v>
      </c>
      <c r="O29" s="177">
        <f t="shared" si="6"/>
        <v>0</v>
      </c>
      <c r="P29" s="217"/>
      <c r="Q29" s="99"/>
    </row>
    <row r="30" spans="1:17" ht="15" hidden="1" customHeight="1" x14ac:dyDescent="0.25">
      <c r="A30" s="20"/>
      <c r="B30" s="516"/>
      <c r="C30" s="218" t="s">
        <v>22</v>
      </c>
      <c r="D30" s="17">
        <f t="shared" si="0"/>
        <v>0</v>
      </c>
      <c r="E30" s="17"/>
      <c r="F30" s="17"/>
      <c r="G30" s="17"/>
      <c r="H30" s="176">
        <f t="shared" si="2"/>
        <v>0</v>
      </c>
      <c r="I30" s="11"/>
      <c r="J30" s="11"/>
      <c r="K30" s="219"/>
      <c r="L30" s="177">
        <f t="shared" si="1"/>
        <v>0</v>
      </c>
      <c r="M30" s="177">
        <f t="shared" si="6"/>
        <v>0</v>
      </c>
      <c r="N30" s="177">
        <f t="shared" si="6"/>
        <v>0</v>
      </c>
      <c r="O30" s="177">
        <f t="shared" si="6"/>
        <v>0</v>
      </c>
      <c r="P30" s="217"/>
      <c r="Q30" s="99"/>
    </row>
    <row r="31" spans="1:17" ht="15" hidden="1" customHeight="1" x14ac:dyDescent="0.25">
      <c r="A31" s="6" t="s">
        <v>77</v>
      </c>
      <c r="B31" s="18" t="s">
        <v>13</v>
      </c>
      <c r="C31" s="218"/>
      <c r="D31" s="175">
        <f t="shared" si="0"/>
        <v>0</v>
      </c>
      <c r="E31" s="17">
        <f>E32+E33+E34</f>
        <v>0</v>
      </c>
      <c r="F31" s="17">
        <f>F32+F33+F34</f>
        <v>0</v>
      </c>
      <c r="G31" s="17">
        <f>G32+G33+G34</f>
        <v>0</v>
      </c>
      <c r="H31" s="176">
        <f t="shared" si="2"/>
        <v>0</v>
      </c>
      <c r="I31" s="11">
        <f>I32+I33+I34</f>
        <v>0</v>
      </c>
      <c r="J31" s="11">
        <f>J32+J33+J34</f>
        <v>0</v>
      </c>
      <c r="K31" s="11">
        <f>K32+K33+K34</f>
        <v>0</v>
      </c>
      <c r="L31" s="177">
        <f t="shared" si="1"/>
        <v>0</v>
      </c>
      <c r="M31" s="13">
        <f>M32+M33+M34</f>
        <v>0</v>
      </c>
      <c r="N31" s="13">
        <f>N32+N33+N34</f>
        <v>0</v>
      </c>
      <c r="O31" s="13">
        <f>O32+O33+O34</f>
        <v>0</v>
      </c>
      <c r="P31" s="217"/>
      <c r="Q31" s="99"/>
    </row>
    <row r="32" spans="1:17" ht="15" hidden="1" customHeight="1" x14ac:dyDescent="0.25">
      <c r="A32" s="20"/>
      <c r="B32" s="515" t="s">
        <v>421</v>
      </c>
      <c r="C32" s="218" t="s">
        <v>9</v>
      </c>
      <c r="D32" s="17">
        <f t="shared" si="0"/>
        <v>0</v>
      </c>
      <c r="E32" s="17"/>
      <c r="F32" s="17"/>
      <c r="G32" s="17"/>
      <c r="H32" s="176">
        <f t="shared" si="2"/>
        <v>0</v>
      </c>
      <c r="I32" s="11"/>
      <c r="J32" s="11"/>
      <c r="K32" s="219"/>
      <c r="L32" s="177">
        <f t="shared" si="1"/>
        <v>0</v>
      </c>
      <c r="M32" s="177">
        <f t="shared" ref="M32:O34" si="7">E32+I32</f>
        <v>0</v>
      </c>
      <c r="N32" s="177">
        <f t="shared" si="7"/>
        <v>0</v>
      </c>
      <c r="O32" s="177">
        <f t="shared" si="7"/>
        <v>0</v>
      </c>
      <c r="P32" s="217"/>
      <c r="Q32" s="99"/>
    </row>
    <row r="33" spans="1:17" ht="15" hidden="1" customHeight="1" x14ac:dyDescent="0.25">
      <c r="A33" s="20"/>
      <c r="B33" s="515"/>
      <c r="C33" s="218" t="s">
        <v>31</v>
      </c>
      <c r="D33" s="17">
        <f t="shared" si="0"/>
        <v>0</v>
      </c>
      <c r="E33" s="17"/>
      <c r="F33" s="17"/>
      <c r="G33" s="17"/>
      <c r="H33" s="176">
        <f t="shared" si="2"/>
        <v>0</v>
      </c>
      <c r="I33" s="11"/>
      <c r="J33" s="11"/>
      <c r="K33" s="219"/>
      <c r="L33" s="177">
        <f t="shared" si="1"/>
        <v>0</v>
      </c>
      <c r="M33" s="177">
        <f t="shared" si="7"/>
        <v>0</v>
      </c>
      <c r="N33" s="177">
        <f t="shared" si="7"/>
        <v>0</v>
      </c>
      <c r="O33" s="177">
        <f t="shared" si="7"/>
        <v>0</v>
      </c>
      <c r="P33" s="217"/>
      <c r="Q33" s="99"/>
    </row>
    <row r="34" spans="1:17" ht="15" hidden="1" customHeight="1" x14ac:dyDescent="0.25">
      <c r="A34" s="20"/>
      <c r="B34" s="516"/>
      <c r="C34" s="218" t="s">
        <v>22</v>
      </c>
      <c r="D34" s="17">
        <f t="shared" si="0"/>
        <v>0</v>
      </c>
      <c r="E34" s="17"/>
      <c r="F34" s="17"/>
      <c r="G34" s="17"/>
      <c r="H34" s="176">
        <f t="shared" si="2"/>
        <v>0</v>
      </c>
      <c r="I34" s="11"/>
      <c r="J34" s="11"/>
      <c r="K34" s="219"/>
      <c r="L34" s="177">
        <f t="shared" si="1"/>
        <v>0</v>
      </c>
      <c r="M34" s="177">
        <f t="shared" si="7"/>
        <v>0</v>
      </c>
      <c r="N34" s="177">
        <f t="shared" si="7"/>
        <v>0</v>
      </c>
      <c r="O34" s="177">
        <f t="shared" si="7"/>
        <v>0</v>
      </c>
      <c r="P34" s="217"/>
      <c r="Q34" s="99"/>
    </row>
    <row r="35" spans="1:17" ht="15" hidden="1" customHeight="1" x14ac:dyDescent="0.25">
      <c r="A35" s="6" t="s">
        <v>78</v>
      </c>
      <c r="B35" s="18" t="s">
        <v>14</v>
      </c>
      <c r="C35" s="218"/>
      <c r="D35" s="175">
        <f t="shared" si="0"/>
        <v>0</v>
      </c>
      <c r="E35" s="17">
        <f>E36+E37+E38</f>
        <v>0</v>
      </c>
      <c r="F35" s="17">
        <f>F36+F37+F38</f>
        <v>0</v>
      </c>
      <c r="G35" s="17">
        <f>G36+G37+G38</f>
        <v>0</v>
      </c>
      <c r="H35" s="176">
        <f>I35+K35</f>
        <v>0</v>
      </c>
      <c r="I35" s="11">
        <f>I36+I37+I38</f>
        <v>0</v>
      </c>
      <c r="J35" s="11">
        <f>J36+J37+J38</f>
        <v>0</v>
      </c>
      <c r="K35" s="11">
        <f>K36+K37+K38</f>
        <v>0</v>
      </c>
      <c r="L35" s="177">
        <f t="shared" si="1"/>
        <v>0</v>
      </c>
      <c r="M35" s="13">
        <f>M36+M37+M38</f>
        <v>0</v>
      </c>
      <c r="N35" s="13">
        <f>N36+N37+N38</f>
        <v>0</v>
      </c>
      <c r="O35" s="13">
        <f>O36+O37+O38</f>
        <v>0</v>
      </c>
      <c r="P35" s="217"/>
      <c r="Q35" s="99"/>
    </row>
    <row r="36" spans="1:17" ht="15" hidden="1" customHeight="1" x14ac:dyDescent="0.25">
      <c r="A36" s="20"/>
      <c r="B36" s="515" t="s">
        <v>421</v>
      </c>
      <c r="C36" s="218" t="s">
        <v>9</v>
      </c>
      <c r="D36" s="17">
        <f t="shared" si="0"/>
        <v>0</v>
      </c>
      <c r="E36" s="17"/>
      <c r="F36" s="17"/>
      <c r="G36" s="17"/>
      <c r="H36" s="176">
        <f t="shared" si="2"/>
        <v>0</v>
      </c>
      <c r="I36" s="11"/>
      <c r="J36" s="11"/>
      <c r="K36" s="219"/>
      <c r="L36" s="177">
        <f t="shared" si="1"/>
        <v>0</v>
      </c>
      <c r="M36" s="177">
        <f t="shared" ref="M36:O38" si="8">E36+I36</f>
        <v>0</v>
      </c>
      <c r="N36" s="177">
        <f t="shared" si="8"/>
        <v>0</v>
      </c>
      <c r="O36" s="177">
        <f t="shared" si="8"/>
        <v>0</v>
      </c>
      <c r="P36" s="217"/>
      <c r="Q36" s="99"/>
    </row>
    <row r="37" spans="1:17" ht="15" hidden="1" customHeight="1" x14ac:dyDescent="0.25">
      <c r="A37" s="20"/>
      <c r="B37" s="515"/>
      <c r="C37" s="218" t="s">
        <v>31</v>
      </c>
      <c r="D37" s="17">
        <f t="shared" si="0"/>
        <v>0</v>
      </c>
      <c r="E37" s="17"/>
      <c r="F37" s="17"/>
      <c r="G37" s="17"/>
      <c r="H37" s="176">
        <f t="shared" si="2"/>
        <v>0</v>
      </c>
      <c r="I37" s="11"/>
      <c r="J37" s="11"/>
      <c r="K37" s="219"/>
      <c r="L37" s="177">
        <f t="shared" si="1"/>
        <v>0</v>
      </c>
      <c r="M37" s="177">
        <f t="shared" si="8"/>
        <v>0</v>
      </c>
      <c r="N37" s="177">
        <f t="shared" si="8"/>
        <v>0</v>
      </c>
      <c r="O37" s="177">
        <f t="shared" si="8"/>
        <v>0</v>
      </c>
      <c r="P37" s="217"/>
      <c r="Q37" s="99"/>
    </row>
    <row r="38" spans="1:17" ht="15" hidden="1" customHeight="1" x14ac:dyDescent="0.25">
      <c r="A38" s="20"/>
      <c r="B38" s="516"/>
      <c r="C38" s="218" t="s">
        <v>22</v>
      </c>
      <c r="D38" s="17">
        <f t="shared" si="0"/>
        <v>0</v>
      </c>
      <c r="E38" s="17"/>
      <c r="F38" s="17"/>
      <c r="G38" s="17"/>
      <c r="H38" s="176">
        <f t="shared" si="2"/>
        <v>0</v>
      </c>
      <c r="I38" s="11"/>
      <c r="J38" s="11"/>
      <c r="K38" s="219"/>
      <c r="L38" s="177">
        <f t="shared" si="1"/>
        <v>0</v>
      </c>
      <c r="M38" s="177">
        <f t="shared" si="8"/>
        <v>0</v>
      </c>
      <c r="N38" s="177">
        <f t="shared" si="8"/>
        <v>0</v>
      </c>
      <c r="O38" s="177">
        <f t="shared" si="8"/>
        <v>0</v>
      </c>
      <c r="P38" s="217"/>
      <c r="Q38" s="99"/>
    </row>
    <row r="39" spans="1:17" ht="15" hidden="1" customHeight="1" x14ac:dyDescent="0.25">
      <c r="A39" s="6" t="s">
        <v>79</v>
      </c>
      <c r="B39" s="18" t="s">
        <v>15</v>
      </c>
      <c r="C39" s="218"/>
      <c r="D39" s="175">
        <f t="shared" si="0"/>
        <v>0</v>
      </c>
      <c r="E39" s="17">
        <f>E40+E41+E42</f>
        <v>0</v>
      </c>
      <c r="F39" s="17">
        <f>F40+F41+F42</f>
        <v>0</v>
      </c>
      <c r="G39" s="17">
        <f>G40+G41+G42</f>
        <v>0</v>
      </c>
      <c r="H39" s="176">
        <f>I39+K39</f>
        <v>0</v>
      </c>
      <c r="I39" s="11">
        <f>I40+I41+I42</f>
        <v>0</v>
      </c>
      <c r="J39" s="11">
        <f>J40+J41+J42</f>
        <v>0</v>
      </c>
      <c r="K39" s="11">
        <f>K40+K41+K42</f>
        <v>0</v>
      </c>
      <c r="L39" s="177">
        <f t="shared" si="1"/>
        <v>0</v>
      </c>
      <c r="M39" s="13">
        <f>M40+M41+M42</f>
        <v>0</v>
      </c>
      <c r="N39" s="13">
        <f>N40+N41+N42</f>
        <v>0</v>
      </c>
      <c r="O39" s="13">
        <f>O40+O41+O42</f>
        <v>0</v>
      </c>
      <c r="P39" s="217"/>
      <c r="Q39" s="99"/>
    </row>
    <row r="40" spans="1:17" ht="15" hidden="1" customHeight="1" x14ac:dyDescent="0.25">
      <c r="A40" s="20"/>
      <c r="B40" s="515" t="s">
        <v>421</v>
      </c>
      <c r="C40" s="218" t="s">
        <v>9</v>
      </c>
      <c r="D40" s="17">
        <f t="shared" si="0"/>
        <v>0</v>
      </c>
      <c r="E40" s="17"/>
      <c r="F40" s="17"/>
      <c r="G40" s="17"/>
      <c r="H40" s="176">
        <f t="shared" si="2"/>
        <v>0</v>
      </c>
      <c r="I40" s="11"/>
      <c r="J40" s="11"/>
      <c r="K40" s="219"/>
      <c r="L40" s="177">
        <f t="shared" si="1"/>
        <v>0</v>
      </c>
      <c r="M40" s="177">
        <f t="shared" ref="M40:O42" si="9">E40+I40</f>
        <v>0</v>
      </c>
      <c r="N40" s="177">
        <f t="shared" si="9"/>
        <v>0</v>
      </c>
      <c r="O40" s="177">
        <f t="shared" si="9"/>
        <v>0</v>
      </c>
      <c r="P40" s="217"/>
      <c r="Q40" s="99"/>
    </row>
    <row r="41" spans="1:17" ht="15" hidden="1" customHeight="1" x14ac:dyDescent="0.25">
      <c r="A41" s="20"/>
      <c r="B41" s="515"/>
      <c r="C41" s="218" t="s">
        <v>31</v>
      </c>
      <c r="D41" s="17">
        <f t="shared" si="0"/>
        <v>0</v>
      </c>
      <c r="E41" s="17"/>
      <c r="F41" s="17"/>
      <c r="G41" s="17"/>
      <c r="H41" s="176">
        <f t="shared" si="2"/>
        <v>0</v>
      </c>
      <c r="I41" s="11"/>
      <c r="J41" s="11"/>
      <c r="K41" s="219"/>
      <c r="L41" s="177">
        <f t="shared" si="1"/>
        <v>0</v>
      </c>
      <c r="M41" s="177">
        <f t="shared" si="9"/>
        <v>0</v>
      </c>
      <c r="N41" s="177">
        <f t="shared" si="9"/>
        <v>0</v>
      </c>
      <c r="O41" s="177">
        <f t="shared" si="9"/>
        <v>0</v>
      </c>
      <c r="P41" s="217"/>
      <c r="Q41" s="99"/>
    </row>
    <row r="42" spans="1:17" ht="15" hidden="1" customHeight="1" x14ac:dyDescent="0.25">
      <c r="A42" s="20"/>
      <c r="B42" s="516"/>
      <c r="C42" s="218" t="s">
        <v>22</v>
      </c>
      <c r="D42" s="17">
        <f t="shared" si="0"/>
        <v>0</v>
      </c>
      <c r="E42" s="17"/>
      <c r="F42" s="17"/>
      <c r="G42" s="17"/>
      <c r="H42" s="176">
        <f t="shared" si="2"/>
        <v>0</v>
      </c>
      <c r="I42" s="11"/>
      <c r="J42" s="11"/>
      <c r="K42" s="219"/>
      <c r="L42" s="177">
        <f t="shared" si="1"/>
        <v>0</v>
      </c>
      <c r="M42" s="177">
        <f t="shared" si="9"/>
        <v>0</v>
      </c>
      <c r="N42" s="177">
        <f t="shared" si="9"/>
        <v>0</v>
      </c>
      <c r="O42" s="177">
        <f t="shared" si="9"/>
        <v>0</v>
      </c>
      <c r="P42" s="217"/>
      <c r="Q42" s="99"/>
    </row>
    <row r="43" spans="1:17" ht="15" hidden="1" customHeight="1" x14ac:dyDescent="0.25">
      <c r="A43" s="6" t="s">
        <v>80</v>
      </c>
      <c r="B43" s="18" t="s">
        <v>16</v>
      </c>
      <c r="C43" s="218"/>
      <c r="D43" s="175">
        <f t="shared" si="0"/>
        <v>0</v>
      </c>
      <c r="E43" s="17">
        <f>E44+E45+E46</f>
        <v>0</v>
      </c>
      <c r="F43" s="17">
        <f>F44+F45+F46</f>
        <v>0</v>
      </c>
      <c r="G43" s="17">
        <f>G44+G45+G46</f>
        <v>0</v>
      </c>
      <c r="H43" s="176">
        <f>I43+K43</f>
        <v>0</v>
      </c>
      <c r="I43" s="11">
        <f>I44+I45+I46</f>
        <v>0</v>
      </c>
      <c r="J43" s="11">
        <f>J44+J45+J46</f>
        <v>0</v>
      </c>
      <c r="K43" s="11">
        <f>K44+K45+K46</f>
        <v>0</v>
      </c>
      <c r="L43" s="177">
        <f t="shared" si="1"/>
        <v>0</v>
      </c>
      <c r="M43" s="13">
        <f>M44+M45+M46</f>
        <v>0</v>
      </c>
      <c r="N43" s="13">
        <f>N44+N45+N46</f>
        <v>0</v>
      </c>
      <c r="O43" s="13">
        <f>O44+O45+O46</f>
        <v>0</v>
      </c>
      <c r="P43" s="217"/>
      <c r="Q43" s="99"/>
    </row>
    <row r="44" spans="1:17" ht="15" hidden="1" customHeight="1" x14ac:dyDescent="0.25">
      <c r="A44" s="20"/>
      <c r="B44" s="515" t="s">
        <v>421</v>
      </c>
      <c r="C44" s="218" t="s">
        <v>9</v>
      </c>
      <c r="D44" s="17">
        <f t="shared" si="0"/>
        <v>0</v>
      </c>
      <c r="E44" s="17"/>
      <c r="F44" s="17"/>
      <c r="G44" s="17"/>
      <c r="H44" s="176">
        <f t="shared" si="2"/>
        <v>0</v>
      </c>
      <c r="I44" s="11"/>
      <c r="J44" s="11"/>
      <c r="K44" s="219"/>
      <c r="L44" s="177">
        <f t="shared" si="1"/>
        <v>0</v>
      </c>
      <c r="M44" s="177">
        <f t="shared" ref="M44:O46" si="10">E44+I44</f>
        <v>0</v>
      </c>
      <c r="N44" s="177">
        <f t="shared" si="10"/>
        <v>0</v>
      </c>
      <c r="O44" s="177">
        <f t="shared" si="10"/>
        <v>0</v>
      </c>
      <c r="P44" s="217"/>
      <c r="Q44" s="99"/>
    </row>
    <row r="45" spans="1:17" ht="15" hidden="1" customHeight="1" x14ac:dyDescent="0.25">
      <c r="A45" s="20"/>
      <c r="B45" s="515"/>
      <c r="C45" s="218" t="s">
        <v>31</v>
      </c>
      <c r="D45" s="17">
        <f t="shared" si="0"/>
        <v>0</v>
      </c>
      <c r="E45" s="17"/>
      <c r="F45" s="17"/>
      <c r="G45" s="17"/>
      <c r="H45" s="176">
        <f t="shared" si="2"/>
        <v>0</v>
      </c>
      <c r="I45" s="11"/>
      <c r="J45" s="11"/>
      <c r="K45" s="219"/>
      <c r="L45" s="177">
        <f t="shared" si="1"/>
        <v>0</v>
      </c>
      <c r="M45" s="177">
        <f t="shared" si="10"/>
        <v>0</v>
      </c>
      <c r="N45" s="177">
        <f t="shared" si="10"/>
        <v>0</v>
      </c>
      <c r="O45" s="177">
        <f t="shared" si="10"/>
        <v>0</v>
      </c>
      <c r="P45" s="217"/>
      <c r="Q45" s="99"/>
    </row>
    <row r="46" spans="1:17" ht="15" hidden="1" customHeight="1" x14ac:dyDescent="0.25">
      <c r="A46" s="20"/>
      <c r="B46" s="516"/>
      <c r="C46" s="218" t="s">
        <v>22</v>
      </c>
      <c r="D46" s="17">
        <f t="shared" si="0"/>
        <v>0</v>
      </c>
      <c r="E46" s="17"/>
      <c r="F46" s="17"/>
      <c r="G46" s="17"/>
      <c r="H46" s="176">
        <f t="shared" si="2"/>
        <v>0</v>
      </c>
      <c r="I46" s="11"/>
      <c r="J46" s="11"/>
      <c r="K46" s="219"/>
      <c r="L46" s="177">
        <f t="shared" si="1"/>
        <v>0</v>
      </c>
      <c r="M46" s="177">
        <f t="shared" si="10"/>
        <v>0</v>
      </c>
      <c r="N46" s="177">
        <f t="shared" si="10"/>
        <v>0</v>
      </c>
      <c r="O46" s="177">
        <f t="shared" si="10"/>
        <v>0</v>
      </c>
      <c r="P46" s="217"/>
      <c r="Q46" s="99"/>
    </row>
    <row r="47" spans="1:17" ht="15" hidden="1" customHeight="1" x14ac:dyDescent="0.25">
      <c r="A47" s="6" t="s">
        <v>81</v>
      </c>
      <c r="B47" s="18" t="s">
        <v>17</v>
      </c>
      <c r="C47" s="218"/>
      <c r="D47" s="175">
        <f t="shared" si="0"/>
        <v>0</v>
      </c>
      <c r="E47" s="17">
        <f>E48+E49+E50</f>
        <v>0</v>
      </c>
      <c r="F47" s="17">
        <f>F48+F49+F50</f>
        <v>0</v>
      </c>
      <c r="G47" s="17">
        <f>G48+G49+G50</f>
        <v>0</v>
      </c>
      <c r="H47" s="176">
        <f>I47+K47</f>
        <v>0</v>
      </c>
      <c r="I47" s="11">
        <f>I48+I49+I50</f>
        <v>0</v>
      </c>
      <c r="J47" s="11">
        <f>J48+J49+J50</f>
        <v>0</v>
      </c>
      <c r="K47" s="11">
        <f>K48+K49+K50</f>
        <v>0</v>
      </c>
      <c r="L47" s="177">
        <f t="shared" si="1"/>
        <v>0</v>
      </c>
      <c r="M47" s="13">
        <f>M48+M49+M50</f>
        <v>0</v>
      </c>
      <c r="N47" s="13">
        <f>N48+N49+N50</f>
        <v>0</v>
      </c>
      <c r="O47" s="13">
        <f>O48+O49+O50</f>
        <v>0</v>
      </c>
      <c r="P47" s="217"/>
      <c r="Q47" s="99"/>
    </row>
    <row r="48" spans="1:17" ht="15" hidden="1" customHeight="1" x14ac:dyDescent="0.25">
      <c r="A48" s="20"/>
      <c r="B48" s="515" t="s">
        <v>421</v>
      </c>
      <c r="C48" s="218" t="s">
        <v>9</v>
      </c>
      <c r="D48" s="17">
        <f t="shared" si="0"/>
        <v>0</v>
      </c>
      <c r="E48" s="17"/>
      <c r="F48" s="17"/>
      <c r="G48" s="17"/>
      <c r="H48" s="176">
        <f t="shared" si="2"/>
        <v>0</v>
      </c>
      <c r="I48" s="11"/>
      <c r="J48" s="11"/>
      <c r="K48" s="219"/>
      <c r="L48" s="177">
        <f t="shared" si="1"/>
        <v>0</v>
      </c>
      <c r="M48" s="177">
        <f t="shared" ref="M48:O50" si="11">E48+I48</f>
        <v>0</v>
      </c>
      <c r="N48" s="177">
        <f t="shared" si="11"/>
        <v>0</v>
      </c>
      <c r="O48" s="177">
        <f t="shared" si="11"/>
        <v>0</v>
      </c>
      <c r="P48" s="217"/>
      <c r="Q48" s="99"/>
    </row>
    <row r="49" spans="1:18" ht="15" hidden="1" customHeight="1" x14ac:dyDescent="0.25">
      <c r="A49" s="20"/>
      <c r="B49" s="515"/>
      <c r="C49" s="218" t="s">
        <v>31</v>
      </c>
      <c r="D49" s="17">
        <f t="shared" si="0"/>
        <v>0</v>
      </c>
      <c r="E49" s="17"/>
      <c r="F49" s="17"/>
      <c r="G49" s="17"/>
      <c r="H49" s="176">
        <f t="shared" si="2"/>
        <v>0</v>
      </c>
      <c r="I49" s="11"/>
      <c r="J49" s="11"/>
      <c r="K49" s="219"/>
      <c r="L49" s="177">
        <f t="shared" si="1"/>
        <v>0</v>
      </c>
      <c r="M49" s="177">
        <f t="shared" si="11"/>
        <v>0</v>
      </c>
      <c r="N49" s="177">
        <f t="shared" si="11"/>
        <v>0</v>
      </c>
      <c r="O49" s="177">
        <f t="shared" si="11"/>
        <v>0</v>
      </c>
      <c r="P49" s="217"/>
      <c r="Q49" s="99"/>
    </row>
    <row r="50" spans="1:18" ht="15" hidden="1" customHeight="1" x14ac:dyDescent="0.25">
      <c r="A50" s="20"/>
      <c r="B50" s="516"/>
      <c r="C50" s="218" t="s">
        <v>22</v>
      </c>
      <c r="D50" s="17">
        <f t="shared" si="0"/>
        <v>0</v>
      </c>
      <c r="E50" s="17"/>
      <c r="F50" s="17"/>
      <c r="G50" s="17"/>
      <c r="H50" s="176">
        <f t="shared" si="2"/>
        <v>0</v>
      </c>
      <c r="I50" s="11"/>
      <c r="J50" s="11"/>
      <c r="K50" s="219"/>
      <c r="L50" s="177">
        <f t="shared" si="1"/>
        <v>0</v>
      </c>
      <c r="M50" s="177">
        <f t="shared" si="11"/>
        <v>0</v>
      </c>
      <c r="N50" s="177">
        <f t="shared" si="11"/>
        <v>0</v>
      </c>
      <c r="O50" s="177">
        <f t="shared" si="11"/>
        <v>0</v>
      </c>
      <c r="P50" s="217"/>
      <c r="Q50" s="99"/>
    </row>
    <row r="51" spans="1:18" ht="15" hidden="1" customHeight="1" x14ac:dyDescent="0.25">
      <c r="A51" s="6" t="s">
        <v>82</v>
      </c>
      <c r="B51" s="18" t="s">
        <v>18</v>
      </c>
      <c r="C51" s="218"/>
      <c r="D51" s="175">
        <f t="shared" si="0"/>
        <v>0</v>
      </c>
      <c r="E51" s="17">
        <f>E52+E53+E54</f>
        <v>0</v>
      </c>
      <c r="F51" s="17">
        <f>F52+F53+F54</f>
        <v>0</v>
      </c>
      <c r="G51" s="17">
        <f>G52+G53+G54</f>
        <v>0</v>
      </c>
      <c r="H51" s="176">
        <f>I51+K51</f>
        <v>0</v>
      </c>
      <c r="I51" s="11">
        <f>I52+I53+I54</f>
        <v>0</v>
      </c>
      <c r="J51" s="11">
        <f>J52+J53+J54</f>
        <v>0</v>
      </c>
      <c r="K51" s="11">
        <f>K52+K53+K54</f>
        <v>0</v>
      </c>
      <c r="L51" s="177">
        <f t="shared" si="1"/>
        <v>0</v>
      </c>
      <c r="M51" s="13">
        <f>M52+M53+M54</f>
        <v>0</v>
      </c>
      <c r="N51" s="13">
        <f>N52+N53+N54</f>
        <v>0</v>
      </c>
      <c r="O51" s="13">
        <f>O52+O53+O54</f>
        <v>0</v>
      </c>
      <c r="P51" s="217"/>
      <c r="Q51" s="99"/>
    </row>
    <row r="52" spans="1:18" ht="15" hidden="1" customHeight="1" x14ac:dyDescent="0.25">
      <c r="A52" s="20"/>
      <c r="B52" s="515" t="s">
        <v>421</v>
      </c>
      <c r="C52" s="218" t="s">
        <v>9</v>
      </c>
      <c r="D52" s="17">
        <f t="shared" si="0"/>
        <v>0</v>
      </c>
      <c r="E52" s="17"/>
      <c r="F52" s="17"/>
      <c r="G52" s="17"/>
      <c r="H52" s="176">
        <f t="shared" si="2"/>
        <v>0</v>
      </c>
      <c r="I52" s="11"/>
      <c r="J52" s="11"/>
      <c r="K52" s="219"/>
      <c r="L52" s="177">
        <f t="shared" si="1"/>
        <v>0</v>
      </c>
      <c r="M52" s="177">
        <f t="shared" ref="M52:O54" si="12">E52+I52</f>
        <v>0</v>
      </c>
      <c r="N52" s="177">
        <f t="shared" si="12"/>
        <v>0</v>
      </c>
      <c r="O52" s="177">
        <f t="shared" si="12"/>
        <v>0</v>
      </c>
      <c r="P52" s="217"/>
      <c r="Q52" s="99"/>
    </row>
    <row r="53" spans="1:18" ht="15" hidden="1" customHeight="1" x14ac:dyDescent="0.25">
      <c r="A53" s="20"/>
      <c r="B53" s="515"/>
      <c r="C53" s="218" t="s">
        <v>31</v>
      </c>
      <c r="D53" s="17">
        <f t="shared" si="0"/>
        <v>0</v>
      </c>
      <c r="E53" s="17"/>
      <c r="F53" s="17"/>
      <c r="G53" s="17"/>
      <c r="H53" s="176">
        <f t="shared" si="2"/>
        <v>0</v>
      </c>
      <c r="I53" s="11"/>
      <c r="J53" s="11"/>
      <c r="K53" s="219"/>
      <c r="L53" s="177">
        <f t="shared" si="1"/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  <c r="P53" s="217"/>
      <c r="Q53" s="99"/>
    </row>
    <row r="54" spans="1:18" ht="15" hidden="1" customHeight="1" x14ac:dyDescent="0.25">
      <c r="A54" s="20"/>
      <c r="B54" s="516"/>
      <c r="C54" s="218" t="s">
        <v>22</v>
      </c>
      <c r="D54" s="17">
        <f t="shared" si="0"/>
        <v>0</v>
      </c>
      <c r="E54" s="17"/>
      <c r="F54" s="17"/>
      <c r="G54" s="17"/>
      <c r="H54" s="176">
        <f t="shared" si="2"/>
        <v>0</v>
      </c>
      <c r="I54" s="11"/>
      <c r="J54" s="11"/>
      <c r="K54" s="219"/>
      <c r="L54" s="177">
        <f t="shared" si="1"/>
        <v>0</v>
      </c>
      <c r="M54" s="177">
        <f t="shared" si="12"/>
        <v>0</v>
      </c>
      <c r="N54" s="177">
        <f t="shared" si="12"/>
        <v>0</v>
      </c>
      <c r="O54" s="177">
        <f t="shared" si="12"/>
        <v>0</v>
      </c>
      <c r="P54" s="217"/>
      <c r="Q54" s="99"/>
    </row>
    <row r="55" spans="1:18" ht="15" hidden="1" customHeight="1" x14ac:dyDescent="0.25">
      <c r="A55" s="6" t="s">
        <v>83</v>
      </c>
      <c r="B55" s="18" t="s">
        <v>19</v>
      </c>
      <c r="C55" s="218"/>
      <c r="D55" s="175">
        <f t="shared" si="0"/>
        <v>0</v>
      </c>
      <c r="E55" s="17">
        <f>E56+E57+E58</f>
        <v>0</v>
      </c>
      <c r="F55" s="17">
        <f>F56+F57+F58</f>
        <v>0</v>
      </c>
      <c r="G55" s="17">
        <f>G56+G57+G58</f>
        <v>0</v>
      </c>
      <c r="H55" s="176">
        <f>I55+K55</f>
        <v>0</v>
      </c>
      <c r="I55" s="11">
        <f>I56+I57+I58</f>
        <v>0</v>
      </c>
      <c r="J55" s="11">
        <f>J56+J57+J58</f>
        <v>0</v>
      </c>
      <c r="K55" s="11">
        <f>K56+K57+K58</f>
        <v>0</v>
      </c>
      <c r="L55" s="177">
        <f t="shared" si="1"/>
        <v>0</v>
      </c>
      <c r="M55" s="13">
        <f>M56+M57+M58</f>
        <v>0</v>
      </c>
      <c r="N55" s="13">
        <f>N56+N57+N58</f>
        <v>0</v>
      </c>
      <c r="O55" s="13">
        <f>O56+O57+O58</f>
        <v>0</v>
      </c>
      <c r="P55" s="217"/>
      <c r="Q55" s="99"/>
    </row>
    <row r="56" spans="1:18" ht="15" hidden="1" customHeight="1" x14ac:dyDescent="0.25">
      <c r="A56" s="20"/>
      <c r="B56" s="515" t="s">
        <v>421</v>
      </c>
      <c r="C56" s="218" t="s">
        <v>9</v>
      </c>
      <c r="D56" s="17">
        <f t="shared" si="0"/>
        <v>0</v>
      </c>
      <c r="E56" s="17"/>
      <c r="F56" s="17"/>
      <c r="G56" s="17"/>
      <c r="H56" s="176">
        <f>I56+K56</f>
        <v>0</v>
      </c>
      <c r="I56" s="11"/>
      <c r="J56" s="11"/>
      <c r="K56" s="219"/>
      <c r="L56" s="177">
        <f t="shared" si="1"/>
        <v>0</v>
      </c>
      <c r="M56" s="177">
        <f t="shared" ref="M56:O58" si="13">E56+I56</f>
        <v>0</v>
      </c>
      <c r="N56" s="177">
        <f t="shared" si="13"/>
        <v>0</v>
      </c>
      <c r="O56" s="177">
        <f t="shared" si="13"/>
        <v>0</v>
      </c>
      <c r="P56" s="217"/>
      <c r="Q56" s="99"/>
    </row>
    <row r="57" spans="1:18" ht="15" hidden="1" customHeight="1" x14ac:dyDescent="0.25">
      <c r="A57" s="20"/>
      <c r="B57" s="515"/>
      <c r="C57" s="218" t="s">
        <v>31</v>
      </c>
      <c r="D57" s="17">
        <f t="shared" si="0"/>
        <v>0</v>
      </c>
      <c r="E57" s="17"/>
      <c r="F57" s="17"/>
      <c r="G57" s="17"/>
      <c r="H57" s="176">
        <f>I57+K57</f>
        <v>0</v>
      </c>
      <c r="I57" s="11"/>
      <c r="J57" s="11"/>
      <c r="K57" s="219"/>
      <c r="L57" s="177">
        <f t="shared" si="1"/>
        <v>0</v>
      </c>
      <c r="M57" s="177">
        <f t="shared" si="13"/>
        <v>0</v>
      </c>
      <c r="N57" s="177">
        <f t="shared" si="13"/>
        <v>0</v>
      </c>
      <c r="O57" s="177">
        <f t="shared" si="13"/>
        <v>0</v>
      </c>
      <c r="P57" s="217"/>
      <c r="Q57" s="99"/>
    </row>
    <row r="58" spans="1:18" ht="15" hidden="1" customHeight="1" x14ac:dyDescent="0.25">
      <c r="A58" s="20"/>
      <c r="B58" s="516"/>
      <c r="C58" s="218" t="s">
        <v>22</v>
      </c>
      <c r="D58" s="17">
        <f t="shared" si="0"/>
        <v>0</v>
      </c>
      <c r="E58" s="17"/>
      <c r="F58" s="17"/>
      <c r="G58" s="17"/>
      <c r="H58" s="176">
        <f>I58+K58</f>
        <v>0</v>
      </c>
      <c r="I58" s="11"/>
      <c r="J58" s="11"/>
      <c r="K58" s="219"/>
      <c r="L58" s="177">
        <f t="shared" si="1"/>
        <v>0</v>
      </c>
      <c r="M58" s="177">
        <f t="shared" si="13"/>
        <v>0</v>
      </c>
      <c r="N58" s="177">
        <f t="shared" si="13"/>
        <v>0</v>
      </c>
      <c r="O58" s="177">
        <f t="shared" si="13"/>
        <v>0</v>
      </c>
      <c r="P58" s="217"/>
      <c r="Q58" s="99"/>
    </row>
    <row r="59" spans="1:18" x14ac:dyDescent="0.25">
      <c r="A59" s="21" t="s">
        <v>73</v>
      </c>
      <c r="B59" s="88" t="s">
        <v>179</v>
      </c>
      <c r="C59" s="220"/>
      <c r="D59" s="22">
        <f t="shared" si="0"/>
        <v>111</v>
      </c>
      <c r="E59" s="22">
        <f>E12+E15+E19+E23+E27+E31+E35+E39+E43+E47+E51+E55</f>
        <v>0</v>
      </c>
      <c r="F59" s="22">
        <f>F12+F15+F19+F23+F27+F31+F35+F39+F43+F47+F51+F55</f>
        <v>0</v>
      </c>
      <c r="G59" s="22">
        <f>G12+G15+G19+G23+G27+G31+G35+G39+G43+G47+G51+G55</f>
        <v>111</v>
      </c>
      <c r="H59" s="22">
        <f>I59+K59</f>
        <v>0</v>
      </c>
      <c r="I59" s="22">
        <f>I12+I15+I19+I23+I27+I31+I35+I39+I43+I47+I51+I55</f>
        <v>0</v>
      </c>
      <c r="J59" s="22">
        <f>J12+J15+J19+J23+J27+J31+J35+J39+J43+J47+J51+J55</f>
        <v>0</v>
      </c>
      <c r="K59" s="22">
        <f>K12+K15+K19+K23+K27+K31+K35+K39+K43+K47+K51+K55</f>
        <v>0</v>
      </c>
      <c r="L59" s="22">
        <f t="shared" si="1"/>
        <v>111</v>
      </c>
      <c r="M59" s="22">
        <f>M12+M15+M19+M23+M27+M31+M35+M39+M43+M47+M51+M55</f>
        <v>0</v>
      </c>
      <c r="N59" s="22">
        <f>N12+N15+N19+N23+N27+N31+N35+N39+N43+N47+N51+N55</f>
        <v>0</v>
      </c>
      <c r="O59" s="22">
        <f>O12+O15+O19+O23+O27+O31+O35+O39+O43+O47+O51+O55</f>
        <v>111</v>
      </c>
      <c r="Q59" s="217"/>
      <c r="R59" s="99"/>
    </row>
    <row r="60" spans="1:18" hidden="1" x14ac:dyDescent="0.25">
      <c r="A60" s="6" t="s">
        <v>85</v>
      </c>
      <c r="B60" s="520" t="s">
        <v>59</v>
      </c>
      <c r="C60" s="448"/>
      <c r="D60" s="448"/>
      <c r="E60" s="448"/>
      <c r="F60" s="448"/>
      <c r="G60" s="448"/>
      <c r="H60" s="448"/>
      <c r="I60" s="448"/>
      <c r="J60" s="448"/>
      <c r="K60" s="448"/>
      <c r="L60" s="448"/>
      <c r="M60" s="448"/>
      <c r="N60" s="448"/>
      <c r="O60" s="449"/>
    </row>
    <row r="61" spans="1:18" hidden="1" x14ac:dyDescent="0.25">
      <c r="A61" s="161" t="s">
        <v>86</v>
      </c>
      <c r="B61" s="30" t="s">
        <v>20</v>
      </c>
      <c r="C61" s="221"/>
      <c r="D61" s="175">
        <f>E61+G61</f>
        <v>0</v>
      </c>
      <c r="E61" s="68">
        <f t="shared" ref="E61:K61" si="14">E62+E63+E64</f>
        <v>0</v>
      </c>
      <c r="F61" s="68">
        <f t="shared" si="14"/>
        <v>0</v>
      </c>
      <c r="G61" s="68">
        <f t="shared" si="14"/>
        <v>0</v>
      </c>
      <c r="H61" s="69">
        <f t="shared" si="14"/>
        <v>0</v>
      </c>
      <c r="I61" s="69">
        <f t="shared" si="14"/>
        <v>0</v>
      </c>
      <c r="J61" s="69">
        <f t="shared" si="14"/>
        <v>0</v>
      </c>
      <c r="K61" s="69">
        <f t="shared" si="14"/>
        <v>0</v>
      </c>
      <c r="L61" s="70">
        <f>M61+O61</f>
        <v>0</v>
      </c>
      <c r="M61" s="70">
        <f>M62+M63+M64</f>
        <v>0</v>
      </c>
      <c r="N61" s="70">
        <f>N62+N63+N64</f>
        <v>0</v>
      </c>
      <c r="O61" s="70">
        <f>O62+O63+O64</f>
        <v>0</v>
      </c>
    </row>
    <row r="62" spans="1:18" ht="15" hidden="1" customHeight="1" x14ac:dyDescent="0.25">
      <c r="A62" s="165"/>
      <c r="B62" s="522" t="s">
        <v>341</v>
      </c>
      <c r="C62" s="222" t="s">
        <v>25</v>
      </c>
      <c r="D62" s="175">
        <f>E62+G62</f>
        <v>0</v>
      </c>
      <c r="E62" s="68"/>
      <c r="F62" s="68"/>
      <c r="G62" s="68"/>
      <c r="H62" s="69">
        <f>I62+K62</f>
        <v>0</v>
      </c>
      <c r="I62" s="69"/>
      <c r="J62" s="69"/>
      <c r="K62" s="69"/>
      <c r="L62" s="70">
        <f>M62+O62</f>
        <v>0</v>
      </c>
      <c r="M62" s="70">
        <f t="shared" ref="M62:O64" si="15">E62+I62</f>
        <v>0</v>
      </c>
      <c r="N62" s="70">
        <f t="shared" si="15"/>
        <v>0</v>
      </c>
      <c r="O62" s="70">
        <f t="shared" si="15"/>
        <v>0</v>
      </c>
    </row>
    <row r="63" spans="1:18" s="38" customFormat="1" ht="23.25" hidden="1" customHeight="1" x14ac:dyDescent="0.25">
      <c r="A63" s="165"/>
      <c r="B63" s="522"/>
      <c r="C63" s="223" t="s">
        <v>31</v>
      </c>
      <c r="D63" s="175">
        <f>E63+G63</f>
        <v>0</v>
      </c>
      <c r="E63" s="68"/>
      <c r="F63" s="68"/>
      <c r="G63" s="68"/>
      <c r="H63" s="69">
        <f>I63+K63</f>
        <v>0</v>
      </c>
      <c r="I63" s="69"/>
      <c r="J63" s="69"/>
      <c r="K63" s="69"/>
      <c r="L63" s="70">
        <f>M63+O63</f>
        <v>0</v>
      </c>
      <c r="M63" s="70">
        <f t="shared" si="15"/>
        <v>0</v>
      </c>
      <c r="N63" s="70">
        <f t="shared" si="15"/>
        <v>0</v>
      </c>
      <c r="O63" s="70">
        <f t="shared" si="15"/>
        <v>0</v>
      </c>
      <c r="Q63" s="71" t="s">
        <v>329</v>
      </c>
      <c r="R63" s="78">
        <f>L12+L16+L20+L24+L28+L32+L36+L40+L44+L48+L52+L56</f>
        <v>111</v>
      </c>
    </row>
    <row r="64" spans="1:18" s="38" customFormat="1" ht="14.25" hidden="1" customHeight="1" x14ac:dyDescent="0.25">
      <c r="A64" s="173"/>
      <c r="B64" s="194" t="s">
        <v>439</v>
      </c>
      <c r="C64" s="218" t="s">
        <v>31</v>
      </c>
      <c r="D64" s="175">
        <f>E64+G64</f>
        <v>0</v>
      </c>
      <c r="E64" s="68"/>
      <c r="F64" s="68"/>
      <c r="G64" s="68"/>
      <c r="H64" s="69">
        <f>I64+K64</f>
        <v>0</v>
      </c>
      <c r="I64" s="69"/>
      <c r="J64" s="69"/>
      <c r="K64" s="69"/>
      <c r="L64" s="70">
        <f>M64+O64</f>
        <v>0</v>
      </c>
      <c r="M64" s="70">
        <f t="shared" si="15"/>
        <v>0</v>
      </c>
      <c r="N64" s="70">
        <f t="shared" si="15"/>
        <v>0</v>
      </c>
      <c r="O64" s="70">
        <f t="shared" si="15"/>
        <v>0</v>
      </c>
      <c r="Q64" s="71"/>
      <c r="R64" s="78"/>
    </row>
    <row r="65" spans="1:18" hidden="1" x14ac:dyDescent="0.25">
      <c r="A65" s="224" t="s">
        <v>87</v>
      </c>
      <c r="B65" s="88" t="s">
        <v>180</v>
      </c>
      <c r="C65" s="220"/>
      <c r="D65" s="22">
        <f>D61</f>
        <v>0</v>
      </c>
      <c r="E65" s="22">
        <f t="shared" ref="E65:O65" si="16">E61</f>
        <v>0</v>
      </c>
      <c r="F65" s="22">
        <f t="shared" si="16"/>
        <v>0</v>
      </c>
      <c r="G65" s="22">
        <f t="shared" si="16"/>
        <v>0</v>
      </c>
      <c r="H65" s="11">
        <f t="shared" si="16"/>
        <v>0</v>
      </c>
      <c r="I65" s="11">
        <f t="shared" si="16"/>
        <v>0</v>
      </c>
      <c r="J65" s="11">
        <f t="shared" si="16"/>
        <v>0</v>
      </c>
      <c r="K65" s="11">
        <f t="shared" si="16"/>
        <v>0</v>
      </c>
      <c r="L65" s="22">
        <f t="shared" si="16"/>
        <v>0</v>
      </c>
      <c r="M65" s="22">
        <f t="shared" si="16"/>
        <v>0</v>
      </c>
      <c r="N65" s="22">
        <f t="shared" si="16"/>
        <v>0</v>
      </c>
      <c r="O65" s="22">
        <f t="shared" si="16"/>
        <v>0</v>
      </c>
      <c r="Q65" s="71" t="s">
        <v>330</v>
      </c>
      <c r="R65" s="72"/>
    </row>
    <row r="66" spans="1:18" x14ac:dyDescent="0.25">
      <c r="A66" s="6" t="s">
        <v>74</v>
      </c>
      <c r="B66" s="521" t="s">
        <v>63</v>
      </c>
      <c r="C66" s="521"/>
      <c r="D66" s="521"/>
      <c r="E66" s="521"/>
      <c r="F66" s="521"/>
      <c r="G66" s="521"/>
      <c r="H66" s="521"/>
      <c r="I66" s="521"/>
      <c r="J66" s="521"/>
      <c r="K66" s="521"/>
      <c r="L66" s="521"/>
      <c r="M66" s="521"/>
      <c r="N66" s="521"/>
      <c r="O66" s="521"/>
      <c r="Q66" s="71" t="s">
        <v>331</v>
      </c>
      <c r="R66" s="72"/>
    </row>
    <row r="67" spans="1:18" x14ac:dyDescent="0.25">
      <c r="A67" s="6" t="s">
        <v>75</v>
      </c>
      <c r="B67" s="30" t="s">
        <v>20</v>
      </c>
      <c r="C67" s="497" t="s">
        <v>32</v>
      </c>
      <c r="D67" s="175">
        <f>E67+G67</f>
        <v>250</v>
      </c>
      <c r="E67" s="175"/>
      <c r="F67" s="175"/>
      <c r="G67" s="175">
        <v>250</v>
      </c>
      <c r="H67" s="176">
        <f>I67+K67</f>
        <v>0</v>
      </c>
      <c r="I67" s="176"/>
      <c r="J67" s="176"/>
      <c r="K67" s="176"/>
      <c r="L67" s="177">
        <f>M67+O67</f>
        <v>250</v>
      </c>
      <c r="M67" s="177">
        <f>E67+I67</f>
        <v>0</v>
      </c>
      <c r="N67" s="177">
        <f>F67+J67</f>
        <v>0</v>
      </c>
      <c r="O67" s="177">
        <f>G67+K67</f>
        <v>250</v>
      </c>
      <c r="Q67" s="71" t="s">
        <v>332</v>
      </c>
      <c r="R67" s="72">
        <f>L62+L157</f>
        <v>0</v>
      </c>
    </row>
    <row r="68" spans="1:18" ht="26.25" x14ac:dyDescent="0.25">
      <c r="A68" s="157"/>
      <c r="B68" s="194" t="s">
        <v>342</v>
      </c>
      <c r="C68" s="496"/>
      <c r="D68" s="178"/>
      <c r="E68" s="178"/>
      <c r="F68" s="178"/>
      <c r="G68" s="178"/>
      <c r="H68" s="179"/>
      <c r="I68" s="179"/>
      <c r="J68" s="179"/>
      <c r="K68" s="179"/>
      <c r="L68" s="180"/>
      <c r="M68" s="180"/>
      <c r="N68" s="180"/>
      <c r="O68" s="180"/>
      <c r="Q68" s="71" t="s">
        <v>335</v>
      </c>
      <c r="R68" s="72">
        <f>L63+L17+L21+L25+L29+L33+L37+L41+L45+L49+L53+L57+L64</f>
        <v>0</v>
      </c>
    </row>
    <row r="69" spans="1:18" x14ac:dyDescent="0.25">
      <c r="A69" s="224" t="s">
        <v>76</v>
      </c>
      <c r="B69" s="88" t="s">
        <v>181</v>
      </c>
      <c r="C69" s="220"/>
      <c r="D69" s="87">
        <f>D67</f>
        <v>250</v>
      </c>
      <c r="E69" s="87">
        <f t="shared" ref="E69:O69" si="17">E67</f>
        <v>0</v>
      </c>
      <c r="F69" s="87">
        <f t="shared" si="17"/>
        <v>0</v>
      </c>
      <c r="G69" s="87">
        <f t="shared" si="17"/>
        <v>250</v>
      </c>
      <c r="H69" s="10">
        <f t="shared" si="17"/>
        <v>0</v>
      </c>
      <c r="I69" s="10">
        <f t="shared" si="17"/>
        <v>0</v>
      </c>
      <c r="J69" s="10">
        <f t="shared" si="17"/>
        <v>0</v>
      </c>
      <c r="K69" s="10">
        <f t="shared" si="17"/>
        <v>0</v>
      </c>
      <c r="L69" s="88">
        <f t="shared" si="17"/>
        <v>250</v>
      </c>
      <c r="M69" s="88">
        <f t="shared" si="17"/>
        <v>0</v>
      </c>
      <c r="N69" s="88">
        <f t="shared" si="17"/>
        <v>0</v>
      </c>
      <c r="O69" s="88">
        <f t="shared" si="17"/>
        <v>250</v>
      </c>
      <c r="Q69" s="71" t="s">
        <v>333</v>
      </c>
      <c r="R69" s="78">
        <f>M18+M22+M26+M30+M34+M38+M42+M46+M50+M54+M58</f>
        <v>0</v>
      </c>
    </row>
    <row r="70" spans="1:18" x14ac:dyDescent="0.25">
      <c r="A70" s="6" t="s">
        <v>77</v>
      </c>
      <c r="B70" s="521" t="s">
        <v>176</v>
      </c>
      <c r="C70" s="521"/>
      <c r="D70" s="521"/>
      <c r="E70" s="521"/>
      <c r="F70" s="521"/>
      <c r="G70" s="521"/>
      <c r="H70" s="521"/>
      <c r="I70" s="521"/>
      <c r="J70" s="521"/>
      <c r="K70" s="521"/>
      <c r="L70" s="521"/>
      <c r="M70" s="521"/>
      <c r="N70" s="521"/>
      <c r="O70" s="521"/>
      <c r="Q70" s="71" t="s">
        <v>334</v>
      </c>
      <c r="R70" s="78">
        <f>L67</f>
        <v>250</v>
      </c>
    </row>
    <row r="71" spans="1:18" x14ac:dyDescent="0.25">
      <c r="A71" s="6" t="s">
        <v>78</v>
      </c>
      <c r="B71" s="36" t="s">
        <v>20</v>
      </c>
      <c r="C71" s="385" t="s">
        <v>51</v>
      </c>
      <c r="D71" s="250">
        <f t="shared" ref="D71:D77" si="18">E71+G71</f>
        <v>381</v>
      </c>
      <c r="E71" s="250">
        <f>E72+E73</f>
        <v>0</v>
      </c>
      <c r="F71" s="250">
        <f>F72+F73</f>
        <v>0</v>
      </c>
      <c r="G71" s="250">
        <v>381</v>
      </c>
      <c r="H71" s="251">
        <f t="shared" ref="H71:H100" si="19">I71+K71</f>
        <v>0</v>
      </c>
      <c r="I71" s="251">
        <f>I72+I73</f>
        <v>0</v>
      </c>
      <c r="J71" s="251">
        <f>J72+J73</f>
        <v>0</v>
      </c>
      <c r="K71" s="251">
        <f>K72+K73</f>
        <v>0</v>
      </c>
      <c r="L71" s="177">
        <f t="shared" ref="L71:L77" si="20">M71+O71</f>
        <v>381</v>
      </c>
      <c r="M71" s="252">
        <f t="shared" ref="M71:O77" si="21">E71+I71</f>
        <v>0</v>
      </c>
      <c r="N71" s="177">
        <f t="shared" si="21"/>
        <v>0</v>
      </c>
      <c r="O71" s="235">
        <f t="shared" si="21"/>
        <v>381</v>
      </c>
      <c r="Q71" s="71" t="s">
        <v>336</v>
      </c>
      <c r="R71" s="72">
        <f>L161+L164+L167+L170+L173+L176+L179+L182+L185+L188+L191+L194+L197+L200+L203</f>
        <v>445</v>
      </c>
    </row>
    <row r="72" spans="1:18" hidden="1" x14ac:dyDescent="0.25">
      <c r="A72" s="20"/>
      <c r="B72" s="389" t="s">
        <v>421</v>
      </c>
      <c r="C72" s="387" t="s">
        <v>51</v>
      </c>
      <c r="D72" s="318">
        <f t="shared" si="18"/>
        <v>0</v>
      </c>
      <c r="E72" s="318"/>
      <c r="F72" s="318"/>
      <c r="G72" s="318"/>
      <c r="H72" s="319">
        <f t="shared" si="19"/>
        <v>0</v>
      </c>
      <c r="I72" s="319"/>
      <c r="J72" s="319"/>
      <c r="K72" s="319"/>
      <c r="L72" s="185">
        <f t="shared" si="20"/>
        <v>0</v>
      </c>
      <c r="M72" s="320">
        <f t="shared" si="21"/>
        <v>0</v>
      </c>
      <c r="N72" s="185">
        <f t="shared" si="21"/>
        <v>0</v>
      </c>
      <c r="O72" s="322">
        <f t="shared" si="21"/>
        <v>0</v>
      </c>
      <c r="Q72" s="71"/>
      <c r="R72" s="72"/>
    </row>
    <row r="73" spans="1:18" s="38" customFormat="1" ht="27" customHeight="1" x14ac:dyDescent="0.25">
      <c r="A73" s="157"/>
      <c r="B73" s="315" t="s">
        <v>342</v>
      </c>
      <c r="C73" s="386"/>
      <c r="D73" s="390">
        <f t="shared" si="18"/>
        <v>0</v>
      </c>
      <c r="E73" s="390"/>
      <c r="F73" s="390"/>
      <c r="G73" s="390"/>
      <c r="H73" s="391">
        <f t="shared" si="19"/>
        <v>0</v>
      </c>
      <c r="I73" s="391"/>
      <c r="J73" s="391"/>
      <c r="K73" s="391"/>
      <c r="L73" s="180">
        <f t="shared" si="20"/>
        <v>0</v>
      </c>
      <c r="M73" s="392">
        <f t="shared" si="21"/>
        <v>0</v>
      </c>
      <c r="N73" s="180">
        <f t="shared" si="21"/>
        <v>0</v>
      </c>
      <c r="O73" s="236">
        <f t="shared" si="21"/>
        <v>0</v>
      </c>
      <c r="Q73" s="71" t="s">
        <v>337</v>
      </c>
      <c r="R73" s="72">
        <f>L71+L74+L77+L79+L82+L85+L87+L90+L92+L95+L98+L101+L103+L106+L108+L110+L112+L116+L118+L122+L124+L126+L128+L130+L132+L134+L136+L138+L140+L142+L145+L148+L150+L153+L114+L120</f>
        <v>705.9</v>
      </c>
    </row>
    <row r="74" spans="1:18" hidden="1" x14ac:dyDescent="0.25">
      <c r="A74" s="6" t="s">
        <v>93</v>
      </c>
      <c r="B74" s="30" t="s">
        <v>55</v>
      </c>
      <c r="C74" s="387"/>
      <c r="D74" s="178">
        <f t="shared" si="18"/>
        <v>0</v>
      </c>
      <c r="E74" s="178">
        <f>E75+E76</f>
        <v>0</v>
      </c>
      <c r="F74" s="178">
        <f>F75+F76</f>
        <v>0</v>
      </c>
      <c r="G74" s="178">
        <f>G75+G76</f>
        <v>0</v>
      </c>
      <c r="H74" s="179">
        <f t="shared" si="19"/>
        <v>0</v>
      </c>
      <c r="I74" s="179">
        <f>I75+I76</f>
        <v>0</v>
      </c>
      <c r="J74" s="179">
        <f>J75+J76</f>
        <v>0</v>
      </c>
      <c r="K74" s="179">
        <f>K75+K76</f>
        <v>0</v>
      </c>
      <c r="L74" s="180">
        <f t="shared" si="20"/>
        <v>0</v>
      </c>
      <c r="M74" s="180">
        <f t="shared" si="21"/>
        <v>0</v>
      </c>
      <c r="N74" s="180">
        <f t="shared" si="21"/>
        <v>0</v>
      </c>
      <c r="O74" s="180">
        <f t="shared" si="21"/>
        <v>0</v>
      </c>
      <c r="Q74" s="71" t="s">
        <v>338</v>
      </c>
      <c r="R74" s="72">
        <f>L207+L210+L212</f>
        <v>146</v>
      </c>
    </row>
    <row r="75" spans="1:18" hidden="1" x14ac:dyDescent="0.25">
      <c r="A75" s="20"/>
      <c r="B75" s="226" t="s">
        <v>421</v>
      </c>
      <c r="C75" s="225" t="s">
        <v>51</v>
      </c>
      <c r="D75" s="175">
        <f t="shared" si="18"/>
        <v>0</v>
      </c>
      <c r="E75" s="175"/>
      <c r="F75" s="175"/>
      <c r="G75" s="227"/>
      <c r="H75" s="176">
        <f t="shared" si="19"/>
        <v>0</v>
      </c>
      <c r="I75" s="228"/>
      <c r="J75" s="176"/>
      <c r="K75" s="176"/>
      <c r="L75" s="177">
        <f t="shared" si="20"/>
        <v>0</v>
      </c>
      <c r="M75" s="177">
        <f t="shared" si="21"/>
        <v>0</v>
      </c>
      <c r="N75" s="177">
        <f t="shared" si="21"/>
        <v>0</v>
      </c>
      <c r="O75" s="177">
        <f t="shared" si="21"/>
        <v>0</v>
      </c>
      <c r="Q75" s="71"/>
      <c r="R75" s="72"/>
    </row>
    <row r="76" spans="1:18" s="38" customFormat="1" ht="27" hidden="1" customHeight="1" x14ac:dyDescent="0.25">
      <c r="A76" s="157"/>
      <c r="B76" s="194" t="s">
        <v>379</v>
      </c>
      <c r="C76" s="225" t="s">
        <v>51</v>
      </c>
      <c r="D76" s="175">
        <f t="shared" si="18"/>
        <v>0</v>
      </c>
      <c r="E76" s="175"/>
      <c r="F76" s="175"/>
      <c r="G76" s="227"/>
      <c r="H76" s="176">
        <f t="shared" si="19"/>
        <v>0</v>
      </c>
      <c r="I76" s="228"/>
      <c r="J76" s="176"/>
      <c r="K76" s="176"/>
      <c r="L76" s="177">
        <f t="shared" si="20"/>
        <v>0</v>
      </c>
      <c r="M76" s="177">
        <f t="shared" si="21"/>
        <v>0</v>
      </c>
      <c r="N76" s="177">
        <f t="shared" si="21"/>
        <v>0</v>
      </c>
      <c r="O76" s="177">
        <f t="shared" si="21"/>
        <v>0</v>
      </c>
      <c r="Q76" s="76" t="s">
        <v>177</v>
      </c>
      <c r="R76" s="77">
        <f>SUM(R63:R74)</f>
        <v>1657.9</v>
      </c>
    </row>
    <row r="77" spans="1:18" hidden="1" x14ac:dyDescent="0.25">
      <c r="A77" s="6" t="s">
        <v>94</v>
      </c>
      <c r="B77" s="30" t="s">
        <v>33</v>
      </c>
      <c r="C77" s="497" t="s">
        <v>51</v>
      </c>
      <c r="D77" s="175">
        <f t="shared" si="18"/>
        <v>0</v>
      </c>
      <c r="E77" s="175"/>
      <c r="F77" s="175"/>
      <c r="G77" s="227"/>
      <c r="H77" s="176">
        <f t="shared" si="19"/>
        <v>0</v>
      </c>
      <c r="I77" s="228"/>
      <c r="J77" s="176"/>
      <c r="K77" s="176"/>
      <c r="L77" s="177">
        <f t="shared" si="20"/>
        <v>0</v>
      </c>
      <c r="M77" s="177">
        <f t="shared" si="21"/>
        <v>0</v>
      </c>
      <c r="N77" s="177">
        <f t="shared" si="21"/>
        <v>0</v>
      </c>
      <c r="O77" s="177">
        <f t="shared" si="21"/>
        <v>0</v>
      </c>
      <c r="Q77" s="217"/>
      <c r="R77" s="99">
        <f>L217-R76</f>
        <v>0</v>
      </c>
    </row>
    <row r="78" spans="1:18" s="38" customFormat="1" hidden="1" x14ac:dyDescent="0.25">
      <c r="A78" s="157"/>
      <c r="B78" s="229" t="s">
        <v>421</v>
      </c>
      <c r="C78" s="496"/>
      <c r="D78" s="178" t="s">
        <v>178</v>
      </c>
      <c r="E78" s="178"/>
      <c r="F78" s="178"/>
      <c r="G78" s="230"/>
      <c r="H78" s="179">
        <f t="shared" si="19"/>
        <v>0</v>
      </c>
      <c r="I78" s="231"/>
      <c r="J78" s="179"/>
      <c r="K78" s="179"/>
      <c r="L78" s="180"/>
      <c r="M78" s="180"/>
      <c r="N78" s="180"/>
      <c r="O78" s="180"/>
      <c r="Q78" s="232"/>
      <c r="R78" s="233"/>
    </row>
    <row r="79" spans="1:18" hidden="1" x14ac:dyDescent="0.25">
      <c r="A79" s="6" t="s">
        <v>95</v>
      </c>
      <c r="B79" s="30" t="s">
        <v>164</v>
      </c>
      <c r="C79" s="225"/>
      <c r="D79" s="68">
        <f t="shared" ref="D79:D85" si="22">E79+G79</f>
        <v>0</v>
      </c>
      <c r="E79" s="68">
        <f>E80+E81</f>
        <v>0</v>
      </c>
      <c r="F79" s="68">
        <f>F80+F81</f>
        <v>0</v>
      </c>
      <c r="G79" s="68">
        <f>G80+G81</f>
        <v>0</v>
      </c>
      <c r="H79" s="69">
        <f t="shared" si="19"/>
        <v>0</v>
      </c>
      <c r="I79" s="69">
        <f>I80+I81</f>
        <v>0</v>
      </c>
      <c r="J79" s="69">
        <f>J80+J81</f>
        <v>0</v>
      </c>
      <c r="K79" s="69">
        <f>K80+K81</f>
        <v>0</v>
      </c>
      <c r="L79" s="70">
        <f t="shared" ref="L79:L85" si="23">M79+O79</f>
        <v>0</v>
      </c>
      <c r="M79" s="70">
        <f t="shared" ref="M79:O85" si="24">E79+I79</f>
        <v>0</v>
      </c>
      <c r="N79" s="70">
        <f t="shared" si="24"/>
        <v>0</v>
      </c>
      <c r="O79" s="70">
        <f t="shared" si="24"/>
        <v>0</v>
      </c>
      <c r="Q79" s="217"/>
      <c r="R79" s="99"/>
    </row>
    <row r="80" spans="1:18" hidden="1" x14ac:dyDescent="0.25">
      <c r="A80" s="20"/>
      <c r="B80" s="226" t="s">
        <v>421</v>
      </c>
      <c r="C80" s="225" t="s">
        <v>51</v>
      </c>
      <c r="D80" s="175">
        <f t="shared" si="22"/>
        <v>0</v>
      </c>
      <c r="E80" s="175"/>
      <c r="F80" s="175"/>
      <c r="G80" s="227"/>
      <c r="H80" s="176">
        <f t="shared" si="19"/>
        <v>0</v>
      </c>
      <c r="I80" s="228"/>
      <c r="J80" s="176"/>
      <c r="K80" s="176"/>
      <c r="L80" s="177">
        <f t="shared" si="23"/>
        <v>0</v>
      </c>
      <c r="M80" s="177">
        <f t="shared" si="24"/>
        <v>0</v>
      </c>
      <c r="N80" s="177">
        <f t="shared" si="24"/>
        <v>0</v>
      </c>
      <c r="O80" s="177">
        <f t="shared" si="24"/>
        <v>0</v>
      </c>
      <c r="Q80" s="217"/>
      <c r="R80" s="99"/>
    </row>
    <row r="81" spans="1:18" s="38" customFormat="1" ht="27" hidden="1" customHeight="1" x14ac:dyDescent="0.25">
      <c r="A81" s="157"/>
      <c r="B81" s="194" t="s">
        <v>379</v>
      </c>
      <c r="C81" s="225" t="s">
        <v>51</v>
      </c>
      <c r="D81" s="175">
        <f t="shared" si="22"/>
        <v>0</v>
      </c>
      <c r="E81" s="175"/>
      <c r="F81" s="175"/>
      <c r="G81" s="227"/>
      <c r="H81" s="176">
        <f t="shared" si="19"/>
        <v>0</v>
      </c>
      <c r="I81" s="228"/>
      <c r="J81" s="176"/>
      <c r="K81" s="176"/>
      <c r="L81" s="177">
        <f t="shared" si="23"/>
        <v>0</v>
      </c>
      <c r="M81" s="177">
        <f t="shared" si="24"/>
        <v>0</v>
      </c>
      <c r="N81" s="177">
        <f t="shared" si="24"/>
        <v>0</v>
      </c>
      <c r="O81" s="177">
        <f t="shared" si="24"/>
        <v>0</v>
      </c>
      <c r="Q81" s="232"/>
      <c r="R81" s="233"/>
    </row>
    <row r="82" spans="1:18" hidden="1" x14ac:dyDescent="0.25">
      <c r="A82" s="6" t="s">
        <v>96</v>
      </c>
      <c r="B82" s="30" t="s">
        <v>171</v>
      </c>
      <c r="C82" s="225"/>
      <c r="D82" s="68">
        <f t="shared" si="22"/>
        <v>0</v>
      </c>
      <c r="E82" s="68">
        <f>E83+E84</f>
        <v>0</v>
      </c>
      <c r="F82" s="68">
        <f>F83+F84</f>
        <v>0</v>
      </c>
      <c r="G82" s="68">
        <f>G83+G84</f>
        <v>0</v>
      </c>
      <c r="H82" s="69">
        <f t="shared" si="19"/>
        <v>0</v>
      </c>
      <c r="I82" s="69">
        <f>I83+I84</f>
        <v>0</v>
      </c>
      <c r="J82" s="69">
        <f>J83+J84</f>
        <v>0</v>
      </c>
      <c r="K82" s="69">
        <f>K83+K84</f>
        <v>0</v>
      </c>
      <c r="L82" s="70">
        <f t="shared" si="23"/>
        <v>0</v>
      </c>
      <c r="M82" s="70">
        <f t="shared" si="24"/>
        <v>0</v>
      </c>
      <c r="N82" s="70">
        <f t="shared" si="24"/>
        <v>0</v>
      </c>
      <c r="O82" s="70">
        <f t="shared" si="24"/>
        <v>0</v>
      </c>
      <c r="Q82" s="217"/>
      <c r="R82" s="99"/>
    </row>
    <row r="83" spans="1:18" hidden="1" x14ac:dyDescent="0.25">
      <c r="A83" s="20"/>
      <c r="B83" s="226" t="s">
        <v>421</v>
      </c>
      <c r="C83" s="225" t="s">
        <v>51</v>
      </c>
      <c r="D83" s="175">
        <f t="shared" si="22"/>
        <v>0</v>
      </c>
      <c r="E83" s="175"/>
      <c r="F83" s="175"/>
      <c r="G83" s="227"/>
      <c r="H83" s="176">
        <f t="shared" si="19"/>
        <v>0</v>
      </c>
      <c r="I83" s="228"/>
      <c r="J83" s="176"/>
      <c r="K83" s="176"/>
      <c r="L83" s="177">
        <f t="shared" si="23"/>
        <v>0</v>
      </c>
      <c r="M83" s="177">
        <f t="shared" si="24"/>
        <v>0</v>
      </c>
      <c r="N83" s="177">
        <f t="shared" si="24"/>
        <v>0</v>
      </c>
      <c r="O83" s="177">
        <f t="shared" si="24"/>
        <v>0</v>
      </c>
      <c r="Q83" s="217"/>
      <c r="R83" s="99"/>
    </row>
    <row r="84" spans="1:18" s="38" customFormat="1" ht="27" hidden="1" customHeight="1" x14ac:dyDescent="0.25">
      <c r="A84" s="157"/>
      <c r="B84" s="194" t="s">
        <v>379</v>
      </c>
      <c r="C84" s="225" t="s">
        <v>51</v>
      </c>
      <c r="D84" s="175">
        <f t="shared" si="22"/>
        <v>0</v>
      </c>
      <c r="E84" s="175"/>
      <c r="F84" s="175"/>
      <c r="G84" s="227"/>
      <c r="H84" s="176">
        <f t="shared" si="19"/>
        <v>0</v>
      </c>
      <c r="I84" s="228"/>
      <c r="J84" s="176"/>
      <c r="K84" s="176"/>
      <c r="L84" s="177">
        <f t="shared" si="23"/>
        <v>0</v>
      </c>
      <c r="M84" s="177">
        <f t="shared" si="24"/>
        <v>0</v>
      </c>
      <c r="N84" s="177">
        <f t="shared" si="24"/>
        <v>0</v>
      </c>
      <c r="O84" s="177">
        <f t="shared" si="24"/>
        <v>0</v>
      </c>
      <c r="Q84" s="232"/>
      <c r="R84" s="233"/>
    </row>
    <row r="85" spans="1:18" hidden="1" x14ac:dyDescent="0.25">
      <c r="A85" s="6" t="s">
        <v>97</v>
      </c>
      <c r="B85" s="234" t="s">
        <v>153</v>
      </c>
      <c r="C85" s="497" t="s">
        <v>51</v>
      </c>
      <c r="D85" s="175">
        <f t="shared" si="22"/>
        <v>0</v>
      </c>
      <c r="E85" s="175"/>
      <c r="F85" s="175"/>
      <c r="G85" s="227"/>
      <c r="H85" s="176">
        <f t="shared" ref="H85" si="25">I85+K85</f>
        <v>0</v>
      </c>
      <c r="I85" s="176"/>
      <c r="J85" s="176"/>
      <c r="K85" s="228"/>
      <c r="L85" s="235">
        <f t="shared" si="23"/>
        <v>0</v>
      </c>
      <c r="M85" s="177">
        <f t="shared" si="24"/>
        <v>0</v>
      </c>
      <c r="N85" s="177">
        <f t="shared" si="24"/>
        <v>0</v>
      </c>
      <c r="O85" s="177">
        <f t="shared" si="24"/>
        <v>0</v>
      </c>
      <c r="Q85" s="217"/>
      <c r="R85" s="99"/>
    </row>
    <row r="86" spans="1:18" s="38" customFormat="1" hidden="1" x14ac:dyDescent="0.25">
      <c r="A86" s="157"/>
      <c r="B86" s="229" t="s">
        <v>421</v>
      </c>
      <c r="C86" s="496"/>
      <c r="D86" s="178" t="s">
        <v>178</v>
      </c>
      <c r="E86" s="178"/>
      <c r="F86" s="178"/>
      <c r="G86" s="230"/>
      <c r="H86" s="179">
        <f t="shared" si="19"/>
        <v>0</v>
      </c>
      <c r="I86" s="179"/>
      <c r="J86" s="179"/>
      <c r="K86" s="231"/>
      <c r="L86" s="236"/>
      <c r="M86" s="180"/>
      <c r="N86" s="180"/>
      <c r="O86" s="180"/>
      <c r="Q86" s="232"/>
      <c r="R86" s="233"/>
    </row>
    <row r="87" spans="1:18" hidden="1" x14ac:dyDescent="0.25">
      <c r="A87" s="161" t="s">
        <v>98</v>
      </c>
      <c r="B87" s="234" t="s">
        <v>369</v>
      </c>
      <c r="C87" s="237"/>
      <c r="D87" s="68">
        <f>E87+G87</f>
        <v>0</v>
      </c>
      <c r="E87" s="68">
        <f>E88+E89</f>
        <v>0</v>
      </c>
      <c r="F87" s="68">
        <f>F88+F89</f>
        <v>0</v>
      </c>
      <c r="G87" s="68">
        <f>G88+G89</f>
        <v>0</v>
      </c>
      <c r="H87" s="179">
        <f t="shared" si="19"/>
        <v>0</v>
      </c>
      <c r="I87" s="179">
        <f>I88+I89</f>
        <v>0</v>
      </c>
      <c r="J87" s="179">
        <f>J88+J89</f>
        <v>0</v>
      </c>
      <c r="K87" s="179">
        <f>K88+K89</f>
        <v>0</v>
      </c>
      <c r="L87" s="70">
        <f>M87+O87</f>
        <v>0</v>
      </c>
      <c r="M87" s="70">
        <f t="shared" ref="M87:O90" si="26">E87+I87</f>
        <v>0</v>
      </c>
      <c r="N87" s="70">
        <f t="shared" si="26"/>
        <v>0</v>
      </c>
      <c r="O87" s="70">
        <f t="shared" si="26"/>
        <v>0</v>
      </c>
      <c r="Q87" s="217"/>
      <c r="R87" s="99"/>
    </row>
    <row r="88" spans="1:18" hidden="1" x14ac:dyDescent="0.25">
      <c r="A88" s="165"/>
      <c r="B88" s="229" t="s">
        <v>421</v>
      </c>
      <c r="C88" s="237" t="s">
        <v>51</v>
      </c>
      <c r="D88" s="175">
        <f>E88+G88</f>
        <v>0</v>
      </c>
      <c r="E88" s="175"/>
      <c r="F88" s="175"/>
      <c r="G88" s="227"/>
      <c r="H88" s="176">
        <f t="shared" si="19"/>
        <v>0</v>
      </c>
      <c r="I88" s="228"/>
      <c r="J88" s="176"/>
      <c r="K88" s="176"/>
      <c r="L88" s="177">
        <f>M88+O88</f>
        <v>0</v>
      </c>
      <c r="M88" s="177">
        <f t="shared" si="26"/>
        <v>0</v>
      </c>
      <c r="N88" s="177">
        <f t="shared" si="26"/>
        <v>0</v>
      </c>
      <c r="O88" s="177">
        <f t="shared" si="26"/>
        <v>0</v>
      </c>
      <c r="Q88" s="217"/>
      <c r="R88" s="99"/>
    </row>
    <row r="89" spans="1:18" s="38" customFormat="1" ht="27" hidden="1" customHeight="1" x14ac:dyDescent="0.25">
      <c r="A89" s="173"/>
      <c r="B89" s="194" t="s">
        <v>379</v>
      </c>
      <c r="C89" s="237" t="s">
        <v>51</v>
      </c>
      <c r="D89" s="175">
        <f>E89+G89</f>
        <v>0</v>
      </c>
      <c r="E89" s="175"/>
      <c r="F89" s="175"/>
      <c r="G89" s="227"/>
      <c r="H89" s="176">
        <f t="shared" si="19"/>
        <v>0</v>
      </c>
      <c r="I89" s="228"/>
      <c r="J89" s="176"/>
      <c r="K89" s="176"/>
      <c r="L89" s="177">
        <f>M89+O89</f>
        <v>0</v>
      </c>
      <c r="M89" s="177">
        <f t="shared" si="26"/>
        <v>0</v>
      </c>
      <c r="N89" s="177">
        <f t="shared" si="26"/>
        <v>0</v>
      </c>
      <c r="O89" s="177">
        <f t="shared" si="26"/>
        <v>0</v>
      </c>
      <c r="Q89" s="232"/>
      <c r="R89" s="233"/>
    </row>
    <row r="90" spans="1:18" hidden="1" x14ac:dyDescent="0.25">
      <c r="A90" s="6" t="s">
        <v>95</v>
      </c>
      <c r="B90" s="30" t="s">
        <v>156</v>
      </c>
      <c r="C90" s="497" t="s">
        <v>51</v>
      </c>
      <c r="D90" s="175">
        <f>E90+G90</f>
        <v>0</v>
      </c>
      <c r="E90" s="175"/>
      <c r="F90" s="175"/>
      <c r="G90" s="227"/>
      <c r="H90" s="176">
        <f t="shared" si="19"/>
        <v>0</v>
      </c>
      <c r="I90" s="228"/>
      <c r="J90" s="176"/>
      <c r="K90" s="176"/>
      <c r="L90" s="177">
        <f>M90+O90</f>
        <v>0</v>
      </c>
      <c r="M90" s="177">
        <f t="shared" si="26"/>
        <v>0</v>
      </c>
      <c r="N90" s="177">
        <f t="shared" si="26"/>
        <v>0</v>
      </c>
      <c r="O90" s="177">
        <f t="shared" si="26"/>
        <v>0</v>
      </c>
      <c r="Q90" s="217"/>
      <c r="R90" s="99">
        <f>L234</f>
        <v>0</v>
      </c>
    </row>
    <row r="91" spans="1:18" s="38" customFormat="1" hidden="1" x14ac:dyDescent="0.25">
      <c r="A91" s="157"/>
      <c r="B91" s="229" t="s">
        <v>421</v>
      </c>
      <c r="C91" s="496"/>
      <c r="D91" s="178" t="s">
        <v>178</v>
      </c>
      <c r="E91" s="178"/>
      <c r="F91" s="178"/>
      <c r="G91" s="230"/>
      <c r="H91" s="179">
        <f t="shared" si="19"/>
        <v>0</v>
      </c>
      <c r="I91" s="231"/>
      <c r="J91" s="179"/>
      <c r="K91" s="179"/>
      <c r="L91" s="180"/>
      <c r="M91" s="180"/>
      <c r="N91" s="180"/>
      <c r="O91" s="180"/>
      <c r="Q91" s="232"/>
      <c r="R91" s="233"/>
    </row>
    <row r="92" spans="1:18" hidden="1" x14ac:dyDescent="0.25">
      <c r="A92" s="161" t="s">
        <v>95</v>
      </c>
      <c r="B92" s="30" t="s">
        <v>155</v>
      </c>
      <c r="C92" s="237"/>
      <c r="D92" s="68">
        <f t="shared" ref="D92:D100" si="27">E92+G92</f>
        <v>0</v>
      </c>
      <c r="E92" s="68">
        <f>E93+E94</f>
        <v>0</v>
      </c>
      <c r="F92" s="68">
        <f>F93+F94</f>
        <v>0</v>
      </c>
      <c r="G92" s="68">
        <f>G93+G94</f>
        <v>0</v>
      </c>
      <c r="H92" s="69">
        <f t="shared" si="19"/>
        <v>0</v>
      </c>
      <c r="I92" s="69">
        <f>I93+I94</f>
        <v>0</v>
      </c>
      <c r="J92" s="69">
        <f>J93+J94</f>
        <v>0</v>
      </c>
      <c r="K92" s="69">
        <f>K93+K94</f>
        <v>0</v>
      </c>
      <c r="L92" s="70">
        <f t="shared" ref="L92:L100" si="28">M92+O92</f>
        <v>0</v>
      </c>
      <c r="M92" s="70">
        <f t="shared" ref="M92:M101" si="29">E92+I92</f>
        <v>0</v>
      </c>
      <c r="N92" s="70">
        <f t="shared" ref="N92:N101" si="30">F92+J92</f>
        <v>0</v>
      </c>
      <c r="O92" s="70">
        <f t="shared" ref="O92:O101" si="31">G92+K92</f>
        <v>0</v>
      </c>
      <c r="Q92" s="217"/>
      <c r="R92" s="99"/>
    </row>
    <row r="93" spans="1:18" hidden="1" x14ac:dyDescent="0.25">
      <c r="A93" s="165"/>
      <c r="B93" s="229" t="s">
        <v>421</v>
      </c>
      <c r="C93" s="237" t="s">
        <v>51</v>
      </c>
      <c r="D93" s="175">
        <f t="shared" si="27"/>
        <v>0</v>
      </c>
      <c r="E93" s="175"/>
      <c r="F93" s="175"/>
      <c r="G93" s="227"/>
      <c r="H93" s="176">
        <f t="shared" si="19"/>
        <v>0</v>
      </c>
      <c r="I93" s="228"/>
      <c r="J93" s="176"/>
      <c r="K93" s="176"/>
      <c r="L93" s="177">
        <f t="shared" si="28"/>
        <v>0</v>
      </c>
      <c r="M93" s="177">
        <f t="shared" si="29"/>
        <v>0</v>
      </c>
      <c r="N93" s="177">
        <f t="shared" si="30"/>
        <v>0</v>
      </c>
      <c r="O93" s="177">
        <f t="shared" si="31"/>
        <v>0</v>
      </c>
      <c r="Q93" s="217"/>
      <c r="R93" s="99"/>
    </row>
    <row r="94" spans="1:18" s="38" customFormat="1" ht="27" hidden="1" customHeight="1" x14ac:dyDescent="0.25">
      <c r="A94" s="173"/>
      <c r="B94" s="194" t="s">
        <v>379</v>
      </c>
      <c r="C94" s="237" t="s">
        <v>51</v>
      </c>
      <c r="D94" s="175">
        <f t="shared" si="27"/>
        <v>0</v>
      </c>
      <c r="E94" s="175"/>
      <c r="F94" s="175"/>
      <c r="G94" s="227"/>
      <c r="H94" s="176">
        <f t="shared" si="19"/>
        <v>0</v>
      </c>
      <c r="I94" s="228"/>
      <c r="J94" s="176"/>
      <c r="K94" s="176"/>
      <c r="L94" s="177">
        <f t="shared" si="28"/>
        <v>0</v>
      </c>
      <c r="M94" s="177">
        <f t="shared" si="29"/>
        <v>0</v>
      </c>
      <c r="N94" s="177">
        <f t="shared" si="30"/>
        <v>0</v>
      </c>
      <c r="O94" s="177">
        <f t="shared" si="31"/>
        <v>0</v>
      </c>
      <c r="Q94" s="232"/>
      <c r="R94" s="233"/>
    </row>
    <row r="95" spans="1:18" hidden="1" x14ac:dyDescent="0.25">
      <c r="A95" s="6" t="s">
        <v>96</v>
      </c>
      <c r="B95" s="81" t="s">
        <v>154</v>
      </c>
      <c r="C95" s="237"/>
      <c r="D95" s="68">
        <f t="shared" si="27"/>
        <v>0</v>
      </c>
      <c r="E95" s="68">
        <f>E96+E97</f>
        <v>0</v>
      </c>
      <c r="F95" s="68">
        <f>F96+F97</f>
        <v>0</v>
      </c>
      <c r="G95" s="68">
        <f>G96+G97</f>
        <v>0</v>
      </c>
      <c r="H95" s="69">
        <f t="shared" si="19"/>
        <v>0</v>
      </c>
      <c r="I95" s="69">
        <f>I96+I97</f>
        <v>0</v>
      </c>
      <c r="J95" s="69">
        <f>J96+J97</f>
        <v>0</v>
      </c>
      <c r="K95" s="69">
        <f>K96+K97</f>
        <v>0</v>
      </c>
      <c r="L95" s="70">
        <f t="shared" si="28"/>
        <v>0</v>
      </c>
      <c r="M95" s="70">
        <f t="shared" si="29"/>
        <v>0</v>
      </c>
      <c r="N95" s="70">
        <f t="shared" si="30"/>
        <v>0</v>
      </c>
      <c r="O95" s="70">
        <f t="shared" si="31"/>
        <v>0</v>
      </c>
      <c r="Q95" s="217"/>
      <c r="R95" s="99"/>
    </row>
    <row r="96" spans="1:18" hidden="1" x14ac:dyDescent="0.25">
      <c r="A96" s="20"/>
      <c r="B96" s="229" t="s">
        <v>421</v>
      </c>
      <c r="C96" s="237" t="s">
        <v>51</v>
      </c>
      <c r="D96" s="175">
        <f t="shared" si="27"/>
        <v>0</v>
      </c>
      <c r="E96" s="175"/>
      <c r="F96" s="175"/>
      <c r="G96" s="227"/>
      <c r="H96" s="176">
        <f t="shared" si="19"/>
        <v>0</v>
      </c>
      <c r="I96" s="228"/>
      <c r="J96" s="176"/>
      <c r="K96" s="176"/>
      <c r="L96" s="177">
        <f t="shared" si="28"/>
        <v>0</v>
      </c>
      <c r="M96" s="177">
        <f t="shared" si="29"/>
        <v>0</v>
      </c>
      <c r="N96" s="177">
        <f t="shared" si="30"/>
        <v>0</v>
      </c>
      <c r="O96" s="177">
        <f t="shared" si="31"/>
        <v>0</v>
      </c>
      <c r="Q96" s="217"/>
      <c r="R96" s="99"/>
    </row>
    <row r="97" spans="1:18" s="38" customFormat="1" ht="27" hidden="1" customHeight="1" x14ac:dyDescent="0.25">
      <c r="A97" s="157"/>
      <c r="B97" s="194" t="s">
        <v>379</v>
      </c>
      <c r="C97" s="237" t="s">
        <v>51</v>
      </c>
      <c r="D97" s="175">
        <f t="shared" si="27"/>
        <v>0</v>
      </c>
      <c r="E97" s="175"/>
      <c r="F97" s="175"/>
      <c r="G97" s="227"/>
      <c r="H97" s="176">
        <f t="shared" si="19"/>
        <v>0</v>
      </c>
      <c r="I97" s="228"/>
      <c r="J97" s="176"/>
      <c r="K97" s="176"/>
      <c r="L97" s="177">
        <f t="shared" si="28"/>
        <v>0</v>
      </c>
      <c r="M97" s="177">
        <f t="shared" si="29"/>
        <v>0</v>
      </c>
      <c r="N97" s="177">
        <f t="shared" si="30"/>
        <v>0</v>
      </c>
      <c r="O97" s="177">
        <f t="shared" si="31"/>
        <v>0</v>
      </c>
      <c r="Q97" s="232"/>
      <c r="R97" s="233"/>
    </row>
    <row r="98" spans="1:18" hidden="1" x14ac:dyDescent="0.25">
      <c r="A98" s="6" t="s">
        <v>97</v>
      </c>
      <c r="B98" s="30" t="s">
        <v>425</v>
      </c>
      <c r="C98" s="237"/>
      <c r="D98" s="68">
        <f t="shared" si="27"/>
        <v>0</v>
      </c>
      <c r="E98" s="68">
        <f>E99+E100</f>
        <v>0</v>
      </c>
      <c r="F98" s="68">
        <f>F99+F100</f>
        <v>0</v>
      </c>
      <c r="G98" s="68">
        <f>G99+G100</f>
        <v>0</v>
      </c>
      <c r="H98" s="69">
        <f t="shared" si="19"/>
        <v>0</v>
      </c>
      <c r="I98" s="69">
        <f>I99+I100</f>
        <v>0</v>
      </c>
      <c r="J98" s="69">
        <f>J99+J100</f>
        <v>0</v>
      </c>
      <c r="K98" s="69">
        <f>K99+K100</f>
        <v>0</v>
      </c>
      <c r="L98" s="70">
        <f t="shared" si="28"/>
        <v>0</v>
      </c>
      <c r="M98" s="70">
        <f t="shared" si="29"/>
        <v>0</v>
      </c>
      <c r="N98" s="70">
        <f t="shared" si="30"/>
        <v>0</v>
      </c>
      <c r="O98" s="70">
        <f t="shared" si="31"/>
        <v>0</v>
      </c>
      <c r="Q98" s="217"/>
      <c r="R98" s="99"/>
    </row>
    <row r="99" spans="1:18" hidden="1" x14ac:dyDescent="0.25">
      <c r="A99" s="20"/>
      <c r="B99" s="229" t="s">
        <v>421</v>
      </c>
      <c r="C99" s="237" t="s">
        <v>51</v>
      </c>
      <c r="D99" s="175">
        <f t="shared" si="27"/>
        <v>0</v>
      </c>
      <c r="E99" s="175"/>
      <c r="F99" s="175"/>
      <c r="G99" s="227"/>
      <c r="H99" s="176">
        <f t="shared" si="19"/>
        <v>0</v>
      </c>
      <c r="I99" s="228"/>
      <c r="J99" s="176"/>
      <c r="K99" s="176"/>
      <c r="L99" s="177">
        <f t="shared" si="28"/>
        <v>0</v>
      </c>
      <c r="M99" s="177">
        <f t="shared" si="29"/>
        <v>0</v>
      </c>
      <c r="N99" s="177">
        <f t="shared" si="30"/>
        <v>0</v>
      </c>
      <c r="O99" s="177">
        <f t="shared" si="31"/>
        <v>0</v>
      </c>
      <c r="Q99" s="217"/>
      <c r="R99" s="99"/>
    </row>
    <row r="100" spans="1:18" s="38" customFormat="1" ht="27" hidden="1" customHeight="1" x14ac:dyDescent="0.25">
      <c r="A100" s="157"/>
      <c r="B100" s="194" t="s">
        <v>379</v>
      </c>
      <c r="C100" s="237" t="s">
        <v>51</v>
      </c>
      <c r="D100" s="175">
        <f t="shared" si="27"/>
        <v>0</v>
      </c>
      <c r="E100" s="175"/>
      <c r="F100" s="175"/>
      <c r="G100" s="227"/>
      <c r="H100" s="176">
        <f t="shared" si="19"/>
        <v>0</v>
      </c>
      <c r="I100" s="228"/>
      <c r="J100" s="176"/>
      <c r="K100" s="176"/>
      <c r="L100" s="177">
        <f t="shared" si="28"/>
        <v>0</v>
      </c>
      <c r="M100" s="177">
        <f t="shared" si="29"/>
        <v>0</v>
      </c>
      <c r="N100" s="177">
        <f t="shared" si="30"/>
        <v>0</v>
      </c>
      <c r="O100" s="177">
        <f t="shared" si="31"/>
        <v>0</v>
      </c>
      <c r="Q100" s="232"/>
      <c r="R100" s="233"/>
    </row>
    <row r="101" spans="1:18" hidden="1" x14ac:dyDescent="0.25">
      <c r="A101" s="6" t="s">
        <v>98</v>
      </c>
      <c r="B101" s="30" t="s">
        <v>46</v>
      </c>
      <c r="C101" s="497" t="s">
        <v>51</v>
      </c>
      <c r="D101" s="175">
        <f>E101+G101</f>
        <v>0</v>
      </c>
      <c r="E101" s="175"/>
      <c r="F101" s="175"/>
      <c r="G101" s="227"/>
      <c r="H101" s="176">
        <f t="shared" ref="H101:H134" si="32">I101+K101</f>
        <v>0</v>
      </c>
      <c r="I101" s="228"/>
      <c r="J101" s="176"/>
      <c r="K101" s="176"/>
      <c r="L101" s="177">
        <f>M101+O101</f>
        <v>0</v>
      </c>
      <c r="M101" s="177">
        <f t="shared" si="29"/>
        <v>0</v>
      </c>
      <c r="N101" s="177">
        <f t="shared" si="30"/>
        <v>0</v>
      </c>
      <c r="O101" s="177">
        <f t="shared" si="31"/>
        <v>0</v>
      </c>
      <c r="Q101" s="217"/>
      <c r="R101" s="99"/>
    </row>
    <row r="102" spans="1:18" s="38" customFormat="1" hidden="1" x14ac:dyDescent="0.25">
      <c r="A102" s="157"/>
      <c r="B102" s="238" t="s">
        <v>421</v>
      </c>
      <c r="C102" s="496"/>
      <c r="D102" s="178" t="s">
        <v>178</v>
      </c>
      <c r="E102" s="178"/>
      <c r="F102" s="178"/>
      <c r="G102" s="230"/>
      <c r="H102" s="179">
        <f t="shared" si="32"/>
        <v>0</v>
      </c>
      <c r="I102" s="231"/>
      <c r="J102" s="179"/>
      <c r="K102" s="179"/>
      <c r="L102" s="180"/>
      <c r="M102" s="180"/>
      <c r="N102" s="180"/>
      <c r="O102" s="180"/>
      <c r="Q102" s="232"/>
      <c r="R102" s="233"/>
    </row>
    <row r="103" spans="1:18" hidden="1" x14ac:dyDescent="0.25">
      <c r="A103" s="6" t="s">
        <v>99</v>
      </c>
      <c r="B103" s="81" t="s">
        <v>43</v>
      </c>
      <c r="C103" s="237"/>
      <c r="D103" s="68">
        <f>E103+G103</f>
        <v>0</v>
      </c>
      <c r="E103" s="68">
        <f>E104+E105</f>
        <v>0</v>
      </c>
      <c r="F103" s="68">
        <f>F104+F105</f>
        <v>0</v>
      </c>
      <c r="G103" s="68">
        <f>G104+G105</f>
        <v>0</v>
      </c>
      <c r="H103" s="69">
        <f t="shared" si="32"/>
        <v>0</v>
      </c>
      <c r="I103" s="69">
        <f>I104+I105</f>
        <v>0</v>
      </c>
      <c r="J103" s="69">
        <f>J104+J105</f>
        <v>0</v>
      </c>
      <c r="K103" s="69">
        <f>K104+K105</f>
        <v>0</v>
      </c>
      <c r="L103" s="70">
        <f>M103+O103</f>
        <v>0</v>
      </c>
      <c r="M103" s="70">
        <f t="shared" ref="M103:O106" si="33">E103+I103</f>
        <v>0</v>
      </c>
      <c r="N103" s="70">
        <f t="shared" si="33"/>
        <v>0</v>
      </c>
      <c r="O103" s="70">
        <f t="shared" si="33"/>
        <v>0</v>
      </c>
      <c r="Q103" s="217"/>
      <c r="R103" s="99"/>
    </row>
    <row r="104" spans="1:18" hidden="1" x14ac:dyDescent="0.25">
      <c r="A104" s="20"/>
      <c r="B104" s="229" t="s">
        <v>421</v>
      </c>
      <c r="C104" s="237" t="s">
        <v>51</v>
      </c>
      <c r="D104" s="175">
        <f>E104+G104</f>
        <v>0</v>
      </c>
      <c r="E104" s="175"/>
      <c r="F104" s="175"/>
      <c r="G104" s="227"/>
      <c r="H104" s="176">
        <f t="shared" si="32"/>
        <v>0</v>
      </c>
      <c r="I104" s="228"/>
      <c r="J104" s="176"/>
      <c r="K104" s="176"/>
      <c r="L104" s="177">
        <f>M104+O104</f>
        <v>0</v>
      </c>
      <c r="M104" s="177">
        <f t="shared" si="33"/>
        <v>0</v>
      </c>
      <c r="N104" s="177">
        <f t="shared" si="33"/>
        <v>0</v>
      </c>
      <c r="O104" s="177">
        <f t="shared" si="33"/>
        <v>0</v>
      </c>
      <c r="Q104" s="217"/>
      <c r="R104" s="99"/>
    </row>
    <row r="105" spans="1:18" s="38" customFormat="1" ht="27" hidden="1" customHeight="1" x14ac:dyDescent="0.25">
      <c r="A105" s="157"/>
      <c r="B105" s="194" t="s">
        <v>379</v>
      </c>
      <c r="C105" s="237" t="s">
        <v>51</v>
      </c>
      <c r="D105" s="175">
        <f>E105+G105</f>
        <v>0</v>
      </c>
      <c r="E105" s="175"/>
      <c r="F105" s="175"/>
      <c r="G105" s="227"/>
      <c r="H105" s="176">
        <f t="shared" si="32"/>
        <v>0</v>
      </c>
      <c r="I105" s="228"/>
      <c r="J105" s="176"/>
      <c r="K105" s="176"/>
      <c r="L105" s="177">
        <f>M105+O105</f>
        <v>0</v>
      </c>
      <c r="M105" s="177">
        <f t="shared" si="33"/>
        <v>0</v>
      </c>
      <c r="N105" s="177">
        <f t="shared" si="33"/>
        <v>0</v>
      </c>
      <c r="O105" s="177">
        <f t="shared" si="33"/>
        <v>0</v>
      </c>
      <c r="Q105" s="232"/>
      <c r="R105" s="233"/>
    </row>
    <row r="106" spans="1:18" hidden="1" x14ac:dyDescent="0.25">
      <c r="A106" s="6" t="s">
        <v>100</v>
      </c>
      <c r="B106" s="30" t="s">
        <v>45</v>
      </c>
      <c r="C106" s="497" t="s">
        <v>51</v>
      </c>
      <c r="D106" s="175">
        <f>E106+G106</f>
        <v>0</v>
      </c>
      <c r="E106" s="175"/>
      <c r="F106" s="175"/>
      <c r="G106" s="227"/>
      <c r="H106" s="176">
        <f t="shared" si="32"/>
        <v>0</v>
      </c>
      <c r="I106" s="228"/>
      <c r="J106" s="176"/>
      <c r="K106" s="176"/>
      <c r="L106" s="177">
        <f>M106+O106</f>
        <v>0</v>
      </c>
      <c r="M106" s="177">
        <f t="shared" si="33"/>
        <v>0</v>
      </c>
      <c r="N106" s="177">
        <f t="shared" si="33"/>
        <v>0</v>
      </c>
      <c r="O106" s="177">
        <f t="shared" si="33"/>
        <v>0</v>
      </c>
      <c r="Q106" s="217"/>
      <c r="R106" s="99">
        <f>L252-R105</f>
        <v>0</v>
      </c>
    </row>
    <row r="107" spans="1:18" s="38" customFormat="1" hidden="1" x14ac:dyDescent="0.25">
      <c r="A107" s="157"/>
      <c r="B107" s="238" t="s">
        <v>421</v>
      </c>
      <c r="C107" s="496"/>
      <c r="D107" s="178" t="s">
        <v>178</v>
      </c>
      <c r="E107" s="178"/>
      <c r="F107" s="178"/>
      <c r="G107" s="230"/>
      <c r="H107" s="179">
        <f t="shared" si="32"/>
        <v>0</v>
      </c>
      <c r="I107" s="231"/>
      <c r="J107" s="179"/>
      <c r="K107" s="179"/>
      <c r="L107" s="180"/>
      <c r="M107" s="180"/>
      <c r="N107" s="180"/>
      <c r="O107" s="180"/>
      <c r="Q107" s="232"/>
      <c r="R107" s="233"/>
    </row>
    <row r="108" spans="1:18" hidden="1" x14ac:dyDescent="0.25">
      <c r="A108" s="6" t="s">
        <v>101</v>
      </c>
      <c r="B108" s="30" t="s">
        <v>169</v>
      </c>
      <c r="C108" s="497" t="s">
        <v>51</v>
      </c>
      <c r="D108" s="175">
        <f>E108+G108</f>
        <v>0</v>
      </c>
      <c r="E108" s="175"/>
      <c r="F108" s="175"/>
      <c r="G108" s="227"/>
      <c r="H108" s="176">
        <f t="shared" si="32"/>
        <v>0</v>
      </c>
      <c r="I108" s="228"/>
      <c r="J108" s="176"/>
      <c r="K108" s="176"/>
      <c r="L108" s="177">
        <f>M108+O108</f>
        <v>0</v>
      </c>
      <c r="M108" s="177">
        <f>E108+I108</f>
        <v>0</v>
      </c>
      <c r="N108" s="177">
        <f>F108+J108</f>
        <v>0</v>
      </c>
      <c r="O108" s="177">
        <f>G108+K108</f>
        <v>0</v>
      </c>
      <c r="Q108" s="217"/>
      <c r="R108" s="99">
        <f>L254-R107</f>
        <v>0</v>
      </c>
    </row>
    <row r="109" spans="1:18" s="38" customFormat="1" hidden="1" x14ac:dyDescent="0.25">
      <c r="A109" s="157"/>
      <c r="B109" s="238" t="s">
        <v>421</v>
      </c>
      <c r="C109" s="496"/>
      <c r="D109" s="178" t="s">
        <v>178</v>
      </c>
      <c r="E109" s="178"/>
      <c r="F109" s="178"/>
      <c r="G109" s="230"/>
      <c r="H109" s="179">
        <f t="shared" si="32"/>
        <v>0</v>
      </c>
      <c r="I109" s="231"/>
      <c r="J109" s="179"/>
      <c r="K109" s="179"/>
      <c r="L109" s="180"/>
      <c r="M109" s="180"/>
      <c r="N109" s="180"/>
      <c r="O109" s="180"/>
      <c r="Q109" s="232"/>
      <c r="R109" s="233"/>
    </row>
    <row r="110" spans="1:18" hidden="1" x14ac:dyDescent="0.25">
      <c r="A110" s="6" t="s">
        <v>102</v>
      </c>
      <c r="B110" s="30" t="s">
        <v>44</v>
      </c>
      <c r="C110" s="497" t="s">
        <v>51</v>
      </c>
      <c r="D110" s="175">
        <f>E110+G110</f>
        <v>0</v>
      </c>
      <c r="E110" s="175"/>
      <c r="F110" s="175"/>
      <c r="G110" s="227"/>
      <c r="H110" s="176">
        <f t="shared" si="32"/>
        <v>0</v>
      </c>
      <c r="I110" s="228"/>
      <c r="J110" s="176"/>
      <c r="K110" s="176"/>
      <c r="L110" s="177">
        <f>M110+O110</f>
        <v>0</v>
      </c>
      <c r="M110" s="177">
        <f>E110+I110</f>
        <v>0</v>
      </c>
      <c r="N110" s="177">
        <f>F110+J110</f>
        <v>0</v>
      </c>
      <c r="O110" s="177">
        <f>G110+K110</f>
        <v>0</v>
      </c>
      <c r="Q110" s="217"/>
      <c r="R110" s="99">
        <f>L256-R109</f>
        <v>0</v>
      </c>
    </row>
    <row r="111" spans="1:18" s="38" customFormat="1" hidden="1" x14ac:dyDescent="0.25">
      <c r="A111" s="157"/>
      <c r="B111" s="238" t="s">
        <v>421</v>
      </c>
      <c r="C111" s="496"/>
      <c r="D111" s="178" t="s">
        <v>178</v>
      </c>
      <c r="E111" s="178"/>
      <c r="F111" s="178"/>
      <c r="G111" s="230"/>
      <c r="H111" s="179">
        <f t="shared" si="32"/>
        <v>0</v>
      </c>
      <c r="I111" s="231"/>
      <c r="J111" s="179"/>
      <c r="K111" s="179"/>
      <c r="L111" s="180"/>
      <c r="M111" s="180"/>
      <c r="N111" s="180"/>
      <c r="O111" s="180"/>
      <c r="Q111" s="232"/>
      <c r="R111" s="233"/>
    </row>
    <row r="112" spans="1:18" hidden="1" x14ac:dyDescent="0.25">
      <c r="A112" s="6" t="s">
        <v>103</v>
      </c>
      <c r="B112" s="30" t="s">
        <v>47</v>
      </c>
      <c r="C112" s="497" t="s">
        <v>51</v>
      </c>
      <c r="D112" s="175">
        <f>E112+G112</f>
        <v>0</v>
      </c>
      <c r="E112" s="175"/>
      <c r="F112" s="175"/>
      <c r="G112" s="227"/>
      <c r="H112" s="176">
        <f t="shared" si="32"/>
        <v>0</v>
      </c>
      <c r="I112" s="228"/>
      <c r="J112" s="176"/>
      <c r="K112" s="176"/>
      <c r="L112" s="177">
        <f>M112+O112</f>
        <v>0</v>
      </c>
      <c r="M112" s="177">
        <f>E112+I112</f>
        <v>0</v>
      </c>
      <c r="N112" s="177">
        <f>F112+J112</f>
        <v>0</v>
      </c>
      <c r="O112" s="177">
        <f>G112+K112</f>
        <v>0</v>
      </c>
      <c r="Q112" s="217"/>
      <c r="R112" s="99">
        <f>L258-R111</f>
        <v>0</v>
      </c>
    </row>
    <row r="113" spans="1:18" s="38" customFormat="1" hidden="1" x14ac:dyDescent="0.25">
      <c r="A113" s="157"/>
      <c r="B113" s="238" t="s">
        <v>421</v>
      </c>
      <c r="C113" s="496"/>
      <c r="D113" s="178" t="s">
        <v>178</v>
      </c>
      <c r="E113" s="178"/>
      <c r="F113" s="178"/>
      <c r="G113" s="230"/>
      <c r="H113" s="179">
        <f t="shared" si="32"/>
        <v>0</v>
      </c>
      <c r="I113" s="231"/>
      <c r="J113" s="179"/>
      <c r="K113" s="179"/>
      <c r="L113" s="180"/>
      <c r="M113" s="180"/>
      <c r="N113" s="180"/>
      <c r="O113" s="180"/>
      <c r="Q113" s="232"/>
      <c r="R113" s="233"/>
    </row>
    <row r="114" spans="1:18" hidden="1" x14ac:dyDescent="0.25">
      <c r="A114" s="6" t="s">
        <v>104</v>
      </c>
      <c r="B114" s="30" t="s">
        <v>426</v>
      </c>
      <c r="C114" s="500" t="s">
        <v>51</v>
      </c>
      <c r="D114" s="175">
        <f>E114+G114</f>
        <v>0</v>
      </c>
      <c r="E114" s="175"/>
      <c r="F114" s="175"/>
      <c r="G114" s="227"/>
      <c r="H114" s="176">
        <f t="shared" si="32"/>
        <v>0</v>
      </c>
      <c r="I114" s="228"/>
      <c r="J114" s="176"/>
      <c r="K114" s="176"/>
      <c r="L114" s="177">
        <f>M114+O114</f>
        <v>0</v>
      </c>
      <c r="M114" s="177">
        <f>E114+I114</f>
        <v>0</v>
      </c>
      <c r="N114" s="177">
        <f>F114+J114</f>
        <v>0</v>
      </c>
      <c r="O114" s="177">
        <f>G114+K114</f>
        <v>0</v>
      </c>
      <c r="Q114" s="217"/>
      <c r="R114" s="99">
        <f>L260-R113</f>
        <v>0</v>
      </c>
    </row>
    <row r="115" spans="1:18" s="38" customFormat="1" hidden="1" x14ac:dyDescent="0.25">
      <c r="A115" s="157"/>
      <c r="B115" s="238" t="s">
        <v>421</v>
      </c>
      <c r="C115" s="501"/>
      <c r="D115" s="178" t="s">
        <v>178</v>
      </c>
      <c r="E115" s="178"/>
      <c r="F115" s="178"/>
      <c r="G115" s="230"/>
      <c r="H115" s="179">
        <f t="shared" si="32"/>
        <v>0</v>
      </c>
      <c r="I115" s="231"/>
      <c r="J115" s="179"/>
      <c r="K115" s="179"/>
      <c r="L115" s="180"/>
      <c r="M115" s="180"/>
      <c r="N115" s="180"/>
      <c r="O115" s="180"/>
      <c r="Q115" s="232"/>
      <c r="R115" s="233"/>
    </row>
    <row r="116" spans="1:18" hidden="1" x14ac:dyDescent="0.25">
      <c r="A116" s="6" t="s">
        <v>105</v>
      </c>
      <c r="B116" s="30" t="s">
        <v>64</v>
      </c>
      <c r="C116" s="500" t="s">
        <v>51</v>
      </c>
      <c r="D116" s="175">
        <f>E116+G116</f>
        <v>0</v>
      </c>
      <c r="E116" s="175"/>
      <c r="F116" s="175"/>
      <c r="G116" s="227"/>
      <c r="H116" s="176">
        <f t="shared" si="32"/>
        <v>0</v>
      </c>
      <c r="I116" s="228"/>
      <c r="J116" s="176"/>
      <c r="K116" s="176"/>
      <c r="L116" s="177">
        <f>M116+O116</f>
        <v>0</v>
      </c>
      <c r="M116" s="177">
        <f>E116+I116</f>
        <v>0</v>
      </c>
      <c r="N116" s="177">
        <f>F116+J116</f>
        <v>0</v>
      </c>
      <c r="O116" s="177">
        <f>G116+K116</f>
        <v>0</v>
      </c>
      <c r="Q116" s="217"/>
      <c r="R116" s="99">
        <f>L260-R113</f>
        <v>0</v>
      </c>
    </row>
    <row r="117" spans="1:18" s="38" customFormat="1" hidden="1" x14ac:dyDescent="0.25">
      <c r="A117" s="157"/>
      <c r="B117" s="238" t="s">
        <v>421</v>
      </c>
      <c r="C117" s="501"/>
      <c r="D117" s="178" t="s">
        <v>178</v>
      </c>
      <c r="E117" s="178"/>
      <c r="F117" s="178"/>
      <c r="G117" s="230"/>
      <c r="H117" s="179">
        <f t="shared" si="32"/>
        <v>0</v>
      </c>
      <c r="I117" s="231"/>
      <c r="J117" s="179"/>
      <c r="K117" s="179"/>
      <c r="L117" s="180"/>
      <c r="M117" s="180"/>
      <c r="N117" s="180"/>
      <c r="O117" s="180"/>
      <c r="Q117" s="232"/>
      <c r="R117" s="233"/>
    </row>
    <row r="118" spans="1:18" hidden="1" x14ac:dyDescent="0.25">
      <c r="A118" s="6" t="s">
        <v>106</v>
      </c>
      <c r="B118" s="30" t="s">
        <v>42</v>
      </c>
      <c r="C118" s="500" t="s">
        <v>51</v>
      </c>
      <c r="D118" s="175">
        <f>E118+G118</f>
        <v>0</v>
      </c>
      <c r="E118" s="175"/>
      <c r="F118" s="175"/>
      <c r="G118" s="227"/>
      <c r="H118" s="176">
        <f t="shared" si="32"/>
        <v>0</v>
      </c>
      <c r="I118" s="228"/>
      <c r="J118" s="176"/>
      <c r="K118" s="176"/>
      <c r="L118" s="177">
        <f>M118+O118</f>
        <v>0</v>
      </c>
      <c r="M118" s="177">
        <f>E118+I118</f>
        <v>0</v>
      </c>
      <c r="N118" s="177">
        <f>F118+J118</f>
        <v>0</v>
      </c>
      <c r="O118" s="177">
        <f>G118+K118</f>
        <v>0</v>
      </c>
      <c r="Q118" s="217"/>
      <c r="R118" s="99">
        <f>L262-R117</f>
        <v>0</v>
      </c>
    </row>
    <row r="119" spans="1:18" s="38" customFormat="1" hidden="1" x14ac:dyDescent="0.25">
      <c r="A119" s="157"/>
      <c r="B119" s="238" t="s">
        <v>421</v>
      </c>
      <c r="C119" s="501"/>
      <c r="D119" s="178" t="s">
        <v>178</v>
      </c>
      <c r="E119" s="178"/>
      <c r="F119" s="178"/>
      <c r="G119" s="230"/>
      <c r="H119" s="179">
        <f t="shared" si="32"/>
        <v>0</v>
      </c>
      <c r="I119" s="231"/>
      <c r="J119" s="179"/>
      <c r="K119" s="179"/>
      <c r="L119" s="180"/>
      <c r="M119" s="180"/>
      <c r="N119" s="180"/>
      <c r="O119" s="180"/>
      <c r="Q119" s="232"/>
      <c r="R119" s="233"/>
    </row>
    <row r="120" spans="1:18" hidden="1" x14ac:dyDescent="0.25">
      <c r="A120" s="6" t="s">
        <v>107</v>
      </c>
      <c r="B120" s="30" t="s">
        <v>427</v>
      </c>
      <c r="C120" s="500" t="s">
        <v>51</v>
      </c>
      <c r="D120" s="175">
        <f>E120+G120</f>
        <v>0</v>
      </c>
      <c r="E120" s="175"/>
      <c r="F120" s="175"/>
      <c r="G120" s="227"/>
      <c r="H120" s="176">
        <f>I120+K120</f>
        <v>0</v>
      </c>
      <c r="I120" s="228"/>
      <c r="J120" s="176"/>
      <c r="K120" s="176"/>
      <c r="L120" s="177">
        <f>M120+O120</f>
        <v>0</v>
      </c>
      <c r="M120" s="177">
        <f>E120+I120</f>
        <v>0</v>
      </c>
      <c r="N120" s="177">
        <f>F120+J120</f>
        <v>0</v>
      </c>
      <c r="O120" s="177">
        <f>G120+K120</f>
        <v>0</v>
      </c>
      <c r="Q120" s="217"/>
      <c r="R120" s="99">
        <f>L266-R119</f>
        <v>0</v>
      </c>
    </row>
    <row r="121" spans="1:18" s="38" customFormat="1" hidden="1" x14ac:dyDescent="0.25">
      <c r="A121" s="157"/>
      <c r="B121" s="238" t="s">
        <v>421</v>
      </c>
      <c r="C121" s="501"/>
      <c r="D121" s="178" t="s">
        <v>178</v>
      </c>
      <c r="E121" s="178"/>
      <c r="F121" s="178"/>
      <c r="G121" s="230"/>
      <c r="H121" s="179">
        <f>I121+K121</f>
        <v>0</v>
      </c>
      <c r="I121" s="231"/>
      <c r="J121" s="179"/>
      <c r="K121" s="179"/>
      <c r="L121" s="180"/>
      <c r="M121" s="180"/>
      <c r="N121" s="180"/>
      <c r="O121" s="180"/>
      <c r="Q121" s="232"/>
      <c r="R121" s="233"/>
    </row>
    <row r="122" spans="1:18" hidden="1" x14ac:dyDescent="0.25">
      <c r="A122" s="6" t="s">
        <v>108</v>
      </c>
      <c r="B122" s="30" t="s">
        <v>41</v>
      </c>
      <c r="C122" s="500" t="s">
        <v>51</v>
      </c>
      <c r="D122" s="175">
        <f>E122+G122</f>
        <v>0</v>
      </c>
      <c r="E122" s="175"/>
      <c r="F122" s="175"/>
      <c r="G122" s="227"/>
      <c r="H122" s="176">
        <f t="shared" si="32"/>
        <v>0</v>
      </c>
      <c r="I122" s="228"/>
      <c r="J122" s="176"/>
      <c r="K122" s="176"/>
      <c r="L122" s="177">
        <f>M122+O122</f>
        <v>0</v>
      </c>
      <c r="M122" s="177">
        <f>E122+I122</f>
        <v>0</v>
      </c>
      <c r="N122" s="177">
        <f>F122+J122</f>
        <v>0</v>
      </c>
      <c r="O122" s="177">
        <f>G122+K122</f>
        <v>0</v>
      </c>
      <c r="Q122" s="217"/>
      <c r="R122" s="99">
        <f>L264-R119</f>
        <v>0</v>
      </c>
    </row>
    <row r="123" spans="1:18" s="38" customFormat="1" hidden="1" x14ac:dyDescent="0.25">
      <c r="A123" s="157"/>
      <c r="B123" s="238" t="s">
        <v>421</v>
      </c>
      <c r="C123" s="501"/>
      <c r="D123" s="178" t="s">
        <v>178</v>
      </c>
      <c r="E123" s="178"/>
      <c r="F123" s="178"/>
      <c r="G123" s="230"/>
      <c r="H123" s="179">
        <f t="shared" si="32"/>
        <v>0</v>
      </c>
      <c r="I123" s="231"/>
      <c r="J123" s="179"/>
      <c r="K123" s="179"/>
      <c r="L123" s="180"/>
      <c r="M123" s="180"/>
      <c r="N123" s="180"/>
      <c r="O123" s="180"/>
      <c r="Q123" s="232"/>
      <c r="R123" s="233"/>
    </row>
    <row r="124" spans="1:18" hidden="1" x14ac:dyDescent="0.25">
      <c r="A124" s="6" t="s">
        <v>109</v>
      </c>
      <c r="B124" s="30" t="s">
        <v>165</v>
      </c>
      <c r="C124" s="497" t="s">
        <v>51</v>
      </c>
      <c r="D124" s="175">
        <f>E124+G124</f>
        <v>0</v>
      </c>
      <c r="E124" s="175"/>
      <c r="F124" s="175"/>
      <c r="G124" s="227"/>
      <c r="H124" s="176">
        <f t="shared" si="32"/>
        <v>0</v>
      </c>
      <c r="I124" s="228"/>
      <c r="J124" s="176"/>
      <c r="K124" s="176"/>
      <c r="L124" s="177">
        <f>M124+O124</f>
        <v>0</v>
      </c>
      <c r="M124" s="177">
        <f>E124+I124</f>
        <v>0</v>
      </c>
      <c r="N124" s="177">
        <f>F124+J124</f>
        <v>0</v>
      </c>
      <c r="O124" s="177">
        <f>G124+K124</f>
        <v>0</v>
      </c>
      <c r="Q124" s="217"/>
      <c r="R124" s="99">
        <f>L266-R123</f>
        <v>0</v>
      </c>
    </row>
    <row r="125" spans="1:18" s="38" customFormat="1" hidden="1" x14ac:dyDescent="0.25">
      <c r="A125" s="157"/>
      <c r="B125" s="238" t="s">
        <v>421</v>
      </c>
      <c r="C125" s="496"/>
      <c r="D125" s="178" t="s">
        <v>178</v>
      </c>
      <c r="E125" s="178"/>
      <c r="F125" s="178"/>
      <c r="G125" s="230"/>
      <c r="H125" s="179">
        <f t="shared" si="32"/>
        <v>0</v>
      </c>
      <c r="I125" s="231"/>
      <c r="J125" s="179"/>
      <c r="K125" s="179"/>
      <c r="L125" s="180"/>
      <c r="M125" s="180"/>
      <c r="N125" s="180"/>
      <c r="O125" s="180"/>
      <c r="Q125" s="232"/>
      <c r="R125" s="233"/>
    </row>
    <row r="126" spans="1:18" hidden="1" x14ac:dyDescent="0.25">
      <c r="A126" s="6" t="s">
        <v>110</v>
      </c>
      <c r="B126" s="30" t="s">
        <v>157</v>
      </c>
      <c r="C126" s="497" t="s">
        <v>51</v>
      </c>
      <c r="D126" s="175">
        <f>E126+G126</f>
        <v>0</v>
      </c>
      <c r="E126" s="175"/>
      <c r="F126" s="175"/>
      <c r="G126" s="227"/>
      <c r="H126" s="176">
        <f t="shared" si="32"/>
        <v>0</v>
      </c>
      <c r="I126" s="228"/>
      <c r="J126" s="176"/>
      <c r="K126" s="176"/>
      <c r="L126" s="177">
        <f>M126+O126</f>
        <v>0</v>
      </c>
      <c r="M126" s="177">
        <f>E126+I126</f>
        <v>0</v>
      </c>
      <c r="N126" s="177">
        <f>F126+J126</f>
        <v>0</v>
      </c>
      <c r="O126" s="177">
        <f>G126+K126</f>
        <v>0</v>
      </c>
      <c r="Q126" s="217"/>
      <c r="R126" s="99">
        <f>L268-R125</f>
        <v>0</v>
      </c>
    </row>
    <row r="127" spans="1:18" s="38" customFormat="1" hidden="1" x14ac:dyDescent="0.25">
      <c r="A127" s="157"/>
      <c r="B127" s="238" t="s">
        <v>421</v>
      </c>
      <c r="C127" s="496"/>
      <c r="D127" s="178" t="s">
        <v>178</v>
      </c>
      <c r="E127" s="178"/>
      <c r="F127" s="178"/>
      <c r="G127" s="230"/>
      <c r="H127" s="179">
        <f t="shared" si="32"/>
        <v>0</v>
      </c>
      <c r="I127" s="231"/>
      <c r="J127" s="179"/>
      <c r="K127" s="179"/>
      <c r="L127" s="180"/>
      <c r="M127" s="180"/>
      <c r="N127" s="180"/>
      <c r="O127" s="180"/>
      <c r="Q127" s="232"/>
      <c r="R127" s="233"/>
    </row>
    <row r="128" spans="1:18" hidden="1" x14ac:dyDescent="0.25">
      <c r="A128" s="6" t="s">
        <v>159</v>
      </c>
      <c r="B128" s="30" t="s">
        <v>34</v>
      </c>
      <c r="C128" s="497" t="s">
        <v>51</v>
      </c>
      <c r="D128" s="175">
        <f>E128+G128</f>
        <v>0</v>
      </c>
      <c r="E128" s="175"/>
      <c r="F128" s="175"/>
      <c r="G128" s="227"/>
      <c r="H128" s="176">
        <f t="shared" si="32"/>
        <v>0</v>
      </c>
      <c r="I128" s="228"/>
      <c r="J128" s="176"/>
      <c r="K128" s="176"/>
      <c r="L128" s="177">
        <f>M128+O128</f>
        <v>0</v>
      </c>
      <c r="M128" s="177">
        <f>E128+I128</f>
        <v>0</v>
      </c>
      <c r="N128" s="177">
        <f>F128+J128</f>
        <v>0</v>
      </c>
      <c r="O128" s="177">
        <f>G128+K128</f>
        <v>0</v>
      </c>
      <c r="Q128" s="217"/>
      <c r="R128" s="99">
        <f>L270-R127</f>
        <v>0</v>
      </c>
    </row>
    <row r="129" spans="1:18" s="38" customFormat="1" hidden="1" x14ac:dyDescent="0.25">
      <c r="A129" s="157"/>
      <c r="B129" s="238" t="s">
        <v>421</v>
      </c>
      <c r="C129" s="496"/>
      <c r="D129" s="178" t="s">
        <v>178</v>
      </c>
      <c r="E129" s="178"/>
      <c r="F129" s="178"/>
      <c r="G129" s="230"/>
      <c r="H129" s="179">
        <f t="shared" si="32"/>
        <v>0</v>
      </c>
      <c r="I129" s="231"/>
      <c r="J129" s="179"/>
      <c r="K129" s="179"/>
      <c r="L129" s="180"/>
      <c r="M129" s="180"/>
      <c r="N129" s="180"/>
      <c r="O129" s="180"/>
      <c r="Q129" s="232"/>
      <c r="R129" s="233"/>
    </row>
    <row r="130" spans="1:18" hidden="1" x14ac:dyDescent="0.25">
      <c r="A130" s="6" t="s">
        <v>160</v>
      </c>
      <c r="B130" s="30" t="s">
        <v>36</v>
      </c>
      <c r="C130" s="497" t="s">
        <v>51</v>
      </c>
      <c r="D130" s="175">
        <f>E130+G130</f>
        <v>0</v>
      </c>
      <c r="E130" s="175"/>
      <c r="F130" s="175"/>
      <c r="G130" s="227"/>
      <c r="H130" s="176">
        <f t="shared" si="32"/>
        <v>0</v>
      </c>
      <c r="I130" s="228"/>
      <c r="J130" s="176"/>
      <c r="K130" s="176"/>
      <c r="L130" s="177">
        <f>M130+O130</f>
        <v>0</v>
      </c>
      <c r="M130" s="177">
        <f>E130+I130</f>
        <v>0</v>
      </c>
      <c r="N130" s="177">
        <f>F130+J130</f>
        <v>0</v>
      </c>
      <c r="O130" s="177">
        <f>G130+K130</f>
        <v>0</v>
      </c>
      <c r="Q130" s="217"/>
      <c r="R130" s="99">
        <f>L272-R129</f>
        <v>0</v>
      </c>
    </row>
    <row r="131" spans="1:18" s="38" customFormat="1" hidden="1" x14ac:dyDescent="0.25">
      <c r="A131" s="157"/>
      <c r="B131" s="238" t="s">
        <v>421</v>
      </c>
      <c r="C131" s="496"/>
      <c r="D131" s="178" t="s">
        <v>178</v>
      </c>
      <c r="E131" s="178"/>
      <c r="F131" s="178"/>
      <c r="G131" s="230"/>
      <c r="H131" s="179">
        <f t="shared" si="32"/>
        <v>0</v>
      </c>
      <c r="I131" s="231"/>
      <c r="J131" s="179"/>
      <c r="K131" s="179"/>
      <c r="L131" s="180"/>
      <c r="M131" s="180"/>
      <c r="N131" s="180"/>
      <c r="O131" s="180"/>
      <c r="Q131" s="232"/>
      <c r="R131" s="233"/>
    </row>
    <row r="132" spans="1:18" hidden="1" x14ac:dyDescent="0.25">
      <c r="A132" s="6" t="s">
        <v>111</v>
      </c>
      <c r="B132" s="30" t="s">
        <v>38</v>
      </c>
      <c r="C132" s="497" t="s">
        <v>51</v>
      </c>
      <c r="D132" s="175">
        <f>E132+G132</f>
        <v>0</v>
      </c>
      <c r="E132" s="175"/>
      <c r="F132" s="175"/>
      <c r="G132" s="227"/>
      <c r="H132" s="176">
        <f t="shared" si="32"/>
        <v>0</v>
      </c>
      <c r="I132" s="228"/>
      <c r="J132" s="176"/>
      <c r="K132" s="176"/>
      <c r="L132" s="177">
        <f>M132+O132</f>
        <v>0</v>
      </c>
      <c r="M132" s="177">
        <f>E132+I132</f>
        <v>0</v>
      </c>
      <c r="N132" s="177">
        <f>F132+J132</f>
        <v>0</v>
      </c>
      <c r="O132" s="177">
        <f>G132+K132</f>
        <v>0</v>
      </c>
      <c r="Q132" s="217"/>
      <c r="R132" s="99">
        <f>L274-R131</f>
        <v>0</v>
      </c>
    </row>
    <row r="133" spans="1:18" s="38" customFormat="1" hidden="1" x14ac:dyDescent="0.25">
      <c r="A133" s="157"/>
      <c r="B133" s="238" t="s">
        <v>421</v>
      </c>
      <c r="C133" s="496"/>
      <c r="D133" s="178" t="s">
        <v>178</v>
      </c>
      <c r="E133" s="178"/>
      <c r="F133" s="178"/>
      <c r="G133" s="230"/>
      <c r="H133" s="179">
        <f t="shared" si="32"/>
        <v>0</v>
      </c>
      <c r="I133" s="231"/>
      <c r="J133" s="179"/>
      <c r="K133" s="179"/>
      <c r="L133" s="180"/>
      <c r="M133" s="180"/>
      <c r="N133" s="180"/>
      <c r="O133" s="180"/>
      <c r="Q133" s="232"/>
      <c r="R133" s="233"/>
    </row>
    <row r="134" spans="1:18" hidden="1" x14ac:dyDescent="0.25">
      <c r="A134" s="6" t="s">
        <v>161</v>
      </c>
      <c r="B134" s="30" t="s">
        <v>37</v>
      </c>
      <c r="C134" s="497" t="s">
        <v>51</v>
      </c>
      <c r="D134" s="175">
        <f>E134+G134</f>
        <v>0</v>
      </c>
      <c r="E134" s="175"/>
      <c r="F134" s="175"/>
      <c r="G134" s="227"/>
      <c r="H134" s="176">
        <f t="shared" si="32"/>
        <v>0</v>
      </c>
      <c r="I134" s="228"/>
      <c r="J134" s="176"/>
      <c r="K134" s="176"/>
      <c r="L134" s="177">
        <f>M134+O134</f>
        <v>0</v>
      </c>
      <c r="M134" s="177">
        <f>E134+I134</f>
        <v>0</v>
      </c>
      <c r="N134" s="177">
        <f>F134+J134</f>
        <v>0</v>
      </c>
      <c r="O134" s="177">
        <f>G134+K134</f>
        <v>0</v>
      </c>
      <c r="Q134" s="217"/>
      <c r="R134" s="99">
        <f>L276-R133</f>
        <v>0</v>
      </c>
    </row>
    <row r="135" spans="1:18" s="38" customFormat="1" hidden="1" x14ac:dyDescent="0.25">
      <c r="A135" s="157"/>
      <c r="B135" s="238" t="s">
        <v>421</v>
      </c>
      <c r="C135" s="496"/>
      <c r="D135" s="178" t="s">
        <v>178</v>
      </c>
      <c r="E135" s="178"/>
      <c r="F135" s="178"/>
      <c r="G135" s="230"/>
      <c r="H135" s="179">
        <f t="shared" ref="H135:H153" si="34">I135+K135</f>
        <v>0</v>
      </c>
      <c r="I135" s="231"/>
      <c r="J135" s="179"/>
      <c r="K135" s="179"/>
      <c r="L135" s="180"/>
      <c r="M135" s="180"/>
      <c r="N135" s="180"/>
      <c r="O135" s="180"/>
      <c r="Q135" s="232"/>
      <c r="R135" s="233"/>
    </row>
    <row r="136" spans="1:18" hidden="1" x14ac:dyDescent="0.25">
      <c r="A136" s="6" t="s">
        <v>162</v>
      </c>
      <c r="B136" s="30" t="s">
        <v>35</v>
      </c>
      <c r="C136" s="497" t="s">
        <v>51</v>
      </c>
      <c r="D136" s="175">
        <f>E136+G136</f>
        <v>0</v>
      </c>
      <c r="E136" s="175"/>
      <c r="F136" s="175"/>
      <c r="G136" s="227"/>
      <c r="H136" s="176">
        <f t="shared" si="34"/>
        <v>0</v>
      </c>
      <c r="I136" s="228"/>
      <c r="J136" s="176"/>
      <c r="K136" s="176"/>
      <c r="L136" s="177">
        <f>M136+O136</f>
        <v>0</v>
      </c>
      <c r="M136" s="177">
        <f>E136+I136</f>
        <v>0</v>
      </c>
      <c r="N136" s="177">
        <f>F136+J136</f>
        <v>0</v>
      </c>
      <c r="O136" s="177">
        <f>G136+K136</f>
        <v>0</v>
      </c>
      <c r="Q136" s="217"/>
      <c r="R136" s="99">
        <f>L278-R135</f>
        <v>0</v>
      </c>
    </row>
    <row r="137" spans="1:18" s="38" customFormat="1" hidden="1" x14ac:dyDescent="0.25">
      <c r="A137" s="165"/>
      <c r="B137" s="238" t="s">
        <v>421</v>
      </c>
      <c r="C137" s="496"/>
      <c r="D137" s="178" t="s">
        <v>178</v>
      </c>
      <c r="E137" s="178"/>
      <c r="F137" s="178"/>
      <c r="G137" s="230"/>
      <c r="H137" s="179">
        <f t="shared" si="34"/>
        <v>0</v>
      </c>
      <c r="I137" s="231"/>
      <c r="J137" s="179"/>
      <c r="K137" s="179"/>
      <c r="L137" s="180"/>
      <c r="M137" s="180"/>
      <c r="N137" s="180"/>
      <c r="O137" s="180"/>
      <c r="Q137" s="232"/>
      <c r="R137" s="233"/>
    </row>
    <row r="138" spans="1:18" hidden="1" x14ac:dyDescent="0.25">
      <c r="A138" s="6" t="s">
        <v>112</v>
      </c>
      <c r="B138" s="30" t="s">
        <v>423</v>
      </c>
      <c r="C138" s="497" t="s">
        <v>51</v>
      </c>
      <c r="D138" s="175">
        <f>E138+G138</f>
        <v>0</v>
      </c>
      <c r="E138" s="175"/>
      <c r="F138" s="175"/>
      <c r="G138" s="227"/>
      <c r="H138" s="176">
        <f t="shared" si="34"/>
        <v>0</v>
      </c>
      <c r="I138" s="228"/>
      <c r="J138" s="176"/>
      <c r="K138" s="176"/>
      <c r="L138" s="177">
        <f>M138+O138</f>
        <v>0</v>
      </c>
      <c r="M138" s="177">
        <f>E138+I138</f>
        <v>0</v>
      </c>
      <c r="N138" s="177">
        <f>F138+J138</f>
        <v>0</v>
      </c>
      <c r="O138" s="177">
        <f>G138+K138</f>
        <v>0</v>
      </c>
      <c r="Q138" s="217"/>
      <c r="R138" s="99">
        <f>L280-R137</f>
        <v>0</v>
      </c>
    </row>
    <row r="139" spans="1:18" s="38" customFormat="1" hidden="1" x14ac:dyDescent="0.25">
      <c r="A139" s="157"/>
      <c r="B139" s="238" t="s">
        <v>421</v>
      </c>
      <c r="C139" s="496"/>
      <c r="D139" s="178" t="s">
        <v>178</v>
      </c>
      <c r="E139" s="178"/>
      <c r="F139" s="178"/>
      <c r="G139" s="230"/>
      <c r="H139" s="179">
        <f t="shared" si="34"/>
        <v>0</v>
      </c>
      <c r="I139" s="231"/>
      <c r="J139" s="179"/>
      <c r="K139" s="179"/>
      <c r="L139" s="180"/>
      <c r="M139" s="180"/>
      <c r="N139" s="180"/>
      <c r="O139" s="180"/>
      <c r="Q139" s="232"/>
      <c r="R139" s="233"/>
    </row>
    <row r="140" spans="1:18" hidden="1" x14ac:dyDescent="0.25">
      <c r="A140" s="6" t="s">
        <v>113</v>
      </c>
      <c r="B140" s="18" t="s">
        <v>424</v>
      </c>
      <c r="C140" s="497" t="s">
        <v>51</v>
      </c>
      <c r="D140" s="175">
        <f>E140+G140</f>
        <v>0</v>
      </c>
      <c r="E140" s="175"/>
      <c r="F140" s="175"/>
      <c r="G140" s="227"/>
      <c r="H140" s="176">
        <f t="shared" si="34"/>
        <v>0</v>
      </c>
      <c r="I140" s="228"/>
      <c r="J140" s="176"/>
      <c r="K140" s="176"/>
      <c r="L140" s="177">
        <f>M140+O140</f>
        <v>0</v>
      </c>
      <c r="M140" s="177">
        <f>E140+I140</f>
        <v>0</v>
      </c>
      <c r="N140" s="177">
        <f>F140+J140</f>
        <v>0</v>
      </c>
      <c r="O140" s="177">
        <f>G140+K140</f>
        <v>0</v>
      </c>
      <c r="Q140" s="217"/>
      <c r="R140" s="99">
        <f>L282-R139</f>
        <v>0</v>
      </c>
    </row>
    <row r="141" spans="1:18" s="38" customFormat="1" hidden="1" x14ac:dyDescent="0.25">
      <c r="A141" s="157"/>
      <c r="B141" s="239" t="s">
        <v>421</v>
      </c>
      <c r="C141" s="496"/>
      <c r="D141" s="178" t="s">
        <v>178</v>
      </c>
      <c r="E141" s="178"/>
      <c r="F141" s="178"/>
      <c r="G141" s="230"/>
      <c r="H141" s="179">
        <f t="shared" si="34"/>
        <v>0</v>
      </c>
      <c r="I141" s="231"/>
      <c r="J141" s="179"/>
      <c r="K141" s="179"/>
      <c r="L141" s="180"/>
      <c r="M141" s="180"/>
      <c r="N141" s="180"/>
      <c r="O141" s="180"/>
      <c r="Q141" s="232"/>
      <c r="R141" s="233"/>
    </row>
    <row r="142" spans="1:18" hidden="1" x14ac:dyDescent="0.25">
      <c r="A142" s="6" t="s">
        <v>114</v>
      </c>
      <c r="B142" s="30" t="s">
        <v>49</v>
      </c>
      <c r="C142" s="237"/>
      <c r="D142" s="68">
        <f t="shared" ref="D142:D148" si="35">E142+G142</f>
        <v>0</v>
      </c>
      <c r="E142" s="68">
        <f>E143+E144</f>
        <v>0</v>
      </c>
      <c r="F142" s="68">
        <f>F143+F144</f>
        <v>0</v>
      </c>
      <c r="G142" s="68">
        <f>G143+G144</f>
        <v>0</v>
      </c>
      <c r="H142" s="69">
        <f t="shared" si="34"/>
        <v>0</v>
      </c>
      <c r="I142" s="69">
        <f>I143+I144</f>
        <v>0</v>
      </c>
      <c r="J142" s="69">
        <f>J143+J144</f>
        <v>0</v>
      </c>
      <c r="K142" s="69">
        <f>K143+K144</f>
        <v>0</v>
      </c>
      <c r="L142" s="70">
        <f t="shared" ref="L142:L148" si="36">M142+O142</f>
        <v>0</v>
      </c>
      <c r="M142" s="70">
        <f t="shared" ref="M142:O148" si="37">E142+I142</f>
        <v>0</v>
      </c>
      <c r="N142" s="70">
        <f t="shared" si="37"/>
        <v>0</v>
      </c>
      <c r="O142" s="70">
        <f t="shared" si="37"/>
        <v>0</v>
      </c>
      <c r="Q142" s="217"/>
      <c r="R142" s="99">
        <f>L284-R141</f>
        <v>0</v>
      </c>
    </row>
    <row r="143" spans="1:18" s="38" customFormat="1" hidden="1" x14ac:dyDescent="0.25">
      <c r="A143" s="20"/>
      <c r="B143" s="229" t="s">
        <v>421</v>
      </c>
      <c r="C143" s="237" t="s">
        <v>51</v>
      </c>
      <c r="D143" s="175">
        <f t="shared" si="35"/>
        <v>0</v>
      </c>
      <c r="E143" s="175"/>
      <c r="F143" s="175"/>
      <c r="G143" s="227"/>
      <c r="H143" s="176">
        <f t="shared" si="34"/>
        <v>0</v>
      </c>
      <c r="I143" s="228"/>
      <c r="J143" s="176"/>
      <c r="K143" s="176"/>
      <c r="L143" s="177">
        <f t="shared" si="36"/>
        <v>0</v>
      </c>
      <c r="M143" s="177">
        <f t="shared" si="37"/>
        <v>0</v>
      </c>
      <c r="N143" s="177">
        <f t="shared" si="37"/>
        <v>0</v>
      </c>
      <c r="O143" s="177">
        <f t="shared" si="37"/>
        <v>0</v>
      </c>
      <c r="Q143" s="232"/>
      <c r="R143" s="233"/>
    </row>
    <row r="144" spans="1:18" s="38" customFormat="1" ht="25.5" hidden="1" x14ac:dyDescent="0.25">
      <c r="A144" s="20"/>
      <c r="B144" s="240" t="s">
        <v>420</v>
      </c>
      <c r="C144" s="237" t="s">
        <v>51</v>
      </c>
      <c r="D144" s="175">
        <f t="shared" si="35"/>
        <v>0</v>
      </c>
      <c r="E144" s="175"/>
      <c r="F144" s="175"/>
      <c r="G144" s="227"/>
      <c r="H144" s="176">
        <f t="shared" si="34"/>
        <v>0</v>
      </c>
      <c r="I144" s="228"/>
      <c r="J144" s="176"/>
      <c r="K144" s="176"/>
      <c r="L144" s="177">
        <f t="shared" si="36"/>
        <v>0</v>
      </c>
      <c r="M144" s="177">
        <f t="shared" si="37"/>
        <v>0</v>
      </c>
      <c r="N144" s="177">
        <f t="shared" si="37"/>
        <v>0</v>
      </c>
      <c r="O144" s="177">
        <f t="shared" si="37"/>
        <v>0</v>
      </c>
      <c r="Q144" s="232"/>
      <c r="R144" s="233"/>
    </row>
    <row r="145" spans="1:18" hidden="1" x14ac:dyDescent="0.25">
      <c r="A145" s="6" t="s">
        <v>115</v>
      </c>
      <c r="B145" s="7" t="s">
        <v>48</v>
      </c>
      <c r="C145" s="218"/>
      <c r="D145" s="68">
        <f t="shared" si="35"/>
        <v>0</v>
      </c>
      <c r="E145" s="68">
        <f>E146+E147</f>
        <v>0</v>
      </c>
      <c r="F145" s="68">
        <f>F146+F147</f>
        <v>0</v>
      </c>
      <c r="G145" s="68">
        <f>G146+G147</f>
        <v>0</v>
      </c>
      <c r="H145" s="69">
        <f t="shared" si="34"/>
        <v>0</v>
      </c>
      <c r="I145" s="69">
        <f>I146+I147</f>
        <v>0</v>
      </c>
      <c r="J145" s="69">
        <f>J146+J147</f>
        <v>0</v>
      </c>
      <c r="K145" s="69">
        <f>K146+K147</f>
        <v>0</v>
      </c>
      <c r="L145" s="70">
        <f t="shared" si="36"/>
        <v>0</v>
      </c>
      <c r="M145" s="70">
        <f t="shared" si="37"/>
        <v>0</v>
      </c>
      <c r="N145" s="70">
        <f t="shared" si="37"/>
        <v>0</v>
      </c>
      <c r="O145" s="70">
        <f t="shared" si="37"/>
        <v>0</v>
      </c>
      <c r="Q145" s="217"/>
      <c r="R145" s="99">
        <f>L286-R143</f>
        <v>0</v>
      </c>
    </row>
    <row r="146" spans="1:18" s="38" customFormat="1" hidden="1" x14ac:dyDescent="0.25">
      <c r="A146" s="20"/>
      <c r="B146" s="241" t="s">
        <v>421</v>
      </c>
      <c r="C146" s="237" t="s">
        <v>51</v>
      </c>
      <c r="D146" s="175">
        <f t="shared" si="35"/>
        <v>0</v>
      </c>
      <c r="E146" s="175"/>
      <c r="F146" s="175"/>
      <c r="G146" s="227"/>
      <c r="H146" s="176">
        <f t="shared" si="34"/>
        <v>0</v>
      </c>
      <c r="I146" s="228"/>
      <c r="J146" s="176"/>
      <c r="K146" s="176"/>
      <c r="L146" s="177">
        <f t="shared" si="36"/>
        <v>0</v>
      </c>
      <c r="M146" s="177">
        <f t="shared" si="37"/>
        <v>0</v>
      </c>
      <c r="N146" s="177">
        <f t="shared" si="37"/>
        <v>0</v>
      </c>
      <c r="O146" s="177">
        <f t="shared" si="37"/>
        <v>0</v>
      </c>
      <c r="Q146" s="232"/>
      <c r="R146" s="233"/>
    </row>
    <row r="147" spans="1:18" s="38" customFormat="1" ht="25.5" hidden="1" x14ac:dyDescent="0.25">
      <c r="A147" s="157"/>
      <c r="B147" s="240" t="s">
        <v>420</v>
      </c>
      <c r="C147" s="237" t="s">
        <v>51</v>
      </c>
      <c r="D147" s="175">
        <f t="shared" si="35"/>
        <v>0</v>
      </c>
      <c r="E147" s="175"/>
      <c r="F147" s="175"/>
      <c r="G147" s="227"/>
      <c r="H147" s="176">
        <f t="shared" si="34"/>
        <v>0</v>
      </c>
      <c r="I147" s="228"/>
      <c r="J147" s="176"/>
      <c r="K147" s="176"/>
      <c r="L147" s="177">
        <f t="shared" si="36"/>
        <v>0</v>
      </c>
      <c r="M147" s="177">
        <f t="shared" si="37"/>
        <v>0</v>
      </c>
      <c r="N147" s="177">
        <f t="shared" si="37"/>
        <v>0</v>
      </c>
      <c r="O147" s="177">
        <f t="shared" si="37"/>
        <v>0</v>
      </c>
      <c r="Q147" s="232"/>
      <c r="R147" s="233"/>
    </row>
    <row r="148" spans="1:18" hidden="1" x14ac:dyDescent="0.25">
      <c r="A148" s="20" t="s">
        <v>116</v>
      </c>
      <c r="B148" s="36" t="s">
        <v>66</v>
      </c>
      <c r="C148" s="497" t="s">
        <v>51</v>
      </c>
      <c r="D148" s="175">
        <f t="shared" si="35"/>
        <v>0</v>
      </c>
      <c r="E148" s="175"/>
      <c r="F148" s="175"/>
      <c r="G148" s="227"/>
      <c r="H148" s="176">
        <f t="shared" si="34"/>
        <v>0</v>
      </c>
      <c r="I148" s="228"/>
      <c r="J148" s="176"/>
      <c r="K148" s="176"/>
      <c r="L148" s="177">
        <f t="shared" si="36"/>
        <v>0</v>
      </c>
      <c r="M148" s="177">
        <f t="shared" si="37"/>
        <v>0</v>
      </c>
      <c r="N148" s="177">
        <f t="shared" si="37"/>
        <v>0</v>
      </c>
      <c r="O148" s="177">
        <f t="shared" si="37"/>
        <v>0</v>
      </c>
      <c r="Q148" s="217"/>
      <c r="R148" s="99">
        <f>L288-R146</f>
        <v>0</v>
      </c>
    </row>
    <row r="149" spans="1:18" s="38" customFormat="1" hidden="1" x14ac:dyDescent="0.25">
      <c r="A149" s="157"/>
      <c r="B149" s="229" t="s">
        <v>421</v>
      </c>
      <c r="C149" s="495"/>
      <c r="D149" s="183" t="s">
        <v>178</v>
      </c>
      <c r="E149" s="183"/>
      <c r="F149" s="183"/>
      <c r="G149" s="316"/>
      <c r="H149" s="184">
        <f t="shared" si="34"/>
        <v>0</v>
      </c>
      <c r="I149" s="317"/>
      <c r="J149" s="184"/>
      <c r="K149" s="184"/>
      <c r="L149" s="185"/>
      <c r="M149" s="185"/>
      <c r="N149" s="185"/>
      <c r="O149" s="185"/>
      <c r="Q149" s="232"/>
      <c r="R149" s="233"/>
    </row>
    <row r="150" spans="1:18" x14ac:dyDescent="0.25">
      <c r="A150" s="161" t="s">
        <v>79</v>
      </c>
      <c r="B150" s="36" t="s">
        <v>172</v>
      </c>
      <c r="C150" s="385" t="s">
        <v>51</v>
      </c>
      <c r="D150" s="175">
        <f>E150+G150</f>
        <v>135.4</v>
      </c>
      <c r="E150" s="175">
        <v>135.4</v>
      </c>
      <c r="F150" s="175">
        <v>91.9</v>
      </c>
      <c r="G150" s="175">
        <f>G151+G152</f>
        <v>0</v>
      </c>
      <c r="H150" s="176">
        <f t="shared" si="34"/>
        <v>0</v>
      </c>
      <c r="I150" s="176">
        <f>I151+I152</f>
        <v>0</v>
      </c>
      <c r="J150" s="176">
        <f>J151+J152</f>
        <v>0</v>
      </c>
      <c r="K150" s="176">
        <f>K151+K152</f>
        <v>0</v>
      </c>
      <c r="L150" s="177">
        <f>M150+O150</f>
        <v>135.4</v>
      </c>
      <c r="M150" s="177">
        <f t="shared" ref="M150:O153" si="38">E150+I150</f>
        <v>135.4</v>
      </c>
      <c r="N150" s="177">
        <f t="shared" si="38"/>
        <v>91.9</v>
      </c>
      <c r="O150" s="177">
        <f t="shared" si="38"/>
        <v>0</v>
      </c>
      <c r="Q150" s="217"/>
      <c r="R150" s="99"/>
    </row>
    <row r="151" spans="1:18" hidden="1" x14ac:dyDescent="0.25">
      <c r="A151" s="165"/>
      <c r="B151" s="314" t="s">
        <v>421</v>
      </c>
      <c r="C151" s="268" t="s">
        <v>51</v>
      </c>
      <c r="D151" s="183">
        <f>E151+G151</f>
        <v>0</v>
      </c>
      <c r="E151" s="183"/>
      <c r="F151" s="183"/>
      <c r="G151" s="183"/>
      <c r="H151" s="184">
        <f t="shared" si="34"/>
        <v>0</v>
      </c>
      <c r="I151" s="184"/>
      <c r="J151" s="184"/>
      <c r="K151" s="184"/>
      <c r="L151" s="185">
        <f>M151+O151</f>
        <v>0</v>
      </c>
      <c r="M151" s="185">
        <f t="shared" si="38"/>
        <v>0</v>
      </c>
      <c r="N151" s="185">
        <f t="shared" si="38"/>
        <v>0</v>
      </c>
      <c r="O151" s="185">
        <f t="shared" si="38"/>
        <v>0</v>
      </c>
      <c r="Q151" s="217"/>
      <c r="R151" s="99"/>
    </row>
    <row r="152" spans="1:18" s="38" customFormat="1" ht="51.75" x14ac:dyDescent="0.25">
      <c r="A152" s="173"/>
      <c r="B152" s="315" t="s">
        <v>380</v>
      </c>
      <c r="C152" s="267"/>
      <c r="D152" s="178">
        <f>E152+G152</f>
        <v>0</v>
      </c>
      <c r="E152" s="178"/>
      <c r="F152" s="178"/>
      <c r="G152" s="178">
        <f>G154</f>
        <v>0</v>
      </c>
      <c r="H152" s="179">
        <f t="shared" si="34"/>
        <v>0</v>
      </c>
      <c r="I152" s="179"/>
      <c r="J152" s="179"/>
      <c r="K152" s="179"/>
      <c r="L152" s="180">
        <f>M152+O152</f>
        <v>0</v>
      </c>
      <c r="M152" s="180">
        <f t="shared" si="38"/>
        <v>0</v>
      </c>
      <c r="N152" s="180">
        <f t="shared" si="38"/>
        <v>0</v>
      </c>
      <c r="O152" s="180">
        <f t="shared" si="38"/>
        <v>0</v>
      </c>
      <c r="Q152" s="232"/>
      <c r="R152" s="233"/>
    </row>
    <row r="153" spans="1:18" s="38" customFormat="1" x14ac:dyDescent="0.25">
      <c r="A153" s="6" t="s">
        <v>80</v>
      </c>
      <c r="B153" s="81" t="s">
        <v>173</v>
      </c>
      <c r="C153" s="495" t="s">
        <v>51</v>
      </c>
      <c r="D153" s="183">
        <f>E153+G153</f>
        <v>189.5</v>
      </c>
      <c r="E153" s="183">
        <v>189.5</v>
      </c>
      <c r="F153" s="183">
        <v>113.3</v>
      </c>
      <c r="G153" s="183">
        <f>G154</f>
        <v>0</v>
      </c>
      <c r="H153" s="184">
        <f t="shared" si="34"/>
        <v>0</v>
      </c>
      <c r="I153" s="184"/>
      <c r="J153" s="184"/>
      <c r="K153" s="184"/>
      <c r="L153" s="185">
        <f>M153+O153</f>
        <v>189.5</v>
      </c>
      <c r="M153" s="185">
        <f t="shared" si="38"/>
        <v>189.5</v>
      </c>
      <c r="N153" s="185">
        <f t="shared" si="38"/>
        <v>113.3</v>
      </c>
      <c r="O153" s="185">
        <f t="shared" si="38"/>
        <v>0</v>
      </c>
      <c r="Q153" s="2"/>
      <c r="R153" s="2"/>
    </row>
    <row r="154" spans="1:18" ht="51.75" x14ac:dyDescent="0.25">
      <c r="A154" s="157"/>
      <c r="B154" s="194" t="s">
        <v>380</v>
      </c>
      <c r="C154" s="496"/>
      <c r="D154" s="178"/>
      <c r="E154" s="178"/>
      <c r="F154" s="178"/>
      <c r="G154" s="178"/>
      <c r="H154" s="179"/>
      <c r="I154" s="179"/>
      <c r="J154" s="179"/>
      <c r="K154" s="179"/>
      <c r="L154" s="180"/>
      <c r="M154" s="180"/>
      <c r="N154" s="180"/>
      <c r="O154" s="180"/>
      <c r="R154" s="242"/>
    </row>
    <row r="155" spans="1:18" x14ac:dyDescent="0.25">
      <c r="A155" s="224" t="s">
        <v>81</v>
      </c>
      <c r="B155" s="88" t="s">
        <v>182</v>
      </c>
      <c r="C155" s="220"/>
      <c r="D155" s="87">
        <f>D71+D74+D77+D79+D82+D85+D87+D90+D92+D95+D98+D101+D103+D106+D108+D110+D112+D116+D118+D122+D124+D126+D128+D130+D132+D134+D136+D138+D140+D142+D145+D148+D150+D153+D114+D120</f>
        <v>705.9</v>
      </c>
      <c r="E155" s="87">
        <f t="shared" ref="E155:O155" si="39">E71+E74+E77+E79+E82+E85+E87+E90+E92+E95+E98+E101+E103+E106+E108+E110+E112+E116+E118+E122+E124+E126+E128+E130+E132+E134+E136+E138+E140+E142+E145+E148+E150+E153+E114+E120</f>
        <v>324.89999999999998</v>
      </c>
      <c r="F155" s="87">
        <f t="shared" si="39"/>
        <v>205.2</v>
      </c>
      <c r="G155" s="87">
        <f t="shared" si="39"/>
        <v>381</v>
      </c>
      <c r="H155" s="243">
        <f t="shared" si="39"/>
        <v>0</v>
      </c>
      <c r="I155" s="243">
        <f t="shared" si="39"/>
        <v>0</v>
      </c>
      <c r="J155" s="243">
        <f t="shared" si="39"/>
        <v>0</v>
      </c>
      <c r="K155" s="243">
        <f t="shared" si="39"/>
        <v>0</v>
      </c>
      <c r="L155" s="88">
        <f t="shared" si="39"/>
        <v>705.9</v>
      </c>
      <c r="M155" s="88">
        <f t="shared" si="39"/>
        <v>324.89999999999998</v>
      </c>
      <c r="N155" s="88">
        <f t="shared" si="39"/>
        <v>205.2</v>
      </c>
      <c r="O155" s="88">
        <f t="shared" si="39"/>
        <v>381</v>
      </c>
    </row>
    <row r="156" spans="1:18" hidden="1" x14ac:dyDescent="0.25">
      <c r="A156" s="6" t="s">
        <v>119</v>
      </c>
      <c r="B156" s="521" t="s">
        <v>186</v>
      </c>
      <c r="C156" s="521"/>
      <c r="D156" s="521"/>
      <c r="E156" s="521"/>
      <c r="F156" s="521"/>
      <c r="G156" s="521"/>
      <c r="H156" s="521"/>
      <c r="I156" s="521"/>
      <c r="J156" s="521"/>
      <c r="K156" s="521"/>
      <c r="L156" s="521"/>
      <c r="M156" s="521"/>
      <c r="N156" s="521"/>
      <c r="O156" s="521"/>
      <c r="Q156" s="217"/>
      <c r="R156" s="99"/>
    </row>
    <row r="157" spans="1:18" hidden="1" x14ac:dyDescent="0.25">
      <c r="A157" s="6" t="s">
        <v>120</v>
      </c>
      <c r="B157" s="30" t="s">
        <v>20</v>
      </c>
      <c r="C157" s="497" t="s">
        <v>25</v>
      </c>
      <c r="D157" s="175">
        <f>E157+G157</f>
        <v>0</v>
      </c>
      <c r="E157" s="175"/>
      <c r="F157" s="175"/>
      <c r="G157" s="175"/>
      <c r="H157" s="176">
        <f>I157+K157</f>
        <v>0</v>
      </c>
      <c r="I157" s="176"/>
      <c r="J157" s="176"/>
      <c r="K157" s="176"/>
      <c r="L157" s="177">
        <f>M157+O157</f>
        <v>0</v>
      </c>
      <c r="M157" s="177">
        <f>E157+I157</f>
        <v>0</v>
      </c>
      <c r="N157" s="177">
        <f>F157+J157</f>
        <v>0</v>
      </c>
      <c r="O157" s="177">
        <f>G157+K157</f>
        <v>0</v>
      </c>
      <c r="Q157" s="217"/>
      <c r="R157" s="99"/>
    </row>
    <row r="158" spans="1:18" hidden="1" x14ac:dyDescent="0.25">
      <c r="A158" s="157"/>
      <c r="B158" s="229" t="s">
        <v>421</v>
      </c>
      <c r="C158" s="496"/>
      <c r="D158" s="178"/>
      <c r="E158" s="178"/>
      <c r="F158" s="178"/>
      <c r="G158" s="178"/>
      <c r="H158" s="179"/>
      <c r="I158" s="179"/>
      <c r="J158" s="179"/>
      <c r="K158" s="179"/>
      <c r="L158" s="180"/>
      <c r="M158" s="180"/>
      <c r="N158" s="180"/>
      <c r="O158" s="180"/>
      <c r="Q158" s="217"/>
      <c r="R158" s="99"/>
    </row>
    <row r="159" spans="1:18" hidden="1" x14ac:dyDescent="0.25">
      <c r="A159" s="224" t="s">
        <v>121</v>
      </c>
      <c r="B159" s="22" t="s">
        <v>181</v>
      </c>
      <c r="C159" s="220"/>
      <c r="D159" s="87">
        <f>D157</f>
        <v>0</v>
      </c>
      <c r="E159" s="87">
        <f t="shared" ref="E159:O159" si="40">E157</f>
        <v>0</v>
      </c>
      <c r="F159" s="87">
        <f t="shared" si="40"/>
        <v>0</v>
      </c>
      <c r="G159" s="87">
        <f t="shared" si="40"/>
        <v>0</v>
      </c>
      <c r="H159" s="243">
        <f t="shared" si="40"/>
        <v>0</v>
      </c>
      <c r="I159" s="243">
        <f t="shared" si="40"/>
        <v>0</v>
      </c>
      <c r="J159" s="243">
        <f t="shared" si="40"/>
        <v>0</v>
      </c>
      <c r="K159" s="243">
        <f t="shared" si="40"/>
        <v>0</v>
      </c>
      <c r="L159" s="88">
        <f t="shared" si="40"/>
        <v>0</v>
      </c>
      <c r="M159" s="88">
        <f t="shared" si="40"/>
        <v>0</v>
      </c>
      <c r="N159" s="88">
        <f t="shared" si="40"/>
        <v>0</v>
      </c>
      <c r="O159" s="88">
        <f t="shared" si="40"/>
        <v>0</v>
      </c>
      <c r="Q159" s="217"/>
      <c r="R159" s="242"/>
    </row>
    <row r="160" spans="1:18" x14ac:dyDescent="0.25">
      <c r="A160" s="6" t="s">
        <v>82</v>
      </c>
      <c r="B160" s="521" t="s">
        <v>67</v>
      </c>
      <c r="C160" s="521"/>
      <c r="D160" s="521"/>
      <c r="E160" s="521"/>
      <c r="F160" s="521"/>
      <c r="G160" s="521"/>
      <c r="H160" s="521"/>
      <c r="I160" s="521"/>
      <c r="J160" s="521"/>
      <c r="K160" s="521"/>
      <c r="L160" s="521"/>
      <c r="M160" s="521"/>
      <c r="N160" s="521"/>
      <c r="O160" s="521"/>
    </row>
    <row r="161" spans="1:18" ht="19.5" customHeight="1" x14ac:dyDescent="0.25">
      <c r="A161" s="6" t="s">
        <v>83</v>
      </c>
      <c r="B161" s="36" t="s">
        <v>20</v>
      </c>
      <c r="C161" s="394" t="s">
        <v>30</v>
      </c>
      <c r="D161" s="250">
        <f t="shared" ref="D161:D203" si="41">E161+G161</f>
        <v>445</v>
      </c>
      <c r="E161" s="250">
        <f>E162+E163</f>
        <v>0</v>
      </c>
      <c r="F161" s="250">
        <f>F162+F163</f>
        <v>0</v>
      </c>
      <c r="G161" s="250">
        <v>445</v>
      </c>
      <c r="H161" s="251">
        <f t="shared" ref="H161:H204" si="42">I161+K161</f>
        <v>0</v>
      </c>
      <c r="I161" s="251">
        <f>I162+I163</f>
        <v>0</v>
      </c>
      <c r="J161" s="251">
        <f>J162+J163</f>
        <v>0</v>
      </c>
      <c r="K161" s="251">
        <f>K162+K163</f>
        <v>0</v>
      </c>
      <c r="L161" s="177">
        <f t="shared" ref="L161:L203" si="43">M161+O161</f>
        <v>445</v>
      </c>
      <c r="M161" s="252">
        <f t="shared" ref="M161:M203" si="44">E161+I161</f>
        <v>0</v>
      </c>
      <c r="N161" s="177">
        <f t="shared" ref="N161:N203" si="45">F161+J161</f>
        <v>0</v>
      </c>
      <c r="O161" s="235">
        <f t="shared" ref="O161:O203" si="46">G161+K161</f>
        <v>445</v>
      </c>
    </row>
    <row r="162" spans="1:18" hidden="1" x14ac:dyDescent="0.25">
      <c r="A162" s="20"/>
      <c r="B162" s="314" t="s">
        <v>421</v>
      </c>
      <c r="C162" s="395" t="s">
        <v>30</v>
      </c>
      <c r="D162" s="318">
        <f t="shared" si="41"/>
        <v>0</v>
      </c>
      <c r="E162" s="318"/>
      <c r="F162" s="318"/>
      <c r="G162" s="318"/>
      <c r="H162" s="319">
        <f t="shared" si="42"/>
        <v>0</v>
      </c>
      <c r="I162" s="319"/>
      <c r="J162" s="319"/>
      <c r="K162" s="319"/>
      <c r="L162" s="185">
        <f t="shared" si="43"/>
        <v>0</v>
      </c>
      <c r="M162" s="320">
        <f t="shared" si="44"/>
        <v>0</v>
      </c>
      <c r="N162" s="185">
        <f t="shared" si="45"/>
        <v>0</v>
      </c>
      <c r="O162" s="322">
        <f t="shared" si="46"/>
        <v>0</v>
      </c>
    </row>
    <row r="163" spans="1:18" ht="26.25" x14ac:dyDescent="0.25">
      <c r="A163" s="157"/>
      <c r="B163" s="315" t="s">
        <v>342</v>
      </c>
      <c r="C163" s="396"/>
      <c r="D163" s="390">
        <f t="shared" si="41"/>
        <v>0</v>
      </c>
      <c r="E163" s="390"/>
      <c r="F163" s="390"/>
      <c r="G163" s="390"/>
      <c r="H163" s="391">
        <f t="shared" si="42"/>
        <v>0</v>
      </c>
      <c r="I163" s="391"/>
      <c r="J163" s="391"/>
      <c r="K163" s="391"/>
      <c r="L163" s="180">
        <f t="shared" si="43"/>
        <v>0</v>
      </c>
      <c r="M163" s="392">
        <f t="shared" si="44"/>
        <v>0</v>
      </c>
      <c r="N163" s="180">
        <f t="shared" si="45"/>
        <v>0</v>
      </c>
      <c r="O163" s="236">
        <f t="shared" si="46"/>
        <v>0</v>
      </c>
    </row>
    <row r="164" spans="1:18" hidden="1" x14ac:dyDescent="0.25">
      <c r="A164" s="6" t="s">
        <v>123</v>
      </c>
      <c r="B164" s="30" t="s">
        <v>7</v>
      </c>
      <c r="C164" s="393"/>
      <c r="D164" s="178">
        <f t="shared" si="41"/>
        <v>0</v>
      </c>
      <c r="E164" s="178">
        <f>E165+E166</f>
        <v>0</v>
      </c>
      <c r="F164" s="178">
        <f>F165+F166</f>
        <v>0</v>
      </c>
      <c r="G164" s="178">
        <f>G165+G166</f>
        <v>0</v>
      </c>
      <c r="H164" s="179">
        <f t="shared" si="42"/>
        <v>0</v>
      </c>
      <c r="I164" s="179">
        <f>I165+I166</f>
        <v>0</v>
      </c>
      <c r="J164" s="179">
        <f>J165+J166</f>
        <v>0</v>
      </c>
      <c r="K164" s="179">
        <f>K165+K166</f>
        <v>0</v>
      </c>
      <c r="L164" s="180">
        <f t="shared" si="43"/>
        <v>0</v>
      </c>
      <c r="M164" s="180">
        <f t="shared" si="44"/>
        <v>0</v>
      </c>
      <c r="N164" s="180">
        <f t="shared" si="45"/>
        <v>0</v>
      </c>
      <c r="O164" s="180">
        <f t="shared" si="46"/>
        <v>0</v>
      </c>
      <c r="Q164" s="217"/>
      <c r="R164" s="99">
        <f>L304-R163</f>
        <v>0</v>
      </c>
    </row>
    <row r="165" spans="1:18" hidden="1" x14ac:dyDescent="0.25">
      <c r="A165" s="20"/>
      <c r="B165" s="241" t="s">
        <v>421</v>
      </c>
      <c r="C165" s="244" t="s">
        <v>30</v>
      </c>
      <c r="D165" s="175">
        <f t="shared" si="41"/>
        <v>0</v>
      </c>
      <c r="E165" s="175"/>
      <c r="F165" s="175"/>
      <c r="G165" s="227"/>
      <c r="H165" s="176">
        <f t="shared" si="42"/>
        <v>0</v>
      </c>
      <c r="I165" s="228"/>
      <c r="J165" s="176"/>
      <c r="K165" s="176"/>
      <c r="L165" s="177">
        <f t="shared" si="43"/>
        <v>0</v>
      </c>
      <c r="M165" s="177">
        <f t="shared" si="44"/>
        <v>0</v>
      </c>
      <c r="N165" s="177">
        <f t="shared" si="45"/>
        <v>0</v>
      </c>
      <c r="O165" s="177">
        <f t="shared" si="46"/>
        <v>0</v>
      </c>
      <c r="Q165" s="217"/>
      <c r="R165" s="99"/>
    </row>
    <row r="166" spans="1:18" s="38" customFormat="1" ht="25.5" hidden="1" x14ac:dyDescent="0.25">
      <c r="A166" s="157"/>
      <c r="B166" s="240" t="s">
        <v>420</v>
      </c>
      <c r="C166" s="245" t="s">
        <v>30</v>
      </c>
      <c r="D166" s="175">
        <f t="shared" si="41"/>
        <v>0</v>
      </c>
      <c r="E166" s="175"/>
      <c r="F166" s="175"/>
      <c r="G166" s="227"/>
      <c r="H166" s="176">
        <f t="shared" si="42"/>
        <v>0</v>
      </c>
      <c r="I166" s="228"/>
      <c r="J166" s="176"/>
      <c r="K166" s="176"/>
      <c r="L166" s="177">
        <f t="shared" si="43"/>
        <v>0</v>
      </c>
      <c r="M166" s="177">
        <f t="shared" si="44"/>
        <v>0</v>
      </c>
      <c r="N166" s="177">
        <f t="shared" si="45"/>
        <v>0</v>
      </c>
      <c r="O166" s="177">
        <f t="shared" si="46"/>
        <v>0</v>
      </c>
      <c r="Q166" s="232"/>
      <c r="R166" s="233"/>
    </row>
    <row r="167" spans="1:18" hidden="1" x14ac:dyDescent="0.25">
      <c r="A167" s="6" t="s">
        <v>124</v>
      </c>
      <c r="B167" s="30" t="s">
        <v>10</v>
      </c>
      <c r="C167" s="237"/>
      <c r="D167" s="68">
        <f t="shared" si="41"/>
        <v>0</v>
      </c>
      <c r="E167" s="68">
        <f>E168+E169</f>
        <v>0</v>
      </c>
      <c r="F167" s="68">
        <f>F168+F169</f>
        <v>0</v>
      </c>
      <c r="G167" s="68">
        <f>G168+G169</f>
        <v>0</v>
      </c>
      <c r="H167" s="69">
        <f t="shared" si="42"/>
        <v>0</v>
      </c>
      <c r="I167" s="69">
        <f>I168+I169</f>
        <v>0</v>
      </c>
      <c r="J167" s="69">
        <f>J168+J169</f>
        <v>0</v>
      </c>
      <c r="K167" s="69">
        <f>K168+K169</f>
        <v>0</v>
      </c>
      <c r="L167" s="70">
        <f t="shared" si="43"/>
        <v>0</v>
      </c>
      <c r="M167" s="70">
        <f t="shared" si="44"/>
        <v>0</v>
      </c>
      <c r="N167" s="70">
        <f t="shared" si="45"/>
        <v>0</v>
      </c>
      <c r="O167" s="70">
        <f t="shared" si="46"/>
        <v>0</v>
      </c>
      <c r="Q167" s="217"/>
      <c r="R167" s="99">
        <f>L307-R166</f>
        <v>0</v>
      </c>
    </row>
    <row r="168" spans="1:18" hidden="1" x14ac:dyDescent="0.25">
      <c r="A168" s="20"/>
      <c r="B168" s="241" t="s">
        <v>421</v>
      </c>
      <c r="C168" s="244" t="s">
        <v>30</v>
      </c>
      <c r="D168" s="175">
        <f t="shared" si="41"/>
        <v>0</v>
      </c>
      <c r="E168" s="246"/>
      <c r="F168" s="175"/>
      <c r="G168" s="227"/>
      <c r="H168" s="176">
        <f t="shared" si="42"/>
        <v>0</v>
      </c>
      <c r="I168" s="228"/>
      <c r="J168" s="176"/>
      <c r="K168" s="176"/>
      <c r="L168" s="177">
        <f t="shared" si="43"/>
        <v>0</v>
      </c>
      <c r="M168" s="177">
        <f t="shared" si="44"/>
        <v>0</v>
      </c>
      <c r="N168" s="177">
        <f t="shared" si="45"/>
        <v>0</v>
      </c>
      <c r="O168" s="177">
        <f t="shared" si="46"/>
        <v>0</v>
      </c>
      <c r="Q168" s="217"/>
      <c r="R168" s="99"/>
    </row>
    <row r="169" spans="1:18" s="38" customFormat="1" ht="25.5" hidden="1" x14ac:dyDescent="0.25">
      <c r="A169" s="157"/>
      <c r="B169" s="240" t="s">
        <v>420</v>
      </c>
      <c r="C169" s="245" t="s">
        <v>30</v>
      </c>
      <c r="D169" s="175">
        <f t="shared" si="41"/>
        <v>0</v>
      </c>
      <c r="E169" s="246"/>
      <c r="F169" s="175"/>
      <c r="G169" s="227"/>
      <c r="H169" s="176">
        <f t="shared" si="42"/>
        <v>0</v>
      </c>
      <c r="I169" s="228"/>
      <c r="J169" s="176"/>
      <c r="K169" s="176"/>
      <c r="L169" s="177">
        <f t="shared" si="43"/>
        <v>0</v>
      </c>
      <c r="M169" s="177">
        <f t="shared" si="44"/>
        <v>0</v>
      </c>
      <c r="N169" s="177">
        <f t="shared" si="45"/>
        <v>0</v>
      </c>
      <c r="O169" s="177">
        <f t="shared" si="46"/>
        <v>0</v>
      </c>
      <c r="Q169" s="232"/>
      <c r="R169" s="233"/>
    </row>
    <row r="170" spans="1:18" hidden="1" x14ac:dyDescent="0.25">
      <c r="A170" s="6" t="s">
        <v>125</v>
      </c>
      <c r="B170" s="30" t="s">
        <v>11</v>
      </c>
      <c r="C170" s="237"/>
      <c r="D170" s="68">
        <f t="shared" si="41"/>
        <v>0</v>
      </c>
      <c r="E170" s="68">
        <f>E171+E172</f>
        <v>0</v>
      </c>
      <c r="F170" s="68">
        <f>F171+F172</f>
        <v>0</v>
      </c>
      <c r="G170" s="68">
        <f>G171+G172</f>
        <v>0</v>
      </c>
      <c r="H170" s="69">
        <f t="shared" si="42"/>
        <v>0</v>
      </c>
      <c r="I170" s="69">
        <f>I171+I172</f>
        <v>0</v>
      </c>
      <c r="J170" s="69">
        <f>J171+J172</f>
        <v>0</v>
      </c>
      <c r="K170" s="69">
        <f>K171+K172</f>
        <v>0</v>
      </c>
      <c r="L170" s="70">
        <f t="shared" si="43"/>
        <v>0</v>
      </c>
      <c r="M170" s="70">
        <f t="shared" si="44"/>
        <v>0</v>
      </c>
      <c r="N170" s="70">
        <f t="shared" si="45"/>
        <v>0</v>
      </c>
      <c r="O170" s="70">
        <f t="shared" si="46"/>
        <v>0</v>
      </c>
      <c r="Q170" s="217"/>
      <c r="R170" s="99">
        <f>L310-R169</f>
        <v>0</v>
      </c>
    </row>
    <row r="171" spans="1:18" hidden="1" x14ac:dyDescent="0.25">
      <c r="A171" s="20"/>
      <c r="B171" s="241" t="s">
        <v>421</v>
      </c>
      <c r="C171" s="244" t="s">
        <v>30</v>
      </c>
      <c r="D171" s="175">
        <f t="shared" si="41"/>
        <v>0</v>
      </c>
      <c r="E171" s="246"/>
      <c r="F171" s="175"/>
      <c r="G171" s="227"/>
      <c r="H171" s="176">
        <f t="shared" si="42"/>
        <v>0</v>
      </c>
      <c r="I171" s="228"/>
      <c r="J171" s="176"/>
      <c r="K171" s="176"/>
      <c r="L171" s="177">
        <f t="shared" si="43"/>
        <v>0</v>
      </c>
      <c r="M171" s="177">
        <f t="shared" si="44"/>
        <v>0</v>
      </c>
      <c r="N171" s="177">
        <f t="shared" si="45"/>
        <v>0</v>
      </c>
      <c r="O171" s="177">
        <f t="shared" si="46"/>
        <v>0</v>
      </c>
      <c r="Q171" s="217"/>
      <c r="R171" s="99"/>
    </row>
    <row r="172" spans="1:18" s="38" customFormat="1" ht="25.5" hidden="1" x14ac:dyDescent="0.25">
      <c r="A172" s="157"/>
      <c r="B172" s="240" t="s">
        <v>420</v>
      </c>
      <c r="C172" s="245" t="s">
        <v>30</v>
      </c>
      <c r="D172" s="175">
        <f t="shared" si="41"/>
        <v>0</v>
      </c>
      <c r="E172" s="246"/>
      <c r="F172" s="175"/>
      <c r="G172" s="227"/>
      <c r="H172" s="176">
        <f t="shared" si="42"/>
        <v>0</v>
      </c>
      <c r="I172" s="228"/>
      <c r="J172" s="176"/>
      <c r="K172" s="176"/>
      <c r="L172" s="177">
        <f t="shared" si="43"/>
        <v>0</v>
      </c>
      <c r="M172" s="177">
        <f t="shared" si="44"/>
        <v>0</v>
      </c>
      <c r="N172" s="177">
        <f t="shared" si="45"/>
        <v>0</v>
      </c>
      <c r="O172" s="177">
        <f t="shared" si="46"/>
        <v>0</v>
      </c>
      <c r="Q172" s="232"/>
      <c r="R172" s="233"/>
    </row>
    <row r="173" spans="1:18" hidden="1" x14ac:dyDescent="0.25">
      <c r="A173" s="6" t="s">
        <v>126</v>
      </c>
      <c r="B173" s="30" t="s">
        <v>15</v>
      </c>
      <c r="C173" s="237"/>
      <c r="D173" s="68">
        <f t="shared" si="41"/>
        <v>0</v>
      </c>
      <c r="E173" s="68">
        <f>E174+E175</f>
        <v>0</v>
      </c>
      <c r="F173" s="68">
        <f>F174+F175</f>
        <v>0</v>
      </c>
      <c r="G173" s="68">
        <f>G174+G175</f>
        <v>0</v>
      </c>
      <c r="H173" s="69">
        <f t="shared" si="42"/>
        <v>0</v>
      </c>
      <c r="I173" s="69">
        <f>I174+I175</f>
        <v>0</v>
      </c>
      <c r="J173" s="69">
        <f>J174+J175</f>
        <v>0</v>
      </c>
      <c r="K173" s="69">
        <f>K174+K175</f>
        <v>0</v>
      </c>
      <c r="L173" s="70">
        <f t="shared" si="43"/>
        <v>0</v>
      </c>
      <c r="M173" s="70">
        <f t="shared" si="44"/>
        <v>0</v>
      </c>
      <c r="N173" s="70">
        <f t="shared" si="45"/>
        <v>0</v>
      </c>
      <c r="O173" s="70">
        <f t="shared" si="46"/>
        <v>0</v>
      </c>
      <c r="Q173" s="217"/>
      <c r="R173" s="99">
        <f>L313-R172</f>
        <v>0</v>
      </c>
    </row>
    <row r="174" spans="1:18" hidden="1" x14ac:dyDescent="0.25">
      <c r="A174" s="20"/>
      <c r="B174" s="241" t="s">
        <v>421</v>
      </c>
      <c r="C174" s="244" t="s">
        <v>30</v>
      </c>
      <c r="D174" s="175">
        <f t="shared" si="41"/>
        <v>0</v>
      </c>
      <c r="E174" s="246"/>
      <c r="F174" s="175"/>
      <c r="G174" s="227"/>
      <c r="H174" s="176">
        <f t="shared" si="42"/>
        <v>0</v>
      </c>
      <c r="I174" s="228"/>
      <c r="J174" s="176"/>
      <c r="K174" s="176"/>
      <c r="L174" s="177">
        <f t="shared" si="43"/>
        <v>0</v>
      </c>
      <c r="M174" s="177">
        <f t="shared" si="44"/>
        <v>0</v>
      </c>
      <c r="N174" s="177">
        <f t="shared" si="45"/>
        <v>0</v>
      </c>
      <c r="O174" s="177">
        <f t="shared" si="46"/>
        <v>0</v>
      </c>
      <c r="Q174" s="217"/>
      <c r="R174" s="99"/>
    </row>
    <row r="175" spans="1:18" s="38" customFormat="1" ht="25.5" hidden="1" x14ac:dyDescent="0.25">
      <c r="A175" s="157"/>
      <c r="B175" s="240" t="s">
        <v>420</v>
      </c>
      <c r="C175" s="245" t="s">
        <v>30</v>
      </c>
      <c r="D175" s="175">
        <f t="shared" si="41"/>
        <v>0</v>
      </c>
      <c r="E175" s="246"/>
      <c r="F175" s="175"/>
      <c r="G175" s="227"/>
      <c r="H175" s="176">
        <f t="shared" si="42"/>
        <v>0</v>
      </c>
      <c r="I175" s="228"/>
      <c r="J175" s="176"/>
      <c r="K175" s="176"/>
      <c r="L175" s="177">
        <f t="shared" si="43"/>
        <v>0</v>
      </c>
      <c r="M175" s="177">
        <f t="shared" si="44"/>
        <v>0</v>
      </c>
      <c r="N175" s="177">
        <f t="shared" si="45"/>
        <v>0</v>
      </c>
      <c r="O175" s="177">
        <f t="shared" si="46"/>
        <v>0</v>
      </c>
      <c r="Q175" s="232"/>
      <c r="R175" s="233"/>
    </row>
    <row r="176" spans="1:18" hidden="1" x14ac:dyDescent="0.25">
      <c r="A176" s="6" t="s">
        <v>127</v>
      </c>
      <c r="B176" s="30" t="s">
        <v>27</v>
      </c>
      <c r="C176" s="237"/>
      <c r="D176" s="68">
        <f t="shared" si="41"/>
        <v>0</v>
      </c>
      <c r="E176" s="68">
        <f>E177+E178</f>
        <v>0</v>
      </c>
      <c r="F176" s="68">
        <f>F177+F178</f>
        <v>0</v>
      </c>
      <c r="G176" s="68">
        <f>G177+G178</f>
        <v>0</v>
      </c>
      <c r="H176" s="69">
        <f t="shared" si="42"/>
        <v>0</v>
      </c>
      <c r="I176" s="69">
        <f>I177+I178</f>
        <v>0</v>
      </c>
      <c r="J176" s="69">
        <f>J177+J178</f>
        <v>0</v>
      </c>
      <c r="K176" s="69">
        <f>K177+K178</f>
        <v>0</v>
      </c>
      <c r="L176" s="70">
        <f t="shared" si="43"/>
        <v>0</v>
      </c>
      <c r="M176" s="70">
        <f t="shared" si="44"/>
        <v>0</v>
      </c>
      <c r="N176" s="70">
        <f t="shared" si="45"/>
        <v>0</v>
      </c>
      <c r="O176" s="70">
        <f t="shared" si="46"/>
        <v>0</v>
      </c>
      <c r="Q176" s="217"/>
      <c r="R176" s="99">
        <f>L316-R175</f>
        <v>0</v>
      </c>
    </row>
    <row r="177" spans="1:18" hidden="1" x14ac:dyDescent="0.25">
      <c r="A177" s="20"/>
      <c r="B177" s="241" t="s">
        <v>421</v>
      </c>
      <c r="C177" s="244" t="s">
        <v>30</v>
      </c>
      <c r="D177" s="175">
        <f t="shared" si="41"/>
        <v>0</v>
      </c>
      <c r="E177" s="246"/>
      <c r="F177" s="175"/>
      <c r="G177" s="227"/>
      <c r="H177" s="176">
        <f t="shared" si="42"/>
        <v>0</v>
      </c>
      <c r="I177" s="228"/>
      <c r="J177" s="176"/>
      <c r="K177" s="176"/>
      <c r="L177" s="177">
        <f t="shared" si="43"/>
        <v>0</v>
      </c>
      <c r="M177" s="177">
        <f t="shared" si="44"/>
        <v>0</v>
      </c>
      <c r="N177" s="177">
        <f t="shared" si="45"/>
        <v>0</v>
      </c>
      <c r="O177" s="177">
        <f t="shared" si="46"/>
        <v>0</v>
      </c>
      <c r="Q177" s="217"/>
      <c r="R177" s="99"/>
    </row>
    <row r="178" spans="1:18" s="38" customFormat="1" ht="25.5" hidden="1" x14ac:dyDescent="0.25">
      <c r="A178" s="157"/>
      <c r="B178" s="240" t="s">
        <v>420</v>
      </c>
      <c r="C178" s="245" t="s">
        <v>30</v>
      </c>
      <c r="D178" s="175">
        <f t="shared" si="41"/>
        <v>0</v>
      </c>
      <c r="E178" s="246"/>
      <c r="F178" s="175"/>
      <c r="G178" s="227"/>
      <c r="H178" s="176">
        <f t="shared" si="42"/>
        <v>0</v>
      </c>
      <c r="I178" s="228"/>
      <c r="J178" s="176"/>
      <c r="K178" s="176"/>
      <c r="L178" s="177">
        <f t="shared" si="43"/>
        <v>0</v>
      </c>
      <c r="M178" s="177">
        <f t="shared" si="44"/>
        <v>0</v>
      </c>
      <c r="N178" s="177">
        <f t="shared" si="45"/>
        <v>0</v>
      </c>
      <c r="O178" s="177">
        <f t="shared" si="46"/>
        <v>0</v>
      </c>
      <c r="Q178" s="232"/>
      <c r="R178" s="233"/>
    </row>
    <row r="179" spans="1:18" hidden="1" x14ac:dyDescent="0.25">
      <c r="A179" s="6" t="s">
        <v>128</v>
      </c>
      <c r="B179" s="30" t="s">
        <v>57</v>
      </c>
      <c r="C179" s="237"/>
      <c r="D179" s="68">
        <f t="shared" si="41"/>
        <v>0</v>
      </c>
      <c r="E179" s="68">
        <f>E180+E181</f>
        <v>0</v>
      </c>
      <c r="F179" s="68">
        <f>F180+F181</f>
        <v>0</v>
      </c>
      <c r="G179" s="68">
        <f>G180+G181</f>
        <v>0</v>
      </c>
      <c r="H179" s="69">
        <f t="shared" si="42"/>
        <v>0</v>
      </c>
      <c r="I179" s="69">
        <f>I180+I181</f>
        <v>0</v>
      </c>
      <c r="J179" s="69">
        <f>J180+J181</f>
        <v>0</v>
      </c>
      <c r="K179" s="69">
        <f>K180+K181</f>
        <v>0</v>
      </c>
      <c r="L179" s="70">
        <f t="shared" si="43"/>
        <v>0</v>
      </c>
      <c r="M179" s="70">
        <f t="shared" si="44"/>
        <v>0</v>
      </c>
      <c r="N179" s="70">
        <f t="shared" si="45"/>
        <v>0</v>
      </c>
      <c r="O179" s="70">
        <f t="shared" si="46"/>
        <v>0</v>
      </c>
      <c r="Q179" s="217"/>
      <c r="R179" s="99">
        <f>L319-R178</f>
        <v>0</v>
      </c>
    </row>
    <row r="180" spans="1:18" hidden="1" x14ac:dyDescent="0.25">
      <c r="A180" s="20"/>
      <c r="B180" s="241" t="s">
        <v>421</v>
      </c>
      <c r="C180" s="244" t="s">
        <v>30</v>
      </c>
      <c r="D180" s="175">
        <f t="shared" si="41"/>
        <v>0</v>
      </c>
      <c r="E180" s="246"/>
      <c r="F180" s="175"/>
      <c r="G180" s="227"/>
      <c r="H180" s="176">
        <f t="shared" si="42"/>
        <v>0</v>
      </c>
      <c r="I180" s="228"/>
      <c r="J180" s="176"/>
      <c r="K180" s="176"/>
      <c r="L180" s="177">
        <f t="shared" si="43"/>
        <v>0</v>
      </c>
      <c r="M180" s="177">
        <f t="shared" si="44"/>
        <v>0</v>
      </c>
      <c r="N180" s="177">
        <f t="shared" si="45"/>
        <v>0</v>
      </c>
      <c r="O180" s="177">
        <f t="shared" si="46"/>
        <v>0</v>
      </c>
      <c r="Q180" s="217"/>
      <c r="R180" s="99"/>
    </row>
    <row r="181" spans="1:18" s="38" customFormat="1" ht="25.5" hidden="1" x14ac:dyDescent="0.25">
      <c r="A181" s="157"/>
      <c r="B181" s="240" t="s">
        <v>420</v>
      </c>
      <c r="C181" s="245" t="s">
        <v>30</v>
      </c>
      <c r="D181" s="175">
        <f t="shared" si="41"/>
        <v>0</v>
      </c>
      <c r="E181" s="246"/>
      <c r="F181" s="175"/>
      <c r="G181" s="227"/>
      <c r="H181" s="176">
        <f t="shared" si="42"/>
        <v>0</v>
      </c>
      <c r="I181" s="228"/>
      <c r="J181" s="176"/>
      <c r="K181" s="176"/>
      <c r="L181" s="177">
        <f t="shared" si="43"/>
        <v>0</v>
      </c>
      <c r="M181" s="177">
        <f t="shared" si="44"/>
        <v>0</v>
      </c>
      <c r="N181" s="177">
        <f t="shared" si="45"/>
        <v>0</v>
      </c>
      <c r="O181" s="177">
        <f t="shared" si="46"/>
        <v>0</v>
      </c>
      <c r="Q181" s="232"/>
      <c r="R181" s="233"/>
    </row>
    <row r="182" spans="1:18" hidden="1" x14ac:dyDescent="0.25">
      <c r="A182" s="6" t="s">
        <v>129</v>
      </c>
      <c r="B182" s="30" t="s">
        <v>58</v>
      </c>
      <c r="C182" s="237"/>
      <c r="D182" s="68">
        <f t="shared" si="41"/>
        <v>0</v>
      </c>
      <c r="E182" s="68">
        <f>E183+E184</f>
        <v>0</v>
      </c>
      <c r="F182" s="68">
        <f>F183+F184</f>
        <v>0</v>
      </c>
      <c r="G182" s="68">
        <f>G183+G184</f>
        <v>0</v>
      </c>
      <c r="H182" s="69">
        <f t="shared" si="42"/>
        <v>0</v>
      </c>
      <c r="I182" s="69">
        <f>I183+I184</f>
        <v>0</v>
      </c>
      <c r="J182" s="69">
        <f>J183+J184</f>
        <v>0</v>
      </c>
      <c r="K182" s="69">
        <f>K183+K184</f>
        <v>0</v>
      </c>
      <c r="L182" s="70">
        <f t="shared" si="43"/>
        <v>0</v>
      </c>
      <c r="M182" s="70">
        <f t="shared" si="44"/>
        <v>0</v>
      </c>
      <c r="N182" s="70">
        <f t="shared" si="45"/>
        <v>0</v>
      </c>
      <c r="O182" s="70">
        <f t="shared" si="46"/>
        <v>0</v>
      </c>
      <c r="Q182" s="217"/>
      <c r="R182" s="99">
        <f>L322-R181</f>
        <v>0</v>
      </c>
    </row>
    <row r="183" spans="1:18" hidden="1" x14ac:dyDescent="0.25">
      <c r="A183" s="20"/>
      <c r="B183" s="241" t="s">
        <v>421</v>
      </c>
      <c r="C183" s="244" t="s">
        <v>30</v>
      </c>
      <c r="D183" s="175">
        <f t="shared" si="41"/>
        <v>0</v>
      </c>
      <c r="E183" s="246"/>
      <c r="F183" s="175"/>
      <c r="G183" s="227"/>
      <c r="H183" s="176">
        <f t="shared" si="42"/>
        <v>0</v>
      </c>
      <c r="I183" s="228"/>
      <c r="J183" s="176"/>
      <c r="K183" s="176"/>
      <c r="L183" s="177">
        <f t="shared" si="43"/>
        <v>0</v>
      </c>
      <c r="M183" s="177">
        <f t="shared" si="44"/>
        <v>0</v>
      </c>
      <c r="N183" s="177">
        <f t="shared" si="45"/>
        <v>0</v>
      </c>
      <c r="O183" s="177">
        <f t="shared" si="46"/>
        <v>0</v>
      </c>
      <c r="Q183" s="217"/>
      <c r="R183" s="99"/>
    </row>
    <row r="184" spans="1:18" s="38" customFormat="1" ht="25.5" hidden="1" x14ac:dyDescent="0.25">
      <c r="A184" s="157"/>
      <c r="B184" s="240" t="s">
        <v>420</v>
      </c>
      <c r="C184" s="245" t="s">
        <v>30</v>
      </c>
      <c r="D184" s="175">
        <f t="shared" si="41"/>
        <v>0</v>
      </c>
      <c r="E184" s="246"/>
      <c r="F184" s="175"/>
      <c r="G184" s="227"/>
      <c r="H184" s="176">
        <f t="shared" si="42"/>
        <v>0</v>
      </c>
      <c r="I184" s="228"/>
      <c r="J184" s="176"/>
      <c r="K184" s="176"/>
      <c r="L184" s="177">
        <f t="shared" si="43"/>
        <v>0</v>
      </c>
      <c r="M184" s="177">
        <f t="shared" si="44"/>
        <v>0</v>
      </c>
      <c r="N184" s="177">
        <f t="shared" si="45"/>
        <v>0</v>
      </c>
      <c r="O184" s="177">
        <f t="shared" si="46"/>
        <v>0</v>
      </c>
      <c r="Q184" s="232"/>
      <c r="R184" s="233"/>
    </row>
    <row r="185" spans="1:18" hidden="1" x14ac:dyDescent="0.25">
      <c r="A185" s="6" t="s">
        <v>130</v>
      </c>
      <c r="B185" s="30" t="s">
        <v>428</v>
      </c>
      <c r="C185" s="237"/>
      <c r="D185" s="68">
        <f t="shared" si="41"/>
        <v>0</v>
      </c>
      <c r="E185" s="68">
        <f>E186+E187</f>
        <v>0</v>
      </c>
      <c r="F185" s="68">
        <f>F186+F187</f>
        <v>0</v>
      </c>
      <c r="G185" s="68">
        <f>G186+G187</f>
        <v>0</v>
      </c>
      <c r="H185" s="69">
        <f t="shared" si="42"/>
        <v>0</v>
      </c>
      <c r="I185" s="69">
        <f>I186+I187</f>
        <v>0</v>
      </c>
      <c r="J185" s="69">
        <f>J186+J187</f>
        <v>0</v>
      </c>
      <c r="K185" s="69">
        <f>K186+K187</f>
        <v>0</v>
      </c>
      <c r="L185" s="70">
        <f t="shared" si="43"/>
        <v>0</v>
      </c>
      <c r="M185" s="70">
        <f t="shared" si="44"/>
        <v>0</v>
      </c>
      <c r="N185" s="70">
        <f t="shared" si="45"/>
        <v>0</v>
      </c>
      <c r="O185" s="70">
        <f t="shared" si="46"/>
        <v>0</v>
      </c>
      <c r="Q185" s="217"/>
      <c r="R185" s="99">
        <f>L325-R184</f>
        <v>0</v>
      </c>
    </row>
    <row r="186" spans="1:18" hidden="1" x14ac:dyDescent="0.25">
      <c r="A186" s="20"/>
      <c r="B186" s="241" t="s">
        <v>421</v>
      </c>
      <c r="C186" s="244" t="s">
        <v>30</v>
      </c>
      <c r="D186" s="175">
        <f t="shared" si="41"/>
        <v>0</v>
      </c>
      <c r="E186" s="246"/>
      <c r="F186" s="175"/>
      <c r="G186" s="227"/>
      <c r="H186" s="176">
        <f t="shared" si="42"/>
        <v>0</v>
      </c>
      <c r="I186" s="228"/>
      <c r="J186" s="176"/>
      <c r="K186" s="176"/>
      <c r="L186" s="177">
        <f t="shared" si="43"/>
        <v>0</v>
      </c>
      <c r="M186" s="177">
        <f t="shared" si="44"/>
        <v>0</v>
      </c>
      <c r="N186" s="177">
        <f t="shared" si="45"/>
        <v>0</v>
      </c>
      <c r="O186" s="177">
        <f t="shared" si="46"/>
        <v>0</v>
      </c>
      <c r="Q186" s="217"/>
      <c r="R186" s="99"/>
    </row>
    <row r="187" spans="1:18" s="38" customFormat="1" ht="25.5" hidden="1" x14ac:dyDescent="0.25">
      <c r="A187" s="157"/>
      <c r="B187" s="240" t="s">
        <v>420</v>
      </c>
      <c r="C187" s="245" t="s">
        <v>30</v>
      </c>
      <c r="D187" s="175">
        <f t="shared" si="41"/>
        <v>0</v>
      </c>
      <c r="E187" s="246"/>
      <c r="F187" s="175"/>
      <c r="G187" s="227"/>
      <c r="H187" s="176">
        <f t="shared" si="42"/>
        <v>0</v>
      </c>
      <c r="I187" s="228"/>
      <c r="J187" s="176"/>
      <c r="K187" s="176"/>
      <c r="L187" s="177">
        <f t="shared" si="43"/>
        <v>0</v>
      </c>
      <c r="M187" s="177">
        <f t="shared" si="44"/>
        <v>0</v>
      </c>
      <c r="N187" s="177">
        <f t="shared" si="45"/>
        <v>0</v>
      </c>
      <c r="O187" s="177">
        <f t="shared" si="46"/>
        <v>0</v>
      </c>
      <c r="Q187" s="232"/>
      <c r="R187" s="233"/>
    </row>
    <row r="188" spans="1:18" hidden="1" x14ac:dyDescent="0.25">
      <c r="A188" s="6" t="s">
        <v>131</v>
      </c>
      <c r="B188" s="30" t="s">
        <v>430</v>
      </c>
      <c r="C188" s="237"/>
      <c r="D188" s="68">
        <f t="shared" si="41"/>
        <v>0</v>
      </c>
      <c r="E188" s="68">
        <f>E189+E190</f>
        <v>0</v>
      </c>
      <c r="F188" s="68">
        <f>F189+F190</f>
        <v>0</v>
      </c>
      <c r="G188" s="68">
        <f>G189+G190</f>
        <v>0</v>
      </c>
      <c r="H188" s="69">
        <f t="shared" si="42"/>
        <v>0</v>
      </c>
      <c r="I188" s="69">
        <f>I189+I190</f>
        <v>0</v>
      </c>
      <c r="J188" s="69">
        <f>J189+J190</f>
        <v>0</v>
      </c>
      <c r="K188" s="69">
        <f>K189+K190</f>
        <v>0</v>
      </c>
      <c r="L188" s="70">
        <f t="shared" si="43"/>
        <v>0</v>
      </c>
      <c r="M188" s="70">
        <f t="shared" si="44"/>
        <v>0</v>
      </c>
      <c r="N188" s="70">
        <f t="shared" si="45"/>
        <v>0</v>
      </c>
      <c r="O188" s="70">
        <f t="shared" si="46"/>
        <v>0</v>
      </c>
      <c r="Q188" s="217"/>
      <c r="R188" s="99">
        <f>L328-R187</f>
        <v>0</v>
      </c>
    </row>
    <row r="189" spans="1:18" hidden="1" x14ac:dyDescent="0.25">
      <c r="A189" s="20"/>
      <c r="B189" s="241" t="s">
        <v>421</v>
      </c>
      <c r="C189" s="244" t="s">
        <v>30</v>
      </c>
      <c r="D189" s="175">
        <f t="shared" si="41"/>
        <v>0</v>
      </c>
      <c r="E189" s="246"/>
      <c r="F189" s="175"/>
      <c r="G189" s="227"/>
      <c r="H189" s="176">
        <f t="shared" si="42"/>
        <v>0</v>
      </c>
      <c r="I189" s="228"/>
      <c r="J189" s="176"/>
      <c r="K189" s="176"/>
      <c r="L189" s="177">
        <f t="shared" si="43"/>
        <v>0</v>
      </c>
      <c r="M189" s="177">
        <f t="shared" si="44"/>
        <v>0</v>
      </c>
      <c r="N189" s="177">
        <f t="shared" si="45"/>
        <v>0</v>
      </c>
      <c r="O189" s="177">
        <f t="shared" si="46"/>
        <v>0</v>
      </c>
      <c r="Q189" s="217"/>
      <c r="R189" s="99"/>
    </row>
    <row r="190" spans="1:18" s="38" customFormat="1" ht="25.5" hidden="1" x14ac:dyDescent="0.25">
      <c r="A190" s="157"/>
      <c r="B190" s="240" t="s">
        <v>420</v>
      </c>
      <c r="C190" s="245" t="s">
        <v>30</v>
      </c>
      <c r="D190" s="175">
        <f t="shared" si="41"/>
        <v>0</v>
      </c>
      <c r="E190" s="246"/>
      <c r="F190" s="175"/>
      <c r="G190" s="227"/>
      <c r="H190" s="176">
        <f t="shared" si="42"/>
        <v>0</v>
      </c>
      <c r="I190" s="228"/>
      <c r="J190" s="176"/>
      <c r="K190" s="176"/>
      <c r="L190" s="177">
        <f t="shared" si="43"/>
        <v>0</v>
      </c>
      <c r="M190" s="177">
        <f t="shared" si="44"/>
        <v>0</v>
      </c>
      <c r="N190" s="177">
        <f t="shared" si="45"/>
        <v>0</v>
      </c>
      <c r="O190" s="177">
        <f t="shared" si="46"/>
        <v>0</v>
      </c>
      <c r="Q190" s="232"/>
      <c r="R190" s="233"/>
    </row>
    <row r="191" spans="1:18" hidden="1" x14ac:dyDescent="0.25">
      <c r="A191" s="6" t="s">
        <v>132</v>
      </c>
      <c r="B191" s="30" t="s">
        <v>68</v>
      </c>
      <c r="C191" s="237"/>
      <c r="D191" s="68">
        <f t="shared" si="41"/>
        <v>0</v>
      </c>
      <c r="E191" s="68">
        <f>E192+E193</f>
        <v>0</v>
      </c>
      <c r="F191" s="68">
        <f>F192+F193</f>
        <v>0</v>
      </c>
      <c r="G191" s="68">
        <f>G192+G193</f>
        <v>0</v>
      </c>
      <c r="H191" s="69">
        <f t="shared" si="42"/>
        <v>0</v>
      </c>
      <c r="I191" s="69">
        <f>I192+I193</f>
        <v>0</v>
      </c>
      <c r="J191" s="69">
        <f>J192+J193</f>
        <v>0</v>
      </c>
      <c r="K191" s="69">
        <f>K192+K193</f>
        <v>0</v>
      </c>
      <c r="L191" s="70">
        <f t="shared" si="43"/>
        <v>0</v>
      </c>
      <c r="M191" s="70">
        <f t="shared" si="44"/>
        <v>0</v>
      </c>
      <c r="N191" s="70">
        <f t="shared" si="45"/>
        <v>0</v>
      </c>
      <c r="O191" s="70">
        <f t="shared" si="46"/>
        <v>0</v>
      </c>
      <c r="Q191" s="217"/>
      <c r="R191" s="99">
        <f>L331-R190</f>
        <v>0</v>
      </c>
    </row>
    <row r="192" spans="1:18" hidden="1" x14ac:dyDescent="0.25">
      <c r="A192" s="20"/>
      <c r="B192" s="241" t="s">
        <v>421</v>
      </c>
      <c r="C192" s="244" t="s">
        <v>30</v>
      </c>
      <c r="D192" s="175">
        <f t="shared" si="41"/>
        <v>0</v>
      </c>
      <c r="E192" s="246"/>
      <c r="F192" s="175"/>
      <c r="G192" s="227"/>
      <c r="H192" s="176">
        <f t="shared" si="42"/>
        <v>0</v>
      </c>
      <c r="I192" s="228"/>
      <c r="J192" s="176"/>
      <c r="K192" s="176"/>
      <c r="L192" s="177">
        <f t="shared" si="43"/>
        <v>0</v>
      </c>
      <c r="M192" s="177">
        <f t="shared" si="44"/>
        <v>0</v>
      </c>
      <c r="N192" s="177">
        <f t="shared" si="45"/>
        <v>0</v>
      </c>
      <c r="O192" s="177">
        <f t="shared" si="46"/>
        <v>0</v>
      </c>
      <c r="Q192" s="217"/>
      <c r="R192" s="99"/>
    </row>
    <row r="193" spans="1:18" s="38" customFormat="1" ht="25.5" hidden="1" x14ac:dyDescent="0.25">
      <c r="A193" s="157"/>
      <c r="B193" s="240" t="s">
        <v>420</v>
      </c>
      <c r="C193" s="245" t="s">
        <v>30</v>
      </c>
      <c r="D193" s="175">
        <f t="shared" si="41"/>
        <v>0</v>
      </c>
      <c r="E193" s="246"/>
      <c r="F193" s="175"/>
      <c r="G193" s="227"/>
      <c r="H193" s="176">
        <f t="shared" si="42"/>
        <v>0</v>
      </c>
      <c r="I193" s="228"/>
      <c r="J193" s="176"/>
      <c r="K193" s="176"/>
      <c r="L193" s="177">
        <f t="shared" si="43"/>
        <v>0</v>
      </c>
      <c r="M193" s="177">
        <f t="shared" si="44"/>
        <v>0</v>
      </c>
      <c r="N193" s="177">
        <f t="shared" si="45"/>
        <v>0</v>
      </c>
      <c r="O193" s="177">
        <f t="shared" si="46"/>
        <v>0</v>
      </c>
      <c r="Q193" s="232"/>
      <c r="R193" s="233"/>
    </row>
    <row r="194" spans="1:18" hidden="1" x14ac:dyDescent="0.25">
      <c r="A194" s="6" t="s">
        <v>133</v>
      </c>
      <c r="B194" s="30" t="s">
        <v>158</v>
      </c>
      <c r="C194" s="237"/>
      <c r="D194" s="68">
        <f t="shared" si="41"/>
        <v>0</v>
      </c>
      <c r="E194" s="68">
        <f>E195+E196</f>
        <v>0</v>
      </c>
      <c r="F194" s="68">
        <f>F195+F196</f>
        <v>0</v>
      </c>
      <c r="G194" s="68">
        <f>G195+G196</f>
        <v>0</v>
      </c>
      <c r="H194" s="69">
        <f t="shared" si="42"/>
        <v>0</v>
      </c>
      <c r="I194" s="69">
        <f>I195+I196</f>
        <v>0</v>
      </c>
      <c r="J194" s="69">
        <f>J195+J196</f>
        <v>0</v>
      </c>
      <c r="K194" s="69">
        <f>K195+K196</f>
        <v>0</v>
      </c>
      <c r="L194" s="70">
        <f t="shared" si="43"/>
        <v>0</v>
      </c>
      <c r="M194" s="70">
        <f t="shared" si="44"/>
        <v>0</v>
      </c>
      <c r="N194" s="70">
        <f t="shared" si="45"/>
        <v>0</v>
      </c>
      <c r="O194" s="70">
        <f t="shared" si="46"/>
        <v>0</v>
      </c>
      <c r="Q194" s="217"/>
      <c r="R194" s="99">
        <f>L334-R193</f>
        <v>0</v>
      </c>
    </row>
    <row r="195" spans="1:18" hidden="1" x14ac:dyDescent="0.25">
      <c r="A195" s="20"/>
      <c r="B195" s="241" t="s">
        <v>421</v>
      </c>
      <c r="C195" s="244" t="s">
        <v>30</v>
      </c>
      <c r="D195" s="175">
        <f t="shared" si="41"/>
        <v>0</v>
      </c>
      <c r="E195" s="246"/>
      <c r="F195" s="175"/>
      <c r="G195" s="227"/>
      <c r="H195" s="176">
        <f t="shared" si="42"/>
        <v>0</v>
      </c>
      <c r="I195" s="228"/>
      <c r="J195" s="176"/>
      <c r="K195" s="176"/>
      <c r="L195" s="177">
        <f t="shared" si="43"/>
        <v>0</v>
      </c>
      <c r="M195" s="177">
        <f t="shared" si="44"/>
        <v>0</v>
      </c>
      <c r="N195" s="177">
        <f t="shared" si="45"/>
        <v>0</v>
      </c>
      <c r="O195" s="177">
        <f t="shared" si="46"/>
        <v>0</v>
      </c>
      <c r="Q195" s="217"/>
      <c r="R195" s="99"/>
    </row>
    <row r="196" spans="1:18" s="38" customFormat="1" ht="25.5" hidden="1" x14ac:dyDescent="0.25">
      <c r="A196" s="157"/>
      <c r="B196" s="240" t="s">
        <v>420</v>
      </c>
      <c r="C196" s="245" t="s">
        <v>30</v>
      </c>
      <c r="D196" s="175">
        <f t="shared" si="41"/>
        <v>0</v>
      </c>
      <c r="E196" s="246"/>
      <c r="F196" s="175"/>
      <c r="G196" s="227"/>
      <c r="H196" s="176">
        <f t="shared" si="42"/>
        <v>0</v>
      </c>
      <c r="I196" s="228"/>
      <c r="J196" s="176"/>
      <c r="K196" s="176"/>
      <c r="L196" s="177">
        <f t="shared" si="43"/>
        <v>0</v>
      </c>
      <c r="M196" s="177">
        <f t="shared" si="44"/>
        <v>0</v>
      </c>
      <c r="N196" s="177">
        <f t="shared" si="45"/>
        <v>0</v>
      </c>
      <c r="O196" s="177">
        <f t="shared" si="46"/>
        <v>0</v>
      </c>
      <c r="Q196" s="232"/>
      <c r="R196" s="233"/>
    </row>
    <row r="197" spans="1:18" hidden="1" x14ac:dyDescent="0.25">
      <c r="A197" s="6" t="s">
        <v>167</v>
      </c>
      <c r="B197" s="30" t="s">
        <v>28</v>
      </c>
      <c r="C197" s="237"/>
      <c r="D197" s="68">
        <f t="shared" si="41"/>
        <v>0</v>
      </c>
      <c r="E197" s="68">
        <f>E198+E199</f>
        <v>0</v>
      </c>
      <c r="F197" s="68">
        <f>F198+F199</f>
        <v>0</v>
      </c>
      <c r="G197" s="68">
        <f>G198+G199</f>
        <v>0</v>
      </c>
      <c r="H197" s="69">
        <f t="shared" si="42"/>
        <v>0</v>
      </c>
      <c r="I197" s="69">
        <f>I198+I199</f>
        <v>0</v>
      </c>
      <c r="J197" s="69">
        <f>J198+J199</f>
        <v>0</v>
      </c>
      <c r="K197" s="69">
        <f>K198+K199</f>
        <v>0</v>
      </c>
      <c r="L197" s="70">
        <f t="shared" si="43"/>
        <v>0</v>
      </c>
      <c r="M197" s="70">
        <f t="shared" si="44"/>
        <v>0</v>
      </c>
      <c r="N197" s="70">
        <f t="shared" si="45"/>
        <v>0</v>
      </c>
      <c r="O197" s="70">
        <f t="shared" si="46"/>
        <v>0</v>
      </c>
      <c r="Q197" s="217"/>
      <c r="R197" s="99">
        <f>L337-R196</f>
        <v>0</v>
      </c>
    </row>
    <row r="198" spans="1:18" hidden="1" x14ac:dyDescent="0.25">
      <c r="A198" s="20"/>
      <c r="B198" s="241" t="s">
        <v>421</v>
      </c>
      <c r="C198" s="244" t="s">
        <v>30</v>
      </c>
      <c r="D198" s="175">
        <f t="shared" si="41"/>
        <v>0</v>
      </c>
      <c r="E198" s="246"/>
      <c r="F198" s="175"/>
      <c r="G198" s="227"/>
      <c r="H198" s="176">
        <f t="shared" si="42"/>
        <v>0</v>
      </c>
      <c r="I198" s="228"/>
      <c r="J198" s="176"/>
      <c r="K198" s="176"/>
      <c r="L198" s="177">
        <f t="shared" si="43"/>
        <v>0</v>
      </c>
      <c r="M198" s="177">
        <f t="shared" si="44"/>
        <v>0</v>
      </c>
      <c r="N198" s="177">
        <f t="shared" si="45"/>
        <v>0</v>
      </c>
      <c r="O198" s="177">
        <f t="shared" si="46"/>
        <v>0</v>
      </c>
      <c r="Q198" s="217"/>
      <c r="R198" s="99"/>
    </row>
    <row r="199" spans="1:18" s="38" customFormat="1" ht="25.5" hidden="1" x14ac:dyDescent="0.25">
      <c r="A199" s="157"/>
      <c r="B199" s="240" t="s">
        <v>420</v>
      </c>
      <c r="C199" s="245" t="s">
        <v>30</v>
      </c>
      <c r="D199" s="175">
        <f t="shared" si="41"/>
        <v>0</v>
      </c>
      <c r="E199" s="246"/>
      <c r="F199" s="175"/>
      <c r="G199" s="227"/>
      <c r="H199" s="176">
        <f t="shared" si="42"/>
        <v>0</v>
      </c>
      <c r="I199" s="228"/>
      <c r="J199" s="176"/>
      <c r="K199" s="176"/>
      <c r="L199" s="177">
        <f t="shared" si="43"/>
        <v>0</v>
      </c>
      <c r="M199" s="177">
        <f t="shared" si="44"/>
        <v>0</v>
      </c>
      <c r="N199" s="177">
        <f t="shared" si="45"/>
        <v>0</v>
      </c>
      <c r="O199" s="177">
        <f t="shared" si="46"/>
        <v>0</v>
      </c>
      <c r="Q199" s="232"/>
      <c r="R199" s="233"/>
    </row>
    <row r="200" spans="1:18" hidden="1" x14ac:dyDescent="0.25">
      <c r="A200" s="6" t="s">
        <v>134</v>
      </c>
      <c r="B200" s="30" t="s">
        <v>29</v>
      </c>
      <c r="C200" s="237"/>
      <c r="D200" s="68">
        <f t="shared" si="41"/>
        <v>0</v>
      </c>
      <c r="E200" s="68">
        <f>E201+E202</f>
        <v>0</v>
      </c>
      <c r="F200" s="68">
        <f>F201+F202</f>
        <v>0</v>
      </c>
      <c r="G200" s="68">
        <f>G201+G202</f>
        <v>0</v>
      </c>
      <c r="H200" s="69">
        <f t="shared" si="42"/>
        <v>0</v>
      </c>
      <c r="I200" s="69">
        <f>I201+I202</f>
        <v>0</v>
      </c>
      <c r="J200" s="69">
        <f>J201+J202</f>
        <v>0</v>
      </c>
      <c r="K200" s="69">
        <f>K201+K202</f>
        <v>0</v>
      </c>
      <c r="L200" s="70">
        <f t="shared" si="43"/>
        <v>0</v>
      </c>
      <c r="M200" s="70">
        <f t="shared" si="44"/>
        <v>0</v>
      </c>
      <c r="N200" s="70">
        <f t="shared" si="45"/>
        <v>0</v>
      </c>
      <c r="O200" s="70">
        <f t="shared" si="46"/>
        <v>0</v>
      </c>
      <c r="Q200" s="217"/>
      <c r="R200" s="99">
        <f>L340-R199</f>
        <v>0</v>
      </c>
    </row>
    <row r="201" spans="1:18" hidden="1" x14ac:dyDescent="0.25">
      <c r="A201" s="20"/>
      <c r="B201" s="241" t="s">
        <v>421</v>
      </c>
      <c r="C201" s="244" t="s">
        <v>30</v>
      </c>
      <c r="D201" s="175">
        <f t="shared" si="41"/>
        <v>0</v>
      </c>
      <c r="E201" s="246"/>
      <c r="F201" s="175"/>
      <c r="G201" s="227"/>
      <c r="H201" s="176">
        <f t="shared" si="42"/>
        <v>0</v>
      </c>
      <c r="I201" s="228"/>
      <c r="J201" s="176"/>
      <c r="K201" s="176"/>
      <c r="L201" s="177">
        <f t="shared" si="43"/>
        <v>0</v>
      </c>
      <c r="M201" s="177">
        <f t="shared" si="44"/>
        <v>0</v>
      </c>
      <c r="N201" s="177">
        <f t="shared" si="45"/>
        <v>0</v>
      </c>
      <c r="O201" s="177">
        <f t="shared" si="46"/>
        <v>0</v>
      </c>
      <c r="Q201" s="217"/>
      <c r="R201" s="99"/>
    </row>
    <row r="202" spans="1:18" s="38" customFormat="1" ht="25.5" hidden="1" x14ac:dyDescent="0.25">
      <c r="A202" s="157"/>
      <c r="B202" s="240" t="s">
        <v>420</v>
      </c>
      <c r="C202" s="245" t="s">
        <v>30</v>
      </c>
      <c r="D202" s="175">
        <f t="shared" si="41"/>
        <v>0</v>
      </c>
      <c r="E202" s="246"/>
      <c r="F202" s="175"/>
      <c r="G202" s="227"/>
      <c r="H202" s="176">
        <f t="shared" si="42"/>
        <v>0</v>
      </c>
      <c r="I202" s="228"/>
      <c r="J202" s="176"/>
      <c r="K202" s="176"/>
      <c r="L202" s="177">
        <f t="shared" si="43"/>
        <v>0</v>
      </c>
      <c r="M202" s="177">
        <f t="shared" si="44"/>
        <v>0</v>
      </c>
      <c r="N202" s="177">
        <f t="shared" si="45"/>
        <v>0</v>
      </c>
      <c r="O202" s="177">
        <f t="shared" si="46"/>
        <v>0</v>
      </c>
      <c r="Q202" s="232"/>
      <c r="R202" s="233"/>
    </row>
    <row r="203" spans="1:18" hidden="1" x14ac:dyDescent="0.25">
      <c r="A203" s="6" t="s">
        <v>135</v>
      </c>
      <c r="B203" s="30" t="s">
        <v>65</v>
      </c>
      <c r="C203" s="500" t="s">
        <v>30</v>
      </c>
      <c r="D203" s="175">
        <f t="shared" si="41"/>
        <v>0</v>
      </c>
      <c r="E203" s="246"/>
      <c r="F203" s="175"/>
      <c r="G203" s="227"/>
      <c r="H203" s="176">
        <f t="shared" si="42"/>
        <v>0</v>
      </c>
      <c r="I203" s="228"/>
      <c r="J203" s="176"/>
      <c r="K203" s="176"/>
      <c r="L203" s="177">
        <f t="shared" si="43"/>
        <v>0</v>
      </c>
      <c r="M203" s="177">
        <f t="shared" si="44"/>
        <v>0</v>
      </c>
      <c r="N203" s="177">
        <f t="shared" si="45"/>
        <v>0</v>
      </c>
      <c r="O203" s="177">
        <f t="shared" si="46"/>
        <v>0</v>
      </c>
      <c r="Q203" s="217"/>
      <c r="R203" s="99">
        <f>L343-R202</f>
        <v>0</v>
      </c>
    </row>
    <row r="204" spans="1:18" hidden="1" x14ac:dyDescent="0.25">
      <c r="A204" s="20"/>
      <c r="B204" s="241" t="s">
        <v>421</v>
      </c>
      <c r="C204" s="501"/>
      <c r="D204" s="178" t="s">
        <v>178</v>
      </c>
      <c r="E204" s="247"/>
      <c r="F204" s="178"/>
      <c r="G204" s="230"/>
      <c r="H204" s="179">
        <f t="shared" si="42"/>
        <v>0</v>
      </c>
      <c r="I204" s="231"/>
      <c r="J204" s="179"/>
      <c r="K204" s="179"/>
      <c r="L204" s="180"/>
      <c r="M204" s="180"/>
      <c r="N204" s="180"/>
      <c r="O204" s="180"/>
      <c r="Q204" s="217"/>
      <c r="R204" s="99"/>
    </row>
    <row r="205" spans="1:18" x14ac:dyDescent="0.25">
      <c r="A205" s="21" t="s">
        <v>84</v>
      </c>
      <c r="B205" s="22" t="s">
        <v>184</v>
      </c>
      <c r="C205" s="248"/>
      <c r="D205" s="24">
        <f>D161+D164+D167+D170+D173+D176+D179+D182+D185+D188+D191+D194+D197+D200+D203</f>
        <v>445</v>
      </c>
      <c r="E205" s="24">
        <f t="shared" ref="E205:O205" si="47">E161+E164+E167+E170+E173+E176+E179+E182+E185+E188+E191+E194+E197+E200+E203</f>
        <v>0</v>
      </c>
      <c r="F205" s="24">
        <f t="shared" si="47"/>
        <v>0</v>
      </c>
      <c r="G205" s="24">
        <f t="shared" si="47"/>
        <v>445</v>
      </c>
      <c r="H205" s="243">
        <f t="shared" si="47"/>
        <v>0</v>
      </c>
      <c r="I205" s="243">
        <f t="shared" si="47"/>
        <v>0</v>
      </c>
      <c r="J205" s="243">
        <f t="shared" si="47"/>
        <v>0</v>
      </c>
      <c r="K205" s="243">
        <f t="shared" si="47"/>
        <v>0</v>
      </c>
      <c r="L205" s="88">
        <f t="shared" si="47"/>
        <v>445</v>
      </c>
      <c r="M205" s="88">
        <f t="shared" si="47"/>
        <v>0</v>
      </c>
      <c r="N205" s="88">
        <f t="shared" si="47"/>
        <v>0</v>
      </c>
      <c r="O205" s="88">
        <f t="shared" si="47"/>
        <v>445</v>
      </c>
    </row>
    <row r="206" spans="1:18" ht="15.95" customHeight="1" x14ac:dyDescent="0.25">
      <c r="A206" s="20" t="s">
        <v>85</v>
      </c>
      <c r="B206" s="523" t="s">
        <v>69</v>
      </c>
      <c r="C206" s="523"/>
      <c r="D206" s="523"/>
      <c r="E206" s="523"/>
      <c r="F206" s="523"/>
      <c r="G206" s="523"/>
      <c r="H206" s="523"/>
      <c r="I206" s="523"/>
      <c r="J206" s="523"/>
      <c r="K206" s="523"/>
      <c r="L206" s="523"/>
      <c r="M206" s="523"/>
      <c r="N206" s="523"/>
      <c r="O206" s="523"/>
    </row>
    <row r="207" spans="1:18" ht="19.5" hidden="1" customHeight="1" x14ac:dyDescent="0.25">
      <c r="A207" s="161" t="s">
        <v>138</v>
      </c>
      <c r="B207" s="30" t="s">
        <v>20</v>
      </c>
      <c r="C207" s="249" t="s">
        <v>24</v>
      </c>
      <c r="D207" s="68">
        <f>E207+G207</f>
        <v>0</v>
      </c>
      <c r="E207" s="68">
        <f>E208+E209</f>
        <v>0</v>
      </c>
      <c r="F207" s="68">
        <f>F208+F209</f>
        <v>0</v>
      </c>
      <c r="G207" s="68">
        <f>G208+G209</f>
        <v>0</v>
      </c>
      <c r="H207" s="69">
        <f>I207+K207</f>
        <v>0</v>
      </c>
      <c r="I207" s="69">
        <f>I208+I209</f>
        <v>0</v>
      </c>
      <c r="J207" s="69">
        <f>J208+J209</f>
        <v>0</v>
      </c>
      <c r="K207" s="69">
        <f>K208+K209</f>
        <v>0</v>
      </c>
      <c r="L207" s="70">
        <f>M207+O207</f>
        <v>0</v>
      </c>
      <c r="M207" s="70">
        <f t="shared" ref="M207:O210" si="48">E207+I207</f>
        <v>0</v>
      </c>
      <c r="N207" s="70">
        <f t="shared" si="48"/>
        <v>0</v>
      </c>
      <c r="O207" s="70">
        <f t="shared" si="48"/>
        <v>0</v>
      </c>
    </row>
    <row r="208" spans="1:18" ht="26.25" hidden="1" x14ac:dyDescent="0.25">
      <c r="A208" s="165"/>
      <c r="B208" s="171" t="s">
        <v>342</v>
      </c>
      <c r="C208" s="144" t="s">
        <v>24</v>
      </c>
      <c r="D208" s="68">
        <f>E208+G208</f>
        <v>0</v>
      </c>
      <c r="E208" s="68"/>
      <c r="F208" s="68"/>
      <c r="G208" s="68"/>
      <c r="H208" s="69">
        <f>I208+K208</f>
        <v>0</v>
      </c>
      <c r="I208" s="69"/>
      <c r="J208" s="69"/>
      <c r="K208" s="69"/>
      <c r="L208" s="70">
        <f>M208+O208</f>
        <v>0</v>
      </c>
      <c r="M208" s="70">
        <f t="shared" si="48"/>
        <v>0</v>
      </c>
      <c r="N208" s="70">
        <f t="shared" si="48"/>
        <v>0</v>
      </c>
      <c r="O208" s="70">
        <f t="shared" si="48"/>
        <v>0</v>
      </c>
    </row>
    <row r="209" spans="1:18" ht="39.75" hidden="1" customHeight="1" x14ac:dyDescent="0.25">
      <c r="A209" s="173"/>
      <c r="B209" s="194" t="s">
        <v>431</v>
      </c>
      <c r="C209" s="144" t="s">
        <v>24</v>
      </c>
      <c r="D209" s="68">
        <f>E209+G209</f>
        <v>0</v>
      </c>
      <c r="E209" s="68"/>
      <c r="F209" s="68"/>
      <c r="G209" s="68"/>
      <c r="H209" s="69">
        <f>I209+K209</f>
        <v>0</v>
      </c>
      <c r="I209" s="69"/>
      <c r="J209" s="69"/>
      <c r="K209" s="69"/>
      <c r="L209" s="70">
        <f>M209+O209</f>
        <v>0</v>
      </c>
      <c r="M209" s="70">
        <f t="shared" si="48"/>
        <v>0</v>
      </c>
      <c r="N209" s="70">
        <f t="shared" si="48"/>
        <v>0</v>
      </c>
      <c r="O209" s="70">
        <f t="shared" si="48"/>
        <v>0</v>
      </c>
    </row>
    <row r="210" spans="1:18" s="38" customFormat="1" hidden="1" x14ac:dyDescent="0.25">
      <c r="A210" s="6" t="s">
        <v>139</v>
      </c>
      <c r="B210" s="27" t="s">
        <v>52</v>
      </c>
      <c r="C210" s="497" t="s">
        <v>24</v>
      </c>
      <c r="D210" s="175">
        <f>E210+G210</f>
        <v>0</v>
      </c>
      <c r="E210" s="250"/>
      <c r="F210" s="175"/>
      <c r="G210" s="250">
        <f>G211</f>
        <v>0</v>
      </c>
      <c r="H210" s="176">
        <f>I210+K210</f>
        <v>0</v>
      </c>
      <c r="I210" s="251"/>
      <c r="J210" s="176"/>
      <c r="K210" s="251"/>
      <c r="L210" s="177">
        <f>M210+O210</f>
        <v>0</v>
      </c>
      <c r="M210" s="252">
        <f t="shared" si="48"/>
        <v>0</v>
      </c>
      <c r="N210" s="177">
        <f t="shared" si="48"/>
        <v>0</v>
      </c>
      <c r="O210" s="235">
        <f t="shared" si="48"/>
        <v>0</v>
      </c>
      <c r="Q210" s="2"/>
      <c r="R210" s="2"/>
    </row>
    <row r="211" spans="1:18" s="38" customFormat="1" hidden="1" x14ac:dyDescent="0.25">
      <c r="A211" s="157"/>
      <c r="B211" s="241" t="s">
        <v>421</v>
      </c>
      <c r="C211" s="495"/>
      <c r="D211" s="183"/>
      <c r="E211" s="183"/>
      <c r="F211" s="183"/>
      <c r="G211" s="318"/>
      <c r="H211" s="184"/>
      <c r="I211" s="319"/>
      <c r="J211" s="184"/>
      <c r="K211" s="319"/>
      <c r="L211" s="185"/>
      <c r="M211" s="320"/>
      <c r="N211" s="185"/>
      <c r="O211" s="322"/>
      <c r="Q211" s="2"/>
      <c r="R211" s="2"/>
    </row>
    <row r="212" spans="1:18" s="38" customFormat="1" x14ac:dyDescent="0.25">
      <c r="A212" s="161" t="s">
        <v>86</v>
      </c>
      <c r="B212" s="36" t="s">
        <v>70</v>
      </c>
      <c r="C212" s="385" t="s">
        <v>24</v>
      </c>
      <c r="D212" s="246">
        <f>E212+G212</f>
        <v>146</v>
      </c>
      <c r="E212" s="175">
        <v>146</v>
      </c>
      <c r="F212" s="175">
        <v>106.6</v>
      </c>
      <c r="G212" s="175">
        <f>G213+G215+G214</f>
        <v>0</v>
      </c>
      <c r="H212" s="176">
        <f>I212+K212</f>
        <v>0</v>
      </c>
      <c r="I212" s="176">
        <f>I213+I215+I214</f>
        <v>0</v>
      </c>
      <c r="J212" s="176">
        <f>J213+J215+J214</f>
        <v>0</v>
      </c>
      <c r="K212" s="176">
        <f>K213+K215+K214</f>
        <v>0</v>
      </c>
      <c r="L212" s="177">
        <f>M212+O212</f>
        <v>146</v>
      </c>
      <c r="M212" s="177">
        <f t="shared" ref="M212:O215" si="49">E212+I212</f>
        <v>146</v>
      </c>
      <c r="N212" s="177">
        <f t="shared" si="49"/>
        <v>106.6</v>
      </c>
      <c r="O212" s="177">
        <f t="shared" si="49"/>
        <v>0</v>
      </c>
      <c r="Q212" s="2"/>
      <c r="R212" s="2"/>
    </row>
    <row r="213" spans="1:18" s="38" customFormat="1" hidden="1" x14ac:dyDescent="0.25">
      <c r="A213" s="165"/>
      <c r="B213" s="314" t="s">
        <v>421</v>
      </c>
      <c r="C213" s="387" t="s">
        <v>24</v>
      </c>
      <c r="D213" s="402">
        <f>E213+G213</f>
        <v>0</v>
      </c>
      <c r="E213" s="183"/>
      <c r="F213" s="183"/>
      <c r="G213" s="183"/>
      <c r="H213" s="184">
        <f>I213+K213</f>
        <v>0</v>
      </c>
      <c r="I213" s="184"/>
      <c r="J213" s="184"/>
      <c r="K213" s="184"/>
      <c r="L213" s="185">
        <f>M213+O213</f>
        <v>0</v>
      </c>
      <c r="M213" s="185">
        <f t="shared" si="49"/>
        <v>0</v>
      </c>
      <c r="N213" s="185">
        <f t="shared" si="49"/>
        <v>0</v>
      </c>
      <c r="O213" s="185">
        <f t="shared" si="49"/>
        <v>0</v>
      </c>
      <c r="Q213" s="2"/>
      <c r="R213" s="2"/>
    </row>
    <row r="214" spans="1:18" s="38" customFormat="1" ht="25.5" hidden="1" x14ac:dyDescent="0.25">
      <c r="A214" s="165"/>
      <c r="B214" s="321" t="s">
        <v>420</v>
      </c>
      <c r="C214" s="387" t="s">
        <v>24</v>
      </c>
      <c r="D214" s="402">
        <f>E214+G214</f>
        <v>0</v>
      </c>
      <c r="E214" s="183"/>
      <c r="F214" s="183"/>
      <c r="G214" s="183"/>
      <c r="H214" s="184">
        <f>I214+K214</f>
        <v>0</v>
      </c>
      <c r="I214" s="184"/>
      <c r="J214" s="184"/>
      <c r="K214" s="184"/>
      <c r="L214" s="185">
        <f>M214+O214</f>
        <v>0</v>
      </c>
      <c r="M214" s="185">
        <f t="shared" si="49"/>
        <v>0</v>
      </c>
      <c r="N214" s="185">
        <f t="shared" si="49"/>
        <v>0</v>
      </c>
      <c r="O214" s="185">
        <f t="shared" si="49"/>
        <v>0</v>
      </c>
      <c r="Q214" s="2"/>
      <c r="R214" s="2"/>
    </row>
    <row r="215" spans="1:18" s="38" customFormat="1" ht="26.25" x14ac:dyDescent="0.25">
      <c r="A215" s="173"/>
      <c r="B215" s="315" t="s">
        <v>381</v>
      </c>
      <c r="C215" s="386"/>
      <c r="D215" s="247">
        <f>E215+G215</f>
        <v>0</v>
      </c>
      <c r="E215" s="178"/>
      <c r="F215" s="178"/>
      <c r="G215" s="178"/>
      <c r="H215" s="179">
        <f>I215+K215</f>
        <v>0</v>
      </c>
      <c r="I215" s="179"/>
      <c r="J215" s="179"/>
      <c r="K215" s="179"/>
      <c r="L215" s="180">
        <f>M215+O215</f>
        <v>0</v>
      </c>
      <c r="M215" s="180">
        <f t="shared" si="49"/>
        <v>0</v>
      </c>
      <c r="N215" s="180">
        <f t="shared" si="49"/>
        <v>0</v>
      </c>
      <c r="O215" s="180">
        <f t="shared" si="49"/>
        <v>0</v>
      </c>
      <c r="Q215" s="2"/>
      <c r="R215" s="2"/>
    </row>
    <row r="216" spans="1:18" ht="18" customHeight="1" x14ac:dyDescent="0.25">
      <c r="A216" s="21" t="s">
        <v>87</v>
      </c>
      <c r="B216" s="85" t="s">
        <v>185</v>
      </c>
      <c r="C216" s="269"/>
      <c r="D216" s="87">
        <f t="shared" ref="D216:O216" si="50">D212+D207+D210</f>
        <v>146</v>
      </c>
      <c r="E216" s="87">
        <f t="shared" si="50"/>
        <v>146</v>
      </c>
      <c r="F216" s="87">
        <f t="shared" si="50"/>
        <v>106.6</v>
      </c>
      <c r="G216" s="87">
        <f t="shared" si="50"/>
        <v>0</v>
      </c>
      <c r="H216" s="243">
        <f t="shared" si="50"/>
        <v>0</v>
      </c>
      <c r="I216" s="243">
        <f t="shared" si="50"/>
        <v>0</v>
      </c>
      <c r="J216" s="243">
        <f t="shared" si="50"/>
        <v>0</v>
      </c>
      <c r="K216" s="243">
        <f t="shared" si="50"/>
        <v>0</v>
      </c>
      <c r="L216" s="88">
        <f t="shared" si="50"/>
        <v>146</v>
      </c>
      <c r="M216" s="88">
        <f t="shared" si="50"/>
        <v>146</v>
      </c>
      <c r="N216" s="88">
        <f t="shared" si="50"/>
        <v>106.6</v>
      </c>
      <c r="O216" s="88">
        <f t="shared" si="50"/>
        <v>0</v>
      </c>
    </row>
    <row r="217" spans="1:18" x14ac:dyDescent="0.25">
      <c r="A217" s="297" t="s">
        <v>88</v>
      </c>
      <c r="B217" s="108" t="s">
        <v>177</v>
      </c>
      <c r="C217" s="397"/>
      <c r="D217" s="48">
        <f>D219+D220+D221+D222+D224+D223+D225+D226+D227</f>
        <v>1657.9</v>
      </c>
      <c r="E217" s="48">
        <f t="shared" ref="E217:O217" si="51">E219+E220+E221+E222+E224+E223+E225+E226+E227</f>
        <v>470.9</v>
      </c>
      <c r="F217" s="48">
        <f t="shared" si="51"/>
        <v>311.79999999999995</v>
      </c>
      <c r="G217" s="48">
        <f t="shared" si="51"/>
        <v>1187</v>
      </c>
      <c r="H217" s="49">
        <f t="shared" si="51"/>
        <v>0</v>
      </c>
      <c r="I217" s="49">
        <f t="shared" si="51"/>
        <v>0</v>
      </c>
      <c r="J217" s="49">
        <f t="shared" si="51"/>
        <v>0</v>
      </c>
      <c r="K217" s="49">
        <f t="shared" si="51"/>
        <v>0</v>
      </c>
      <c r="L217" s="50">
        <f t="shared" si="51"/>
        <v>1657.9</v>
      </c>
      <c r="M217" s="50">
        <f t="shared" si="51"/>
        <v>470.9</v>
      </c>
      <c r="N217" s="50">
        <f t="shared" si="51"/>
        <v>311.79999999999995</v>
      </c>
      <c r="O217" s="50">
        <f t="shared" si="51"/>
        <v>1187</v>
      </c>
    </row>
    <row r="218" spans="1:18" x14ac:dyDescent="0.25">
      <c r="A218" s="400"/>
      <c r="B218" s="253" t="s">
        <v>210</v>
      </c>
      <c r="C218" s="398"/>
      <c r="D218" s="254"/>
      <c r="E218" s="254"/>
      <c r="F218" s="254"/>
      <c r="G218" s="254"/>
      <c r="H218" s="255"/>
      <c r="I218" s="255"/>
      <c r="J218" s="255"/>
      <c r="K218" s="255"/>
      <c r="L218" s="256"/>
      <c r="M218" s="256"/>
      <c r="N218" s="256"/>
      <c r="O218" s="256"/>
      <c r="Q218" s="38"/>
      <c r="R218" s="38"/>
    </row>
    <row r="219" spans="1:18" ht="25.5" x14ac:dyDescent="0.25">
      <c r="A219" s="400"/>
      <c r="B219" s="257" t="s">
        <v>342</v>
      </c>
      <c r="C219" s="398"/>
      <c r="D219" s="254">
        <f>D12+D67+D71+D161+D208</f>
        <v>1187</v>
      </c>
      <c r="E219" s="254">
        <f t="shared" ref="E219:O219" si="52">E12+E67+E71+E161+E208</f>
        <v>0</v>
      </c>
      <c r="F219" s="254">
        <f t="shared" si="52"/>
        <v>0</v>
      </c>
      <c r="G219" s="254">
        <f t="shared" si="52"/>
        <v>1187</v>
      </c>
      <c r="H219" s="255">
        <f t="shared" si="52"/>
        <v>0</v>
      </c>
      <c r="I219" s="255">
        <f t="shared" si="52"/>
        <v>0</v>
      </c>
      <c r="J219" s="255">
        <f t="shared" si="52"/>
        <v>0</v>
      </c>
      <c r="K219" s="255">
        <f t="shared" si="52"/>
        <v>0</v>
      </c>
      <c r="L219" s="256">
        <f t="shared" si="52"/>
        <v>1187</v>
      </c>
      <c r="M219" s="256">
        <f t="shared" si="52"/>
        <v>0</v>
      </c>
      <c r="N219" s="256">
        <f t="shared" si="52"/>
        <v>0</v>
      </c>
      <c r="O219" s="256">
        <f t="shared" si="52"/>
        <v>1187</v>
      </c>
    </row>
    <row r="220" spans="1:18" ht="38.25" hidden="1" customHeight="1" x14ac:dyDescent="0.25">
      <c r="A220" s="400"/>
      <c r="B220" s="257" t="s">
        <v>341</v>
      </c>
      <c r="C220" s="398"/>
      <c r="D220" s="258">
        <f>D62+D63</f>
        <v>0</v>
      </c>
      <c r="E220" s="258">
        <f t="shared" ref="E220:O220" si="53">E62+E63</f>
        <v>0</v>
      </c>
      <c r="F220" s="258">
        <f t="shared" si="53"/>
        <v>0</v>
      </c>
      <c r="G220" s="258">
        <f t="shared" si="53"/>
        <v>0</v>
      </c>
      <c r="H220" s="259">
        <f t="shared" si="53"/>
        <v>0</v>
      </c>
      <c r="I220" s="259">
        <f t="shared" si="53"/>
        <v>0</v>
      </c>
      <c r="J220" s="259">
        <f t="shared" si="53"/>
        <v>0</v>
      </c>
      <c r="K220" s="259">
        <f t="shared" si="53"/>
        <v>0</v>
      </c>
      <c r="L220" s="260">
        <f t="shared" si="53"/>
        <v>0</v>
      </c>
      <c r="M220" s="260">
        <f t="shared" si="53"/>
        <v>0</v>
      </c>
      <c r="N220" s="260">
        <f t="shared" si="53"/>
        <v>0</v>
      </c>
      <c r="O220" s="260">
        <f t="shared" si="53"/>
        <v>0</v>
      </c>
    </row>
    <row r="221" spans="1:18" ht="16.5" hidden="1" customHeight="1" x14ac:dyDescent="0.25">
      <c r="A221" s="400"/>
      <c r="B221" s="109" t="s">
        <v>439</v>
      </c>
      <c r="C221" s="398"/>
      <c r="D221" s="258">
        <f>D64</f>
        <v>0</v>
      </c>
      <c r="E221" s="258">
        <f t="shared" ref="E221:O221" si="54">E64</f>
        <v>0</v>
      </c>
      <c r="F221" s="258">
        <f t="shared" si="54"/>
        <v>0</v>
      </c>
      <c r="G221" s="258">
        <f t="shared" si="54"/>
        <v>0</v>
      </c>
      <c r="H221" s="259">
        <f t="shared" si="54"/>
        <v>0</v>
      </c>
      <c r="I221" s="259">
        <f t="shared" si="54"/>
        <v>0</v>
      </c>
      <c r="J221" s="259">
        <f t="shared" si="54"/>
        <v>0</v>
      </c>
      <c r="K221" s="259">
        <f t="shared" si="54"/>
        <v>0</v>
      </c>
      <c r="L221" s="260">
        <f t="shared" si="54"/>
        <v>0</v>
      </c>
      <c r="M221" s="260">
        <f t="shared" si="54"/>
        <v>0</v>
      </c>
      <c r="N221" s="260">
        <f t="shared" si="54"/>
        <v>0</v>
      </c>
      <c r="O221" s="260">
        <f t="shared" si="54"/>
        <v>0</v>
      </c>
    </row>
    <row r="222" spans="1:18" ht="51.75" x14ac:dyDescent="0.25">
      <c r="A222" s="400"/>
      <c r="B222" s="109" t="s">
        <v>380</v>
      </c>
      <c r="C222" s="398"/>
      <c r="D222" s="258">
        <f>D150+D153</f>
        <v>324.89999999999998</v>
      </c>
      <c r="E222" s="258">
        <f>E150+E153</f>
        <v>324.89999999999998</v>
      </c>
      <c r="F222" s="258">
        <f t="shared" ref="F222:O222" si="55">F150+F153</f>
        <v>205.2</v>
      </c>
      <c r="G222" s="258">
        <f t="shared" si="55"/>
        <v>0</v>
      </c>
      <c r="H222" s="259">
        <f t="shared" si="55"/>
        <v>0</v>
      </c>
      <c r="I222" s="259">
        <f t="shared" si="55"/>
        <v>0</v>
      </c>
      <c r="J222" s="259">
        <f t="shared" si="55"/>
        <v>0</v>
      </c>
      <c r="K222" s="259">
        <f t="shared" si="55"/>
        <v>0</v>
      </c>
      <c r="L222" s="260">
        <f t="shared" si="55"/>
        <v>324.89999999999998</v>
      </c>
      <c r="M222" s="260">
        <f t="shared" si="55"/>
        <v>324.89999999999998</v>
      </c>
      <c r="N222" s="260">
        <f t="shared" si="55"/>
        <v>205.2</v>
      </c>
      <c r="O222" s="260">
        <f t="shared" si="55"/>
        <v>0</v>
      </c>
    </row>
    <row r="223" spans="1:18" ht="26.25" hidden="1" customHeight="1" x14ac:dyDescent="0.25">
      <c r="A223" s="400"/>
      <c r="B223" s="109" t="s">
        <v>379</v>
      </c>
      <c r="C223" s="398"/>
      <c r="D223" s="258">
        <f t="shared" ref="D223:O223" si="56">D76+D81+D84+D89+D94+D97+D100+D105</f>
        <v>0</v>
      </c>
      <c r="E223" s="258">
        <f t="shared" si="56"/>
        <v>0</v>
      </c>
      <c r="F223" s="258">
        <f t="shared" si="56"/>
        <v>0</v>
      </c>
      <c r="G223" s="258">
        <f t="shared" si="56"/>
        <v>0</v>
      </c>
      <c r="H223" s="259">
        <f t="shared" si="56"/>
        <v>0</v>
      </c>
      <c r="I223" s="259">
        <f t="shared" si="56"/>
        <v>0</v>
      </c>
      <c r="J223" s="259">
        <f t="shared" si="56"/>
        <v>0</v>
      </c>
      <c r="K223" s="259">
        <f t="shared" si="56"/>
        <v>0</v>
      </c>
      <c r="L223" s="260">
        <f t="shared" si="56"/>
        <v>0</v>
      </c>
      <c r="M223" s="260">
        <f t="shared" si="56"/>
        <v>0</v>
      </c>
      <c r="N223" s="260">
        <f t="shared" si="56"/>
        <v>0</v>
      </c>
      <c r="O223" s="260">
        <f t="shared" si="56"/>
        <v>0</v>
      </c>
    </row>
    <row r="224" spans="1:18" ht="26.25" x14ac:dyDescent="0.25">
      <c r="A224" s="401"/>
      <c r="B224" s="261" t="s">
        <v>381</v>
      </c>
      <c r="C224" s="399"/>
      <c r="D224" s="258">
        <f>D212</f>
        <v>146</v>
      </c>
      <c r="E224" s="258">
        <f t="shared" ref="E224:O225" si="57">E212</f>
        <v>146</v>
      </c>
      <c r="F224" s="258">
        <f t="shared" si="57"/>
        <v>106.6</v>
      </c>
      <c r="G224" s="258">
        <f t="shared" si="57"/>
        <v>0</v>
      </c>
      <c r="H224" s="259">
        <f t="shared" si="57"/>
        <v>0</v>
      </c>
      <c r="I224" s="259">
        <f t="shared" si="57"/>
        <v>0</v>
      </c>
      <c r="J224" s="259">
        <f t="shared" si="57"/>
        <v>0</v>
      </c>
      <c r="K224" s="259">
        <f t="shared" si="57"/>
        <v>0</v>
      </c>
      <c r="L224" s="260">
        <f t="shared" si="57"/>
        <v>146</v>
      </c>
      <c r="M224" s="260">
        <f t="shared" si="57"/>
        <v>146</v>
      </c>
      <c r="N224" s="260">
        <f t="shared" si="57"/>
        <v>106.6</v>
      </c>
      <c r="O224" s="260">
        <f t="shared" si="57"/>
        <v>0</v>
      </c>
    </row>
    <row r="225" spans="1:15" hidden="1" x14ac:dyDescent="0.25">
      <c r="A225" s="400"/>
      <c r="B225" s="109" t="s">
        <v>421</v>
      </c>
      <c r="C225" s="398"/>
      <c r="D225" s="258">
        <f>D213</f>
        <v>0</v>
      </c>
      <c r="E225" s="258">
        <f t="shared" si="57"/>
        <v>0</v>
      </c>
      <c r="F225" s="258">
        <f t="shared" si="57"/>
        <v>0</v>
      </c>
      <c r="G225" s="258">
        <f t="shared" si="57"/>
        <v>0</v>
      </c>
      <c r="H225" s="259">
        <f t="shared" si="57"/>
        <v>0</v>
      </c>
      <c r="I225" s="259">
        <f t="shared" si="57"/>
        <v>0</v>
      </c>
      <c r="J225" s="259">
        <f t="shared" si="57"/>
        <v>0</v>
      </c>
      <c r="K225" s="259">
        <f t="shared" si="57"/>
        <v>0</v>
      </c>
      <c r="L225" s="260">
        <f t="shared" si="57"/>
        <v>0</v>
      </c>
      <c r="M225" s="260">
        <f t="shared" si="57"/>
        <v>0</v>
      </c>
      <c r="N225" s="260">
        <f t="shared" si="57"/>
        <v>0</v>
      </c>
      <c r="O225" s="260">
        <f t="shared" si="57"/>
        <v>0</v>
      </c>
    </row>
    <row r="226" spans="1:15" ht="26.25" hidden="1" x14ac:dyDescent="0.25">
      <c r="A226" s="400"/>
      <c r="B226" s="109" t="s">
        <v>420</v>
      </c>
      <c r="C226" s="398"/>
      <c r="D226" s="258">
        <f t="shared" ref="D226:O226" si="58">D144+D147+D166+D169+D172+D175+D178+D181+D184+D187+D190+D193+D196+D199+D202+D214</f>
        <v>0</v>
      </c>
      <c r="E226" s="258">
        <f t="shared" si="58"/>
        <v>0</v>
      </c>
      <c r="F226" s="258">
        <f t="shared" si="58"/>
        <v>0</v>
      </c>
      <c r="G226" s="258">
        <f t="shared" si="58"/>
        <v>0</v>
      </c>
      <c r="H226" s="259">
        <f t="shared" si="58"/>
        <v>0</v>
      </c>
      <c r="I226" s="259">
        <f t="shared" si="58"/>
        <v>0</v>
      </c>
      <c r="J226" s="259">
        <f t="shared" si="58"/>
        <v>0</v>
      </c>
      <c r="K226" s="259">
        <f t="shared" si="58"/>
        <v>0</v>
      </c>
      <c r="L226" s="260">
        <f t="shared" si="58"/>
        <v>0</v>
      </c>
      <c r="M226" s="260">
        <f t="shared" si="58"/>
        <v>0</v>
      </c>
      <c r="N226" s="260">
        <f t="shared" si="58"/>
        <v>0</v>
      </c>
      <c r="O226" s="260">
        <f t="shared" si="58"/>
        <v>0</v>
      </c>
    </row>
    <row r="227" spans="1:15" ht="39" hidden="1" customHeight="1" x14ac:dyDescent="0.25">
      <c r="A227" s="401"/>
      <c r="B227" s="261" t="s">
        <v>431</v>
      </c>
      <c r="C227" s="399"/>
      <c r="D227" s="258">
        <f>D209</f>
        <v>0</v>
      </c>
      <c r="E227" s="258">
        <f t="shared" ref="E227:O227" si="59">E209</f>
        <v>0</v>
      </c>
      <c r="F227" s="258">
        <f t="shared" si="59"/>
        <v>0</v>
      </c>
      <c r="G227" s="258">
        <f t="shared" si="59"/>
        <v>0</v>
      </c>
      <c r="H227" s="259">
        <f t="shared" si="59"/>
        <v>0</v>
      </c>
      <c r="I227" s="259">
        <f t="shared" si="59"/>
        <v>0</v>
      </c>
      <c r="J227" s="259">
        <f t="shared" si="59"/>
        <v>0</v>
      </c>
      <c r="K227" s="259">
        <f t="shared" si="59"/>
        <v>0</v>
      </c>
      <c r="L227" s="260">
        <f t="shared" si="59"/>
        <v>0</v>
      </c>
      <c r="M227" s="260">
        <f t="shared" si="59"/>
        <v>0</v>
      </c>
      <c r="N227" s="260">
        <f t="shared" si="59"/>
        <v>0</v>
      </c>
      <c r="O227" s="260">
        <f t="shared" si="59"/>
        <v>0</v>
      </c>
    </row>
    <row r="228" spans="1:15" x14ac:dyDescent="0.25">
      <c r="A228" s="110"/>
      <c r="B228" s="127"/>
      <c r="C228" s="262"/>
      <c r="D228" s="127"/>
      <c r="E228" s="127"/>
      <c r="F228" s="263"/>
      <c r="G228" s="263"/>
      <c r="H228" s="263"/>
      <c r="I228" s="263"/>
      <c r="J228" s="263"/>
      <c r="K228" s="127"/>
      <c r="L228" s="263"/>
      <c r="M228" s="263"/>
      <c r="N228" s="263"/>
      <c r="O228" s="18"/>
    </row>
    <row r="229" spans="1:15" x14ac:dyDescent="0.25">
      <c r="A229" s="110"/>
      <c r="B229" s="7"/>
      <c r="C229" s="264"/>
      <c r="D229" s="7"/>
      <c r="E229" s="7"/>
      <c r="F229" s="114"/>
      <c r="G229" s="7"/>
      <c r="H229" s="7"/>
      <c r="I229" s="7"/>
      <c r="J229" s="7"/>
      <c r="L229" s="7"/>
      <c r="M229" s="7"/>
      <c r="N229" s="7"/>
      <c r="O229" s="7"/>
    </row>
    <row r="230" spans="1:15" x14ac:dyDescent="0.25">
      <c r="A230" s="7"/>
      <c r="B230" s="7"/>
      <c r="C230" s="265"/>
      <c r="D230" s="7"/>
      <c r="E230" s="7"/>
      <c r="F230" s="7"/>
      <c r="G230" s="7"/>
      <c r="H230" s="7"/>
      <c r="I230" s="7"/>
      <c r="J230" s="7"/>
      <c r="L230" s="7"/>
      <c r="M230" s="7"/>
      <c r="N230" s="7"/>
    </row>
    <row r="231" spans="1:15" x14ac:dyDescent="0.25">
      <c r="A231" s="7"/>
      <c r="B231" s="7"/>
      <c r="C231" s="265"/>
      <c r="D231" s="7"/>
      <c r="E231" s="7"/>
      <c r="F231" s="7"/>
      <c r="G231" s="7"/>
      <c r="H231" s="7"/>
      <c r="I231" s="7"/>
      <c r="J231" s="7"/>
      <c r="L231" s="7"/>
      <c r="M231" s="7"/>
      <c r="N231" s="7"/>
    </row>
    <row r="232" spans="1:15" x14ac:dyDescent="0.25">
      <c r="A232" s="7"/>
      <c r="B232" s="7"/>
      <c r="C232" s="265"/>
      <c r="D232" s="7"/>
      <c r="E232" s="7"/>
      <c r="F232" s="7"/>
      <c r="G232" s="7"/>
      <c r="H232" s="7"/>
      <c r="I232" s="7"/>
      <c r="J232" s="7"/>
      <c r="L232" s="7"/>
      <c r="M232" s="7"/>
      <c r="N232" s="7"/>
    </row>
    <row r="233" spans="1:15" x14ac:dyDescent="0.25">
      <c r="A233" s="7"/>
      <c r="B233" s="7"/>
      <c r="C233" s="265"/>
      <c r="D233" s="7"/>
      <c r="E233" s="7"/>
      <c r="F233" s="7"/>
      <c r="G233" s="7"/>
      <c r="H233" s="7"/>
      <c r="I233" s="7"/>
      <c r="J233" s="7"/>
      <c r="L233" s="7"/>
      <c r="M233" s="7"/>
      <c r="N233" s="7"/>
    </row>
    <row r="234" spans="1:15" x14ac:dyDescent="0.25">
      <c r="A234" s="7"/>
      <c r="B234" s="7"/>
      <c r="C234" s="265"/>
      <c r="D234" s="7"/>
      <c r="E234" s="7"/>
      <c r="F234" s="7"/>
      <c r="G234" s="7"/>
      <c r="H234" s="7"/>
      <c r="I234" s="7"/>
      <c r="J234" s="7"/>
      <c r="L234" s="7"/>
      <c r="M234" s="7"/>
      <c r="N234" s="7"/>
    </row>
    <row r="235" spans="1:15" x14ac:dyDescent="0.25">
      <c r="A235" s="7"/>
      <c r="B235" s="7"/>
      <c r="C235" s="265"/>
      <c r="D235" s="7"/>
      <c r="E235" s="7"/>
      <c r="F235" s="7"/>
      <c r="G235" s="7" t="s">
        <v>178</v>
      </c>
      <c r="H235" s="7"/>
      <c r="I235" s="7"/>
      <c r="J235" s="7"/>
      <c r="L235" s="7"/>
      <c r="M235" s="7"/>
      <c r="N235" s="7"/>
    </row>
    <row r="236" spans="1:15" x14ac:dyDescent="0.25">
      <c r="A236" s="7"/>
      <c r="B236" s="7"/>
      <c r="C236" s="265"/>
      <c r="D236" s="7"/>
      <c r="E236" s="7"/>
      <c r="F236" s="7"/>
      <c r="G236" s="7"/>
      <c r="H236" s="7"/>
      <c r="I236" s="7"/>
      <c r="J236" s="7"/>
      <c r="L236" s="7"/>
      <c r="M236" s="7"/>
      <c r="N236" s="7"/>
    </row>
    <row r="237" spans="1:15" x14ac:dyDescent="0.25">
      <c r="A237" s="7"/>
      <c r="B237" s="7"/>
      <c r="C237" s="265"/>
      <c r="D237" s="7"/>
      <c r="E237" s="7"/>
      <c r="F237" s="7"/>
      <c r="G237" s="7"/>
      <c r="H237" s="7"/>
      <c r="I237" s="7"/>
      <c r="J237" s="7"/>
      <c r="L237" s="7"/>
      <c r="M237" s="7"/>
      <c r="N237" s="7"/>
    </row>
    <row r="238" spans="1:15" x14ac:dyDescent="0.25">
      <c r="A238" s="7"/>
      <c r="B238" s="7"/>
      <c r="C238" s="265"/>
      <c r="D238" s="7"/>
      <c r="E238" s="7"/>
      <c r="F238" s="7"/>
      <c r="G238" s="7"/>
      <c r="H238" s="7"/>
      <c r="I238" s="7"/>
      <c r="J238" s="7"/>
      <c r="L238" s="7"/>
      <c r="M238" s="7"/>
      <c r="N238" s="7"/>
    </row>
    <row r="239" spans="1:15" x14ac:dyDescent="0.25">
      <c r="A239" s="7"/>
      <c r="B239" s="7"/>
      <c r="C239" s="265"/>
      <c r="D239" s="7"/>
      <c r="E239" s="7"/>
      <c r="F239" s="7"/>
      <c r="G239" s="7"/>
      <c r="H239" s="7"/>
      <c r="I239" s="7"/>
      <c r="J239" s="7"/>
      <c r="L239" s="7"/>
      <c r="M239" s="7"/>
      <c r="N239" s="7"/>
    </row>
    <row r="240" spans="1:15" x14ac:dyDescent="0.25">
      <c r="A240" s="7"/>
      <c r="B240" s="7"/>
      <c r="C240" s="265"/>
      <c r="D240" s="7"/>
      <c r="E240" s="7"/>
      <c r="F240" s="7"/>
      <c r="G240" s="7"/>
      <c r="H240" s="7"/>
      <c r="I240" s="7"/>
      <c r="J240" s="7"/>
      <c r="L240" s="7"/>
      <c r="M240" s="7"/>
      <c r="N240" s="7"/>
    </row>
    <row r="241" spans="1:14" x14ac:dyDescent="0.25">
      <c r="A241" s="7"/>
      <c r="B241" s="7"/>
      <c r="C241" s="265"/>
      <c r="D241" s="7"/>
      <c r="E241" s="7"/>
      <c r="F241" s="7"/>
      <c r="G241" s="7"/>
      <c r="H241" s="7"/>
      <c r="I241" s="7"/>
      <c r="J241" s="7"/>
      <c r="L241" s="7"/>
      <c r="M241" s="7"/>
      <c r="N241" s="7"/>
    </row>
    <row r="242" spans="1:14" x14ac:dyDescent="0.25">
      <c r="A242" s="7"/>
      <c r="B242" s="7"/>
      <c r="C242" s="265"/>
      <c r="D242" s="7"/>
      <c r="E242" s="7"/>
      <c r="F242" s="7"/>
      <c r="G242" s="7"/>
      <c r="H242" s="7"/>
      <c r="I242" s="7"/>
      <c r="J242" s="7"/>
      <c r="L242" s="7"/>
      <c r="M242" s="7"/>
      <c r="N242" s="7"/>
    </row>
    <row r="243" spans="1:14" x14ac:dyDescent="0.25">
      <c r="A243" s="7"/>
      <c r="B243" s="7"/>
      <c r="C243" s="265"/>
      <c r="D243" s="7"/>
      <c r="E243" s="7"/>
      <c r="F243" s="7"/>
      <c r="G243" s="7"/>
      <c r="H243" s="7"/>
      <c r="I243" s="7"/>
      <c r="J243" s="7"/>
      <c r="L243" s="7"/>
      <c r="M243" s="7"/>
      <c r="N243" s="7"/>
    </row>
    <row r="244" spans="1:14" x14ac:dyDescent="0.25">
      <c r="A244" s="7"/>
      <c r="B244" s="7"/>
      <c r="C244" s="265"/>
      <c r="D244" s="7"/>
      <c r="E244" s="7"/>
      <c r="F244" s="7"/>
      <c r="G244" s="7"/>
      <c r="H244" s="7"/>
      <c r="I244" s="7"/>
      <c r="J244" s="7"/>
      <c r="L244" s="7"/>
      <c r="M244" s="7"/>
      <c r="N244" s="7"/>
    </row>
    <row r="245" spans="1:14" x14ac:dyDescent="0.25">
      <c r="A245" s="7"/>
      <c r="B245" s="7"/>
      <c r="C245" s="265"/>
      <c r="D245" s="7"/>
      <c r="E245" s="7"/>
      <c r="F245" s="7"/>
      <c r="G245" s="7"/>
      <c r="H245" s="7"/>
      <c r="I245" s="7"/>
      <c r="J245" s="7"/>
      <c r="L245" s="7"/>
      <c r="M245" s="7"/>
      <c r="N245" s="7"/>
    </row>
    <row r="246" spans="1:14" x14ac:dyDescent="0.25">
      <c r="A246" s="7"/>
      <c r="B246" s="7"/>
      <c r="C246" s="265"/>
      <c r="D246" s="7"/>
      <c r="E246" s="7"/>
      <c r="F246" s="7"/>
      <c r="G246" s="7"/>
      <c r="H246" s="7"/>
      <c r="I246" s="7"/>
      <c r="J246" s="7"/>
      <c r="L246" s="7"/>
      <c r="M246" s="7"/>
      <c r="N246" s="7"/>
    </row>
    <row r="247" spans="1:14" x14ac:dyDescent="0.25">
      <c r="A247" s="7"/>
      <c r="B247" s="7"/>
      <c r="C247" s="265"/>
      <c r="D247" s="7"/>
      <c r="E247" s="7"/>
      <c r="F247" s="7"/>
      <c r="G247" s="7"/>
      <c r="H247" s="7"/>
      <c r="I247" s="7"/>
      <c r="J247" s="7"/>
      <c r="L247" s="7"/>
      <c r="M247" s="7"/>
      <c r="N247" s="7"/>
    </row>
    <row r="248" spans="1:14" x14ac:dyDescent="0.25">
      <c r="A248" s="7"/>
      <c r="B248" s="7"/>
      <c r="C248" s="265"/>
      <c r="D248" s="7"/>
      <c r="E248" s="7"/>
      <c r="F248" s="7"/>
      <c r="G248" s="7"/>
      <c r="H248" s="7"/>
      <c r="I248" s="7"/>
      <c r="J248" s="7"/>
      <c r="L248" s="7"/>
      <c r="M248" s="7"/>
      <c r="N248" s="7"/>
    </row>
    <row r="249" spans="1:14" x14ac:dyDescent="0.25">
      <c r="A249" s="7"/>
      <c r="B249" s="7"/>
      <c r="C249" s="265"/>
      <c r="D249" s="7"/>
      <c r="E249" s="7"/>
      <c r="F249" s="7"/>
      <c r="G249" s="7"/>
      <c r="H249" s="7"/>
      <c r="I249" s="7"/>
      <c r="J249" s="7"/>
      <c r="L249" s="7"/>
      <c r="M249" s="7"/>
      <c r="N249" s="7"/>
    </row>
    <row r="250" spans="1:14" x14ac:dyDescent="0.25">
      <c r="A250" s="7"/>
      <c r="B250" s="7"/>
      <c r="C250" s="265"/>
      <c r="D250" s="7"/>
      <c r="E250" s="7"/>
      <c r="F250" s="7"/>
      <c r="G250" s="7"/>
      <c r="H250" s="7"/>
      <c r="I250" s="7"/>
      <c r="J250" s="7"/>
      <c r="L250" s="7"/>
      <c r="M250" s="7"/>
      <c r="N250" s="7"/>
    </row>
    <row r="251" spans="1:14" x14ac:dyDescent="0.25">
      <c r="A251" s="7"/>
      <c r="B251" s="7"/>
      <c r="C251" s="265"/>
      <c r="D251" s="7"/>
      <c r="E251" s="7"/>
      <c r="F251" s="7"/>
      <c r="G251" s="7"/>
      <c r="H251" s="7"/>
      <c r="I251" s="7"/>
      <c r="J251" s="7"/>
      <c r="L251" s="7"/>
      <c r="M251" s="7"/>
      <c r="N251" s="7"/>
    </row>
    <row r="252" spans="1:14" x14ac:dyDescent="0.25">
      <c r="A252" s="7"/>
      <c r="B252" s="7"/>
      <c r="C252" s="265"/>
      <c r="D252" s="7"/>
      <c r="E252" s="7"/>
      <c r="F252" s="7"/>
      <c r="G252" s="7"/>
      <c r="H252" s="7"/>
      <c r="I252" s="7"/>
      <c r="J252" s="7"/>
      <c r="L252" s="7"/>
      <c r="M252" s="7"/>
      <c r="N252" s="7"/>
    </row>
    <row r="253" spans="1:14" x14ac:dyDescent="0.25">
      <c r="A253" s="7"/>
      <c r="B253" s="7"/>
      <c r="C253" s="265"/>
      <c r="D253" s="7"/>
      <c r="E253" s="7"/>
      <c r="F253" s="7"/>
      <c r="G253" s="7"/>
      <c r="H253" s="7"/>
      <c r="I253" s="7"/>
      <c r="J253" s="7"/>
      <c r="L253" s="7"/>
      <c r="M253" s="7"/>
      <c r="N253" s="7"/>
    </row>
    <row r="254" spans="1:14" x14ac:dyDescent="0.25">
      <c r="A254" s="7"/>
      <c r="B254" s="7"/>
      <c r="C254" s="265"/>
      <c r="D254" s="7"/>
      <c r="E254" s="7"/>
      <c r="F254" s="7"/>
      <c r="G254" s="7"/>
      <c r="H254" s="7"/>
      <c r="I254" s="7"/>
      <c r="J254" s="7"/>
      <c r="L254" s="7"/>
      <c r="M254" s="7"/>
      <c r="N254" s="7"/>
    </row>
    <row r="255" spans="1:14" x14ac:dyDescent="0.25">
      <c r="A255" s="7"/>
      <c r="B255" s="7"/>
      <c r="C255" s="265"/>
      <c r="D255" s="7"/>
      <c r="E255" s="7"/>
      <c r="F255" s="7"/>
      <c r="G255" s="7"/>
      <c r="H255" s="7"/>
      <c r="I255" s="7"/>
      <c r="J255" s="7"/>
      <c r="L255" s="7"/>
      <c r="M255" s="7"/>
      <c r="N255" s="7"/>
    </row>
    <row r="256" spans="1:14" x14ac:dyDescent="0.25">
      <c r="A256" s="7"/>
      <c r="B256" s="7"/>
      <c r="C256" s="265"/>
      <c r="D256" s="7"/>
      <c r="E256" s="7"/>
      <c r="F256" s="7"/>
      <c r="G256" s="7"/>
      <c r="H256" s="7"/>
      <c r="I256" s="7"/>
      <c r="J256" s="7"/>
      <c r="L256" s="7"/>
      <c r="M256" s="7"/>
      <c r="N256" s="7"/>
    </row>
    <row r="257" spans="1:14" x14ac:dyDescent="0.25">
      <c r="A257" s="7"/>
      <c r="B257" s="7"/>
      <c r="C257" s="265"/>
      <c r="D257" s="7"/>
      <c r="E257" s="7"/>
      <c r="F257" s="7"/>
      <c r="G257" s="7"/>
      <c r="H257" s="7"/>
      <c r="I257" s="7"/>
      <c r="J257" s="7"/>
      <c r="L257" s="7"/>
      <c r="M257" s="7"/>
      <c r="N257" s="7"/>
    </row>
    <row r="258" spans="1:14" x14ac:dyDescent="0.25">
      <c r="A258" s="7"/>
      <c r="B258" s="7"/>
      <c r="C258" s="265"/>
      <c r="D258" s="7"/>
      <c r="E258" s="7"/>
      <c r="F258" s="7"/>
      <c r="G258" s="7"/>
      <c r="H258" s="7"/>
      <c r="I258" s="7"/>
      <c r="J258" s="7"/>
      <c r="L258" s="7"/>
      <c r="M258" s="7"/>
      <c r="N258" s="7"/>
    </row>
    <row r="259" spans="1:14" x14ac:dyDescent="0.25">
      <c r="A259" s="7"/>
      <c r="B259" s="7"/>
      <c r="C259" s="265"/>
      <c r="D259" s="7"/>
      <c r="E259" s="7"/>
      <c r="F259" s="7"/>
      <c r="G259" s="7"/>
      <c r="H259" s="7"/>
      <c r="I259" s="7"/>
      <c r="J259" s="7"/>
      <c r="L259" s="7"/>
      <c r="M259" s="7"/>
      <c r="N259" s="7"/>
    </row>
    <row r="260" spans="1:14" x14ac:dyDescent="0.25">
      <c r="A260" s="7"/>
      <c r="B260" s="7"/>
      <c r="C260" s="265"/>
      <c r="D260" s="7"/>
      <c r="E260" s="7"/>
      <c r="F260" s="7"/>
      <c r="G260" s="7"/>
      <c r="H260" s="7"/>
      <c r="I260" s="7"/>
      <c r="J260" s="7"/>
      <c r="L260" s="7"/>
      <c r="M260" s="7"/>
      <c r="N260" s="7"/>
    </row>
    <row r="261" spans="1:14" x14ac:dyDescent="0.25">
      <c r="A261" s="7"/>
      <c r="B261" s="7"/>
      <c r="C261" s="265"/>
      <c r="D261" s="7"/>
      <c r="E261" s="7"/>
      <c r="F261" s="7"/>
      <c r="G261" s="7"/>
      <c r="H261" s="7"/>
      <c r="I261" s="7"/>
      <c r="J261" s="7"/>
      <c r="L261" s="7"/>
      <c r="M261" s="7"/>
      <c r="N261" s="7"/>
    </row>
    <row r="262" spans="1:14" x14ac:dyDescent="0.25">
      <c r="A262" s="7"/>
      <c r="B262" s="7"/>
      <c r="C262" s="265"/>
      <c r="D262" s="7"/>
      <c r="E262" s="7"/>
      <c r="F262" s="7"/>
      <c r="G262" s="7"/>
      <c r="H262" s="7"/>
      <c r="I262" s="7"/>
      <c r="J262" s="7"/>
      <c r="L262" s="7"/>
      <c r="M262" s="7"/>
      <c r="N262" s="7"/>
    </row>
    <row r="263" spans="1:14" x14ac:dyDescent="0.25">
      <c r="A263" s="7"/>
      <c r="B263" s="7"/>
      <c r="C263" s="265"/>
      <c r="D263" s="7"/>
      <c r="E263" s="7"/>
      <c r="F263" s="7"/>
      <c r="G263" s="7"/>
      <c r="H263" s="7"/>
      <c r="I263" s="7"/>
      <c r="J263" s="7"/>
      <c r="L263" s="7"/>
      <c r="M263" s="7"/>
      <c r="N263" s="7"/>
    </row>
    <row r="264" spans="1:14" x14ac:dyDescent="0.25">
      <c r="A264" s="7"/>
      <c r="B264" s="7"/>
      <c r="C264" s="265"/>
      <c r="D264" s="7"/>
      <c r="E264" s="7"/>
      <c r="F264" s="7"/>
      <c r="G264" s="7"/>
      <c r="H264" s="7"/>
      <c r="I264" s="7"/>
      <c r="J264" s="7"/>
      <c r="L264" s="7"/>
      <c r="M264" s="7"/>
      <c r="N264" s="7"/>
    </row>
    <row r="265" spans="1:14" x14ac:dyDescent="0.25">
      <c r="A265" s="7"/>
      <c r="B265" s="7"/>
      <c r="C265" s="265"/>
      <c r="D265" s="7"/>
      <c r="E265" s="7"/>
      <c r="F265" s="7"/>
      <c r="G265" s="7"/>
      <c r="H265" s="7"/>
      <c r="I265" s="7"/>
      <c r="J265" s="7"/>
      <c r="L265" s="7"/>
      <c r="M265" s="7"/>
      <c r="N265" s="7"/>
    </row>
    <row r="266" spans="1:14" x14ac:dyDescent="0.25">
      <c r="A266" s="7"/>
      <c r="B266" s="7"/>
      <c r="C266" s="265"/>
      <c r="D266" s="7"/>
      <c r="E266" s="7"/>
      <c r="F266" s="7"/>
      <c r="G266" s="7"/>
      <c r="H266" s="7"/>
      <c r="I266" s="7"/>
      <c r="J266" s="7"/>
      <c r="L266" s="7"/>
      <c r="M266" s="7"/>
      <c r="N266" s="7"/>
    </row>
    <row r="267" spans="1:14" x14ac:dyDescent="0.25">
      <c r="A267" s="7"/>
      <c r="B267" s="7"/>
      <c r="C267" s="265"/>
      <c r="D267" s="7"/>
      <c r="E267" s="7"/>
      <c r="F267" s="7"/>
      <c r="G267" s="7"/>
      <c r="H267" s="7"/>
      <c r="I267" s="7"/>
      <c r="J267" s="7"/>
      <c r="L267" s="7"/>
      <c r="M267" s="7"/>
      <c r="N267" s="7"/>
    </row>
    <row r="268" spans="1:14" x14ac:dyDescent="0.25">
      <c r="A268" s="7"/>
      <c r="B268" s="7"/>
      <c r="C268" s="265"/>
      <c r="D268" s="7"/>
      <c r="E268" s="7"/>
      <c r="F268" s="7"/>
      <c r="G268" s="7"/>
      <c r="H268" s="7"/>
      <c r="I268" s="7"/>
      <c r="J268" s="7"/>
      <c r="L268" s="7"/>
      <c r="M268" s="7"/>
      <c r="N268" s="7"/>
    </row>
    <row r="269" spans="1:14" x14ac:dyDescent="0.25">
      <c r="A269" s="7"/>
      <c r="B269" s="7"/>
      <c r="C269" s="265"/>
      <c r="D269" s="7"/>
      <c r="E269" s="7"/>
      <c r="F269" s="7"/>
      <c r="G269" s="7"/>
      <c r="H269" s="7"/>
      <c r="I269" s="7"/>
      <c r="J269" s="7"/>
      <c r="L269" s="7"/>
      <c r="M269" s="7"/>
      <c r="N269" s="7"/>
    </row>
    <row r="270" spans="1:14" x14ac:dyDescent="0.25">
      <c r="A270" s="7"/>
      <c r="B270" s="7"/>
      <c r="C270" s="265"/>
      <c r="D270" s="7"/>
      <c r="E270" s="7"/>
      <c r="F270" s="7"/>
      <c r="G270" s="7"/>
      <c r="H270" s="7"/>
      <c r="I270" s="7"/>
      <c r="J270" s="7"/>
      <c r="L270" s="7"/>
      <c r="M270" s="7"/>
      <c r="N270" s="7"/>
    </row>
    <row r="271" spans="1:14" x14ac:dyDescent="0.25">
      <c r="A271" s="7"/>
      <c r="B271" s="7"/>
      <c r="C271" s="265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4" x14ac:dyDescent="0.25">
      <c r="A272" s="7"/>
      <c r="B272" s="7"/>
      <c r="C272" s="265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x14ac:dyDescent="0.25">
      <c r="A273" s="7"/>
      <c r="B273" s="7"/>
      <c r="C273" s="265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65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65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65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65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65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65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65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65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65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65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65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65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65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65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65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65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65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65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65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65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65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65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65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65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65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65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65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65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65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65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65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65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65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65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65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65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65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65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65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65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65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65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65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65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65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65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65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65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65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65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65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65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65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65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65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65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65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65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65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65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65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65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65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65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65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65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65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C341" s="266"/>
    </row>
    <row r="342" spans="1:14" x14ac:dyDescent="0.25">
      <c r="C342" s="266"/>
    </row>
    <row r="343" spans="1:14" x14ac:dyDescent="0.25">
      <c r="C343" s="266"/>
    </row>
    <row r="344" spans="1:14" x14ac:dyDescent="0.25">
      <c r="C344" s="266"/>
    </row>
    <row r="345" spans="1:14" x14ac:dyDescent="0.25">
      <c r="C345" s="266"/>
    </row>
    <row r="346" spans="1:14" x14ac:dyDescent="0.25">
      <c r="C346" s="266"/>
    </row>
    <row r="347" spans="1:14" x14ac:dyDescent="0.25">
      <c r="C347" s="266"/>
    </row>
    <row r="348" spans="1:14" x14ac:dyDescent="0.25">
      <c r="C348" s="266"/>
    </row>
    <row r="349" spans="1:14" x14ac:dyDescent="0.25">
      <c r="C349" s="266"/>
    </row>
    <row r="350" spans="1:14" x14ac:dyDescent="0.25">
      <c r="C350" s="266"/>
    </row>
    <row r="351" spans="1:14" x14ac:dyDescent="0.25">
      <c r="C351" s="266"/>
    </row>
    <row r="352" spans="1:14" x14ac:dyDescent="0.25">
      <c r="C352" s="266"/>
    </row>
    <row r="353" spans="3:3" x14ac:dyDescent="0.25">
      <c r="C353" s="266"/>
    </row>
    <row r="354" spans="3:3" x14ac:dyDescent="0.25">
      <c r="C354" s="266"/>
    </row>
    <row r="355" spans="3:3" x14ac:dyDescent="0.25">
      <c r="C355" s="266"/>
    </row>
    <row r="356" spans="3:3" x14ac:dyDescent="0.25">
      <c r="C356" s="266"/>
    </row>
    <row r="357" spans="3:3" x14ac:dyDescent="0.25">
      <c r="C357" s="266"/>
    </row>
    <row r="358" spans="3:3" x14ac:dyDescent="0.25">
      <c r="C358" s="266"/>
    </row>
    <row r="359" spans="3:3" x14ac:dyDescent="0.25">
      <c r="C359" s="266"/>
    </row>
    <row r="360" spans="3:3" x14ac:dyDescent="0.25">
      <c r="C360" s="266"/>
    </row>
    <row r="361" spans="3:3" x14ac:dyDescent="0.25">
      <c r="C361" s="266"/>
    </row>
    <row r="362" spans="3:3" x14ac:dyDescent="0.25">
      <c r="C362" s="266"/>
    </row>
    <row r="363" spans="3:3" x14ac:dyDescent="0.25">
      <c r="C363" s="266"/>
    </row>
    <row r="364" spans="3:3" x14ac:dyDescent="0.25">
      <c r="C364" s="266"/>
    </row>
    <row r="365" spans="3:3" x14ac:dyDescent="0.25">
      <c r="C365" s="266"/>
    </row>
    <row r="366" spans="3:3" x14ac:dyDescent="0.25">
      <c r="C366" s="266"/>
    </row>
    <row r="367" spans="3:3" x14ac:dyDescent="0.25">
      <c r="C367" s="266"/>
    </row>
    <row r="368" spans="3:3" x14ac:dyDescent="0.25">
      <c r="C368" s="266"/>
    </row>
    <row r="369" spans="3:3" x14ac:dyDescent="0.25">
      <c r="C369" s="266"/>
    </row>
    <row r="370" spans="3:3" x14ac:dyDescent="0.25">
      <c r="C370" s="266"/>
    </row>
    <row r="371" spans="3:3" x14ac:dyDescent="0.25">
      <c r="C371" s="266"/>
    </row>
    <row r="372" spans="3:3" x14ac:dyDescent="0.25">
      <c r="C372" s="266"/>
    </row>
    <row r="373" spans="3:3" x14ac:dyDescent="0.25">
      <c r="C373" s="266"/>
    </row>
    <row r="374" spans="3:3" x14ac:dyDescent="0.25">
      <c r="C374" s="266"/>
    </row>
    <row r="375" spans="3:3" x14ac:dyDescent="0.25">
      <c r="C375" s="266"/>
    </row>
    <row r="376" spans="3:3" x14ac:dyDescent="0.25">
      <c r="C376" s="266"/>
    </row>
    <row r="377" spans="3:3" x14ac:dyDescent="0.25">
      <c r="C377" s="266"/>
    </row>
    <row r="378" spans="3:3" x14ac:dyDescent="0.25">
      <c r="C378" s="266"/>
    </row>
    <row r="379" spans="3:3" x14ac:dyDescent="0.25">
      <c r="C379" s="266"/>
    </row>
    <row r="380" spans="3:3" x14ac:dyDescent="0.25">
      <c r="C380" s="266"/>
    </row>
    <row r="381" spans="3:3" x14ac:dyDescent="0.25">
      <c r="C381" s="266"/>
    </row>
    <row r="382" spans="3:3" x14ac:dyDescent="0.25">
      <c r="C382" s="266"/>
    </row>
    <row r="383" spans="3:3" x14ac:dyDescent="0.25">
      <c r="C383" s="266"/>
    </row>
    <row r="384" spans="3:3" x14ac:dyDescent="0.25">
      <c r="C384" s="266"/>
    </row>
    <row r="385" spans="3:3" x14ac:dyDescent="0.25">
      <c r="C385" s="266"/>
    </row>
    <row r="386" spans="3:3" x14ac:dyDescent="0.25">
      <c r="C386" s="266"/>
    </row>
    <row r="387" spans="3:3" x14ac:dyDescent="0.25">
      <c r="C387" s="266"/>
    </row>
    <row r="388" spans="3:3" x14ac:dyDescent="0.25">
      <c r="C388" s="266"/>
    </row>
    <row r="389" spans="3:3" x14ac:dyDescent="0.25">
      <c r="C389" s="266"/>
    </row>
    <row r="390" spans="3:3" x14ac:dyDescent="0.25">
      <c r="C390" s="266"/>
    </row>
    <row r="391" spans="3:3" x14ac:dyDescent="0.25">
      <c r="C391" s="266"/>
    </row>
    <row r="392" spans="3:3" x14ac:dyDescent="0.25">
      <c r="C392" s="266"/>
    </row>
    <row r="393" spans="3:3" x14ac:dyDescent="0.25">
      <c r="C393" s="266"/>
    </row>
    <row r="394" spans="3:3" x14ac:dyDescent="0.25">
      <c r="C394" s="266"/>
    </row>
    <row r="395" spans="3:3" x14ac:dyDescent="0.25">
      <c r="C395" s="266"/>
    </row>
    <row r="396" spans="3:3" x14ac:dyDescent="0.25">
      <c r="C396" s="266"/>
    </row>
    <row r="397" spans="3:3" x14ac:dyDescent="0.25">
      <c r="C397" s="266"/>
    </row>
    <row r="398" spans="3:3" x14ac:dyDescent="0.25">
      <c r="C398" s="266"/>
    </row>
    <row r="399" spans="3:3" x14ac:dyDescent="0.25">
      <c r="C399" s="266"/>
    </row>
    <row r="400" spans="3:3" x14ac:dyDescent="0.25">
      <c r="C400" s="266"/>
    </row>
    <row r="401" spans="3:3" x14ac:dyDescent="0.25">
      <c r="C401" s="266"/>
    </row>
    <row r="402" spans="3:3" x14ac:dyDescent="0.25">
      <c r="C402" s="266"/>
    </row>
    <row r="403" spans="3:3" x14ac:dyDescent="0.25">
      <c r="C403" s="266"/>
    </row>
    <row r="404" spans="3:3" x14ac:dyDescent="0.25">
      <c r="C404" s="266"/>
    </row>
    <row r="405" spans="3:3" x14ac:dyDescent="0.25">
      <c r="C405" s="266"/>
    </row>
    <row r="406" spans="3:3" x14ac:dyDescent="0.25">
      <c r="C406" s="266"/>
    </row>
    <row r="407" spans="3:3" x14ac:dyDescent="0.25">
      <c r="C407" s="266"/>
    </row>
    <row r="408" spans="3:3" x14ac:dyDescent="0.25">
      <c r="C408" s="266"/>
    </row>
    <row r="409" spans="3:3" x14ac:dyDescent="0.25">
      <c r="C409" s="266"/>
    </row>
    <row r="410" spans="3:3" x14ac:dyDescent="0.25">
      <c r="C410" s="266"/>
    </row>
    <row r="411" spans="3:3" x14ac:dyDescent="0.25">
      <c r="C411" s="266"/>
    </row>
    <row r="412" spans="3:3" x14ac:dyDescent="0.25">
      <c r="C412" s="266"/>
    </row>
    <row r="413" spans="3:3" x14ac:dyDescent="0.25">
      <c r="C413" s="266"/>
    </row>
    <row r="414" spans="3:3" x14ac:dyDescent="0.25">
      <c r="C414" s="266"/>
    </row>
    <row r="415" spans="3:3" x14ac:dyDescent="0.25">
      <c r="C415" s="266"/>
    </row>
    <row r="416" spans="3:3" x14ac:dyDescent="0.25">
      <c r="C416" s="266"/>
    </row>
    <row r="417" spans="3:3" x14ac:dyDescent="0.25">
      <c r="C417" s="266"/>
    </row>
    <row r="418" spans="3:3" x14ac:dyDescent="0.25">
      <c r="C418" s="266"/>
    </row>
    <row r="419" spans="3:3" x14ac:dyDescent="0.25">
      <c r="C419" s="266"/>
    </row>
    <row r="420" spans="3:3" x14ac:dyDescent="0.25">
      <c r="C420" s="266"/>
    </row>
    <row r="421" spans="3:3" x14ac:dyDescent="0.25">
      <c r="C421" s="266"/>
    </row>
    <row r="422" spans="3:3" x14ac:dyDescent="0.25">
      <c r="C422" s="266"/>
    </row>
    <row r="423" spans="3:3" x14ac:dyDescent="0.25">
      <c r="C423" s="266"/>
    </row>
    <row r="424" spans="3:3" x14ac:dyDescent="0.25">
      <c r="C424" s="266"/>
    </row>
    <row r="425" spans="3:3" x14ac:dyDescent="0.25">
      <c r="C425" s="266"/>
    </row>
    <row r="426" spans="3:3" x14ac:dyDescent="0.25">
      <c r="C426" s="266"/>
    </row>
    <row r="427" spans="3:3" x14ac:dyDescent="0.25">
      <c r="C427" s="266"/>
    </row>
    <row r="428" spans="3:3" x14ac:dyDescent="0.25">
      <c r="C428" s="266"/>
    </row>
    <row r="429" spans="3:3" x14ac:dyDescent="0.25">
      <c r="C429" s="266"/>
    </row>
    <row r="430" spans="3:3" x14ac:dyDescent="0.25">
      <c r="C430" s="266"/>
    </row>
    <row r="431" spans="3:3" x14ac:dyDescent="0.25">
      <c r="C431" s="266"/>
    </row>
    <row r="432" spans="3:3" x14ac:dyDescent="0.25">
      <c r="C432" s="266"/>
    </row>
    <row r="433" spans="3:3" x14ac:dyDescent="0.25">
      <c r="C433" s="266"/>
    </row>
    <row r="434" spans="3:3" x14ac:dyDescent="0.25">
      <c r="C434" s="266"/>
    </row>
    <row r="435" spans="3:3" x14ac:dyDescent="0.25">
      <c r="C435" s="266"/>
    </row>
    <row r="436" spans="3:3" x14ac:dyDescent="0.25">
      <c r="C436" s="266"/>
    </row>
    <row r="437" spans="3:3" x14ac:dyDescent="0.25">
      <c r="C437" s="266"/>
    </row>
    <row r="438" spans="3:3" x14ac:dyDescent="0.25">
      <c r="C438" s="266"/>
    </row>
    <row r="439" spans="3:3" x14ac:dyDescent="0.25">
      <c r="C439" s="266"/>
    </row>
    <row r="440" spans="3:3" x14ac:dyDescent="0.25">
      <c r="C440" s="266"/>
    </row>
    <row r="441" spans="3:3" x14ac:dyDescent="0.25">
      <c r="C441" s="266"/>
    </row>
    <row r="442" spans="3:3" x14ac:dyDescent="0.25">
      <c r="C442" s="266"/>
    </row>
    <row r="443" spans="3:3" x14ac:dyDescent="0.25">
      <c r="C443" s="266"/>
    </row>
    <row r="444" spans="3:3" x14ac:dyDescent="0.25">
      <c r="C444" s="266"/>
    </row>
    <row r="445" spans="3:3" x14ac:dyDescent="0.25">
      <c r="C445" s="266"/>
    </row>
    <row r="446" spans="3:3" x14ac:dyDescent="0.25">
      <c r="C446" s="266"/>
    </row>
    <row r="447" spans="3:3" x14ac:dyDescent="0.25">
      <c r="C447" s="266"/>
    </row>
    <row r="448" spans="3:3" x14ac:dyDescent="0.25">
      <c r="C448" s="266"/>
    </row>
    <row r="449" spans="3:3" x14ac:dyDescent="0.25">
      <c r="C449" s="266"/>
    </row>
    <row r="450" spans="3:3" x14ac:dyDescent="0.25">
      <c r="C450" s="266"/>
    </row>
    <row r="451" spans="3:3" x14ac:dyDescent="0.25">
      <c r="C451" s="266"/>
    </row>
    <row r="452" spans="3:3" x14ac:dyDescent="0.25">
      <c r="C452" s="266"/>
    </row>
    <row r="453" spans="3:3" x14ac:dyDescent="0.25">
      <c r="C453" s="266"/>
    </row>
    <row r="454" spans="3:3" x14ac:dyDescent="0.25">
      <c r="C454" s="266"/>
    </row>
    <row r="455" spans="3:3" x14ac:dyDescent="0.25">
      <c r="C455" s="266"/>
    </row>
    <row r="456" spans="3:3" x14ac:dyDescent="0.25">
      <c r="C456" s="266"/>
    </row>
    <row r="457" spans="3:3" x14ac:dyDescent="0.25">
      <c r="C457" s="266"/>
    </row>
    <row r="458" spans="3:3" x14ac:dyDescent="0.25">
      <c r="C458" s="266"/>
    </row>
    <row r="459" spans="3:3" x14ac:dyDescent="0.25">
      <c r="C459" s="266"/>
    </row>
    <row r="460" spans="3:3" x14ac:dyDescent="0.25">
      <c r="C460" s="266"/>
    </row>
    <row r="461" spans="3:3" x14ac:dyDescent="0.25">
      <c r="C461" s="266"/>
    </row>
    <row r="462" spans="3:3" x14ac:dyDescent="0.25">
      <c r="C462" s="266"/>
    </row>
    <row r="463" spans="3:3" x14ac:dyDescent="0.25">
      <c r="C463" s="266"/>
    </row>
    <row r="464" spans="3:3" x14ac:dyDescent="0.25">
      <c r="C464" s="266"/>
    </row>
    <row r="465" spans="3:3" x14ac:dyDescent="0.25">
      <c r="C465" s="266"/>
    </row>
    <row r="466" spans="3:3" x14ac:dyDescent="0.25">
      <c r="C466" s="266"/>
    </row>
    <row r="467" spans="3:3" x14ac:dyDescent="0.25">
      <c r="C467" s="266"/>
    </row>
    <row r="468" spans="3:3" x14ac:dyDescent="0.25">
      <c r="C468" s="266"/>
    </row>
    <row r="469" spans="3:3" x14ac:dyDescent="0.25">
      <c r="C469" s="266"/>
    </row>
    <row r="470" spans="3:3" x14ac:dyDescent="0.25">
      <c r="C470" s="266"/>
    </row>
    <row r="471" spans="3:3" x14ac:dyDescent="0.25">
      <c r="C471" s="266"/>
    </row>
    <row r="472" spans="3:3" x14ac:dyDescent="0.25">
      <c r="C472" s="266"/>
    </row>
    <row r="473" spans="3:3" x14ac:dyDescent="0.25">
      <c r="C473" s="266"/>
    </row>
    <row r="474" spans="3:3" x14ac:dyDescent="0.25">
      <c r="C474" s="266"/>
    </row>
    <row r="475" spans="3:3" x14ac:dyDescent="0.25">
      <c r="C475" s="266"/>
    </row>
    <row r="476" spans="3:3" x14ac:dyDescent="0.25">
      <c r="C476" s="266"/>
    </row>
    <row r="477" spans="3:3" x14ac:dyDescent="0.25">
      <c r="C477" s="266"/>
    </row>
    <row r="478" spans="3:3" x14ac:dyDescent="0.25">
      <c r="C478" s="266"/>
    </row>
    <row r="479" spans="3:3" x14ac:dyDescent="0.25">
      <c r="C479" s="266"/>
    </row>
    <row r="480" spans="3:3" x14ac:dyDescent="0.25">
      <c r="C480" s="266"/>
    </row>
    <row r="481" spans="3:3" x14ac:dyDescent="0.25">
      <c r="C481" s="266"/>
    </row>
    <row r="482" spans="3:3" x14ac:dyDescent="0.25">
      <c r="C482" s="266"/>
    </row>
    <row r="483" spans="3:3" x14ac:dyDescent="0.25">
      <c r="C483" s="266"/>
    </row>
    <row r="484" spans="3:3" x14ac:dyDescent="0.25">
      <c r="C484" s="266"/>
    </row>
    <row r="485" spans="3:3" x14ac:dyDescent="0.25">
      <c r="C485" s="266"/>
    </row>
    <row r="486" spans="3:3" x14ac:dyDescent="0.25">
      <c r="C486" s="266"/>
    </row>
    <row r="487" spans="3:3" x14ac:dyDescent="0.25">
      <c r="C487" s="266"/>
    </row>
    <row r="488" spans="3:3" x14ac:dyDescent="0.25">
      <c r="C488" s="266"/>
    </row>
    <row r="489" spans="3:3" x14ac:dyDescent="0.25">
      <c r="C489" s="266"/>
    </row>
    <row r="490" spans="3:3" x14ac:dyDescent="0.25">
      <c r="C490" s="266"/>
    </row>
    <row r="491" spans="3:3" x14ac:dyDescent="0.25">
      <c r="C491" s="266"/>
    </row>
    <row r="492" spans="3:3" x14ac:dyDescent="0.25">
      <c r="C492" s="266"/>
    </row>
    <row r="493" spans="3:3" x14ac:dyDescent="0.25">
      <c r="C493" s="266"/>
    </row>
    <row r="494" spans="3:3" x14ac:dyDescent="0.25">
      <c r="C494" s="266"/>
    </row>
    <row r="495" spans="3:3" x14ac:dyDescent="0.25">
      <c r="C495" s="266"/>
    </row>
    <row r="496" spans="3:3" x14ac:dyDescent="0.25">
      <c r="C496" s="266"/>
    </row>
    <row r="497" spans="3:3" x14ac:dyDescent="0.25">
      <c r="C497" s="266"/>
    </row>
    <row r="498" spans="3:3" x14ac:dyDescent="0.25">
      <c r="C498" s="266"/>
    </row>
    <row r="499" spans="3:3" x14ac:dyDescent="0.25">
      <c r="C499" s="266"/>
    </row>
    <row r="500" spans="3:3" x14ac:dyDescent="0.25">
      <c r="C500" s="266"/>
    </row>
    <row r="501" spans="3:3" x14ac:dyDescent="0.25">
      <c r="C501" s="266"/>
    </row>
    <row r="502" spans="3:3" x14ac:dyDescent="0.25">
      <c r="C502" s="266"/>
    </row>
    <row r="503" spans="3:3" x14ac:dyDescent="0.25">
      <c r="C503" s="266"/>
    </row>
    <row r="504" spans="3:3" x14ac:dyDescent="0.25">
      <c r="C504" s="266"/>
    </row>
    <row r="505" spans="3:3" x14ac:dyDescent="0.25">
      <c r="C505" s="266"/>
    </row>
    <row r="506" spans="3:3" x14ac:dyDescent="0.25">
      <c r="C506" s="266"/>
    </row>
    <row r="507" spans="3:3" x14ac:dyDescent="0.25">
      <c r="C507" s="266"/>
    </row>
    <row r="508" spans="3:3" x14ac:dyDescent="0.25">
      <c r="C508" s="266"/>
    </row>
    <row r="509" spans="3:3" x14ac:dyDescent="0.25">
      <c r="C509" s="266"/>
    </row>
    <row r="510" spans="3:3" x14ac:dyDescent="0.25">
      <c r="C510" s="266"/>
    </row>
    <row r="511" spans="3:3" x14ac:dyDescent="0.25">
      <c r="C511" s="266"/>
    </row>
    <row r="512" spans="3:3" x14ac:dyDescent="0.25">
      <c r="C512" s="266"/>
    </row>
    <row r="513" spans="3:3" x14ac:dyDescent="0.25">
      <c r="C513" s="266"/>
    </row>
    <row r="514" spans="3:3" x14ac:dyDescent="0.25">
      <c r="C514" s="266"/>
    </row>
    <row r="515" spans="3:3" x14ac:dyDescent="0.25">
      <c r="C515" s="266"/>
    </row>
    <row r="516" spans="3:3" x14ac:dyDescent="0.25">
      <c r="C516" s="266"/>
    </row>
    <row r="517" spans="3:3" x14ac:dyDescent="0.25">
      <c r="C517" s="266"/>
    </row>
    <row r="518" spans="3:3" x14ac:dyDescent="0.25">
      <c r="C518" s="266"/>
    </row>
    <row r="519" spans="3:3" x14ac:dyDescent="0.25">
      <c r="C519" s="266"/>
    </row>
    <row r="520" spans="3:3" x14ac:dyDescent="0.25">
      <c r="C520" s="266"/>
    </row>
    <row r="521" spans="3:3" x14ac:dyDescent="0.25">
      <c r="C521" s="266"/>
    </row>
    <row r="522" spans="3:3" x14ac:dyDescent="0.25">
      <c r="C522" s="266"/>
    </row>
    <row r="523" spans="3:3" x14ac:dyDescent="0.25">
      <c r="C523" s="266"/>
    </row>
    <row r="524" spans="3:3" x14ac:dyDescent="0.25">
      <c r="C524" s="266"/>
    </row>
    <row r="525" spans="3:3" x14ac:dyDescent="0.25">
      <c r="C525" s="266"/>
    </row>
    <row r="526" spans="3:3" x14ac:dyDescent="0.25">
      <c r="C526" s="266"/>
    </row>
    <row r="527" spans="3:3" x14ac:dyDescent="0.25">
      <c r="C527" s="266"/>
    </row>
    <row r="528" spans="3:3" x14ac:dyDescent="0.25">
      <c r="C528" s="266"/>
    </row>
    <row r="529" spans="3:3" x14ac:dyDescent="0.25">
      <c r="C529" s="266"/>
    </row>
    <row r="530" spans="3:3" x14ac:dyDescent="0.25">
      <c r="C530" s="266"/>
    </row>
    <row r="531" spans="3:3" x14ac:dyDescent="0.25">
      <c r="C531" s="266"/>
    </row>
    <row r="532" spans="3:3" x14ac:dyDescent="0.25">
      <c r="C532" s="266"/>
    </row>
    <row r="533" spans="3:3" x14ac:dyDescent="0.25">
      <c r="C533" s="266"/>
    </row>
    <row r="534" spans="3:3" x14ac:dyDescent="0.25">
      <c r="C534" s="266"/>
    </row>
    <row r="535" spans="3:3" x14ac:dyDescent="0.25">
      <c r="C535" s="266"/>
    </row>
    <row r="536" spans="3:3" x14ac:dyDescent="0.25">
      <c r="C536" s="266"/>
    </row>
    <row r="537" spans="3:3" x14ac:dyDescent="0.25">
      <c r="C537" s="266"/>
    </row>
    <row r="538" spans="3:3" x14ac:dyDescent="0.25">
      <c r="C538" s="266"/>
    </row>
    <row r="539" spans="3:3" x14ac:dyDescent="0.25">
      <c r="C539" s="266"/>
    </row>
    <row r="540" spans="3:3" x14ac:dyDescent="0.25">
      <c r="C540" s="266"/>
    </row>
    <row r="541" spans="3:3" x14ac:dyDescent="0.25">
      <c r="C541" s="266"/>
    </row>
    <row r="542" spans="3:3" x14ac:dyDescent="0.25">
      <c r="C542" s="266"/>
    </row>
    <row r="543" spans="3:3" x14ac:dyDescent="0.25">
      <c r="C543" s="266"/>
    </row>
    <row r="544" spans="3:3" x14ac:dyDescent="0.25">
      <c r="C544" s="266"/>
    </row>
    <row r="545" spans="3:3" x14ac:dyDescent="0.25">
      <c r="C545" s="266"/>
    </row>
    <row r="546" spans="3:3" x14ac:dyDescent="0.25">
      <c r="C546" s="266"/>
    </row>
    <row r="547" spans="3:3" x14ac:dyDescent="0.25">
      <c r="C547" s="266"/>
    </row>
    <row r="548" spans="3:3" x14ac:dyDescent="0.25">
      <c r="C548" s="266"/>
    </row>
    <row r="549" spans="3:3" x14ac:dyDescent="0.25">
      <c r="C549" s="266"/>
    </row>
    <row r="550" spans="3:3" x14ac:dyDescent="0.25">
      <c r="C550" s="266"/>
    </row>
    <row r="551" spans="3:3" x14ac:dyDescent="0.25">
      <c r="C551" s="266"/>
    </row>
    <row r="552" spans="3:3" x14ac:dyDescent="0.25">
      <c r="C552" s="266"/>
    </row>
    <row r="553" spans="3:3" x14ac:dyDescent="0.25">
      <c r="C553" s="266"/>
    </row>
    <row r="554" spans="3:3" x14ac:dyDescent="0.25">
      <c r="C554" s="266"/>
    </row>
    <row r="555" spans="3:3" x14ac:dyDescent="0.25">
      <c r="C555" s="266"/>
    </row>
    <row r="556" spans="3:3" x14ac:dyDescent="0.25">
      <c r="C556" s="266"/>
    </row>
    <row r="557" spans="3:3" x14ac:dyDescent="0.25">
      <c r="C557" s="266"/>
    </row>
    <row r="558" spans="3:3" x14ac:dyDescent="0.25">
      <c r="C558" s="266"/>
    </row>
    <row r="559" spans="3:3" x14ac:dyDescent="0.25">
      <c r="C559" s="266"/>
    </row>
    <row r="560" spans="3:3" x14ac:dyDescent="0.25">
      <c r="C560" s="266"/>
    </row>
    <row r="561" spans="3:3" x14ac:dyDescent="0.25">
      <c r="C561" s="266"/>
    </row>
    <row r="562" spans="3:3" x14ac:dyDescent="0.25">
      <c r="C562" s="266"/>
    </row>
    <row r="563" spans="3:3" x14ac:dyDescent="0.25">
      <c r="C563" s="266"/>
    </row>
    <row r="564" spans="3:3" x14ac:dyDescent="0.25">
      <c r="C564" s="266"/>
    </row>
    <row r="565" spans="3:3" x14ac:dyDescent="0.25">
      <c r="C565" s="266"/>
    </row>
    <row r="566" spans="3:3" x14ac:dyDescent="0.25">
      <c r="C566" s="266"/>
    </row>
    <row r="567" spans="3:3" x14ac:dyDescent="0.25">
      <c r="C567" s="266"/>
    </row>
    <row r="568" spans="3:3" x14ac:dyDescent="0.25">
      <c r="C568" s="266"/>
    </row>
    <row r="569" spans="3:3" x14ac:dyDescent="0.25">
      <c r="C569" s="266"/>
    </row>
    <row r="570" spans="3:3" x14ac:dyDescent="0.25">
      <c r="C570" s="266"/>
    </row>
    <row r="571" spans="3:3" x14ac:dyDescent="0.25">
      <c r="C571" s="266"/>
    </row>
    <row r="572" spans="3:3" x14ac:dyDescent="0.25">
      <c r="C572" s="266"/>
    </row>
    <row r="573" spans="3:3" x14ac:dyDescent="0.25">
      <c r="C573" s="266"/>
    </row>
    <row r="574" spans="3:3" x14ac:dyDescent="0.25">
      <c r="C574" s="266"/>
    </row>
    <row r="575" spans="3:3" x14ac:dyDescent="0.25">
      <c r="C575" s="266"/>
    </row>
    <row r="576" spans="3:3" x14ac:dyDescent="0.25">
      <c r="C576" s="266"/>
    </row>
    <row r="577" spans="3:3" x14ac:dyDescent="0.25">
      <c r="C577" s="266"/>
    </row>
    <row r="578" spans="3:3" x14ac:dyDescent="0.25">
      <c r="C578" s="266"/>
    </row>
    <row r="579" spans="3:3" x14ac:dyDescent="0.25">
      <c r="C579" s="266"/>
    </row>
    <row r="580" spans="3:3" x14ac:dyDescent="0.25">
      <c r="C580" s="266"/>
    </row>
    <row r="581" spans="3:3" x14ac:dyDescent="0.25">
      <c r="C581" s="266"/>
    </row>
    <row r="582" spans="3:3" x14ac:dyDescent="0.25">
      <c r="C582" s="266"/>
    </row>
    <row r="583" spans="3:3" x14ac:dyDescent="0.25">
      <c r="C583" s="266"/>
    </row>
    <row r="584" spans="3:3" x14ac:dyDescent="0.25">
      <c r="C584" s="266"/>
    </row>
    <row r="585" spans="3:3" x14ac:dyDescent="0.25">
      <c r="C585" s="266"/>
    </row>
    <row r="586" spans="3:3" x14ac:dyDescent="0.25">
      <c r="C586" s="266"/>
    </row>
    <row r="587" spans="3:3" x14ac:dyDescent="0.25">
      <c r="C587" s="266"/>
    </row>
    <row r="588" spans="3:3" x14ac:dyDescent="0.25">
      <c r="C588" s="266"/>
    </row>
    <row r="589" spans="3:3" x14ac:dyDescent="0.25">
      <c r="C589" s="266"/>
    </row>
    <row r="590" spans="3:3" x14ac:dyDescent="0.25">
      <c r="C590" s="266"/>
    </row>
    <row r="591" spans="3:3" x14ac:dyDescent="0.25">
      <c r="C591" s="266"/>
    </row>
    <row r="592" spans="3:3" x14ac:dyDescent="0.25">
      <c r="C592" s="266"/>
    </row>
    <row r="593" spans="3:3" x14ac:dyDescent="0.25">
      <c r="C593" s="266"/>
    </row>
    <row r="594" spans="3:3" x14ac:dyDescent="0.25">
      <c r="C594" s="266"/>
    </row>
    <row r="595" spans="3:3" x14ac:dyDescent="0.25">
      <c r="C595" s="266"/>
    </row>
    <row r="596" spans="3:3" x14ac:dyDescent="0.25">
      <c r="C596" s="266"/>
    </row>
    <row r="597" spans="3:3" x14ac:dyDescent="0.25">
      <c r="C597" s="266"/>
    </row>
    <row r="598" spans="3:3" x14ac:dyDescent="0.25">
      <c r="C598" s="266"/>
    </row>
    <row r="599" spans="3:3" x14ac:dyDescent="0.25">
      <c r="C599" s="266"/>
    </row>
    <row r="600" spans="3:3" x14ac:dyDescent="0.25">
      <c r="C600" s="266"/>
    </row>
    <row r="601" spans="3:3" x14ac:dyDescent="0.25">
      <c r="C601" s="266"/>
    </row>
    <row r="602" spans="3:3" x14ac:dyDescent="0.25">
      <c r="C602" s="266"/>
    </row>
    <row r="603" spans="3:3" x14ac:dyDescent="0.25">
      <c r="C603" s="266"/>
    </row>
    <row r="604" spans="3:3" x14ac:dyDescent="0.25">
      <c r="C604" s="266"/>
    </row>
    <row r="605" spans="3:3" x14ac:dyDescent="0.25">
      <c r="C605" s="266"/>
    </row>
    <row r="606" spans="3:3" x14ac:dyDescent="0.25">
      <c r="C606" s="266"/>
    </row>
    <row r="607" spans="3:3" x14ac:dyDescent="0.25">
      <c r="C607" s="266"/>
    </row>
    <row r="608" spans="3:3" x14ac:dyDescent="0.25">
      <c r="C608" s="266"/>
    </row>
    <row r="609" spans="3:3" x14ac:dyDescent="0.25">
      <c r="C609" s="266"/>
    </row>
    <row r="610" spans="3:3" x14ac:dyDescent="0.25">
      <c r="C610" s="266"/>
    </row>
    <row r="611" spans="3:3" x14ac:dyDescent="0.25">
      <c r="C611" s="266"/>
    </row>
    <row r="612" spans="3:3" x14ac:dyDescent="0.25">
      <c r="C612" s="266"/>
    </row>
    <row r="613" spans="3:3" x14ac:dyDescent="0.25">
      <c r="C613" s="266"/>
    </row>
    <row r="614" spans="3:3" x14ac:dyDescent="0.25">
      <c r="C614" s="266"/>
    </row>
    <row r="615" spans="3:3" x14ac:dyDescent="0.25">
      <c r="C615" s="266"/>
    </row>
    <row r="616" spans="3:3" x14ac:dyDescent="0.25">
      <c r="C616" s="266"/>
    </row>
    <row r="617" spans="3:3" x14ac:dyDescent="0.25">
      <c r="C617" s="266"/>
    </row>
    <row r="618" spans="3:3" x14ac:dyDescent="0.25">
      <c r="C618" s="266"/>
    </row>
    <row r="619" spans="3:3" x14ac:dyDescent="0.25">
      <c r="C619" s="266"/>
    </row>
    <row r="620" spans="3:3" x14ac:dyDescent="0.25">
      <c r="C620" s="266"/>
    </row>
    <row r="621" spans="3:3" x14ac:dyDescent="0.25">
      <c r="C621" s="266"/>
    </row>
    <row r="622" spans="3:3" x14ac:dyDescent="0.25">
      <c r="C622" s="266"/>
    </row>
    <row r="623" spans="3:3" x14ac:dyDescent="0.25">
      <c r="C623" s="266"/>
    </row>
    <row r="624" spans="3:3" x14ac:dyDescent="0.25">
      <c r="C624" s="266"/>
    </row>
    <row r="625" spans="3:3" x14ac:dyDescent="0.25">
      <c r="C625" s="266"/>
    </row>
    <row r="626" spans="3:3" x14ac:dyDescent="0.25">
      <c r="C626" s="266"/>
    </row>
    <row r="627" spans="3:3" x14ac:dyDescent="0.25">
      <c r="C627" s="266"/>
    </row>
    <row r="628" spans="3:3" x14ac:dyDescent="0.25">
      <c r="C628" s="266"/>
    </row>
    <row r="629" spans="3:3" x14ac:dyDescent="0.25">
      <c r="C629" s="266"/>
    </row>
    <row r="630" spans="3:3" x14ac:dyDescent="0.25">
      <c r="C630" s="266"/>
    </row>
    <row r="631" spans="3:3" x14ac:dyDescent="0.25">
      <c r="C631" s="266"/>
    </row>
    <row r="632" spans="3:3" x14ac:dyDescent="0.25">
      <c r="C632" s="266"/>
    </row>
    <row r="633" spans="3:3" x14ac:dyDescent="0.25">
      <c r="C633" s="266"/>
    </row>
    <row r="634" spans="3:3" x14ac:dyDescent="0.25">
      <c r="C634" s="266"/>
    </row>
    <row r="635" spans="3:3" x14ac:dyDescent="0.25">
      <c r="C635" s="266"/>
    </row>
    <row r="636" spans="3:3" x14ac:dyDescent="0.25">
      <c r="C636" s="266"/>
    </row>
    <row r="637" spans="3:3" x14ac:dyDescent="0.25">
      <c r="C637" s="266"/>
    </row>
    <row r="638" spans="3:3" x14ac:dyDescent="0.25">
      <c r="C638" s="266"/>
    </row>
    <row r="639" spans="3:3" x14ac:dyDescent="0.25">
      <c r="C639" s="266"/>
    </row>
    <row r="640" spans="3:3" x14ac:dyDescent="0.25">
      <c r="C640" s="266"/>
    </row>
    <row r="641" spans="3:3" x14ac:dyDescent="0.25">
      <c r="C641" s="266"/>
    </row>
    <row r="642" spans="3:3" x14ac:dyDescent="0.25">
      <c r="C642" s="266"/>
    </row>
    <row r="643" spans="3:3" x14ac:dyDescent="0.25">
      <c r="C643" s="266"/>
    </row>
    <row r="644" spans="3:3" x14ac:dyDescent="0.25">
      <c r="C644" s="266"/>
    </row>
    <row r="645" spans="3:3" x14ac:dyDescent="0.25">
      <c r="C645" s="266"/>
    </row>
    <row r="646" spans="3:3" x14ac:dyDescent="0.25">
      <c r="C646" s="266"/>
    </row>
    <row r="647" spans="3:3" x14ac:dyDescent="0.25">
      <c r="C647" s="266"/>
    </row>
    <row r="648" spans="3:3" x14ac:dyDescent="0.25">
      <c r="C648" s="266"/>
    </row>
    <row r="649" spans="3:3" x14ac:dyDescent="0.25">
      <c r="C649" s="266"/>
    </row>
    <row r="650" spans="3:3" x14ac:dyDescent="0.25">
      <c r="C650" s="266"/>
    </row>
    <row r="651" spans="3:3" x14ac:dyDescent="0.25">
      <c r="C651" s="266"/>
    </row>
    <row r="652" spans="3:3" x14ac:dyDescent="0.25">
      <c r="C652" s="266"/>
    </row>
    <row r="653" spans="3:3" x14ac:dyDescent="0.25">
      <c r="C653" s="266"/>
    </row>
    <row r="654" spans="3:3" x14ac:dyDescent="0.25">
      <c r="C654" s="266"/>
    </row>
    <row r="655" spans="3:3" x14ac:dyDescent="0.25">
      <c r="C655" s="266"/>
    </row>
    <row r="656" spans="3:3" x14ac:dyDescent="0.25">
      <c r="C656" s="266"/>
    </row>
    <row r="657" spans="3:3" x14ac:dyDescent="0.25">
      <c r="C657" s="266"/>
    </row>
    <row r="658" spans="3:3" x14ac:dyDescent="0.25">
      <c r="C658" s="266"/>
    </row>
    <row r="659" spans="3:3" x14ac:dyDescent="0.25">
      <c r="C659" s="266"/>
    </row>
    <row r="660" spans="3:3" x14ac:dyDescent="0.25">
      <c r="C660" s="266"/>
    </row>
    <row r="661" spans="3:3" x14ac:dyDescent="0.25">
      <c r="C661" s="266"/>
    </row>
    <row r="662" spans="3:3" x14ac:dyDescent="0.25">
      <c r="C662" s="266"/>
    </row>
    <row r="663" spans="3:3" x14ac:dyDescent="0.25">
      <c r="C663" s="266"/>
    </row>
    <row r="664" spans="3:3" x14ac:dyDescent="0.25">
      <c r="C664" s="266"/>
    </row>
    <row r="665" spans="3:3" x14ac:dyDescent="0.25">
      <c r="C665" s="266"/>
    </row>
    <row r="666" spans="3:3" x14ac:dyDescent="0.25">
      <c r="C666" s="266"/>
    </row>
    <row r="667" spans="3:3" x14ac:dyDescent="0.25">
      <c r="C667" s="266"/>
    </row>
    <row r="668" spans="3:3" x14ac:dyDescent="0.25">
      <c r="C668" s="266"/>
    </row>
    <row r="669" spans="3:3" x14ac:dyDescent="0.25">
      <c r="C669" s="266"/>
    </row>
  </sheetData>
  <mergeCells count="67">
    <mergeCell ref="C138:C139"/>
    <mergeCell ref="C140:C141"/>
    <mergeCell ref="C157:C158"/>
    <mergeCell ref="C203:C204"/>
    <mergeCell ref="C210:C211"/>
    <mergeCell ref="B160:O160"/>
    <mergeCell ref="B206:O206"/>
    <mergeCell ref="C148:C149"/>
    <mergeCell ref="B156:O156"/>
    <mergeCell ref="C153:C154"/>
    <mergeCell ref="C122:C123"/>
    <mergeCell ref="C110:C111"/>
    <mergeCell ref="C85:C86"/>
    <mergeCell ref="C114:C115"/>
    <mergeCell ref="C118:C119"/>
    <mergeCell ref="C106:C107"/>
    <mergeCell ref="C90:C91"/>
    <mergeCell ref="C101:C102"/>
    <mergeCell ref="C108:C109"/>
    <mergeCell ref="C112:C113"/>
    <mergeCell ref="C116:C117"/>
    <mergeCell ref="C120:C121"/>
    <mergeCell ref="B52:B54"/>
    <mergeCell ref="B56:B58"/>
    <mergeCell ref="B60:O60"/>
    <mergeCell ref="C77:C78"/>
    <mergeCell ref="C67:C68"/>
    <mergeCell ref="B70:O70"/>
    <mergeCell ref="B66:O66"/>
    <mergeCell ref="B62:B63"/>
    <mergeCell ref="C136:C137"/>
    <mergeCell ref="C126:C127"/>
    <mergeCell ref="C132:C133"/>
    <mergeCell ref="C124:C125"/>
    <mergeCell ref="C128:C129"/>
    <mergeCell ref="C130:C131"/>
    <mergeCell ref="C134:C135"/>
    <mergeCell ref="B48:B50"/>
    <mergeCell ref="K9:K10"/>
    <mergeCell ref="M9:N9"/>
    <mergeCell ref="B11:O11"/>
    <mergeCell ref="B32:B34"/>
    <mergeCell ref="B24:B26"/>
    <mergeCell ref="B20:B22"/>
    <mergeCell ref="B36:B38"/>
    <mergeCell ref="H8:H10"/>
    <mergeCell ref="D8:D10"/>
    <mergeCell ref="B8:B10"/>
    <mergeCell ref="L8:L10"/>
    <mergeCell ref="B40:B42"/>
    <mergeCell ref="B44:B46"/>
    <mergeCell ref="B1:O1"/>
    <mergeCell ref="B2:O2"/>
    <mergeCell ref="B3:O3"/>
    <mergeCell ref="B4:O4"/>
    <mergeCell ref="B28:B30"/>
    <mergeCell ref="A6:O6"/>
    <mergeCell ref="E9:F9"/>
    <mergeCell ref="I8:K8"/>
    <mergeCell ref="M8:O8"/>
    <mergeCell ref="I9:J9"/>
    <mergeCell ref="G9:G10"/>
    <mergeCell ref="C8:C10"/>
    <mergeCell ref="O9:O10"/>
    <mergeCell ref="A8:A10"/>
    <mergeCell ref="B16:B18"/>
    <mergeCell ref="E8:G8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9"/>
  <sheetViews>
    <sheetView showZeros="0" workbookViewId="0">
      <selection activeCell="C3" sqref="C3:O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22"/>
      <c r="C1" s="525" t="s">
        <v>355</v>
      </c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</row>
    <row r="2" spans="1:17" x14ac:dyDescent="0.25">
      <c r="B2" s="122"/>
      <c r="C2" s="525" t="s">
        <v>446</v>
      </c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</row>
    <row r="3" spans="1:17" x14ac:dyDescent="0.25">
      <c r="B3" s="122"/>
      <c r="C3" s="525" t="s">
        <v>467</v>
      </c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  <c r="O3" s="525"/>
    </row>
    <row r="4" spans="1:17" x14ac:dyDescent="0.25">
      <c r="B4" s="122"/>
      <c r="C4" s="525" t="s">
        <v>371</v>
      </c>
      <c r="D4" s="525"/>
      <c r="E4" s="525"/>
      <c r="F4" s="525"/>
      <c r="G4" s="525"/>
      <c r="H4" s="525"/>
      <c r="I4" s="525"/>
      <c r="J4" s="525"/>
      <c r="K4" s="525"/>
      <c r="L4" s="525"/>
      <c r="M4" s="525"/>
      <c r="N4" s="525"/>
      <c r="O4" s="525"/>
    </row>
    <row r="5" spans="1:17" x14ac:dyDescent="0.25">
      <c r="C5" s="123"/>
      <c r="D5" s="124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4"/>
    </row>
    <row r="6" spans="1:17" ht="29.25" customHeight="1" x14ac:dyDescent="0.25">
      <c r="A6" s="467" t="s">
        <v>452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7" ht="17.25" customHeight="1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457</v>
      </c>
    </row>
    <row r="8" spans="1:17" x14ac:dyDescent="0.25">
      <c r="A8" s="524" t="s">
        <v>5</v>
      </c>
      <c r="B8" s="462" t="s">
        <v>352</v>
      </c>
      <c r="C8" s="462" t="s">
        <v>54</v>
      </c>
      <c r="D8" s="457" t="s">
        <v>363</v>
      </c>
      <c r="E8" s="483" t="s">
        <v>200</v>
      </c>
      <c r="F8" s="483"/>
      <c r="G8" s="483"/>
      <c r="H8" s="470" t="s">
        <v>365</v>
      </c>
      <c r="I8" s="489" t="s">
        <v>200</v>
      </c>
      <c r="J8" s="489"/>
      <c r="K8" s="489"/>
      <c r="L8" s="450" t="s">
        <v>0</v>
      </c>
      <c r="M8" s="450" t="s">
        <v>200</v>
      </c>
      <c r="N8" s="450"/>
      <c r="O8" s="450"/>
    </row>
    <row r="9" spans="1:17" x14ac:dyDescent="0.25">
      <c r="A9" s="524"/>
      <c r="B9" s="462"/>
      <c r="C9" s="462"/>
      <c r="D9" s="457"/>
      <c r="E9" s="483" t="s">
        <v>1</v>
      </c>
      <c r="F9" s="483"/>
      <c r="G9" s="457" t="s">
        <v>2</v>
      </c>
      <c r="H9" s="470"/>
      <c r="I9" s="489" t="s">
        <v>1</v>
      </c>
      <c r="J9" s="489"/>
      <c r="K9" s="470" t="s">
        <v>2</v>
      </c>
      <c r="L9" s="450"/>
      <c r="M9" s="450" t="s">
        <v>1</v>
      </c>
      <c r="N9" s="450"/>
      <c r="O9" s="462" t="s">
        <v>2</v>
      </c>
      <c r="Q9" s="125"/>
    </row>
    <row r="10" spans="1:17" ht="29.25" customHeight="1" x14ac:dyDescent="0.25">
      <c r="A10" s="524"/>
      <c r="B10" s="462"/>
      <c r="C10" s="462"/>
      <c r="D10" s="457"/>
      <c r="E10" s="145" t="s">
        <v>3</v>
      </c>
      <c r="F10" s="143" t="s">
        <v>4</v>
      </c>
      <c r="G10" s="457"/>
      <c r="H10" s="470"/>
      <c r="I10" s="146" t="s">
        <v>3</v>
      </c>
      <c r="J10" s="140" t="s">
        <v>4</v>
      </c>
      <c r="K10" s="470"/>
      <c r="L10" s="450"/>
      <c r="M10" s="141" t="s">
        <v>3</v>
      </c>
      <c r="N10" s="139" t="s">
        <v>4</v>
      </c>
      <c r="O10" s="462"/>
      <c r="P10" s="71" t="s">
        <v>329</v>
      </c>
      <c r="Q10" s="72"/>
    </row>
    <row r="11" spans="1:17" ht="15.95" customHeight="1" x14ac:dyDescent="0.25">
      <c r="A11" s="14" t="s">
        <v>72</v>
      </c>
      <c r="B11" s="458" t="s">
        <v>59</v>
      </c>
      <c r="C11" s="458"/>
      <c r="D11" s="458"/>
      <c r="E11" s="458"/>
      <c r="F11" s="458"/>
      <c r="G11" s="458"/>
      <c r="H11" s="458"/>
      <c r="I11" s="458"/>
      <c r="J11" s="458"/>
      <c r="K11" s="458"/>
      <c r="L11" s="458"/>
      <c r="M11" s="458"/>
      <c r="N11" s="458"/>
      <c r="O11" s="458"/>
      <c r="P11" s="71" t="s">
        <v>330</v>
      </c>
      <c r="Q11" s="72"/>
    </row>
    <row r="12" spans="1:17" ht="15" customHeight="1" x14ac:dyDescent="0.25">
      <c r="A12" s="14" t="s">
        <v>187</v>
      </c>
      <c r="B12" s="13" t="s">
        <v>20</v>
      </c>
      <c r="C12" s="16" t="s">
        <v>31</v>
      </c>
      <c r="D12" s="17">
        <f>E12+G12</f>
        <v>117.89999999999999</v>
      </c>
      <c r="E12" s="17">
        <v>113.6</v>
      </c>
      <c r="F12" s="17"/>
      <c r="G12" s="17">
        <v>4.3</v>
      </c>
      <c r="H12" s="11">
        <f>I12+K12</f>
        <v>0</v>
      </c>
      <c r="I12" s="11"/>
      <c r="J12" s="11"/>
      <c r="K12" s="11"/>
      <c r="L12" s="13">
        <f>M12+O12</f>
        <v>117.89999999999999</v>
      </c>
      <c r="M12" s="13">
        <f>E12+I12</f>
        <v>113.6</v>
      </c>
      <c r="N12" s="13">
        <f>F12+J12</f>
        <v>0</v>
      </c>
      <c r="O12" s="13">
        <f>G12+K12</f>
        <v>4.3</v>
      </c>
      <c r="P12" s="71" t="s">
        <v>331</v>
      </c>
      <c r="Q12" s="72"/>
    </row>
    <row r="13" spans="1:17" ht="15.95" customHeight="1" x14ac:dyDescent="0.25">
      <c r="A13" s="21" t="s">
        <v>73</v>
      </c>
      <c r="B13" s="22" t="s">
        <v>180</v>
      </c>
      <c r="C13" s="29"/>
      <c r="D13" s="24">
        <f>D12</f>
        <v>117.89999999999999</v>
      </c>
      <c r="E13" s="24">
        <f>E12</f>
        <v>113.6</v>
      </c>
      <c r="F13" s="24">
        <f>F12</f>
        <v>0</v>
      </c>
      <c r="G13" s="24">
        <f>G12</f>
        <v>4.3</v>
      </c>
      <c r="H13" s="25">
        <f t="shared" ref="H13:O13" si="0">H12</f>
        <v>0</v>
      </c>
      <c r="I13" s="25">
        <f t="shared" si="0"/>
        <v>0</v>
      </c>
      <c r="J13" s="25">
        <f t="shared" si="0"/>
        <v>0</v>
      </c>
      <c r="K13" s="25">
        <f t="shared" si="0"/>
        <v>0</v>
      </c>
      <c r="L13" s="22">
        <f t="shared" si="0"/>
        <v>117.89999999999999</v>
      </c>
      <c r="M13" s="22">
        <f t="shared" si="0"/>
        <v>113.6</v>
      </c>
      <c r="N13" s="22">
        <f t="shared" si="0"/>
        <v>0</v>
      </c>
      <c r="O13" s="22">
        <f t="shared" si="0"/>
        <v>4.3</v>
      </c>
      <c r="P13" s="71" t="s">
        <v>332</v>
      </c>
      <c r="Q13" s="72"/>
    </row>
    <row r="14" spans="1:17" ht="15.95" customHeight="1" x14ac:dyDescent="0.25">
      <c r="A14" s="14" t="s">
        <v>74</v>
      </c>
      <c r="B14" s="458" t="s">
        <v>63</v>
      </c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71" t="s">
        <v>335</v>
      </c>
      <c r="Q14" s="72">
        <f>L12</f>
        <v>117.89999999999999</v>
      </c>
    </row>
    <row r="15" spans="1:17" ht="15" customHeight="1" x14ac:dyDescent="0.25">
      <c r="A15" s="14" t="s">
        <v>75</v>
      </c>
      <c r="B15" s="13" t="s">
        <v>20</v>
      </c>
      <c r="C15" s="16" t="s">
        <v>32</v>
      </c>
      <c r="D15" s="17">
        <f>E15+G15</f>
        <v>26.9</v>
      </c>
      <c r="E15" s="17">
        <v>26.9</v>
      </c>
      <c r="F15" s="17"/>
      <c r="G15" s="17"/>
      <c r="H15" s="11">
        <f>I15+K15</f>
        <v>0</v>
      </c>
      <c r="I15" s="11"/>
      <c r="J15" s="11"/>
      <c r="K15" s="11"/>
      <c r="L15" s="13">
        <f>M15+O15</f>
        <v>26.9</v>
      </c>
      <c r="M15" s="13">
        <f>E15+I15</f>
        <v>26.9</v>
      </c>
      <c r="N15" s="13">
        <f>F15+J15</f>
        <v>0</v>
      </c>
      <c r="O15" s="13">
        <f>G15+K15</f>
        <v>0</v>
      </c>
      <c r="P15" s="71" t="s">
        <v>333</v>
      </c>
      <c r="Q15" s="72">
        <f>SUM(I20:I30)</f>
        <v>0</v>
      </c>
    </row>
    <row r="16" spans="1:17" ht="15.95" customHeight="1" x14ac:dyDescent="0.25">
      <c r="A16" s="21" t="s">
        <v>76</v>
      </c>
      <c r="B16" s="22" t="s">
        <v>181</v>
      </c>
      <c r="C16" s="29"/>
      <c r="D16" s="24">
        <f>D15</f>
        <v>26.9</v>
      </c>
      <c r="E16" s="24">
        <f>E15</f>
        <v>26.9</v>
      </c>
      <c r="F16" s="24">
        <f>F15</f>
        <v>0</v>
      </c>
      <c r="G16" s="24">
        <f>G15</f>
        <v>0</v>
      </c>
      <c r="H16" s="25">
        <f t="shared" ref="H16:O16" si="1">H15</f>
        <v>0</v>
      </c>
      <c r="I16" s="25">
        <f t="shared" si="1"/>
        <v>0</v>
      </c>
      <c r="J16" s="25">
        <f t="shared" si="1"/>
        <v>0</v>
      </c>
      <c r="K16" s="25">
        <f t="shared" si="1"/>
        <v>0</v>
      </c>
      <c r="L16" s="22">
        <f t="shared" si="1"/>
        <v>26.9</v>
      </c>
      <c r="M16" s="22">
        <f t="shared" si="1"/>
        <v>26.9</v>
      </c>
      <c r="N16" s="22">
        <f t="shared" si="1"/>
        <v>0</v>
      </c>
      <c r="O16" s="22">
        <f t="shared" si="1"/>
        <v>0</v>
      </c>
      <c r="P16" s="71" t="s">
        <v>334</v>
      </c>
      <c r="Q16" s="72">
        <f>L15</f>
        <v>26.9</v>
      </c>
    </row>
    <row r="17" spans="1:17" ht="15.95" customHeight="1" x14ac:dyDescent="0.25">
      <c r="A17" s="126" t="s">
        <v>77</v>
      </c>
      <c r="B17" s="159" t="s">
        <v>177</v>
      </c>
      <c r="C17" s="160"/>
      <c r="D17" s="48">
        <f>D13+D16</f>
        <v>144.79999999999998</v>
      </c>
      <c r="E17" s="48">
        <f>E13+E16</f>
        <v>140.5</v>
      </c>
      <c r="F17" s="48">
        <f>F13+F16</f>
        <v>0</v>
      </c>
      <c r="G17" s="48">
        <f>G13+G16</f>
        <v>4.3</v>
      </c>
      <c r="H17" s="49">
        <f t="shared" ref="H17:O17" si="2">H13+H16</f>
        <v>0</v>
      </c>
      <c r="I17" s="49">
        <f t="shared" si="2"/>
        <v>0</v>
      </c>
      <c r="J17" s="49">
        <f t="shared" si="2"/>
        <v>0</v>
      </c>
      <c r="K17" s="49">
        <f t="shared" si="2"/>
        <v>0</v>
      </c>
      <c r="L17" s="50">
        <f t="shared" si="2"/>
        <v>144.79999999999998</v>
      </c>
      <c r="M17" s="50">
        <f t="shared" si="2"/>
        <v>140.5</v>
      </c>
      <c r="N17" s="50">
        <f t="shared" si="2"/>
        <v>0</v>
      </c>
      <c r="O17" s="50">
        <f t="shared" si="2"/>
        <v>4.3</v>
      </c>
      <c r="P17" s="71" t="s">
        <v>336</v>
      </c>
      <c r="Q17" s="72">
        <f>SUM(I66:I79)</f>
        <v>0</v>
      </c>
    </row>
    <row r="18" spans="1:17" ht="15" customHeight="1" x14ac:dyDescent="0.25">
      <c r="A18" s="110" t="s">
        <v>178</v>
      </c>
      <c r="B18" s="127"/>
      <c r="C18" s="128"/>
      <c r="D18" s="127"/>
      <c r="E18" s="127"/>
      <c r="F18" s="112"/>
      <c r="G18" s="112"/>
      <c r="H18" s="112"/>
      <c r="I18" s="112"/>
      <c r="J18" s="112"/>
      <c r="K18" s="112"/>
      <c r="L18" s="112"/>
      <c r="M18" s="112"/>
      <c r="N18" s="112"/>
      <c r="P18" s="71" t="s">
        <v>337</v>
      </c>
      <c r="Q18" s="72">
        <f>SUM(I37:I63)</f>
        <v>0</v>
      </c>
    </row>
    <row r="19" spans="1:17" x14ac:dyDescent="0.25">
      <c r="A19" s="110"/>
      <c r="B19" s="7"/>
      <c r="C19" s="113"/>
      <c r="D19" s="7"/>
      <c r="E19" s="7"/>
      <c r="F19" s="114"/>
      <c r="G19" s="7"/>
      <c r="H19" s="7"/>
      <c r="I19" s="7"/>
      <c r="J19" s="7"/>
      <c r="K19" s="7"/>
      <c r="L19" s="7"/>
      <c r="M19" s="7"/>
      <c r="N19" s="7"/>
      <c r="P19" s="71" t="s">
        <v>338</v>
      </c>
      <c r="Q19" s="72">
        <f>SUM(I82:I85)</f>
        <v>0</v>
      </c>
    </row>
    <row r="20" spans="1:17" x14ac:dyDescent="0.25">
      <c r="A20" s="7"/>
      <c r="B20" s="7"/>
      <c r="C20" s="53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P20" s="76" t="s">
        <v>177</v>
      </c>
      <c r="Q20" s="77">
        <f>SUM(Q10:Q19)</f>
        <v>144.79999999999998</v>
      </c>
    </row>
    <row r="21" spans="1:17" x14ac:dyDescent="0.25">
      <c r="A21" s="7"/>
      <c r="B21" s="7"/>
      <c r="C21" s="53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P21" s="78"/>
      <c r="Q21" s="78"/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78"/>
      <c r="Q22" s="78">
        <f>Q20-L17</f>
        <v>0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Q24" s="2">
        <f>L17-Q20</f>
        <v>0</v>
      </c>
    </row>
    <row r="25" spans="1:17" x14ac:dyDescent="0.25">
      <c r="A25" s="7"/>
      <c r="B25" s="7"/>
      <c r="C25" s="53"/>
      <c r="D25" s="7"/>
      <c r="E25" s="7"/>
      <c r="F25" s="7"/>
      <c r="G25" s="7" t="s">
        <v>178</v>
      </c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C131" s="54"/>
    </row>
    <row r="132" spans="1:14" x14ac:dyDescent="0.25">
      <c r="C132" s="54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</sheetData>
  <mergeCells count="22">
    <mergeCell ref="B14:O14"/>
    <mergeCell ref="L8:L10"/>
    <mergeCell ref="M8:O8"/>
    <mergeCell ref="E9:F9"/>
    <mergeCell ref="G9:G10"/>
    <mergeCell ref="I9:J9"/>
    <mergeCell ref="M9:N9"/>
    <mergeCell ref="O9:O10"/>
    <mergeCell ref="D8:D10"/>
    <mergeCell ref="I8:K8"/>
    <mergeCell ref="B11:O11"/>
    <mergeCell ref="K9:K10"/>
    <mergeCell ref="B8:B10"/>
    <mergeCell ref="C8:C10"/>
    <mergeCell ref="E8:G8"/>
    <mergeCell ref="H8:H10"/>
    <mergeCell ref="A8:A10"/>
    <mergeCell ref="C1:O1"/>
    <mergeCell ref="C2:O2"/>
    <mergeCell ref="C3:O3"/>
    <mergeCell ref="C4:O4"/>
    <mergeCell ref="A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0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494" t="s">
        <v>355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</row>
    <row r="2" spans="1:17" x14ac:dyDescent="0.25">
      <c r="B2" s="494" t="s">
        <v>446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</row>
    <row r="3" spans="1:17" x14ac:dyDescent="0.25">
      <c r="B3" s="494" t="s">
        <v>467</v>
      </c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</row>
    <row r="4" spans="1:17" x14ac:dyDescent="0.25">
      <c r="B4" s="494" t="s">
        <v>372</v>
      </c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</row>
    <row r="5" spans="1:17" ht="15.75" x14ac:dyDescent="0.25">
      <c r="A5" s="57"/>
      <c r="B5" s="57"/>
      <c r="C5" s="57"/>
      <c r="D5" s="57"/>
      <c r="E5" s="57"/>
      <c r="F5" s="57"/>
      <c r="G5" s="57"/>
      <c r="H5" s="58"/>
      <c r="I5" s="58"/>
      <c r="J5" s="58"/>
      <c r="K5" s="58"/>
      <c r="L5" s="57"/>
      <c r="M5" s="57"/>
      <c r="N5" s="57"/>
      <c r="O5" s="57"/>
    </row>
    <row r="6" spans="1:17" ht="29.25" customHeight="1" x14ac:dyDescent="0.25">
      <c r="A6" s="467" t="s">
        <v>453</v>
      </c>
      <c r="B6" s="467"/>
      <c r="C6" s="467"/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7" ht="15" customHeight="1" x14ac:dyDescent="0.25">
      <c r="A7" s="59"/>
      <c r="B7" s="59"/>
      <c r="C7" s="59"/>
      <c r="D7" s="59"/>
      <c r="E7" s="59"/>
      <c r="F7" s="59"/>
      <c r="G7" s="59"/>
      <c r="H7" s="60"/>
      <c r="I7" s="60"/>
      <c r="J7" s="60"/>
      <c r="K7" s="60"/>
      <c r="L7" s="59"/>
      <c r="M7" s="59"/>
      <c r="N7" s="59"/>
      <c r="O7" s="5" t="s">
        <v>457</v>
      </c>
    </row>
    <row r="8" spans="1:17" x14ac:dyDescent="0.25">
      <c r="A8" s="471" t="s">
        <v>5</v>
      </c>
      <c r="B8" s="474" t="s">
        <v>352</v>
      </c>
      <c r="C8" s="474" t="s">
        <v>54</v>
      </c>
      <c r="D8" s="451" t="s">
        <v>363</v>
      </c>
      <c r="E8" s="455" t="s">
        <v>200</v>
      </c>
      <c r="F8" s="455"/>
      <c r="G8" s="456"/>
      <c r="H8" s="477" t="s">
        <v>365</v>
      </c>
      <c r="I8" s="480" t="s">
        <v>200</v>
      </c>
      <c r="J8" s="481"/>
      <c r="K8" s="482"/>
      <c r="L8" s="450" t="s">
        <v>0</v>
      </c>
      <c r="M8" s="459" t="s">
        <v>200</v>
      </c>
      <c r="N8" s="460"/>
      <c r="O8" s="461"/>
    </row>
    <row r="9" spans="1:17" x14ac:dyDescent="0.25">
      <c r="A9" s="472"/>
      <c r="B9" s="475"/>
      <c r="C9" s="475"/>
      <c r="D9" s="452"/>
      <c r="E9" s="456" t="s">
        <v>1</v>
      </c>
      <c r="F9" s="483"/>
      <c r="G9" s="457" t="s">
        <v>2</v>
      </c>
      <c r="H9" s="478"/>
      <c r="I9" s="489" t="s">
        <v>1</v>
      </c>
      <c r="J9" s="489"/>
      <c r="K9" s="470" t="s">
        <v>2</v>
      </c>
      <c r="L9" s="450"/>
      <c r="M9" s="450" t="s">
        <v>1</v>
      </c>
      <c r="N9" s="450"/>
      <c r="O9" s="462" t="s">
        <v>2</v>
      </c>
    </row>
    <row r="10" spans="1:17" ht="30" customHeight="1" x14ac:dyDescent="0.25">
      <c r="A10" s="473"/>
      <c r="B10" s="476"/>
      <c r="C10" s="476"/>
      <c r="D10" s="453"/>
      <c r="E10" s="61" t="s">
        <v>3</v>
      </c>
      <c r="F10" s="62" t="s">
        <v>4</v>
      </c>
      <c r="G10" s="451"/>
      <c r="H10" s="479"/>
      <c r="I10" s="63" t="s">
        <v>3</v>
      </c>
      <c r="J10" s="64" t="s">
        <v>4</v>
      </c>
      <c r="K10" s="477"/>
      <c r="L10" s="512"/>
      <c r="M10" s="65" t="s">
        <v>3</v>
      </c>
      <c r="N10" s="66" t="s">
        <v>4</v>
      </c>
      <c r="O10" s="474"/>
    </row>
    <row r="11" spans="1:17" ht="15.95" customHeight="1" x14ac:dyDescent="0.25">
      <c r="A11" s="6" t="s">
        <v>72</v>
      </c>
      <c r="B11" s="458" t="s">
        <v>6</v>
      </c>
      <c r="C11" s="458"/>
      <c r="D11" s="458"/>
      <c r="E11" s="458"/>
      <c r="F11" s="458"/>
      <c r="G11" s="458"/>
      <c r="H11" s="458"/>
      <c r="I11" s="458"/>
      <c r="J11" s="458"/>
      <c r="K11" s="458"/>
      <c r="L11" s="458"/>
      <c r="M11" s="458"/>
      <c r="N11" s="458"/>
      <c r="O11" s="458"/>
    </row>
    <row r="12" spans="1:17" ht="15" customHeight="1" x14ac:dyDescent="0.25">
      <c r="A12" s="6" t="s">
        <v>187</v>
      </c>
      <c r="B12" s="27" t="s">
        <v>20</v>
      </c>
      <c r="C12" s="8" t="s">
        <v>9</v>
      </c>
      <c r="D12" s="9">
        <f>E12+G12</f>
        <v>4</v>
      </c>
      <c r="E12" s="9">
        <v>4</v>
      </c>
      <c r="F12" s="9"/>
      <c r="G12" s="9"/>
      <c r="H12" s="10">
        <f>I12+K12</f>
        <v>0</v>
      </c>
      <c r="I12" s="10"/>
      <c r="J12" s="10"/>
      <c r="K12" s="10"/>
      <c r="L12" s="12">
        <f>M12+O12</f>
        <v>4</v>
      </c>
      <c r="M12" s="12">
        <f>E12+I12</f>
        <v>4</v>
      </c>
      <c r="N12" s="12">
        <f>F12+J12</f>
        <v>0</v>
      </c>
      <c r="O12" s="12">
        <f>G12+K12</f>
        <v>0</v>
      </c>
    </row>
    <row r="13" spans="1:17" x14ac:dyDescent="0.25">
      <c r="A13" s="6" t="s">
        <v>73</v>
      </c>
      <c r="B13" s="67" t="s">
        <v>351</v>
      </c>
      <c r="C13" s="16" t="s">
        <v>9</v>
      </c>
      <c r="D13" s="68">
        <f t="shared" ref="D13:D21" si="0">E13+G13</f>
        <v>2.9</v>
      </c>
      <c r="E13" s="68">
        <v>2.9</v>
      </c>
      <c r="F13" s="68"/>
      <c r="G13" s="68"/>
      <c r="H13" s="69">
        <f t="shared" ref="H13:H21" si="1">I13+K13</f>
        <v>0</v>
      </c>
      <c r="I13" s="69"/>
      <c r="J13" s="69"/>
      <c r="K13" s="69"/>
      <c r="L13" s="70">
        <f t="shared" ref="L13:L21" si="2">M13+O13</f>
        <v>2.9</v>
      </c>
      <c r="M13" s="70">
        <f t="shared" ref="M13:M21" si="3">E13+I13</f>
        <v>2.9</v>
      </c>
      <c r="N13" s="70">
        <f t="shared" ref="N13:N21" si="4">F13+J13</f>
        <v>0</v>
      </c>
      <c r="O13" s="70">
        <f t="shared" ref="O13:O21" si="5">G13+K13</f>
        <v>0</v>
      </c>
      <c r="P13" s="526"/>
      <c r="Q13" s="526"/>
    </row>
    <row r="14" spans="1:17" ht="15" customHeight="1" x14ac:dyDescent="0.25">
      <c r="A14" s="6" t="s">
        <v>74</v>
      </c>
      <c r="B14" s="36" t="s">
        <v>10</v>
      </c>
      <c r="C14" s="16" t="s">
        <v>9</v>
      </c>
      <c r="D14" s="17">
        <f t="shared" si="0"/>
        <v>0.6</v>
      </c>
      <c r="E14" s="17">
        <v>0.6</v>
      </c>
      <c r="F14" s="17"/>
      <c r="G14" s="17"/>
      <c r="H14" s="11">
        <f t="shared" si="1"/>
        <v>0</v>
      </c>
      <c r="I14" s="11"/>
      <c r="J14" s="11"/>
      <c r="K14" s="11"/>
      <c r="L14" s="13">
        <f t="shared" si="2"/>
        <v>0.6</v>
      </c>
      <c r="M14" s="13">
        <f t="shared" si="3"/>
        <v>0.6</v>
      </c>
      <c r="N14" s="13">
        <f t="shared" si="4"/>
        <v>0</v>
      </c>
      <c r="O14" s="13">
        <f t="shared" si="5"/>
        <v>0</v>
      </c>
      <c r="P14" s="71" t="s">
        <v>329</v>
      </c>
      <c r="Q14" s="72">
        <f>SUM(L12:L21)</f>
        <v>14.299999999999999</v>
      </c>
    </row>
    <row r="15" spans="1:17" ht="15" customHeight="1" x14ac:dyDescent="0.25">
      <c r="A15" s="6" t="s">
        <v>75</v>
      </c>
      <c r="B15" s="36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1">
        <f t="shared" si="1"/>
        <v>0</v>
      </c>
      <c r="I15" s="11"/>
      <c r="J15" s="11"/>
      <c r="K15" s="11"/>
      <c r="L15" s="13">
        <f t="shared" si="2"/>
        <v>0.5</v>
      </c>
      <c r="M15" s="13">
        <f t="shared" si="3"/>
        <v>0.5</v>
      </c>
      <c r="N15" s="13">
        <f t="shared" si="4"/>
        <v>0</v>
      </c>
      <c r="O15" s="13">
        <f t="shared" si="5"/>
        <v>0</v>
      </c>
      <c r="P15" s="71" t="s">
        <v>330</v>
      </c>
      <c r="Q15" s="72"/>
    </row>
    <row r="16" spans="1:17" ht="15" customHeight="1" x14ac:dyDescent="0.25">
      <c r="A16" s="6" t="s">
        <v>76</v>
      </c>
      <c r="B16" s="36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si="1"/>
        <v>0</v>
      </c>
      <c r="I16" s="11"/>
      <c r="J16" s="11"/>
      <c r="K16" s="11"/>
      <c r="L16" s="13">
        <f t="shared" si="2"/>
        <v>1.5</v>
      </c>
      <c r="M16" s="13">
        <f t="shared" si="3"/>
        <v>1.5</v>
      </c>
      <c r="N16" s="13">
        <f t="shared" si="4"/>
        <v>0</v>
      </c>
      <c r="O16" s="13">
        <f t="shared" si="5"/>
        <v>0</v>
      </c>
      <c r="P16" s="71" t="s">
        <v>331</v>
      </c>
      <c r="Q16" s="72"/>
    </row>
    <row r="17" spans="1:17" ht="15" customHeight="1" x14ac:dyDescent="0.25">
      <c r="A17" s="14" t="s">
        <v>77</v>
      </c>
      <c r="B17" s="13" t="s">
        <v>14</v>
      </c>
      <c r="C17" s="16" t="s">
        <v>9</v>
      </c>
      <c r="D17" s="17">
        <f t="shared" si="0"/>
        <v>1.2</v>
      </c>
      <c r="E17" s="17">
        <v>1.2</v>
      </c>
      <c r="F17" s="17"/>
      <c r="G17" s="17"/>
      <c r="H17" s="11">
        <f t="shared" si="1"/>
        <v>0</v>
      </c>
      <c r="I17" s="11"/>
      <c r="J17" s="11"/>
      <c r="K17" s="11"/>
      <c r="L17" s="13">
        <f t="shared" si="2"/>
        <v>1.2</v>
      </c>
      <c r="M17" s="13">
        <f t="shared" si="3"/>
        <v>1.2</v>
      </c>
      <c r="N17" s="13">
        <f t="shared" si="4"/>
        <v>0</v>
      </c>
      <c r="O17" s="13">
        <f t="shared" si="5"/>
        <v>0</v>
      </c>
      <c r="P17" s="71" t="s">
        <v>332</v>
      </c>
      <c r="Q17" s="72"/>
    </row>
    <row r="18" spans="1:17" ht="15" customHeight="1" x14ac:dyDescent="0.25">
      <c r="A18" s="20" t="s">
        <v>78</v>
      </c>
      <c r="B18" s="27" t="s">
        <v>15</v>
      </c>
      <c r="C18" s="16" t="s">
        <v>9</v>
      </c>
      <c r="D18" s="17">
        <f t="shared" si="0"/>
        <v>0.1</v>
      </c>
      <c r="E18" s="17">
        <v>0.1</v>
      </c>
      <c r="F18" s="17"/>
      <c r="G18" s="17"/>
      <c r="H18" s="11">
        <f t="shared" si="1"/>
        <v>0</v>
      </c>
      <c r="I18" s="11"/>
      <c r="J18" s="11"/>
      <c r="K18" s="11"/>
      <c r="L18" s="13">
        <f t="shared" si="2"/>
        <v>0.1</v>
      </c>
      <c r="M18" s="13">
        <f t="shared" si="3"/>
        <v>0.1</v>
      </c>
      <c r="N18" s="13">
        <f t="shared" si="4"/>
        <v>0</v>
      </c>
      <c r="O18" s="13">
        <f t="shared" si="5"/>
        <v>0</v>
      </c>
      <c r="P18" s="71" t="s">
        <v>335</v>
      </c>
      <c r="Q18" s="72"/>
    </row>
    <row r="19" spans="1:17" ht="15" customHeight="1" x14ac:dyDescent="0.25">
      <c r="A19" s="6" t="s">
        <v>79</v>
      </c>
      <c r="B19" s="36" t="s">
        <v>16</v>
      </c>
      <c r="C19" s="16" t="s">
        <v>9</v>
      </c>
      <c r="D19" s="17">
        <f t="shared" si="0"/>
        <v>2.2000000000000002</v>
      </c>
      <c r="E19" s="17">
        <v>2.2000000000000002</v>
      </c>
      <c r="F19" s="17"/>
      <c r="G19" s="17"/>
      <c r="H19" s="11">
        <f t="shared" si="1"/>
        <v>0</v>
      </c>
      <c r="I19" s="11"/>
      <c r="J19" s="11"/>
      <c r="K19" s="11"/>
      <c r="L19" s="13">
        <f t="shared" si="2"/>
        <v>2.2000000000000002</v>
      </c>
      <c r="M19" s="13">
        <f t="shared" si="3"/>
        <v>2.2000000000000002</v>
      </c>
      <c r="N19" s="13">
        <f t="shared" si="4"/>
        <v>0</v>
      </c>
      <c r="O19" s="13">
        <f t="shared" si="5"/>
        <v>0</v>
      </c>
      <c r="P19" s="71" t="s">
        <v>333</v>
      </c>
      <c r="Q19" s="72">
        <f>SUM(L24:L34)</f>
        <v>38.5</v>
      </c>
    </row>
    <row r="20" spans="1:17" ht="15" customHeight="1" x14ac:dyDescent="0.25">
      <c r="A20" s="6" t="s">
        <v>80</v>
      </c>
      <c r="B20" s="36" t="s">
        <v>17</v>
      </c>
      <c r="C20" s="16" t="s">
        <v>9</v>
      </c>
      <c r="D20" s="17">
        <f t="shared" si="0"/>
        <v>0.6</v>
      </c>
      <c r="E20" s="17">
        <v>0.6</v>
      </c>
      <c r="F20" s="17"/>
      <c r="G20" s="17"/>
      <c r="H20" s="11">
        <f t="shared" si="1"/>
        <v>0</v>
      </c>
      <c r="I20" s="11"/>
      <c r="J20" s="11"/>
      <c r="K20" s="11"/>
      <c r="L20" s="13">
        <f t="shared" si="2"/>
        <v>0.6</v>
      </c>
      <c r="M20" s="13">
        <f t="shared" si="3"/>
        <v>0.6</v>
      </c>
      <c r="N20" s="13">
        <f t="shared" si="4"/>
        <v>0</v>
      </c>
      <c r="O20" s="13">
        <f t="shared" si="5"/>
        <v>0</v>
      </c>
      <c r="P20" s="71" t="s">
        <v>334</v>
      </c>
      <c r="Q20" s="72">
        <f>L37</f>
        <v>98.8</v>
      </c>
    </row>
    <row r="21" spans="1:17" ht="15" customHeight="1" x14ac:dyDescent="0.25">
      <c r="A21" s="6" t="s">
        <v>81</v>
      </c>
      <c r="B21" s="36" t="s">
        <v>18</v>
      </c>
      <c r="C21" s="16" t="s">
        <v>9</v>
      </c>
      <c r="D21" s="17">
        <f t="shared" si="0"/>
        <v>0.7</v>
      </c>
      <c r="E21" s="17">
        <v>0.7</v>
      </c>
      <c r="F21" s="17"/>
      <c r="G21" s="17"/>
      <c r="H21" s="11">
        <f t="shared" si="1"/>
        <v>0</v>
      </c>
      <c r="I21" s="11"/>
      <c r="J21" s="11"/>
      <c r="K21" s="11"/>
      <c r="L21" s="13">
        <f t="shared" si="2"/>
        <v>0.7</v>
      </c>
      <c r="M21" s="13">
        <f t="shared" si="3"/>
        <v>0.7</v>
      </c>
      <c r="N21" s="13">
        <f t="shared" si="4"/>
        <v>0</v>
      </c>
      <c r="O21" s="13">
        <f t="shared" si="5"/>
        <v>0</v>
      </c>
      <c r="P21" s="71" t="s">
        <v>336</v>
      </c>
      <c r="Q21" s="72">
        <f>SUM(L71:L84)</f>
        <v>54.1</v>
      </c>
    </row>
    <row r="22" spans="1:17" ht="15.95" customHeight="1" x14ac:dyDescent="0.25">
      <c r="A22" s="21" t="s">
        <v>82</v>
      </c>
      <c r="B22" s="45" t="s">
        <v>179</v>
      </c>
      <c r="C22" s="73"/>
      <c r="D22" s="74">
        <f>SUM(D12:D21)</f>
        <v>14.299999999999999</v>
      </c>
      <c r="E22" s="74">
        <f>SUM(E12:E21)</f>
        <v>14.299999999999999</v>
      </c>
      <c r="F22" s="74">
        <f>SUM(F12:F21)</f>
        <v>0</v>
      </c>
      <c r="G22" s="74">
        <f>SUM(G12:G21)</f>
        <v>0</v>
      </c>
      <c r="H22" s="75">
        <f t="shared" ref="H22:O22" si="6">SUM(H12:H21)</f>
        <v>0</v>
      </c>
      <c r="I22" s="75">
        <f t="shared" si="6"/>
        <v>0</v>
      </c>
      <c r="J22" s="75">
        <f t="shared" si="6"/>
        <v>0</v>
      </c>
      <c r="K22" s="75">
        <f t="shared" si="6"/>
        <v>0</v>
      </c>
      <c r="L22" s="45">
        <f t="shared" si="6"/>
        <v>14.299999999999999</v>
      </c>
      <c r="M22" s="45">
        <f t="shared" si="6"/>
        <v>14.299999999999999</v>
      </c>
      <c r="N22" s="45">
        <f t="shared" si="6"/>
        <v>0</v>
      </c>
      <c r="O22" s="45">
        <f t="shared" si="6"/>
        <v>0</v>
      </c>
      <c r="P22" s="71" t="s">
        <v>337</v>
      </c>
      <c r="Q22" s="72">
        <f>SUM(L40:L68)</f>
        <v>596</v>
      </c>
    </row>
    <row r="23" spans="1:17" ht="15.95" customHeight="1" x14ac:dyDescent="0.25">
      <c r="A23" s="20" t="s">
        <v>83</v>
      </c>
      <c r="B23" s="458" t="s">
        <v>59</v>
      </c>
      <c r="C23" s="458"/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8"/>
      <c r="P23" s="71" t="s">
        <v>338</v>
      </c>
      <c r="Q23" s="72">
        <f>SUM(L87:L90)</f>
        <v>251.1</v>
      </c>
    </row>
    <row r="24" spans="1:17" ht="15" customHeight="1" x14ac:dyDescent="0.25">
      <c r="A24" s="6" t="s">
        <v>84</v>
      </c>
      <c r="B24" s="27" t="s">
        <v>7</v>
      </c>
      <c r="C24" s="8" t="s">
        <v>22</v>
      </c>
      <c r="D24" s="9">
        <f>E24+G24</f>
        <v>0.1</v>
      </c>
      <c r="E24" s="9">
        <v>0.1</v>
      </c>
      <c r="F24" s="9"/>
      <c r="G24" s="9"/>
      <c r="H24" s="10">
        <f t="shared" ref="H24:H34" si="7">I24+K24</f>
        <v>0</v>
      </c>
      <c r="I24" s="10"/>
      <c r="J24" s="10"/>
      <c r="K24" s="10"/>
      <c r="L24" s="12">
        <f t="shared" ref="L24:L34" si="8">M24+O24</f>
        <v>0.1</v>
      </c>
      <c r="M24" s="12">
        <f t="shared" ref="M24:M34" si="9">E24+I24</f>
        <v>0.1</v>
      </c>
      <c r="N24" s="12">
        <f t="shared" ref="N24:N34" si="10">F24+J24</f>
        <v>0</v>
      </c>
      <c r="O24" s="12">
        <f t="shared" ref="O24:O34" si="11">G24+K24</f>
        <v>0</v>
      </c>
      <c r="P24" s="76" t="s">
        <v>177</v>
      </c>
      <c r="Q24" s="77">
        <f>SUM(Q14:Q23)</f>
        <v>1052.8</v>
      </c>
    </row>
    <row r="25" spans="1:17" ht="15" customHeight="1" x14ac:dyDescent="0.25">
      <c r="A25" s="6" t="s">
        <v>85</v>
      </c>
      <c r="B25" s="36" t="s">
        <v>10</v>
      </c>
      <c r="C25" s="16" t="s">
        <v>22</v>
      </c>
      <c r="D25" s="17">
        <f t="shared" ref="D25:D34" si="12">E25+G25</f>
        <v>0.7</v>
      </c>
      <c r="E25" s="17">
        <v>0.7</v>
      </c>
      <c r="F25" s="17"/>
      <c r="G25" s="17"/>
      <c r="H25" s="11">
        <f t="shared" si="7"/>
        <v>0</v>
      </c>
      <c r="I25" s="11"/>
      <c r="J25" s="11"/>
      <c r="K25" s="11"/>
      <c r="L25" s="13">
        <f t="shared" si="8"/>
        <v>0.7</v>
      </c>
      <c r="M25" s="13">
        <f t="shared" si="9"/>
        <v>0.7</v>
      </c>
      <c r="N25" s="13">
        <f t="shared" si="10"/>
        <v>0</v>
      </c>
      <c r="O25" s="13">
        <f t="shared" si="11"/>
        <v>0</v>
      </c>
      <c r="P25" s="78"/>
      <c r="Q25" s="78"/>
    </row>
    <row r="26" spans="1:17" ht="15" customHeight="1" x14ac:dyDescent="0.25">
      <c r="A26" s="6" t="s">
        <v>86</v>
      </c>
      <c r="B26" s="36" t="s">
        <v>11</v>
      </c>
      <c r="C26" s="16" t="s">
        <v>22</v>
      </c>
      <c r="D26" s="17">
        <f t="shared" si="12"/>
        <v>16.3</v>
      </c>
      <c r="E26" s="17">
        <v>13.3</v>
      </c>
      <c r="F26" s="17"/>
      <c r="G26" s="17">
        <v>3</v>
      </c>
      <c r="H26" s="11">
        <f t="shared" si="7"/>
        <v>0</v>
      </c>
      <c r="I26" s="11"/>
      <c r="J26" s="11"/>
      <c r="K26" s="11"/>
      <c r="L26" s="13">
        <f t="shared" si="8"/>
        <v>16.3</v>
      </c>
      <c r="M26" s="13">
        <f t="shared" si="9"/>
        <v>13.3</v>
      </c>
      <c r="N26" s="13">
        <f t="shared" si="10"/>
        <v>0</v>
      </c>
      <c r="O26" s="13">
        <f t="shared" si="11"/>
        <v>3</v>
      </c>
      <c r="P26" s="78"/>
      <c r="Q26" s="78">
        <f>Q24-L92</f>
        <v>0</v>
      </c>
    </row>
    <row r="27" spans="1:17" ht="15" customHeight="1" x14ac:dyDescent="0.25">
      <c r="A27" s="6" t="s">
        <v>87</v>
      </c>
      <c r="B27" s="36" t="s">
        <v>12</v>
      </c>
      <c r="C27" s="16" t="s">
        <v>22</v>
      </c>
      <c r="D27" s="17">
        <f t="shared" si="12"/>
        <v>1.1000000000000001</v>
      </c>
      <c r="E27" s="17">
        <v>1.1000000000000001</v>
      </c>
      <c r="F27" s="17"/>
      <c r="G27" s="17"/>
      <c r="H27" s="11">
        <f t="shared" si="7"/>
        <v>0</v>
      </c>
      <c r="I27" s="11"/>
      <c r="J27" s="11"/>
      <c r="K27" s="11"/>
      <c r="L27" s="13">
        <f t="shared" si="8"/>
        <v>1.1000000000000001</v>
      </c>
      <c r="M27" s="13">
        <f t="shared" si="9"/>
        <v>1.1000000000000001</v>
      </c>
      <c r="N27" s="13">
        <f t="shared" si="10"/>
        <v>0</v>
      </c>
      <c r="O27" s="13">
        <f t="shared" si="11"/>
        <v>0</v>
      </c>
    </row>
    <row r="28" spans="1:17" ht="15" customHeight="1" x14ac:dyDescent="0.25">
      <c r="A28" s="6" t="s">
        <v>88</v>
      </c>
      <c r="B28" s="36" t="s">
        <v>13</v>
      </c>
      <c r="C28" s="16" t="s">
        <v>22</v>
      </c>
      <c r="D28" s="17">
        <f t="shared" si="12"/>
        <v>1.6</v>
      </c>
      <c r="E28" s="17">
        <v>1.6</v>
      </c>
      <c r="F28" s="17"/>
      <c r="G28" s="17"/>
      <c r="H28" s="11">
        <f t="shared" si="7"/>
        <v>0</v>
      </c>
      <c r="I28" s="11"/>
      <c r="J28" s="11"/>
      <c r="K28" s="11"/>
      <c r="L28" s="13">
        <f t="shared" si="8"/>
        <v>1.6</v>
      </c>
      <c r="M28" s="13">
        <f t="shared" si="9"/>
        <v>1.6</v>
      </c>
      <c r="N28" s="13">
        <f t="shared" si="10"/>
        <v>0</v>
      </c>
      <c r="O28" s="13">
        <f t="shared" si="11"/>
        <v>0</v>
      </c>
      <c r="Q28" s="2">
        <f>L92-Q24</f>
        <v>0</v>
      </c>
    </row>
    <row r="29" spans="1:17" ht="15" customHeight="1" x14ac:dyDescent="0.25">
      <c r="A29" s="14" t="s">
        <v>89</v>
      </c>
      <c r="B29" s="13" t="s">
        <v>14</v>
      </c>
      <c r="C29" s="16" t="s">
        <v>22</v>
      </c>
      <c r="D29" s="17">
        <f t="shared" si="12"/>
        <v>3.4</v>
      </c>
      <c r="E29" s="17">
        <v>3.4</v>
      </c>
      <c r="F29" s="17"/>
      <c r="G29" s="17"/>
      <c r="H29" s="11">
        <f t="shared" si="7"/>
        <v>0</v>
      </c>
      <c r="I29" s="11"/>
      <c r="J29" s="11"/>
      <c r="K29" s="11"/>
      <c r="L29" s="13">
        <f t="shared" si="8"/>
        <v>3.4</v>
      </c>
      <c r="M29" s="13">
        <f t="shared" si="9"/>
        <v>3.4</v>
      </c>
      <c r="N29" s="13">
        <f t="shared" si="10"/>
        <v>0</v>
      </c>
      <c r="O29" s="13">
        <f t="shared" si="11"/>
        <v>0</v>
      </c>
    </row>
    <row r="30" spans="1:17" x14ac:dyDescent="0.25">
      <c r="A30" s="14" t="s">
        <v>90</v>
      </c>
      <c r="B30" s="13" t="s">
        <v>15</v>
      </c>
      <c r="C30" s="16" t="s">
        <v>22</v>
      </c>
      <c r="D30" s="17">
        <f t="shared" si="12"/>
        <v>3</v>
      </c>
      <c r="E30" s="17">
        <v>3</v>
      </c>
      <c r="F30" s="17"/>
      <c r="G30" s="17"/>
      <c r="H30" s="11">
        <f t="shared" si="7"/>
        <v>0</v>
      </c>
      <c r="I30" s="11"/>
      <c r="J30" s="11"/>
      <c r="K30" s="11"/>
      <c r="L30" s="13">
        <f t="shared" si="8"/>
        <v>3</v>
      </c>
      <c r="M30" s="13">
        <f t="shared" si="9"/>
        <v>3</v>
      </c>
      <c r="N30" s="13">
        <f t="shared" si="10"/>
        <v>0</v>
      </c>
      <c r="O30" s="13">
        <f t="shared" si="11"/>
        <v>0</v>
      </c>
    </row>
    <row r="31" spans="1:17" ht="15" customHeight="1" x14ac:dyDescent="0.25">
      <c r="A31" s="6" t="s">
        <v>91</v>
      </c>
      <c r="B31" s="36" t="s">
        <v>16</v>
      </c>
      <c r="C31" s="16" t="s">
        <v>22</v>
      </c>
      <c r="D31" s="17">
        <f t="shared" si="12"/>
        <v>9.5</v>
      </c>
      <c r="E31" s="17">
        <v>9.5</v>
      </c>
      <c r="F31" s="17"/>
      <c r="G31" s="17"/>
      <c r="H31" s="11">
        <f t="shared" si="7"/>
        <v>0</v>
      </c>
      <c r="I31" s="11"/>
      <c r="J31" s="11"/>
      <c r="K31" s="11"/>
      <c r="L31" s="13">
        <f t="shared" si="8"/>
        <v>9.5</v>
      </c>
      <c r="M31" s="13">
        <f t="shared" si="9"/>
        <v>9.5</v>
      </c>
      <c r="N31" s="13">
        <f t="shared" si="10"/>
        <v>0</v>
      </c>
      <c r="O31" s="13">
        <f t="shared" si="11"/>
        <v>0</v>
      </c>
    </row>
    <row r="32" spans="1:17" ht="15" customHeight="1" x14ac:dyDescent="0.25">
      <c r="A32" s="6" t="s">
        <v>92</v>
      </c>
      <c r="B32" s="36" t="s">
        <v>17</v>
      </c>
      <c r="C32" s="16" t="s">
        <v>22</v>
      </c>
      <c r="D32" s="17">
        <f t="shared" si="12"/>
        <v>0.4</v>
      </c>
      <c r="E32" s="17">
        <v>0.4</v>
      </c>
      <c r="F32" s="17"/>
      <c r="G32" s="17"/>
      <c r="H32" s="11">
        <f t="shared" si="7"/>
        <v>0</v>
      </c>
      <c r="I32" s="11"/>
      <c r="J32" s="11"/>
      <c r="K32" s="11"/>
      <c r="L32" s="13">
        <f t="shared" si="8"/>
        <v>0.4</v>
      </c>
      <c r="M32" s="13">
        <f t="shared" si="9"/>
        <v>0.4</v>
      </c>
      <c r="N32" s="13">
        <f t="shared" si="10"/>
        <v>0</v>
      </c>
      <c r="O32" s="13">
        <f t="shared" si="11"/>
        <v>0</v>
      </c>
    </row>
    <row r="33" spans="1:15" ht="15" customHeight="1" x14ac:dyDescent="0.25">
      <c r="A33" s="6" t="s">
        <v>93</v>
      </c>
      <c r="B33" s="36" t="s">
        <v>18</v>
      </c>
      <c r="C33" s="16" t="s">
        <v>22</v>
      </c>
      <c r="D33" s="17">
        <f t="shared" si="12"/>
        <v>1.5</v>
      </c>
      <c r="E33" s="17">
        <v>1.5</v>
      </c>
      <c r="F33" s="17"/>
      <c r="G33" s="17"/>
      <c r="H33" s="11">
        <f t="shared" si="7"/>
        <v>0</v>
      </c>
      <c r="I33" s="11"/>
      <c r="J33" s="11"/>
      <c r="K33" s="11"/>
      <c r="L33" s="13">
        <f t="shared" si="8"/>
        <v>1.5</v>
      </c>
      <c r="M33" s="13">
        <f t="shared" si="9"/>
        <v>1.5</v>
      </c>
      <c r="N33" s="13">
        <f t="shared" si="10"/>
        <v>0</v>
      </c>
      <c r="O33" s="13">
        <f t="shared" si="11"/>
        <v>0</v>
      </c>
    </row>
    <row r="34" spans="1:15" ht="15" customHeight="1" x14ac:dyDescent="0.25">
      <c r="A34" s="6" t="s">
        <v>94</v>
      </c>
      <c r="B34" s="36" t="s">
        <v>19</v>
      </c>
      <c r="C34" s="16" t="s">
        <v>22</v>
      </c>
      <c r="D34" s="17">
        <f t="shared" si="12"/>
        <v>0.9</v>
      </c>
      <c r="E34" s="17">
        <v>0.9</v>
      </c>
      <c r="F34" s="17"/>
      <c r="G34" s="17"/>
      <c r="H34" s="11">
        <f t="shared" si="7"/>
        <v>0</v>
      </c>
      <c r="I34" s="11"/>
      <c r="J34" s="11"/>
      <c r="K34" s="11"/>
      <c r="L34" s="13">
        <f t="shared" si="8"/>
        <v>0.9</v>
      </c>
      <c r="M34" s="13">
        <f t="shared" si="9"/>
        <v>0.9</v>
      </c>
      <c r="N34" s="13">
        <f t="shared" si="10"/>
        <v>0</v>
      </c>
      <c r="O34" s="13">
        <f t="shared" si="11"/>
        <v>0</v>
      </c>
    </row>
    <row r="35" spans="1:15" ht="15.95" customHeight="1" x14ac:dyDescent="0.25">
      <c r="A35" s="21" t="s">
        <v>95</v>
      </c>
      <c r="B35" s="22" t="s">
        <v>180</v>
      </c>
      <c r="C35" s="26"/>
      <c r="D35" s="24">
        <f>SUM(D24:D34)</f>
        <v>38.5</v>
      </c>
      <c r="E35" s="24">
        <f>SUM(E24:E34)</f>
        <v>35.5</v>
      </c>
      <c r="F35" s="24">
        <f>SUM(F24:F34)</f>
        <v>0</v>
      </c>
      <c r="G35" s="24">
        <f t="shared" ref="G35:O35" si="13">SUM(G24:G34)</f>
        <v>3</v>
      </c>
      <c r="H35" s="25">
        <f t="shared" si="13"/>
        <v>0</v>
      </c>
      <c r="I35" s="25">
        <f t="shared" si="13"/>
        <v>0</v>
      </c>
      <c r="J35" s="25">
        <f t="shared" si="13"/>
        <v>0</v>
      </c>
      <c r="K35" s="25">
        <f t="shared" si="13"/>
        <v>0</v>
      </c>
      <c r="L35" s="22">
        <f t="shared" si="13"/>
        <v>38.5</v>
      </c>
      <c r="M35" s="22">
        <f t="shared" si="13"/>
        <v>35.5</v>
      </c>
      <c r="N35" s="22">
        <f t="shared" si="13"/>
        <v>0</v>
      </c>
      <c r="O35" s="22">
        <f t="shared" si="13"/>
        <v>3</v>
      </c>
    </row>
    <row r="36" spans="1:15" ht="15.95" customHeight="1" x14ac:dyDescent="0.25">
      <c r="A36" s="14" t="s">
        <v>96</v>
      </c>
      <c r="B36" s="527" t="s">
        <v>63</v>
      </c>
      <c r="C36" s="528"/>
      <c r="D36" s="528"/>
      <c r="E36" s="528"/>
      <c r="F36" s="528"/>
      <c r="G36" s="528"/>
      <c r="H36" s="528"/>
      <c r="I36" s="528"/>
      <c r="J36" s="528"/>
      <c r="K36" s="528"/>
      <c r="L36" s="528"/>
      <c r="M36" s="528"/>
      <c r="N36" s="528"/>
      <c r="O36" s="528"/>
    </row>
    <row r="37" spans="1:15" ht="15" customHeight="1" x14ac:dyDescent="0.25">
      <c r="A37" s="6" t="s">
        <v>97</v>
      </c>
      <c r="B37" s="36" t="s">
        <v>20</v>
      </c>
      <c r="C37" s="16" t="s">
        <v>32</v>
      </c>
      <c r="D37" s="17">
        <f>E37+G37</f>
        <v>98.8</v>
      </c>
      <c r="E37" s="17">
        <v>33</v>
      </c>
      <c r="F37" s="17"/>
      <c r="G37" s="17">
        <v>65.8</v>
      </c>
      <c r="H37" s="11">
        <f t="shared" ref="H37:H90" si="14">I37+K37</f>
        <v>0</v>
      </c>
      <c r="I37" s="11"/>
      <c r="J37" s="11"/>
      <c r="K37" s="11"/>
      <c r="L37" s="13">
        <f t="shared" ref="L37:L90" si="15">M37+O37</f>
        <v>98.8</v>
      </c>
      <c r="M37" s="13">
        <f t="shared" ref="M37:M90" si="16">E37+I37</f>
        <v>33</v>
      </c>
      <c r="N37" s="13">
        <f t="shared" ref="N37:N90" si="17">F37+J37</f>
        <v>0</v>
      </c>
      <c r="O37" s="13">
        <f t="shared" ref="O37:O90" si="18">G37+K37</f>
        <v>65.8</v>
      </c>
    </row>
    <row r="38" spans="1:15" ht="15.95" customHeight="1" x14ac:dyDescent="0.25">
      <c r="A38" s="21" t="s">
        <v>98</v>
      </c>
      <c r="B38" s="45" t="s">
        <v>181</v>
      </c>
      <c r="C38" s="79"/>
      <c r="D38" s="74">
        <f t="shared" ref="D38:O38" si="19">D37</f>
        <v>98.8</v>
      </c>
      <c r="E38" s="74">
        <f t="shared" si="19"/>
        <v>33</v>
      </c>
      <c r="F38" s="74">
        <f t="shared" si="19"/>
        <v>0</v>
      </c>
      <c r="G38" s="74">
        <f>G37</f>
        <v>65.8</v>
      </c>
      <c r="H38" s="80">
        <f t="shared" si="19"/>
        <v>0</v>
      </c>
      <c r="I38" s="80">
        <f t="shared" si="19"/>
        <v>0</v>
      </c>
      <c r="J38" s="80">
        <f t="shared" si="19"/>
        <v>0</v>
      </c>
      <c r="K38" s="80">
        <f t="shared" si="19"/>
        <v>0</v>
      </c>
      <c r="L38" s="45">
        <f t="shared" si="19"/>
        <v>98.8</v>
      </c>
      <c r="M38" s="45">
        <f t="shared" si="19"/>
        <v>33</v>
      </c>
      <c r="N38" s="45">
        <f t="shared" si="19"/>
        <v>0</v>
      </c>
      <c r="O38" s="45">
        <f t="shared" si="19"/>
        <v>65.8</v>
      </c>
    </row>
    <row r="39" spans="1:15" ht="15.95" customHeight="1" x14ac:dyDescent="0.25">
      <c r="A39" s="14" t="s">
        <v>99</v>
      </c>
      <c r="B39" s="458" t="s">
        <v>176</v>
      </c>
      <c r="C39" s="458"/>
      <c r="D39" s="458"/>
      <c r="E39" s="458"/>
      <c r="F39" s="458"/>
      <c r="G39" s="458"/>
      <c r="H39" s="458"/>
      <c r="I39" s="458"/>
      <c r="J39" s="458"/>
      <c r="K39" s="458"/>
      <c r="L39" s="458"/>
      <c r="M39" s="458"/>
      <c r="N39" s="458"/>
      <c r="O39" s="458"/>
    </row>
    <row r="40" spans="1:15" ht="15" customHeight="1" x14ac:dyDescent="0.25">
      <c r="A40" s="6" t="s">
        <v>100</v>
      </c>
      <c r="B40" s="81" t="s">
        <v>164</v>
      </c>
      <c r="C40" s="82" t="s">
        <v>51</v>
      </c>
      <c r="D40" s="9">
        <f t="shared" ref="D40:D68" si="20">E40+G40</f>
        <v>1.5</v>
      </c>
      <c r="E40" s="9">
        <v>1.5</v>
      </c>
      <c r="F40" s="9"/>
      <c r="G40" s="9"/>
      <c r="H40" s="10">
        <f t="shared" si="14"/>
        <v>0</v>
      </c>
      <c r="I40" s="10"/>
      <c r="J40" s="10"/>
      <c r="K40" s="10"/>
      <c r="L40" s="12">
        <f t="shared" si="15"/>
        <v>1.5</v>
      </c>
      <c r="M40" s="12">
        <f t="shared" si="16"/>
        <v>1.5</v>
      </c>
      <c r="N40" s="12">
        <f t="shared" si="17"/>
        <v>0</v>
      </c>
      <c r="O40" s="12">
        <f t="shared" si="18"/>
        <v>0</v>
      </c>
    </row>
    <row r="41" spans="1:15" ht="15" customHeight="1" x14ac:dyDescent="0.25">
      <c r="A41" s="6" t="s">
        <v>101</v>
      </c>
      <c r="B41" s="30" t="s">
        <v>171</v>
      </c>
      <c r="C41" s="31" t="s">
        <v>51</v>
      </c>
      <c r="D41" s="17">
        <f t="shared" si="20"/>
        <v>6.8</v>
      </c>
      <c r="E41" s="17">
        <v>6.8</v>
      </c>
      <c r="F41" s="17"/>
      <c r="G41" s="17"/>
      <c r="H41" s="11">
        <f t="shared" si="14"/>
        <v>0</v>
      </c>
      <c r="I41" s="11"/>
      <c r="J41" s="11"/>
      <c r="K41" s="11"/>
      <c r="L41" s="13">
        <f t="shared" si="15"/>
        <v>6.8</v>
      </c>
      <c r="M41" s="13">
        <f t="shared" si="16"/>
        <v>6.8</v>
      </c>
      <c r="N41" s="13">
        <f t="shared" si="17"/>
        <v>0</v>
      </c>
      <c r="O41" s="13">
        <f t="shared" si="18"/>
        <v>0</v>
      </c>
    </row>
    <row r="42" spans="1:15" ht="15" customHeight="1" x14ac:dyDescent="0.25">
      <c r="A42" s="14" t="s">
        <v>102</v>
      </c>
      <c r="B42" s="13" t="s">
        <v>153</v>
      </c>
      <c r="C42" s="31" t="s">
        <v>51</v>
      </c>
      <c r="D42" s="17">
        <f t="shared" si="20"/>
        <v>7.3</v>
      </c>
      <c r="E42" s="17">
        <v>7.3</v>
      </c>
      <c r="F42" s="17"/>
      <c r="G42" s="17"/>
      <c r="H42" s="11">
        <f t="shared" si="14"/>
        <v>0</v>
      </c>
      <c r="I42" s="11"/>
      <c r="J42" s="11"/>
      <c r="K42" s="11"/>
      <c r="L42" s="13">
        <f t="shared" si="15"/>
        <v>7.3</v>
      </c>
      <c r="M42" s="13">
        <f t="shared" si="16"/>
        <v>7.3</v>
      </c>
      <c r="N42" s="13">
        <f t="shared" si="17"/>
        <v>0</v>
      </c>
      <c r="O42" s="13">
        <f t="shared" si="18"/>
        <v>0</v>
      </c>
    </row>
    <row r="43" spans="1:15" ht="15" customHeight="1" x14ac:dyDescent="0.25">
      <c r="A43" s="20" t="s">
        <v>103</v>
      </c>
      <c r="B43" s="32" t="s">
        <v>369</v>
      </c>
      <c r="C43" s="31" t="s">
        <v>51</v>
      </c>
      <c r="D43" s="17">
        <f t="shared" si="20"/>
        <v>6.5</v>
      </c>
      <c r="E43" s="17">
        <v>6.5</v>
      </c>
      <c r="F43" s="17"/>
      <c r="G43" s="17"/>
      <c r="H43" s="11">
        <f t="shared" si="14"/>
        <v>0</v>
      </c>
      <c r="I43" s="11"/>
      <c r="J43" s="11"/>
      <c r="K43" s="11"/>
      <c r="L43" s="13">
        <f t="shared" si="15"/>
        <v>6.5</v>
      </c>
      <c r="M43" s="13">
        <f t="shared" si="16"/>
        <v>6.5</v>
      </c>
      <c r="N43" s="13">
        <f t="shared" si="17"/>
        <v>0</v>
      </c>
      <c r="O43" s="13">
        <f t="shared" si="18"/>
        <v>0</v>
      </c>
    </row>
    <row r="44" spans="1:15" ht="15" customHeight="1" x14ac:dyDescent="0.25">
      <c r="A44" s="6" t="s">
        <v>104</v>
      </c>
      <c r="B44" s="30" t="s">
        <v>156</v>
      </c>
      <c r="C44" s="16" t="s">
        <v>51</v>
      </c>
      <c r="D44" s="17">
        <f t="shared" si="20"/>
        <v>35.799999999999997</v>
      </c>
      <c r="E44" s="17">
        <v>35.799999999999997</v>
      </c>
      <c r="F44" s="17">
        <v>18.100000000000001</v>
      </c>
      <c r="G44" s="17"/>
      <c r="H44" s="11">
        <f t="shared" si="14"/>
        <v>0</v>
      </c>
      <c r="I44" s="11"/>
      <c r="J44" s="11"/>
      <c r="K44" s="11"/>
      <c r="L44" s="13">
        <f t="shared" si="15"/>
        <v>35.799999999999997</v>
      </c>
      <c r="M44" s="13">
        <f t="shared" si="16"/>
        <v>35.799999999999997</v>
      </c>
      <c r="N44" s="13">
        <f t="shared" si="17"/>
        <v>18.100000000000001</v>
      </c>
      <c r="O44" s="13">
        <f t="shared" si="18"/>
        <v>0</v>
      </c>
    </row>
    <row r="45" spans="1:15" ht="15" customHeight="1" x14ac:dyDescent="0.25">
      <c r="A45" s="6" t="s">
        <v>105</v>
      </c>
      <c r="B45" s="30" t="s">
        <v>155</v>
      </c>
      <c r="C45" s="16" t="s">
        <v>51</v>
      </c>
      <c r="D45" s="17">
        <f t="shared" si="20"/>
        <v>1.4</v>
      </c>
      <c r="E45" s="17">
        <v>1.4</v>
      </c>
      <c r="F45" s="17"/>
      <c r="G45" s="17"/>
      <c r="H45" s="11">
        <f t="shared" si="14"/>
        <v>0</v>
      </c>
      <c r="I45" s="11"/>
      <c r="J45" s="11"/>
      <c r="K45" s="11"/>
      <c r="L45" s="13">
        <f t="shared" si="15"/>
        <v>1.4</v>
      </c>
      <c r="M45" s="13">
        <f t="shared" si="16"/>
        <v>1.4</v>
      </c>
      <c r="N45" s="13">
        <f t="shared" si="17"/>
        <v>0</v>
      </c>
      <c r="O45" s="13">
        <f t="shared" si="18"/>
        <v>0</v>
      </c>
    </row>
    <row r="46" spans="1:15" ht="15" customHeight="1" x14ac:dyDescent="0.25">
      <c r="A46" s="6" t="s">
        <v>106</v>
      </c>
      <c r="B46" s="30" t="s">
        <v>425</v>
      </c>
      <c r="C46" s="16" t="s">
        <v>51</v>
      </c>
      <c r="D46" s="17">
        <f t="shared" si="20"/>
        <v>1.7</v>
      </c>
      <c r="E46" s="17">
        <v>1.7</v>
      </c>
      <c r="F46" s="17"/>
      <c r="G46" s="17"/>
      <c r="H46" s="11">
        <f t="shared" si="14"/>
        <v>0</v>
      </c>
      <c r="I46" s="11"/>
      <c r="J46" s="11"/>
      <c r="K46" s="11"/>
      <c r="L46" s="13">
        <f t="shared" si="15"/>
        <v>1.7</v>
      </c>
      <c r="M46" s="13">
        <f t="shared" si="16"/>
        <v>1.7</v>
      </c>
      <c r="N46" s="13">
        <f t="shared" si="17"/>
        <v>0</v>
      </c>
      <c r="O46" s="13">
        <f t="shared" si="18"/>
        <v>0</v>
      </c>
    </row>
    <row r="47" spans="1:15" ht="15" customHeight="1" x14ac:dyDescent="0.25">
      <c r="A47" s="33" t="s">
        <v>107</v>
      </c>
      <c r="B47" s="34" t="s">
        <v>169</v>
      </c>
      <c r="C47" s="83" t="s">
        <v>51</v>
      </c>
      <c r="D47" s="17">
        <f t="shared" si="20"/>
        <v>6.5</v>
      </c>
      <c r="E47" s="17">
        <v>6.5</v>
      </c>
      <c r="F47" s="17"/>
      <c r="G47" s="17"/>
      <c r="H47" s="11">
        <f t="shared" si="14"/>
        <v>0</v>
      </c>
      <c r="I47" s="11"/>
      <c r="J47" s="11"/>
      <c r="K47" s="11"/>
      <c r="L47" s="13">
        <f t="shared" si="15"/>
        <v>6.5</v>
      </c>
      <c r="M47" s="13">
        <f t="shared" si="16"/>
        <v>6.5</v>
      </c>
      <c r="N47" s="13">
        <f t="shared" si="17"/>
        <v>0</v>
      </c>
      <c r="O47" s="13">
        <f t="shared" si="18"/>
        <v>0</v>
      </c>
    </row>
    <row r="48" spans="1:15" ht="15" customHeight="1" x14ac:dyDescent="0.25">
      <c r="A48" s="33" t="s">
        <v>108</v>
      </c>
      <c r="B48" s="34" t="s">
        <v>44</v>
      </c>
      <c r="C48" s="83" t="s">
        <v>51</v>
      </c>
      <c r="D48" s="17">
        <f t="shared" si="20"/>
        <v>0.1</v>
      </c>
      <c r="E48" s="17">
        <v>0.1</v>
      </c>
      <c r="F48" s="17"/>
      <c r="G48" s="17"/>
      <c r="H48" s="11">
        <f t="shared" si="14"/>
        <v>0</v>
      </c>
      <c r="I48" s="11"/>
      <c r="J48" s="11"/>
      <c r="K48" s="11"/>
      <c r="L48" s="13">
        <f t="shared" ref="L48" si="21">M48+O48</f>
        <v>0.1</v>
      </c>
      <c r="M48" s="13">
        <f t="shared" ref="M48" si="22">E48+I48</f>
        <v>0.1</v>
      </c>
      <c r="N48" s="13">
        <f t="shared" ref="N48" si="23">F48+J48</f>
        <v>0</v>
      </c>
      <c r="O48" s="13">
        <f t="shared" ref="O48" si="24">G48+K48</f>
        <v>0</v>
      </c>
    </row>
    <row r="49" spans="1:15" ht="15" customHeight="1" x14ac:dyDescent="0.25">
      <c r="A49" s="33" t="s">
        <v>109</v>
      </c>
      <c r="B49" s="34" t="s">
        <v>426</v>
      </c>
      <c r="C49" s="83" t="s">
        <v>51</v>
      </c>
      <c r="D49" s="17">
        <f>E49+G49</f>
        <v>7</v>
      </c>
      <c r="E49" s="17">
        <v>7</v>
      </c>
      <c r="F49" s="17"/>
      <c r="G49" s="17"/>
      <c r="H49" s="11">
        <f>I49+K49</f>
        <v>0</v>
      </c>
      <c r="I49" s="11"/>
      <c r="J49" s="11"/>
      <c r="K49" s="11"/>
      <c r="L49" s="13">
        <f>M49+O49</f>
        <v>7</v>
      </c>
      <c r="M49" s="13">
        <f>E49+I49</f>
        <v>7</v>
      </c>
      <c r="N49" s="13">
        <f>F49+J49</f>
        <v>0</v>
      </c>
      <c r="O49" s="13">
        <f>G49+K49</f>
        <v>0</v>
      </c>
    </row>
    <row r="50" spans="1:15" ht="15" customHeight="1" x14ac:dyDescent="0.25">
      <c r="A50" s="33" t="s">
        <v>110</v>
      </c>
      <c r="B50" s="34" t="s">
        <v>64</v>
      </c>
      <c r="C50" s="83" t="s">
        <v>51</v>
      </c>
      <c r="D50" s="17">
        <f t="shared" si="20"/>
        <v>9.4</v>
      </c>
      <c r="E50" s="17">
        <v>9.4</v>
      </c>
      <c r="F50" s="17"/>
      <c r="G50" s="17"/>
      <c r="H50" s="11">
        <f t="shared" si="14"/>
        <v>0</v>
      </c>
      <c r="I50" s="11"/>
      <c r="J50" s="11"/>
      <c r="K50" s="11"/>
      <c r="L50" s="13">
        <f t="shared" si="15"/>
        <v>9.4</v>
      </c>
      <c r="M50" s="13">
        <f t="shared" si="16"/>
        <v>9.4</v>
      </c>
      <c r="N50" s="13">
        <f t="shared" si="17"/>
        <v>0</v>
      </c>
      <c r="O50" s="13">
        <f t="shared" si="18"/>
        <v>0</v>
      </c>
    </row>
    <row r="51" spans="1:15" ht="15" customHeight="1" x14ac:dyDescent="0.25">
      <c r="A51" s="33" t="s">
        <v>159</v>
      </c>
      <c r="B51" s="34" t="s">
        <v>42</v>
      </c>
      <c r="C51" s="83" t="s">
        <v>51</v>
      </c>
      <c r="D51" s="17">
        <f t="shared" si="20"/>
        <v>27</v>
      </c>
      <c r="E51" s="17">
        <v>27</v>
      </c>
      <c r="F51" s="17"/>
      <c r="G51" s="17"/>
      <c r="H51" s="11">
        <f t="shared" si="14"/>
        <v>0</v>
      </c>
      <c r="I51" s="11"/>
      <c r="J51" s="11"/>
      <c r="K51" s="11"/>
      <c r="L51" s="13">
        <f t="shared" si="15"/>
        <v>27</v>
      </c>
      <c r="M51" s="13">
        <f t="shared" si="16"/>
        <v>27</v>
      </c>
      <c r="N51" s="13">
        <f t="shared" si="17"/>
        <v>0</v>
      </c>
      <c r="O51" s="13">
        <f t="shared" si="18"/>
        <v>0</v>
      </c>
    </row>
    <row r="52" spans="1:15" ht="15" customHeight="1" x14ac:dyDescent="0.25">
      <c r="A52" s="33" t="s">
        <v>160</v>
      </c>
      <c r="B52" s="35" t="s">
        <v>427</v>
      </c>
      <c r="C52" s="83" t="s">
        <v>51</v>
      </c>
      <c r="D52" s="17">
        <f>E52+G52</f>
        <v>12</v>
      </c>
      <c r="E52" s="17">
        <v>12</v>
      </c>
      <c r="F52" s="17"/>
      <c r="G52" s="17"/>
      <c r="H52" s="11">
        <f>I52+K52</f>
        <v>0</v>
      </c>
      <c r="I52" s="11"/>
      <c r="J52" s="11"/>
      <c r="K52" s="11"/>
      <c r="L52" s="13">
        <f>M52+O52</f>
        <v>12</v>
      </c>
      <c r="M52" s="13">
        <f>E52+I52</f>
        <v>12</v>
      </c>
      <c r="N52" s="13">
        <f>F52+J52</f>
        <v>0</v>
      </c>
      <c r="O52" s="13">
        <f>G52+K52</f>
        <v>0</v>
      </c>
    </row>
    <row r="53" spans="1:15" ht="15" customHeight="1" x14ac:dyDescent="0.25">
      <c r="A53" s="33" t="s">
        <v>111</v>
      </c>
      <c r="B53" s="35" t="s">
        <v>41</v>
      </c>
      <c r="C53" s="83" t="s">
        <v>51</v>
      </c>
      <c r="D53" s="17">
        <f t="shared" si="20"/>
        <v>22.6</v>
      </c>
      <c r="E53" s="17">
        <v>22.6</v>
      </c>
      <c r="F53" s="17"/>
      <c r="G53" s="17"/>
      <c r="H53" s="11">
        <f t="shared" si="14"/>
        <v>0</v>
      </c>
      <c r="I53" s="11"/>
      <c r="J53" s="11"/>
      <c r="K53" s="11"/>
      <c r="L53" s="13">
        <f t="shared" si="15"/>
        <v>22.6</v>
      </c>
      <c r="M53" s="13">
        <f t="shared" si="16"/>
        <v>22.6</v>
      </c>
      <c r="N53" s="13">
        <f t="shared" si="17"/>
        <v>0</v>
      </c>
      <c r="O53" s="13">
        <f t="shared" si="18"/>
        <v>0</v>
      </c>
    </row>
    <row r="54" spans="1:15" ht="15" customHeight="1" x14ac:dyDescent="0.25">
      <c r="A54" s="33" t="s">
        <v>161</v>
      </c>
      <c r="B54" s="30" t="s">
        <v>165</v>
      </c>
      <c r="C54" s="31" t="s">
        <v>51</v>
      </c>
      <c r="D54" s="17">
        <f t="shared" si="20"/>
        <v>10.3</v>
      </c>
      <c r="E54" s="17">
        <v>10.3</v>
      </c>
      <c r="F54" s="17"/>
      <c r="G54" s="17"/>
      <c r="H54" s="11">
        <f t="shared" si="14"/>
        <v>0</v>
      </c>
      <c r="I54" s="11"/>
      <c r="J54" s="11"/>
      <c r="K54" s="11"/>
      <c r="L54" s="13">
        <f t="shared" si="15"/>
        <v>10.3</v>
      </c>
      <c r="M54" s="13">
        <f t="shared" si="16"/>
        <v>10.3</v>
      </c>
      <c r="N54" s="13">
        <f t="shared" si="17"/>
        <v>0</v>
      </c>
      <c r="O54" s="13">
        <f t="shared" si="18"/>
        <v>0</v>
      </c>
    </row>
    <row r="55" spans="1:15" ht="15" customHeight="1" x14ac:dyDescent="0.25">
      <c r="A55" s="6" t="s">
        <v>162</v>
      </c>
      <c r="B55" s="30" t="s">
        <v>157</v>
      </c>
      <c r="C55" s="31" t="s">
        <v>51</v>
      </c>
      <c r="D55" s="17">
        <f t="shared" si="20"/>
        <v>60.4</v>
      </c>
      <c r="E55" s="17">
        <v>60.4</v>
      </c>
      <c r="F55" s="17"/>
      <c r="G55" s="17"/>
      <c r="H55" s="11">
        <f t="shared" si="14"/>
        <v>0</v>
      </c>
      <c r="I55" s="11"/>
      <c r="J55" s="11"/>
      <c r="K55" s="11"/>
      <c r="L55" s="13">
        <f t="shared" si="15"/>
        <v>60.4</v>
      </c>
      <c r="M55" s="13">
        <f t="shared" si="16"/>
        <v>60.4</v>
      </c>
      <c r="N55" s="13">
        <f t="shared" si="17"/>
        <v>0</v>
      </c>
      <c r="O55" s="13">
        <f t="shared" si="18"/>
        <v>0</v>
      </c>
    </row>
    <row r="56" spans="1:15" ht="15" customHeight="1" x14ac:dyDescent="0.25">
      <c r="A56" s="6" t="s">
        <v>112</v>
      </c>
      <c r="B56" s="30" t="s">
        <v>34</v>
      </c>
      <c r="C56" s="31" t="s">
        <v>51</v>
      </c>
      <c r="D56" s="17">
        <f t="shared" si="20"/>
        <v>35.299999999999997</v>
      </c>
      <c r="E56" s="17">
        <v>35.299999999999997</v>
      </c>
      <c r="F56" s="17"/>
      <c r="G56" s="17"/>
      <c r="H56" s="11">
        <f t="shared" si="14"/>
        <v>0</v>
      </c>
      <c r="I56" s="11"/>
      <c r="J56" s="11"/>
      <c r="K56" s="11"/>
      <c r="L56" s="13">
        <f t="shared" si="15"/>
        <v>35.299999999999997</v>
      </c>
      <c r="M56" s="13">
        <f t="shared" si="16"/>
        <v>35.299999999999997</v>
      </c>
      <c r="N56" s="13">
        <f t="shared" si="17"/>
        <v>0</v>
      </c>
      <c r="O56" s="13">
        <f t="shared" si="18"/>
        <v>0</v>
      </c>
    </row>
    <row r="57" spans="1:15" ht="15" customHeight="1" x14ac:dyDescent="0.25">
      <c r="A57" s="6" t="s">
        <v>113</v>
      </c>
      <c r="B57" s="30" t="s">
        <v>36</v>
      </c>
      <c r="C57" s="31" t="s">
        <v>51</v>
      </c>
      <c r="D57" s="17">
        <f t="shared" si="20"/>
        <v>34.1</v>
      </c>
      <c r="E57" s="17">
        <v>34.1</v>
      </c>
      <c r="F57" s="17"/>
      <c r="G57" s="17"/>
      <c r="H57" s="11">
        <f t="shared" si="14"/>
        <v>0</v>
      </c>
      <c r="I57" s="11"/>
      <c r="J57" s="11"/>
      <c r="K57" s="11"/>
      <c r="L57" s="13">
        <f t="shared" si="15"/>
        <v>34.1</v>
      </c>
      <c r="M57" s="13">
        <f t="shared" si="16"/>
        <v>34.1</v>
      </c>
      <c r="N57" s="13">
        <f t="shared" si="17"/>
        <v>0</v>
      </c>
      <c r="O57" s="13">
        <f t="shared" si="18"/>
        <v>0</v>
      </c>
    </row>
    <row r="58" spans="1:15" ht="15" customHeight="1" x14ac:dyDescent="0.25">
      <c r="A58" s="6" t="s">
        <v>114</v>
      </c>
      <c r="B58" s="30" t="s">
        <v>38</v>
      </c>
      <c r="C58" s="31" t="s">
        <v>51</v>
      </c>
      <c r="D58" s="17">
        <f t="shared" si="20"/>
        <v>76.400000000000006</v>
      </c>
      <c r="E58" s="17">
        <v>76.400000000000006</v>
      </c>
      <c r="F58" s="17"/>
      <c r="G58" s="17"/>
      <c r="H58" s="11">
        <f t="shared" si="14"/>
        <v>0</v>
      </c>
      <c r="I58" s="11"/>
      <c r="J58" s="11"/>
      <c r="K58" s="11"/>
      <c r="L58" s="13">
        <f t="shared" si="15"/>
        <v>76.400000000000006</v>
      </c>
      <c r="M58" s="13">
        <f t="shared" si="16"/>
        <v>76.400000000000006</v>
      </c>
      <c r="N58" s="13">
        <f t="shared" si="17"/>
        <v>0</v>
      </c>
      <c r="O58" s="13">
        <f t="shared" si="18"/>
        <v>0</v>
      </c>
    </row>
    <row r="59" spans="1:15" ht="16.5" customHeight="1" x14ac:dyDescent="0.25">
      <c r="A59" s="6" t="s">
        <v>115</v>
      </c>
      <c r="B59" s="13" t="s">
        <v>37</v>
      </c>
      <c r="C59" s="31" t="s">
        <v>51</v>
      </c>
      <c r="D59" s="17">
        <f t="shared" si="20"/>
        <v>37.9</v>
      </c>
      <c r="E59" s="17">
        <v>37.9</v>
      </c>
      <c r="F59" s="17"/>
      <c r="G59" s="17"/>
      <c r="H59" s="11">
        <f t="shared" si="14"/>
        <v>0</v>
      </c>
      <c r="I59" s="11"/>
      <c r="J59" s="11"/>
      <c r="K59" s="11"/>
      <c r="L59" s="13">
        <f t="shared" si="15"/>
        <v>37.9</v>
      </c>
      <c r="M59" s="13">
        <f t="shared" si="16"/>
        <v>37.9</v>
      </c>
      <c r="N59" s="13">
        <f t="shared" si="17"/>
        <v>0</v>
      </c>
      <c r="O59" s="13">
        <f t="shared" si="18"/>
        <v>0</v>
      </c>
    </row>
    <row r="60" spans="1:15" x14ac:dyDescent="0.25">
      <c r="A60" s="6" t="s">
        <v>116</v>
      </c>
      <c r="B60" s="36" t="s">
        <v>35</v>
      </c>
      <c r="C60" s="16" t="s">
        <v>51</v>
      </c>
      <c r="D60" s="17">
        <f t="shared" si="20"/>
        <v>62</v>
      </c>
      <c r="E60" s="17">
        <v>62</v>
      </c>
      <c r="F60" s="17"/>
      <c r="G60" s="17"/>
      <c r="H60" s="11">
        <f t="shared" si="14"/>
        <v>0</v>
      </c>
      <c r="I60" s="11"/>
      <c r="J60" s="11"/>
      <c r="K60" s="11"/>
      <c r="L60" s="13">
        <f t="shared" si="15"/>
        <v>62</v>
      </c>
      <c r="M60" s="13">
        <f t="shared" si="16"/>
        <v>62</v>
      </c>
      <c r="N60" s="13">
        <f t="shared" si="17"/>
        <v>0</v>
      </c>
      <c r="O60" s="13">
        <f t="shared" si="18"/>
        <v>0</v>
      </c>
    </row>
    <row r="61" spans="1:15" ht="15" customHeight="1" x14ac:dyDescent="0.25">
      <c r="A61" s="6" t="s">
        <v>170</v>
      </c>
      <c r="B61" s="37" t="s">
        <v>39</v>
      </c>
      <c r="C61" s="16" t="s">
        <v>51</v>
      </c>
      <c r="D61" s="17">
        <f t="shared" si="20"/>
        <v>9.6</v>
      </c>
      <c r="E61" s="17">
        <v>9.6</v>
      </c>
      <c r="F61" s="17"/>
      <c r="G61" s="17"/>
      <c r="H61" s="11">
        <f t="shared" si="14"/>
        <v>0</v>
      </c>
      <c r="I61" s="11"/>
      <c r="J61" s="11"/>
      <c r="K61" s="11"/>
      <c r="L61" s="13">
        <f t="shared" si="15"/>
        <v>9.6</v>
      </c>
      <c r="M61" s="13">
        <f t="shared" si="16"/>
        <v>9.6</v>
      </c>
      <c r="N61" s="13">
        <f t="shared" si="17"/>
        <v>0</v>
      </c>
      <c r="O61" s="13">
        <f t="shared" si="18"/>
        <v>0</v>
      </c>
    </row>
    <row r="62" spans="1:15" ht="15" customHeight="1" x14ac:dyDescent="0.25">
      <c r="A62" s="6" t="s">
        <v>117</v>
      </c>
      <c r="B62" s="37" t="s">
        <v>40</v>
      </c>
      <c r="C62" s="16" t="s">
        <v>51</v>
      </c>
      <c r="D62" s="17">
        <f t="shared" si="20"/>
        <v>16.100000000000001</v>
      </c>
      <c r="E62" s="17">
        <v>16.100000000000001</v>
      </c>
      <c r="F62" s="17"/>
      <c r="G62" s="17"/>
      <c r="H62" s="11">
        <f t="shared" si="14"/>
        <v>0</v>
      </c>
      <c r="I62" s="11"/>
      <c r="J62" s="11"/>
      <c r="K62" s="11"/>
      <c r="L62" s="13">
        <f t="shared" si="15"/>
        <v>16.100000000000001</v>
      </c>
      <c r="M62" s="13">
        <f t="shared" si="16"/>
        <v>16.100000000000001</v>
      </c>
      <c r="N62" s="13">
        <f t="shared" si="17"/>
        <v>0</v>
      </c>
      <c r="O62" s="13">
        <f t="shared" si="18"/>
        <v>0</v>
      </c>
    </row>
    <row r="63" spans="1:15" ht="15" customHeight="1" x14ac:dyDescent="0.25">
      <c r="A63" s="6" t="s">
        <v>118</v>
      </c>
      <c r="B63" s="36" t="s">
        <v>49</v>
      </c>
      <c r="C63" s="16" t="s">
        <v>51</v>
      </c>
      <c r="D63" s="17">
        <f t="shared" si="20"/>
        <v>4</v>
      </c>
      <c r="E63" s="17">
        <v>4</v>
      </c>
      <c r="F63" s="17">
        <v>1.7</v>
      </c>
      <c r="G63" s="17"/>
      <c r="H63" s="11">
        <f t="shared" si="14"/>
        <v>0</v>
      </c>
      <c r="I63" s="11"/>
      <c r="J63" s="11"/>
      <c r="K63" s="11"/>
      <c r="L63" s="13">
        <f t="shared" si="15"/>
        <v>4</v>
      </c>
      <c r="M63" s="13">
        <f t="shared" si="16"/>
        <v>4</v>
      </c>
      <c r="N63" s="13">
        <f t="shared" si="17"/>
        <v>1.7</v>
      </c>
      <c r="O63" s="13">
        <f t="shared" si="18"/>
        <v>0</v>
      </c>
    </row>
    <row r="64" spans="1:15" ht="15" customHeight="1" x14ac:dyDescent="0.25">
      <c r="A64" s="6" t="s">
        <v>119</v>
      </c>
      <c r="B64" s="36" t="s">
        <v>48</v>
      </c>
      <c r="C64" s="16" t="s">
        <v>51</v>
      </c>
      <c r="D64" s="17">
        <f t="shared" si="20"/>
        <v>52.3</v>
      </c>
      <c r="E64" s="17">
        <v>52.3</v>
      </c>
      <c r="F64" s="17">
        <v>30.4</v>
      </c>
      <c r="G64" s="17"/>
      <c r="H64" s="11">
        <f t="shared" si="14"/>
        <v>0</v>
      </c>
      <c r="I64" s="11"/>
      <c r="J64" s="11"/>
      <c r="K64" s="11"/>
      <c r="L64" s="13">
        <f t="shared" si="15"/>
        <v>52.3</v>
      </c>
      <c r="M64" s="13">
        <f t="shared" si="16"/>
        <v>52.3</v>
      </c>
      <c r="N64" s="13">
        <f t="shared" si="17"/>
        <v>30.4</v>
      </c>
      <c r="O64" s="13">
        <f t="shared" si="18"/>
        <v>0</v>
      </c>
    </row>
    <row r="65" spans="1:15" ht="15" customHeight="1" x14ac:dyDescent="0.25">
      <c r="A65" s="6" t="s">
        <v>120</v>
      </c>
      <c r="B65" s="36" t="s">
        <v>66</v>
      </c>
      <c r="C65" s="16" t="s">
        <v>51</v>
      </c>
      <c r="D65" s="17">
        <f t="shared" si="20"/>
        <v>9.4</v>
      </c>
      <c r="E65" s="17">
        <v>9.4</v>
      </c>
      <c r="F65" s="17">
        <v>3.6</v>
      </c>
      <c r="G65" s="17"/>
      <c r="H65" s="11">
        <f t="shared" si="14"/>
        <v>0</v>
      </c>
      <c r="I65" s="11"/>
      <c r="J65" s="11"/>
      <c r="K65" s="11"/>
      <c r="L65" s="13">
        <f t="shared" si="15"/>
        <v>9.4</v>
      </c>
      <c r="M65" s="13">
        <f t="shared" si="16"/>
        <v>9.4</v>
      </c>
      <c r="N65" s="13">
        <f t="shared" si="17"/>
        <v>3.6</v>
      </c>
      <c r="O65" s="13">
        <f t="shared" si="18"/>
        <v>0</v>
      </c>
    </row>
    <row r="66" spans="1:15" ht="15" customHeight="1" x14ac:dyDescent="0.25">
      <c r="A66" s="6" t="s">
        <v>121</v>
      </c>
      <c r="B66" s="36" t="s">
        <v>50</v>
      </c>
      <c r="C66" s="16" t="s">
        <v>51</v>
      </c>
      <c r="D66" s="17">
        <f t="shared" si="20"/>
        <v>26.5</v>
      </c>
      <c r="E66" s="17">
        <v>26.5</v>
      </c>
      <c r="F66" s="17"/>
      <c r="G66" s="17"/>
      <c r="H66" s="11">
        <f t="shared" si="14"/>
        <v>0</v>
      </c>
      <c r="I66" s="11"/>
      <c r="J66" s="11"/>
      <c r="K66" s="11"/>
      <c r="L66" s="13">
        <f t="shared" si="15"/>
        <v>26.5</v>
      </c>
      <c r="M66" s="13">
        <f t="shared" si="16"/>
        <v>26.5</v>
      </c>
      <c r="N66" s="13">
        <f t="shared" si="17"/>
        <v>0</v>
      </c>
      <c r="O66" s="13">
        <f t="shared" si="18"/>
        <v>0</v>
      </c>
    </row>
    <row r="67" spans="1:15" ht="15" customHeight="1" x14ac:dyDescent="0.25">
      <c r="A67" s="6" t="s">
        <v>166</v>
      </c>
      <c r="B67" s="36" t="s">
        <v>172</v>
      </c>
      <c r="C67" s="16" t="s">
        <v>51</v>
      </c>
      <c r="D67" s="17">
        <f t="shared" si="20"/>
        <v>14.1</v>
      </c>
      <c r="E67" s="17">
        <v>14.1</v>
      </c>
      <c r="F67" s="17"/>
      <c r="G67" s="17"/>
      <c r="H67" s="11">
        <f t="shared" si="14"/>
        <v>0</v>
      </c>
      <c r="I67" s="11"/>
      <c r="J67" s="11"/>
      <c r="K67" s="11"/>
      <c r="L67" s="13">
        <f t="shared" si="15"/>
        <v>14.1</v>
      </c>
      <c r="M67" s="13">
        <f t="shared" si="16"/>
        <v>14.1</v>
      </c>
      <c r="N67" s="13">
        <f t="shared" si="17"/>
        <v>0</v>
      </c>
      <c r="O67" s="13">
        <f t="shared" si="18"/>
        <v>0</v>
      </c>
    </row>
    <row r="68" spans="1:15" s="38" customFormat="1" ht="15" customHeight="1" x14ac:dyDescent="0.25">
      <c r="A68" s="6" t="s">
        <v>122</v>
      </c>
      <c r="B68" s="36" t="s">
        <v>173</v>
      </c>
      <c r="C68" s="16" t="s">
        <v>51</v>
      </c>
      <c r="D68" s="17">
        <f t="shared" si="20"/>
        <v>2</v>
      </c>
      <c r="E68" s="17">
        <v>2</v>
      </c>
      <c r="F68" s="17"/>
      <c r="G68" s="17"/>
      <c r="H68" s="11">
        <f t="shared" si="14"/>
        <v>0</v>
      </c>
      <c r="I68" s="11"/>
      <c r="J68" s="11"/>
      <c r="K68" s="11"/>
      <c r="L68" s="13">
        <f t="shared" si="15"/>
        <v>2</v>
      </c>
      <c r="M68" s="13">
        <f t="shared" si="16"/>
        <v>2</v>
      </c>
      <c r="N68" s="13">
        <f t="shared" si="17"/>
        <v>0</v>
      </c>
      <c r="O68" s="13">
        <f t="shared" si="18"/>
        <v>0</v>
      </c>
    </row>
    <row r="69" spans="1:15" ht="15.95" customHeight="1" x14ac:dyDescent="0.25">
      <c r="A69" s="55" t="s">
        <v>123</v>
      </c>
      <c r="B69" s="22" t="s">
        <v>182</v>
      </c>
      <c r="C69" s="26"/>
      <c r="D69" s="24">
        <f t="shared" ref="D69:O69" si="25">SUM(D40:D68)</f>
        <v>596</v>
      </c>
      <c r="E69" s="24">
        <f t="shared" si="25"/>
        <v>596</v>
      </c>
      <c r="F69" s="24">
        <f t="shared" si="25"/>
        <v>53.800000000000004</v>
      </c>
      <c r="G69" s="24">
        <f t="shared" si="25"/>
        <v>0</v>
      </c>
      <c r="H69" s="25">
        <f t="shared" si="25"/>
        <v>0</v>
      </c>
      <c r="I69" s="25">
        <f t="shared" si="25"/>
        <v>0</v>
      </c>
      <c r="J69" s="25">
        <f t="shared" si="25"/>
        <v>0</v>
      </c>
      <c r="K69" s="25">
        <f t="shared" si="25"/>
        <v>0</v>
      </c>
      <c r="L69" s="22">
        <f t="shared" si="25"/>
        <v>596</v>
      </c>
      <c r="M69" s="22">
        <f t="shared" si="25"/>
        <v>596</v>
      </c>
      <c r="N69" s="22">
        <f t="shared" si="25"/>
        <v>53.800000000000004</v>
      </c>
      <c r="O69" s="22">
        <f t="shared" si="25"/>
        <v>0</v>
      </c>
    </row>
    <row r="70" spans="1:15" ht="15.95" customHeight="1" x14ac:dyDescent="0.25">
      <c r="A70" s="39" t="s">
        <v>124</v>
      </c>
      <c r="B70" s="527" t="s">
        <v>67</v>
      </c>
      <c r="C70" s="528"/>
      <c r="D70" s="528"/>
      <c r="E70" s="528"/>
      <c r="F70" s="528"/>
      <c r="G70" s="528"/>
      <c r="H70" s="528"/>
      <c r="I70" s="528"/>
      <c r="J70" s="528"/>
      <c r="K70" s="528"/>
      <c r="L70" s="528"/>
      <c r="M70" s="528"/>
      <c r="N70" s="528"/>
      <c r="O70" s="528"/>
    </row>
    <row r="71" spans="1:15" ht="15" customHeight="1" x14ac:dyDescent="0.25">
      <c r="A71" s="20" t="s">
        <v>125</v>
      </c>
      <c r="B71" s="30" t="s">
        <v>7</v>
      </c>
      <c r="C71" s="40" t="s">
        <v>30</v>
      </c>
      <c r="D71" s="17">
        <f t="shared" ref="D71:D84" si="26">E71+G71</f>
        <v>0.7</v>
      </c>
      <c r="E71" s="17">
        <v>0.7</v>
      </c>
      <c r="F71" s="17"/>
      <c r="G71" s="17"/>
      <c r="H71" s="11">
        <f t="shared" si="14"/>
        <v>0</v>
      </c>
      <c r="I71" s="11"/>
      <c r="J71" s="11"/>
      <c r="K71" s="11"/>
      <c r="L71" s="13">
        <f t="shared" si="15"/>
        <v>0.7</v>
      </c>
      <c r="M71" s="13">
        <f t="shared" si="16"/>
        <v>0.7</v>
      </c>
      <c r="N71" s="13">
        <f t="shared" si="17"/>
        <v>0</v>
      </c>
      <c r="O71" s="13">
        <f t="shared" si="18"/>
        <v>0</v>
      </c>
    </row>
    <row r="72" spans="1:15" ht="15" customHeight="1" x14ac:dyDescent="0.25">
      <c r="A72" s="39" t="s">
        <v>126</v>
      </c>
      <c r="B72" s="30" t="s">
        <v>10</v>
      </c>
      <c r="C72" s="40" t="s">
        <v>30</v>
      </c>
      <c r="D72" s="17">
        <f t="shared" si="26"/>
        <v>0.8</v>
      </c>
      <c r="E72" s="17">
        <v>0.8</v>
      </c>
      <c r="F72" s="17"/>
      <c r="G72" s="17"/>
      <c r="H72" s="11">
        <f t="shared" si="14"/>
        <v>0</v>
      </c>
      <c r="I72" s="11"/>
      <c r="J72" s="11"/>
      <c r="K72" s="11"/>
      <c r="L72" s="13">
        <f t="shared" si="15"/>
        <v>0.8</v>
      </c>
      <c r="M72" s="13">
        <f t="shared" si="16"/>
        <v>0.8</v>
      </c>
      <c r="N72" s="13">
        <f t="shared" si="17"/>
        <v>0</v>
      </c>
      <c r="O72" s="13">
        <f t="shared" si="18"/>
        <v>0</v>
      </c>
    </row>
    <row r="73" spans="1:15" ht="15" customHeight="1" x14ac:dyDescent="0.25">
      <c r="A73" s="41" t="s">
        <v>127</v>
      </c>
      <c r="B73" s="30" t="s">
        <v>11</v>
      </c>
      <c r="C73" s="40" t="s">
        <v>30</v>
      </c>
      <c r="D73" s="17">
        <f t="shared" si="26"/>
        <v>2</v>
      </c>
      <c r="E73" s="17">
        <v>2</v>
      </c>
      <c r="F73" s="17"/>
      <c r="G73" s="17"/>
      <c r="H73" s="11">
        <f t="shared" si="14"/>
        <v>0</v>
      </c>
      <c r="I73" s="11"/>
      <c r="J73" s="11"/>
      <c r="K73" s="11"/>
      <c r="L73" s="13">
        <f t="shared" si="15"/>
        <v>2</v>
      </c>
      <c r="M73" s="13">
        <f t="shared" si="16"/>
        <v>2</v>
      </c>
      <c r="N73" s="13">
        <f t="shared" si="17"/>
        <v>0</v>
      </c>
      <c r="O73" s="13">
        <f t="shared" si="18"/>
        <v>0</v>
      </c>
    </row>
    <row r="74" spans="1:15" ht="15" customHeight="1" x14ac:dyDescent="0.25">
      <c r="A74" s="33" t="s">
        <v>128</v>
      </c>
      <c r="B74" s="30" t="s">
        <v>15</v>
      </c>
      <c r="C74" s="40" t="s">
        <v>30</v>
      </c>
      <c r="D74" s="17">
        <f t="shared" si="26"/>
        <v>1</v>
      </c>
      <c r="E74" s="17">
        <v>1</v>
      </c>
      <c r="F74" s="17"/>
      <c r="G74" s="17"/>
      <c r="H74" s="11">
        <f t="shared" si="14"/>
        <v>0</v>
      </c>
      <c r="I74" s="11"/>
      <c r="J74" s="11"/>
      <c r="K74" s="11"/>
      <c r="L74" s="13">
        <f t="shared" si="15"/>
        <v>1</v>
      </c>
      <c r="M74" s="13">
        <f t="shared" si="16"/>
        <v>1</v>
      </c>
      <c r="N74" s="13">
        <f t="shared" si="17"/>
        <v>0</v>
      </c>
      <c r="O74" s="13">
        <f t="shared" si="18"/>
        <v>0</v>
      </c>
    </row>
    <row r="75" spans="1:15" ht="15" customHeight="1" x14ac:dyDescent="0.25">
      <c r="A75" s="33" t="s">
        <v>129</v>
      </c>
      <c r="B75" s="30" t="s">
        <v>27</v>
      </c>
      <c r="C75" s="40" t="s">
        <v>30</v>
      </c>
      <c r="D75" s="17">
        <f t="shared" si="26"/>
        <v>12.799999999999999</v>
      </c>
      <c r="E75" s="17">
        <v>12.1</v>
      </c>
      <c r="F75" s="17"/>
      <c r="G75" s="17">
        <v>0.7</v>
      </c>
      <c r="H75" s="11">
        <f t="shared" si="14"/>
        <v>0</v>
      </c>
      <c r="I75" s="11"/>
      <c r="J75" s="11"/>
      <c r="K75" s="11"/>
      <c r="L75" s="13">
        <f t="shared" si="15"/>
        <v>12.799999999999999</v>
      </c>
      <c r="M75" s="13">
        <f t="shared" si="16"/>
        <v>12.1</v>
      </c>
      <c r="N75" s="13">
        <f t="shared" si="17"/>
        <v>0</v>
      </c>
      <c r="O75" s="13">
        <f t="shared" si="18"/>
        <v>0.7</v>
      </c>
    </row>
    <row r="76" spans="1:15" ht="15" customHeight="1" x14ac:dyDescent="0.25">
      <c r="A76" s="33" t="s">
        <v>130</v>
      </c>
      <c r="B76" s="30" t="s">
        <v>57</v>
      </c>
      <c r="C76" s="40" t="s">
        <v>30</v>
      </c>
      <c r="D76" s="17">
        <f t="shared" si="26"/>
        <v>2.8</v>
      </c>
      <c r="E76" s="17">
        <v>2.8</v>
      </c>
      <c r="F76" s="17"/>
      <c r="G76" s="17"/>
      <c r="H76" s="11">
        <f t="shared" si="14"/>
        <v>0</v>
      </c>
      <c r="I76" s="11"/>
      <c r="J76" s="11"/>
      <c r="K76" s="11"/>
      <c r="L76" s="13">
        <f t="shared" si="15"/>
        <v>2.8</v>
      </c>
      <c r="M76" s="13">
        <f t="shared" si="16"/>
        <v>2.8</v>
      </c>
      <c r="N76" s="13">
        <f t="shared" si="17"/>
        <v>0</v>
      </c>
      <c r="O76" s="13">
        <f t="shared" si="18"/>
        <v>0</v>
      </c>
    </row>
    <row r="77" spans="1:15" ht="15" customHeight="1" x14ac:dyDescent="0.25">
      <c r="A77" s="33" t="s">
        <v>131</v>
      </c>
      <c r="B77" s="30" t="s">
        <v>58</v>
      </c>
      <c r="C77" s="40" t="s">
        <v>30</v>
      </c>
      <c r="D77" s="17">
        <f t="shared" si="26"/>
        <v>2.1</v>
      </c>
      <c r="E77" s="17">
        <v>2.1</v>
      </c>
      <c r="F77" s="17"/>
      <c r="G77" s="17"/>
      <c r="H77" s="11">
        <f t="shared" si="14"/>
        <v>0</v>
      </c>
      <c r="I77" s="11"/>
      <c r="J77" s="11"/>
      <c r="K77" s="11"/>
      <c r="L77" s="13">
        <f t="shared" si="15"/>
        <v>2.1</v>
      </c>
      <c r="M77" s="13">
        <f t="shared" si="16"/>
        <v>2.1</v>
      </c>
      <c r="N77" s="13">
        <f t="shared" si="17"/>
        <v>0</v>
      </c>
      <c r="O77" s="13">
        <f t="shared" si="18"/>
        <v>0</v>
      </c>
    </row>
    <row r="78" spans="1:15" ht="15" customHeight="1" x14ac:dyDescent="0.25">
      <c r="A78" s="33" t="s">
        <v>132</v>
      </c>
      <c r="B78" s="30" t="s">
        <v>428</v>
      </c>
      <c r="C78" s="40" t="s">
        <v>30</v>
      </c>
      <c r="D78" s="17">
        <f t="shared" si="26"/>
        <v>2.6</v>
      </c>
      <c r="E78" s="17">
        <v>2.6</v>
      </c>
      <c r="F78" s="17"/>
      <c r="G78" s="17"/>
      <c r="H78" s="11">
        <f t="shared" si="14"/>
        <v>0</v>
      </c>
      <c r="I78" s="11"/>
      <c r="J78" s="11"/>
      <c r="K78" s="11"/>
      <c r="L78" s="13">
        <f t="shared" si="15"/>
        <v>2.6</v>
      </c>
      <c r="M78" s="13">
        <f t="shared" si="16"/>
        <v>2.6</v>
      </c>
      <c r="N78" s="13">
        <f t="shared" si="17"/>
        <v>0</v>
      </c>
      <c r="O78" s="13">
        <f t="shared" si="18"/>
        <v>0</v>
      </c>
    </row>
    <row r="79" spans="1:15" ht="15" customHeight="1" x14ac:dyDescent="0.25">
      <c r="A79" s="33" t="s">
        <v>133</v>
      </c>
      <c r="B79" s="30" t="s">
        <v>430</v>
      </c>
      <c r="C79" s="40" t="s">
        <v>30</v>
      </c>
      <c r="D79" s="17">
        <f t="shared" si="26"/>
        <v>0.8</v>
      </c>
      <c r="E79" s="17">
        <v>0.8</v>
      </c>
      <c r="F79" s="17"/>
      <c r="G79" s="17"/>
      <c r="H79" s="11">
        <f t="shared" si="14"/>
        <v>0</v>
      </c>
      <c r="I79" s="11"/>
      <c r="J79" s="11"/>
      <c r="K79" s="11"/>
      <c r="L79" s="13">
        <f t="shared" si="15"/>
        <v>0.8</v>
      </c>
      <c r="M79" s="13">
        <f t="shared" si="16"/>
        <v>0.8</v>
      </c>
      <c r="N79" s="13">
        <f t="shared" si="17"/>
        <v>0</v>
      </c>
      <c r="O79" s="13">
        <f t="shared" si="18"/>
        <v>0</v>
      </c>
    </row>
    <row r="80" spans="1:15" ht="15" customHeight="1" x14ac:dyDescent="0.25">
      <c r="A80" s="33" t="s">
        <v>167</v>
      </c>
      <c r="B80" s="30" t="s">
        <v>68</v>
      </c>
      <c r="C80" s="40" t="s">
        <v>30</v>
      </c>
      <c r="D80" s="17">
        <f t="shared" si="26"/>
        <v>1.5</v>
      </c>
      <c r="E80" s="17">
        <v>1.5</v>
      </c>
      <c r="F80" s="17"/>
      <c r="G80" s="17"/>
      <c r="H80" s="11">
        <f t="shared" si="14"/>
        <v>0</v>
      </c>
      <c r="I80" s="11"/>
      <c r="J80" s="11"/>
      <c r="K80" s="11"/>
      <c r="L80" s="13">
        <f t="shared" si="15"/>
        <v>1.5</v>
      </c>
      <c r="M80" s="13">
        <f t="shared" si="16"/>
        <v>1.5</v>
      </c>
      <c r="N80" s="13">
        <f t="shared" si="17"/>
        <v>0</v>
      </c>
      <c r="O80" s="13">
        <f t="shared" si="18"/>
        <v>0</v>
      </c>
    </row>
    <row r="81" spans="1:15" ht="15" customHeight="1" x14ac:dyDescent="0.25">
      <c r="A81" s="33" t="s">
        <v>134</v>
      </c>
      <c r="B81" s="30" t="s">
        <v>158</v>
      </c>
      <c r="C81" s="40" t="s">
        <v>30</v>
      </c>
      <c r="D81" s="17">
        <f t="shared" si="26"/>
        <v>1.1000000000000001</v>
      </c>
      <c r="E81" s="17">
        <v>1.1000000000000001</v>
      </c>
      <c r="F81" s="17"/>
      <c r="G81" s="17"/>
      <c r="H81" s="11">
        <f t="shared" si="14"/>
        <v>0</v>
      </c>
      <c r="I81" s="11"/>
      <c r="J81" s="11"/>
      <c r="K81" s="11"/>
      <c r="L81" s="13">
        <f t="shared" si="15"/>
        <v>1.1000000000000001</v>
      </c>
      <c r="M81" s="13">
        <f t="shared" si="16"/>
        <v>1.1000000000000001</v>
      </c>
      <c r="N81" s="13">
        <f t="shared" si="17"/>
        <v>0</v>
      </c>
      <c r="O81" s="13">
        <f t="shared" si="18"/>
        <v>0</v>
      </c>
    </row>
    <row r="82" spans="1:15" ht="15" customHeight="1" x14ac:dyDescent="0.25">
      <c r="A82" s="33" t="s">
        <v>135</v>
      </c>
      <c r="B82" s="30" t="s">
        <v>28</v>
      </c>
      <c r="C82" s="40" t="s">
        <v>30</v>
      </c>
      <c r="D82" s="17">
        <f t="shared" si="26"/>
        <v>1.3</v>
      </c>
      <c r="E82" s="17">
        <v>1.3</v>
      </c>
      <c r="F82" s="17"/>
      <c r="G82" s="17"/>
      <c r="H82" s="11">
        <f t="shared" si="14"/>
        <v>0</v>
      </c>
      <c r="I82" s="11"/>
      <c r="J82" s="11"/>
      <c r="K82" s="11"/>
      <c r="L82" s="13">
        <f t="shared" si="15"/>
        <v>1.3</v>
      </c>
      <c r="M82" s="13">
        <f t="shared" si="16"/>
        <v>1.3</v>
      </c>
      <c r="N82" s="13">
        <f t="shared" si="17"/>
        <v>0</v>
      </c>
      <c r="O82" s="13">
        <f t="shared" si="18"/>
        <v>0</v>
      </c>
    </row>
    <row r="83" spans="1:15" ht="15" customHeight="1" x14ac:dyDescent="0.25">
      <c r="A83" s="33" t="s">
        <v>136</v>
      </c>
      <c r="B83" s="13" t="s">
        <v>29</v>
      </c>
      <c r="C83" s="40" t="s">
        <v>30</v>
      </c>
      <c r="D83" s="17">
        <f t="shared" si="26"/>
        <v>11.6</v>
      </c>
      <c r="E83" s="17">
        <v>11.6</v>
      </c>
      <c r="F83" s="17"/>
      <c r="G83" s="17"/>
      <c r="H83" s="11">
        <f t="shared" si="14"/>
        <v>0</v>
      </c>
      <c r="I83" s="11"/>
      <c r="J83" s="11"/>
      <c r="K83" s="11"/>
      <c r="L83" s="13">
        <f t="shared" si="15"/>
        <v>11.6</v>
      </c>
      <c r="M83" s="13">
        <f t="shared" si="16"/>
        <v>11.6</v>
      </c>
      <c r="N83" s="13">
        <f t="shared" si="17"/>
        <v>0</v>
      </c>
      <c r="O83" s="13">
        <f t="shared" si="18"/>
        <v>0</v>
      </c>
    </row>
    <row r="84" spans="1:15" ht="15" customHeight="1" x14ac:dyDescent="0.25">
      <c r="A84" s="33" t="s">
        <v>137</v>
      </c>
      <c r="B84" s="42" t="s">
        <v>65</v>
      </c>
      <c r="C84" s="40" t="s">
        <v>30</v>
      </c>
      <c r="D84" s="17">
        <f t="shared" si="26"/>
        <v>13</v>
      </c>
      <c r="E84" s="17">
        <v>13</v>
      </c>
      <c r="F84" s="17"/>
      <c r="G84" s="17"/>
      <c r="H84" s="11">
        <f t="shared" si="14"/>
        <v>0</v>
      </c>
      <c r="I84" s="11"/>
      <c r="J84" s="11"/>
      <c r="K84" s="11"/>
      <c r="L84" s="13">
        <f t="shared" si="15"/>
        <v>13</v>
      </c>
      <c r="M84" s="13">
        <f t="shared" si="16"/>
        <v>13</v>
      </c>
      <c r="N84" s="13">
        <f t="shared" si="17"/>
        <v>0</v>
      </c>
      <c r="O84" s="13">
        <f t="shared" si="18"/>
        <v>0</v>
      </c>
    </row>
    <row r="85" spans="1:15" ht="15.95" customHeight="1" x14ac:dyDescent="0.25">
      <c r="A85" s="55" t="s">
        <v>138</v>
      </c>
      <c r="B85" s="45" t="s">
        <v>184</v>
      </c>
      <c r="C85" s="84"/>
      <c r="D85" s="74">
        <f>SUM(D71:D84)</f>
        <v>54.1</v>
      </c>
      <c r="E85" s="74">
        <f>SUM(E71:E84)</f>
        <v>53.400000000000006</v>
      </c>
      <c r="F85" s="74">
        <f>SUM(F71:F84)</f>
        <v>0</v>
      </c>
      <c r="G85" s="74">
        <f>SUM(G71:G84)</f>
        <v>0.7</v>
      </c>
      <c r="H85" s="75">
        <f t="shared" ref="H85:O85" si="27">SUM(H71:H84)</f>
        <v>0</v>
      </c>
      <c r="I85" s="75">
        <f t="shared" si="27"/>
        <v>0</v>
      </c>
      <c r="J85" s="75">
        <f t="shared" si="27"/>
        <v>0</v>
      </c>
      <c r="K85" s="75">
        <f t="shared" si="27"/>
        <v>0</v>
      </c>
      <c r="L85" s="45">
        <f t="shared" si="27"/>
        <v>54.1</v>
      </c>
      <c r="M85" s="45">
        <f t="shared" si="27"/>
        <v>53.400000000000006</v>
      </c>
      <c r="N85" s="45">
        <f t="shared" si="27"/>
        <v>0</v>
      </c>
      <c r="O85" s="45">
        <f t="shared" si="27"/>
        <v>0.7</v>
      </c>
    </row>
    <row r="86" spans="1:15" ht="15.95" customHeight="1" x14ac:dyDescent="0.25">
      <c r="A86" s="39" t="s">
        <v>139</v>
      </c>
      <c r="B86" s="458" t="s">
        <v>69</v>
      </c>
      <c r="C86" s="458"/>
      <c r="D86" s="458"/>
      <c r="E86" s="458"/>
      <c r="F86" s="458"/>
      <c r="G86" s="458"/>
      <c r="H86" s="458"/>
      <c r="I86" s="458"/>
      <c r="J86" s="458"/>
      <c r="K86" s="458"/>
      <c r="L86" s="458"/>
      <c r="M86" s="458"/>
      <c r="N86" s="458"/>
      <c r="O86" s="458"/>
    </row>
    <row r="87" spans="1:15" ht="15" customHeight="1" x14ac:dyDescent="0.25">
      <c r="A87" s="14" t="s">
        <v>140</v>
      </c>
      <c r="B87" s="12" t="s">
        <v>52</v>
      </c>
      <c r="C87" s="8" t="s">
        <v>24</v>
      </c>
      <c r="D87" s="9">
        <f>E87+G87</f>
        <v>218.5</v>
      </c>
      <c r="E87" s="43">
        <v>218.5</v>
      </c>
      <c r="F87" s="43">
        <v>85.3</v>
      </c>
      <c r="G87" s="43"/>
      <c r="H87" s="10">
        <f t="shared" si="14"/>
        <v>0</v>
      </c>
      <c r="I87" s="10"/>
      <c r="J87" s="10"/>
      <c r="K87" s="10"/>
      <c r="L87" s="12">
        <f t="shared" si="15"/>
        <v>218.5</v>
      </c>
      <c r="M87" s="12">
        <f t="shared" si="16"/>
        <v>218.5</v>
      </c>
      <c r="N87" s="12">
        <f t="shared" si="17"/>
        <v>85.3</v>
      </c>
      <c r="O87" s="12">
        <f t="shared" si="18"/>
        <v>0</v>
      </c>
    </row>
    <row r="88" spans="1:15" ht="15" customHeight="1" x14ac:dyDescent="0.25">
      <c r="A88" s="14" t="s">
        <v>168</v>
      </c>
      <c r="B88" s="13" t="s">
        <v>53</v>
      </c>
      <c r="C88" s="16" t="s">
        <v>24</v>
      </c>
      <c r="D88" s="17">
        <f>E88+G88</f>
        <v>23</v>
      </c>
      <c r="E88" s="17">
        <v>23</v>
      </c>
      <c r="F88" s="17"/>
      <c r="G88" s="17"/>
      <c r="H88" s="11">
        <f t="shared" si="14"/>
        <v>0</v>
      </c>
      <c r="I88" s="11"/>
      <c r="J88" s="11"/>
      <c r="K88" s="11"/>
      <c r="L88" s="13">
        <f t="shared" si="15"/>
        <v>23</v>
      </c>
      <c r="M88" s="13">
        <f t="shared" si="16"/>
        <v>23</v>
      </c>
      <c r="N88" s="13">
        <f t="shared" si="17"/>
        <v>0</v>
      </c>
      <c r="O88" s="13">
        <f t="shared" si="18"/>
        <v>0</v>
      </c>
    </row>
    <row r="89" spans="1:15" ht="15" customHeight="1" x14ac:dyDescent="0.25">
      <c r="A89" s="14" t="s">
        <v>141</v>
      </c>
      <c r="B89" s="13" t="s">
        <v>172</v>
      </c>
      <c r="C89" s="16" t="s">
        <v>24</v>
      </c>
      <c r="D89" s="17">
        <f>E89+G89</f>
        <v>7.6</v>
      </c>
      <c r="E89" s="44">
        <v>7.6</v>
      </c>
      <c r="F89" s="44"/>
      <c r="G89" s="44"/>
      <c r="H89" s="11">
        <f t="shared" si="14"/>
        <v>0</v>
      </c>
      <c r="I89" s="11"/>
      <c r="J89" s="11"/>
      <c r="K89" s="11"/>
      <c r="L89" s="13">
        <f t="shared" si="15"/>
        <v>7.6</v>
      </c>
      <c r="M89" s="13">
        <f t="shared" si="16"/>
        <v>7.6</v>
      </c>
      <c r="N89" s="13">
        <f t="shared" si="17"/>
        <v>0</v>
      </c>
      <c r="O89" s="13">
        <f t="shared" si="18"/>
        <v>0</v>
      </c>
    </row>
    <row r="90" spans="1:15" s="38" customFormat="1" ht="16.5" customHeight="1" x14ac:dyDescent="0.25">
      <c r="A90" s="14" t="s">
        <v>188</v>
      </c>
      <c r="B90" s="13" t="s">
        <v>70</v>
      </c>
      <c r="C90" s="31" t="s">
        <v>24</v>
      </c>
      <c r="D90" s="17">
        <f>E90+G90</f>
        <v>2</v>
      </c>
      <c r="E90" s="17">
        <v>2</v>
      </c>
      <c r="F90" s="17"/>
      <c r="G90" s="17"/>
      <c r="H90" s="11">
        <f t="shared" si="14"/>
        <v>0</v>
      </c>
      <c r="I90" s="11"/>
      <c r="J90" s="11"/>
      <c r="K90" s="11"/>
      <c r="L90" s="13">
        <f t="shared" si="15"/>
        <v>2</v>
      </c>
      <c r="M90" s="13">
        <f t="shared" si="16"/>
        <v>2</v>
      </c>
      <c r="N90" s="13">
        <f t="shared" si="17"/>
        <v>0</v>
      </c>
      <c r="O90" s="13">
        <f t="shared" si="18"/>
        <v>0</v>
      </c>
    </row>
    <row r="91" spans="1:15" ht="15.95" customHeight="1" x14ac:dyDescent="0.25">
      <c r="A91" s="21" t="s">
        <v>189</v>
      </c>
      <c r="B91" s="85" t="s">
        <v>185</v>
      </c>
      <c r="C91" s="86"/>
      <c r="D91" s="87">
        <f>SUM(D87:D90)</f>
        <v>251.1</v>
      </c>
      <c r="E91" s="87">
        <f>SUM(E87:E90)</f>
        <v>251.1</v>
      </c>
      <c r="F91" s="87">
        <f>SUM(F87:F90)</f>
        <v>85.3</v>
      </c>
      <c r="G91" s="87">
        <f>SUM(G87:G90)</f>
        <v>0</v>
      </c>
      <c r="H91" s="10">
        <f t="shared" ref="H91:O91" si="28">SUM(H87:H90)</f>
        <v>0</v>
      </c>
      <c r="I91" s="10">
        <f t="shared" si="28"/>
        <v>0</v>
      </c>
      <c r="J91" s="10">
        <f t="shared" si="28"/>
        <v>0</v>
      </c>
      <c r="K91" s="10">
        <f t="shared" si="28"/>
        <v>0</v>
      </c>
      <c r="L91" s="88">
        <f t="shared" si="28"/>
        <v>251.1</v>
      </c>
      <c r="M91" s="88">
        <f t="shared" si="28"/>
        <v>251.1</v>
      </c>
      <c r="N91" s="88">
        <f t="shared" si="28"/>
        <v>85.3</v>
      </c>
      <c r="O91" s="88">
        <f t="shared" si="28"/>
        <v>0</v>
      </c>
    </row>
    <row r="92" spans="1:15" ht="15.95" customHeight="1" x14ac:dyDescent="0.25">
      <c r="A92" s="21" t="s">
        <v>190</v>
      </c>
      <c r="B92" s="46" t="s">
        <v>177</v>
      </c>
      <c r="C92" s="47"/>
      <c r="D92" s="48">
        <f t="shared" ref="D92:O92" si="29">D22+D35+D38+D69+D85+D91</f>
        <v>1052.8</v>
      </c>
      <c r="E92" s="48">
        <f t="shared" si="29"/>
        <v>983.3</v>
      </c>
      <c r="F92" s="48">
        <f t="shared" si="29"/>
        <v>139.1</v>
      </c>
      <c r="G92" s="48">
        <f t="shared" si="29"/>
        <v>69.5</v>
      </c>
      <c r="H92" s="49">
        <f t="shared" si="29"/>
        <v>0</v>
      </c>
      <c r="I92" s="49">
        <f t="shared" si="29"/>
        <v>0</v>
      </c>
      <c r="J92" s="49">
        <f t="shared" si="29"/>
        <v>0</v>
      </c>
      <c r="K92" s="49">
        <f t="shared" si="29"/>
        <v>0</v>
      </c>
      <c r="L92" s="50">
        <f t="shared" si="29"/>
        <v>1052.8</v>
      </c>
      <c r="M92" s="50">
        <f t="shared" si="29"/>
        <v>983.3</v>
      </c>
      <c r="N92" s="50">
        <f t="shared" si="29"/>
        <v>139.1</v>
      </c>
      <c r="O92" s="50">
        <f t="shared" si="29"/>
        <v>69.5</v>
      </c>
    </row>
    <row r="93" spans="1:15" x14ac:dyDescent="0.25">
      <c r="A93" s="7"/>
      <c r="B93" s="51"/>
      <c r="C93" s="52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</row>
    <row r="94" spans="1:15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5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5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</sheetData>
  <mergeCells count="27">
    <mergeCell ref="B1:O1"/>
    <mergeCell ref="B2:O2"/>
    <mergeCell ref="B3:O3"/>
    <mergeCell ref="B4:O4"/>
    <mergeCell ref="A8:A10"/>
    <mergeCell ref="B8:B10"/>
    <mergeCell ref="A6:O6"/>
    <mergeCell ref="C8:C10"/>
    <mergeCell ref="B86:O86"/>
    <mergeCell ref="B36:O36"/>
    <mergeCell ref="B39:O39"/>
    <mergeCell ref="B70:O70"/>
    <mergeCell ref="E8:G8"/>
    <mergeCell ref="K9:K10"/>
    <mergeCell ref="M9:N9"/>
    <mergeCell ref="I9:J9"/>
    <mergeCell ref="P13:Q13"/>
    <mergeCell ref="B11:O11"/>
    <mergeCell ref="B23:O23"/>
    <mergeCell ref="E9:F9"/>
    <mergeCell ref="O9:O10"/>
    <mergeCell ref="H8:H10"/>
    <mergeCell ref="D8:D10"/>
    <mergeCell ref="G9:G10"/>
    <mergeCell ref="I8:K8"/>
    <mergeCell ref="L8:L10"/>
    <mergeCell ref="M8:O8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6</vt:i4>
      </vt:variant>
    </vt:vector>
  </HeadingPairs>
  <TitlesOfParts>
    <vt:vector size="19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Lapas1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2016-01-27T06:03:56Z</cp:lastPrinted>
  <dcterms:created xsi:type="dcterms:W3CDTF">2007-01-10T08:42:24Z</dcterms:created>
  <dcterms:modified xsi:type="dcterms:W3CDTF">2016-01-29T12:32:07Z</dcterms:modified>
</cp:coreProperties>
</file>