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4925" windowHeight="11760" tabRatio="976" firstSheet="5" activeTab="12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state="hidden" r:id="rId11"/>
    <sheet name="12 pr._suvestinė pagal progr." sheetId="10" r:id="rId12"/>
    <sheet name="Lapas1" sheetId="16" r:id="rId13"/>
  </sheets>
  <definedNames>
    <definedName name="_xlnm.Print_Titles" localSheetId="0">'1 pr._pajamos'!$16:$16</definedName>
    <definedName name="_xlnm.Print_Titles" localSheetId="1">'2 pr._pajamos pagal rūšis'!$10:$12</definedName>
    <definedName name="_xlnm.Print_Titles" localSheetId="2">'3 pr._asignavimų suvestinė'!$16:$18</definedName>
    <definedName name="_xlnm.Print_Titles" localSheetId="3">'4 pr._savarankiškos f-jos'!$16:$18</definedName>
    <definedName name="_xlnm.Print_Titles" localSheetId="6">'7 pr._kita dotacija'!$16:$18</definedName>
    <definedName name="_xlnm.Print_Titles" localSheetId="8">'9 pr._įstaigų pajamos'!$28:$30</definedName>
  </definedNames>
  <calcPr calcId="145621"/>
</workbook>
</file>

<file path=xl/calcChain.xml><?xml version="1.0" encoding="utf-8"?>
<calcChain xmlns="http://schemas.openxmlformats.org/spreadsheetml/2006/main">
  <c r="E73" i="11" l="1"/>
  <c r="D73" i="11"/>
  <c r="C73" i="11"/>
  <c r="E90" i="11"/>
  <c r="D90" i="11"/>
  <c r="C90" i="11"/>
  <c r="E95" i="11"/>
  <c r="Q131" i="7" l="1"/>
  <c r="S355" i="4"/>
  <c r="S354" i="4"/>
  <c r="S353" i="4"/>
  <c r="S352" i="4"/>
  <c r="S351" i="4"/>
  <c r="S350" i="4"/>
  <c r="S349" i="4"/>
  <c r="S348" i="4"/>
  <c r="S347" i="4"/>
  <c r="S346" i="4"/>
  <c r="E332" i="4" l="1"/>
  <c r="J94" i="1"/>
  <c r="K94" i="1"/>
  <c r="G83" i="14"/>
  <c r="H83" i="14"/>
  <c r="I83" i="14"/>
  <c r="J83" i="14"/>
  <c r="K83" i="14"/>
  <c r="L83" i="14"/>
  <c r="M83" i="14"/>
  <c r="N83" i="14"/>
  <c r="E83" i="14"/>
  <c r="F83" i="14"/>
  <c r="D83" i="14"/>
  <c r="M119" i="7" l="1"/>
  <c r="N119" i="7"/>
  <c r="O119" i="7"/>
  <c r="I119" i="7"/>
  <c r="J119" i="7"/>
  <c r="K119" i="7"/>
  <c r="E119" i="7"/>
  <c r="F119" i="7"/>
  <c r="G119" i="7"/>
  <c r="D119" i="7"/>
  <c r="O118" i="7"/>
  <c r="N118" i="7"/>
  <c r="M118" i="7"/>
  <c r="L118" i="7" s="1"/>
  <c r="L119" i="7" s="1"/>
  <c r="H118" i="7"/>
  <c r="H119" i="7" s="1"/>
  <c r="D118" i="7"/>
  <c r="N102" i="12"/>
  <c r="I102" i="12"/>
  <c r="J102" i="12"/>
  <c r="K102" i="12"/>
  <c r="E102" i="12"/>
  <c r="F102" i="12"/>
  <c r="G102" i="12"/>
  <c r="O101" i="12"/>
  <c r="O102" i="12" s="1"/>
  <c r="N101" i="12"/>
  <c r="M101" i="12"/>
  <c r="M102" i="12" s="1"/>
  <c r="H101" i="12"/>
  <c r="H102" i="12" s="1"/>
  <c r="D101" i="12"/>
  <c r="D102" i="12" s="1"/>
  <c r="L101" i="12" l="1"/>
  <c r="L102" i="12" s="1"/>
  <c r="H340" i="4"/>
  <c r="I340" i="4"/>
  <c r="J340" i="4"/>
  <c r="K340" i="4"/>
  <c r="M340" i="4"/>
  <c r="L340" i="4" s="1"/>
  <c r="N340" i="4"/>
  <c r="O340" i="4"/>
  <c r="F340" i="4"/>
  <c r="G340" i="4"/>
  <c r="E340" i="4"/>
  <c r="I329" i="4"/>
  <c r="E329" i="4"/>
  <c r="O239" i="4"/>
  <c r="J239" i="4"/>
  <c r="K239" i="4"/>
  <c r="I239" i="4"/>
  <c r="F239" i="4"/>
  <c r="G239" i="4"/>
  <c r="E239" i="4"/>
  <c r="D239" i="4" s="1"/>
  <c r="N241" i="4"/>
  <c r="M241" i="4"/>
  <c r="L241" i="4" s="1"/>
  <c r="H241" i="4"/>
  <c r="D241" i="4"/>
  <c r="F329" i="4"/>
  <c r="G329" i="4"/>
  <c r="J329" i="4"/>
  <c r="K329" i="4"/>
  <c r="O329" i="4"/>
  <c r="O327" i="4"/>
  <c r="N327" i="4"/>
  <c r="M327" i="4"/>
  <c r="L327" i="4" s="1"/>
  <c r="H327" i="4"/>
  <c r="D327" i="4"/>
  <c r="D329" i="4" s="1"/>
  <c r="C83" i="14"/>
  <c r="P222" i="1"/>
  <c r="Q222" i="1"/>
  <c r="O220" i="1"/>
  <c r="N220" i="1"/>
  <c r="M220" i="1"/>
  <c r="H220" i="1"/>
  <c r="D220" i="1"/>
  <c r="E142" i="2"/>
  <c r="I336" i="4"/>
  <c r="H336" i="4" s="1"/>
  <c r="J336" i="4"/>
  <c r="K336" i="4"/>
  <c r="E336" i="4"/>
  <c r="D74" i="11"/>
  <c r="C74" i="11"/>
  <c r="E84" i="11"/>
  <c r="R118" i="7" l="1"/>
  <c r="L220" i="1"/>
  <c r="F332" i="4" l="1"/>
  <c r="D332" i="4"/>
  <c r="G89" i="4"/>
  <c r="F89" i="4"/>
  <c r="E89" i="4"/>
  <c r="D89" i="4" s="1"/>
  <c r="D93" i="4"/>
  <c r="M25" i="1"/>
  <c r="O25" i="1"/>
  <c r="I24" i="1" l="1"/>
  <c r="J24" i="1"/>
  <c r="K24" i="1"/>
  <c r="H24" i="1" l="1"/>
  <c r="I94" i="1"/>
  <c r="E83" i="11" l="1"/>
  <c r="I332" i="4" l="1"/>
  <c r="H332" i="4" s="1"/>
  <c r="J332" i="4"/>
  <c r="H324" i="4"/>
  <c r="E94" i="11"/>
  <c r="F233" i="4" l="1"/>
  <c r="G233" i="4"/>
  <c r="E233" i="4"/>
  <c r="D235" i="4"/>
  <c r="D236" i="4"/>
  <c r="J233" i="4"/>
  <c r="K233" i="4"/>
  <c r="I233" i="4"/>
  <c r="O235" i="4"/>
  <c r="N235" i="4"/>
  <c r="M235" i="4"/>
  <c r="L235" i="4" s="1"/>
  <c r="H235" i="4"/>
  <c r="D163" i="4"/>
  <c r="F161" i="4"/>
  <c r="G161" i="4"/>
  <c r="E161" i="4"/>
  <c r="J161" i="4"/>
  <c r="K161" i="4"/>
  <c r="I161" i="4"/>
  <c r="N163" i="4"/>
  <c r="M163" i="4"/>
  <c r="L163" i="4" s="1"/>
  <c r="H163" i="4"/>
  <c r="D184" i="4"/>
  <c r="F182" i="4"/>
  <c r="G182" i="4"/>
  <c r="E182" i="4"/>
  <c r="N184" i="4"/>
  <c r="M184" i="4"/>
  <c r="L184" i="4" s="1"/>
  <c r="J182" i="4"/>
  <c r="K182" i="4"/>
  <c r="I182" i="4"/>
  <c r="H184" i="4"/>
  <c r="D120" i="4"/>
  <c r="F118" i="4"/>
  <c r="G118" i="4"/>
  <c r="E118" i="4"/>
  <c r="N120" i="4"/>
  <c r="M120" i="4"/>
  <c r="L120" i="4" s="1"/>
  <c r="J118" i="4"/>
  <c r="K118" i="4"/>
  <c r="I118" i="4"/>
  <c r="H120" i="4"/>
  <c r="D138" i="4"/>
  <c r="J136" i="4"/>
  <c r="K136" i="4"/>
  <c r="I136" i="4"/>
  <c r="F136" i="4"/>
  <c r="N136" i="4" s="1"/>
  <c r="E136" i="4"/>
  <c r="M136" i="4" s="1"/>
  <c r="N138" i="4"/>
  <c r="M138" i="4"/>
  <c r="L138" i="4" s="1"/>
  <c r="H138" i="4"/>
  <c r="J105" i="4"/>
  <c r="K105" i="4"/>
  <c r="I105" i="4"/>
  <c r="F105" i="4"/>
  <c r="E105" i="4"/>
  <c r="F100" i="4"/>
  <c r="E100" i="4"/>
  <c r="J100" i="4"/>
  <c r="K100" i="4"/>
  <c r="I100" i="4"/>
  <c r="J89" i="4"/>
  <c r="K89" i="4"/>
  <c r="I89" i="4"/>
  <c r="K127" i="4"/>
  <c r="J127" i="4"/>
  <c r="I127" i="4"/>
  <c r="F127" i="4"/>
  <c r="E127" i="4"/>
  <c r="D129" i="4"/>
  <c r="N129" i="4"/>
  <c r="M129" i="4"/>
  <c r="L129" i="4" s="1"/>
  <c r="H129" i="4"/>
  <c r="D107" i="4"/>
  <c r="N107" i="4"/>
  <c r="M107" i="4"/>
  <c r="L107" i="4" s="1"/>
  <c r="H107" i="4"/>
  <c r="D91" i="4"/>
  <c r="N91" i="4"/>
  <c r="M91" i="4"/>
  <c r="N102" i="4"/>
  <c r="H91" i="4"/>
  <c r="D102" i="4"/>
  <c r="M102" i="4"/>
  <c r="L102" i="4" s="1"/>
  <c r="N182" i="4" l="1"/>
  <c r="N332" i="4"/>
  <c r="L91" i="4"/>
  <c r="M332" i="4"/>
  <c r="O182" i="4"/>
  <c r="M182" i="4"/>
  <c r="H102" i="4"/>
  <c r="L332" i="4" l="1"/>
  <c r="D325" i="4"/>
  <c r="F33" i="4" l="1"/>
  <c r="E33" i="4"/>
  <c r="D35" i="4"/>
  <c r="D24" i="4"/>
  <c r="O322" i="4" l="1"/>
  <c r="N322" i="4"/>
  <c r="M322" i="4"/>
  <c r="K338" i="4"/>
  <c r="J338" i="4"/>
  <c r="I338" i="4"/>
  <c r="F338" i="4"/>
  <c r="G338" i="4"/>
  <c r="E338" i="4"/>
  <c r="H24" i="4"/>
  <c r="O325" i="4"/>
  <c r="N325" i="4"/>
  <c r="N329" i="4" s="1"/>
  <c r="M325" i="4"/>
  <c r="M329" i="4" s="1"/>
  <c r="H325" i="4"/>
  <c r="H329" i="4" s="1"/>
  <c r="O236" i="4"/>
  <c r="N236" i="4"/>
  <c r="M236" i="4"/>
  <c r="L236" i="4" s="1"/>
  <c r="F339" i="4"/>
  <c r="E339" i="4"/>
  <c r="H236" i="4"/>
  <c r="H227" i="4"/>
  <c r="H223" i="4"/>
  <c r="H217" i="4"/>
  <c r="H213" i="4"/>
  <c r="H209" i="4"/>
  <c r="H205" i="4"/>
  <c r="H201" i="4"/>
  <c r="H197" i="4"/>
  <c r="H193" i="4"/>
  <c r="H189" i="4"/>
  <c r="H185" i="4"/>
  <c r="H180" i="4"/>
  <c r="H176" i="4"/>
  <c r="H172" i="4"/>
  <c r="H168" i="4"/>
  <c r="H164" i="4"/>
  <c r="H159" i="4"/>
  <c r="H155" i="4"/>
  <c r="H151" i="4"/>
  <c r="H147" i="4"/>
  <c r="H143" i="4"/>
  <c r="H139" i="4"/>
  <c r="H134" i="4"/>
  <c r="H130" i="4"/>
  <c r="H125" i="4"/>
  <c r="H121" i="4"/>
  <c r="H116" i="4"/>
  <c r="H112" i="4"/>
  <c r="H108" i="4"/>
  <c r="H103" i="4"/>
  <c r="H98" i="4"/>
  <c r="I68" i="14"/>
  <c r="J68" i="14"/>
  <c r="H68" i="14"/>
  <c r="E68" i="14"/>
  <c r="F68" i="14"/>
  <c r="D68" i="14"/>
  <c r="N83" i="4"/>
  <c r="M83" i="4"/>
  <c r="J33" i="4"/>
  <c r="I33" i="4"/>
  <c r="N35" i="4"/>
  <c r="H35" i="4"/>
  <c r="M35" i="4"/>
  <c r="L35" i="4" s="1"/>
  <c r="L325" i="4" l="1"/>
  <c r="L329" i="4" s="1"/>
  <c r="O324" i="4"/>
  <c r="N324" i="4"/>
  <c r="N338" i="4" s="1"/>
  <c r="M324" i="4"/>
  <c r="M338" i="4" s="1"/>
  <c r="K320" i="4"/>
  <c r="J320" i="4"/>
  <c r="I320" i="4"/>
  <c r="F320" i="4"/>
  <c r="G320" i="4"/>
  <c r="E320" i="4"/>
  <c r="D324" i="4"/>
  <c r="D322" i="4"/>
  <c r="L324" i="4" l="1"/>
  <c r="O338" i="4"/>
  <c r="K229" i="4"/>
  <c r="K339" i="4" s="1"/>
  <c r="J229" i="4"/>
  <c r="J339" i="4" s="1"/>
  <c r="I229" i="4"/>
  <c r="I339" i="4" s="1"/>
  <c r="G229" i="4"/>
  <c r="G339" i="4" s="1"/>
  <c r="K225" i="4"/>
  <c r="J225" i="4"/>
  <c r="I225" i="4"/>
  <c r="F225" i="4"/>
  <c r="G225" i="4"/>
  <c r="E225" i="4"/>
  <c r="K221" i="4"/>
  <c r="J221" i="4"/>
  <c r="I221" i="4"/>
  <c r="F221" i="4"/>
  <c r="G221" i="4"/>
  <c r="E221" i="4"/>
  <c r="K215" i="4"/>
  <c r="J215" i="4"/>
  <c r="I215" i="4"/>
  <c r="F215" i="4"/>
  <c r="G215" i="4"/>
  <c r="E215" i="4"/>
  <c r="K211" i="4"/>
  <c r="J211" i="4"/>
  <c r="I211" i="4"/>
  <c r="F211" i="4"/>
  <c r="G211" i="4"/>
  <c r="E211" i="4"/>
  <c r="K207" i="4"/>
  <c r="J207" i="4"/>
  <c r="I207" i="4"/>
  <c r="F207" i="4"/>
  <c r="G207" i="4"/>
  <c r="E207" i="4"/>
  <c r="K203" i="4"/>
  <c r="J203" i="4"/>
  <c r="I203" i="4"/>
  <c r="F203" i="4"/>
  <c r="G203" i="4"/>
  <c r="E203" i="4"/>
  <c r="K199" i="4"/>
  <c r="J199" i="4"/>
  <c r="I199" i="4"/>
  <c r="F199" i="4"/>
  <c r="G199" i="4"/>
  <c r="E199" i="4"/>
  <c r="K195" i="4"/>
  <c r="J195" i="4"/>
  <c r="I195" i="4"/>
  <c r="F195" i="4"/>
  <c r="G195" i="4"/>
  <c r="E195" i="4"/>
  <c r="K191" i="4"/>
  <c r="J191" i="4"/>
  <c r="I191" i="4"/>
  <c r="F191" i="4"/>
  <c r="G191" i="4"/>
  <c r="E191" i="4"/>
  <c r="K187" i="4"/>
  <c r="J187" i="4"/>
  <c r="I187" i="4"/>
  <c r="F187" i="4"/>
  <c r="G187" i="4"/>
  <c r="E187" i="4"/>
  <c r="K178" i="4"/>
  <c r="J178" i="4"/>
  <c r="I178" i="4"/>
  <c r="F178" i="4"/>
  <c r="G178" i="4"/>
  <c r="E178" i="4"/>
  <c r="K174" i="4"/>
  <c r="J174" i="4"/>
  <c r="I174" i="4"/>
  <c r="F174" i="4"/>
  <c r="G174" i="4"/>
  <c r="E174" i="4"/>
  <c r="K170" i="4"/>
  <c r="J170" i="4"/>
  <c r="I170" i="4"/>
  <c r="F170" i="4"/>
  <c r="G170" i="4"/>
  <c r="E170" i="4"/>
  <c r="K166" i="4"/>
  <c r="J166" i="4"/>
  <c r="I166" i="4"/>
  <c r="F166" i="4"/>
  <c r="G166" i="4"/>
  <c r="E166" i="4"/>
  <c r="K157" i="4"/>
  <c r="J157" i="4"/>
  <c r="I157" i="4"/>
  <c r="F157" i="4"/>
  <c r="G157" i="4"/>
  <c r="E157" i="4"/>
  <c r="K153" i="4"/>
  <c r="J153" i="4"/>
  <c r="I153" i="4"/>
  <c r="F153" i="4"/>
  <c r="G153" i="4"/>
  <c r="E153" i="4"/>
  <c r="K149" i="4"/>
  <c r="J149" i="4"/>
  <c r="I149" i="4"/>
  <c r="F149" i="4"/>
  <c r="G149" i="4"/>
  <c r="E149" i="4"/>
  <c r="K145" i="4"/>
  <c r="J145" i="4"/>
  <c r="I145" i="4"/>
  <c r="F145" i="4"/>
  <c r="G145" i="4"/>
  <c r="E145" i="4"/>
  <c r="K141" i="4"/>
  <c r="J141" i="4"/>
  <c r="I141" i="4"/>
  <c r="F141" i="4"/>
  <c r="G141" i="4"/>
  <c r="E141" i="4"/>
  <c r="G136" i="4"/>
  <c r="K132" i="4"/>
  <c r="J132" i="4"/>
  <c r="I132" i="4"/>
  <c r="F132" i="4"/>
  <c r="G132" i="4"/>
  <c r="E132" i="4"/>
  <c r="G127" i="4"/>
  <c r="K123" i="4"/>
  <c r="J123" i="4"/>
  <c r="I123" i="4"/>
  <c r="F123" i="4"/>
  <c r="G123" i="4"/>
  <c r="E123" i="4"/>
  <c r="K114" i="4" l="1"/>
  <c r="J114" i="4"/>
  <c r="I114" i="4"/>
  <c r="G114" i="4"/>
  <c r="F114" i="4"/>
  <c r="E114" i="4"/>
  <c r="K110" i="4"/>
  <c r="J110" i="4"/>
  <c r="I110" i="4"/>
  <c r="F110" i="4"/>
  <c r="G110" i="4"/>
  <c r="E110" i="4"/>
  <c r="G105" i="4"/>
  <c r="G100" i="4"/>
  <c r="O96" i="4"/>
  <c r="K96" i="4"/>
  <c r="J96" i="4"/>
  <c r="I96" i="4"/>
  <c r="G96" i="4"/>
  <c r="F96" i="4"/>
  <c r="E96" i="4"/>
  <c r="N193" i="4"/>
  <c r="M193" i="4"/>
  <c r="L193" i="4" s="1"/>
  <c r="D193" i="4"/>
  <c r="N231" i="4"/>
  <c r="M231" i="4"/>
  <c r="L231" i="4"/>
  <c r="D231" i="4"/>
  <c r="N227" i="4"/>
  <c r="M227" i="4"/>
  <c r="L227" i="4" s="1"/>
  <c r="D227" i="4"/>
  <c r="N223" i="4"/>
  <c r="M223" i="4"/>
  <c r="L223" i="4" s="1"/>
  <c r="D223" i="4"/>
  <c r="N217" i="4"/>
  <c r="M217" i="4"/>
  <c r="L217" i="4" s="1"/>
  <c r="D217" i="4"/>
  <c r="N213" i="4"/>
  <c r="M213" i="4"/>
  <c r="L213" i="4" s="1"/>
  <c r="D213" i="4"/>
  <c r="N209" i="4"/>
  <c r="M209" i="4"/>
  <c r="L209" i="4" s="1"/>
  <c r="D209" i="4"/>
  <c r="N205" i="4"/>
  <c r="M205" i="4"/>
  <c r="L205" i="4" s="1"/>
  <c r="D205" i="4"/>
  <c r="N201" i="4"/>
  <c r="M201" i="4"/>
  <c r="L201" i="4" s="1"/>
  <c r="D201" i="4"/>
  <c r="N197" i="4"/>
  <c r="M197" i="4"/>
  <c r="L197" i="4" s="1"/>
  <c r="D197" i="4"/>
  <c r="N189" i="4"/>
  <c r="M189" i="4"/>
  <c r="L189" i="4" s="1"/>
  <c r="D189" i="4"/>
  <c r="N185" i="4"/>
  <c r="M185" i="4"/>
  <c r="L185" i="4" s="1"/>
  <c r="D185" i="4"/>
  <c r="N180" i="4"/>
  <c r="M180" i="4"/>
  <c r="L180" i="4" s="1"/>
  <c r="D180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59" i="4"/>
  <c r="M159" i="4"/>
  <c r="L159" i="4" s="1"/>
  <c r="D159" i="4"/>
  <c r="N155" i="4"/>
  <c r="M155" i="4"/>
  <c r="L155" i="4" s="1"/>
  <c r="D155" i="4"/>
  <c r="N151" i="4"/>
  <c r="M151" i="4"/>
  <c r="L151" i="4" s="1"/>
  <c r="D151" i="4"/>
  <c r="N147" i="4"/>
  <c r="M147" i="4"/>
  <c r="L147" i="4" s="1"/>
  <c r="D147" i="4"/>
  <c r="N143" i="4"/>
  <c r="M143" i="4"/>
  <c r="L143" i="4" s="1"/>
  <c r="D143" i="4"/>
  <c r="N139" i="4"/>
  <c r="M139" i="4"/>
  <c r="L139" i="4" s="1"/>
  <c r="D139" i="4"/>
  <c r="N134" i="4"/>
  <c r="M134" i="4"/>
  <c r="L134" i="4" s="1"/>
  <c r="D134" i="4"/>
  <c r="N130" i="4"/>
  <c r="M130" i="4"/>
  <c r="L130" i="4" s="1"/>
  <c r="D130" i="4"/>
  <c r="N125" i="4"/>
  <c r="M125" i="4"/>
  <c r="L125" i="4" s="1"/>
  <c r="D125" i="4"/>
  <c r="N121" i="4"/>
  <c r="M121" i="4"/>
  <c r="L121" i="4" s="1"/>
  <c r="D121" i="4"/>
  <c r="N116" i="4"/>
  <c r="M116" i="4"/>
  <c r="L116" i="4" s="1"/>
  <c r="D116" i="4"/>
  <c r="N112" i="4"/>
  <c r="M112" i="4"/>
  <c r="L112" i="4" s="1"/>
  <c r="D112" i="4"/>
  <c r="N108" i="4"/>
  <c r="M108" i="4"/>
  <c r="D108" i="4"/>
  <c r="N103" i="4"/>
  <c r="N100" i="4" s="1"/>
  <c r="M103" i="4"/>
  <c r="D103" i="4"/>
  <c r="D98" i="4"/>
  <c r="N98" i="4"/>
  <c r="M98" i="4"/>
  <c r="L98" i="4" s="1"/>
  <c r="O238" i="4"/>
  <c r="N238" i="4"/>
  <c r="M238" i="4"/>
  <c r="O232" i="4"/>
  <c r="N232" i="4"/>
  <c r="M232" i="4"/>
  <c r="O228" i="4"/>
  <c r="N228" i="4"/>
  <c r="M228" i="4"/>
  <c r="L228" i="4" s="1"/>
  <c r="O224" i="4"/>
  <c r="N224" i="4"/>
  <c r="M224" i="4"/>
  <c r="L224" i="4" s="1"/>
  <c r="O218" i="4"/>
  <c r="N218" i="4"/>
  <c r="M218" i="4"/>
  <c r="L218" i="4" s="1"/>
  <c r="O214" i="4"/>
  <c r="N214" i="4"/>
  <c r="M214" i="4"/>
  <c r="O210" i="4"/>
  <c r="N210" i="4"/>
  <c r="M210" i="4"/>
  <c r="L210" i="4" s="1"/>
  <c r="O206" i="4"/>
  <c r="N206" i="4"/>
  <c r="M206" i="4"/>
  <c r="L206" i="4" s="1"/>
  <c r="O202" i="4"/>
  <c r="N202" i="4"/>
  <c r="M202" i="4"/>
  <c r="L202" i="4" s="1"/>
  <c r="O198" i="4"/>
  <c r="N198" i="4"/>
  <c r="M198" i="4"/>
  <c r="O194" i="4"/>
  <c r="N194" i="4"/>
  <c r="M194" i="4"/>
  <c r="L194" i="4" s="1"/>
  <c r="O190" i="4"/>
  <c r="N190" i="4"/>
  <c r="M190" i="4"/>
  <c r="L190" i="4" s="1"/>
  <c r="O186" i="4"/>
  <c r="N186" i="4"/>
  <c r="M186" i="4"/>
  <c r="L186" i="4" s="1"/>
  <c r="O181" i="4"/>
  <c r="N181" i="4"/>
  <c r="M181" i="4"/>
  <c r="O177" i="4"/>
  <c r="N177" i="4"/>
  <c r="M177" i="4"/>
  <c r="L177" i="4" s="1"/>
  <c r="O173" i="4"/>
  <c r="N173" i="4"/>
  <c r="M173" i="4"/>
  <c r="L173" i="4" s="1"/>
  <c r="O169" i="4"/>
  <c r="N169" i="4"/>
  <c r="M169" i="4"/>
  <c r="L169" i="4" s="1"/>
  <c r="O165" i="4"/>
  <c r="N165" i="4"/>
  <c r="M165" i="4"/>
  <c r="O160" i="4"/>
  <c r="N160" i="4"/>
  <c r="M160" i="4"/>
  <c r="L160" i="4" s="1"/>
  <c r="O156" i="4"/>
  <c r="N156" i="4"/>
  <c r="M156" i="4"/>
  <c r="L156" i="4"/>
  <c r="O152" i="4"/>
  <c r="N152" i="4"/>
  <c r="M152" i="4"/>
  <c r="L152" i="4" s="1"/>
  <c r="O144" i="4"/>
  <c r="N144" i="4"/>
  <c r="M144" i="4"/>
  <c r="L144" i="4" s="1"/>
  <c r="O126" i="4"/>
  <c r="N126" i="4"/>
  <c r="M126" i="4"/>
  <c r="O117" i="4"/>
  <c r="L117" i="4" s="1"/>
  <c r="N117" i="4"/>
  <c r="M117" i="4"/>
  <c r="O113" i="4"/>
  <c r="O110" i="4" s="1"/>
  <c r="N113" i="4"/>
  <c r="M113" i="4"/>
  <c r="L113" i="4" s="1"/>
  <c r="O104" i="4"/>
  <c r="O100" i="4" s="1"/>
  <c r="N104" i="4"/>
  <c r="M104" i="4"/>
  <c r="D318" i="4"/>
  <c r="D232" i="4"/>
  <c r="D228" i="4"/>
  <c r="D224" i="4"/>
  <c r="D218" i="4"/>
  <c r="D214" i="4"/>
  <c r="D210" i="4"/>
  <c r="D206" i="4"/>
  <c r="D202" i="4"/>
  <c r="D198" i="4"/>
  <c r="D194" i="4"/>
  <c r="D190" i="4"/>
  <c r="D186" i="4"/>
  <c r="D181" i="4"/>
  <c r="D177" i="4"/>
  <c r="D173" i="4"/>
  <c r="D169" i="4"/>
  <c r="D165" i="4"/>
  <c r="D160" i="4"/>
  <c r="D156" i="4"/>
  <c r="D152" i="4"/>
  <c r="D148" i="4"/>
  <c r="D144" i="4"/>
  <c r="D140" i="4"/>
  <c r="D135" i="4"/>
  <c r="D131" i="4"/>
  <c r="D126" i="4"/>
  <c r="D122" i="4"/>
  <c r="D123" i="4"/>
  <c r="D117" i="4"/>
  <c r="D113" i="4"/>
  <c r="D109" i="4"/>
  <c r="D104" i="4"/>
  <c r="N99" i="4"/>
  <c r="M99" i="4"/>
  <c r="L99" i="4" s="1"/>
  <c r="L238" i="4" l="1"/>
  <c r="L104" i="4"/>
  <c r="M100" i="4"/>
  <c r="L126" i="4"/>
  <c r="L165" i="4"/>
  <c r="L181" i="4"/>
  <c r="L198" i="4"/>
  <c r="L214" i="4"/>
  <c r="L232" i="4"/>
  <c r="N114" i="4"/>
  <c r="N110" i="4"/>
  <c r="O114" i="4"/>
  <c r="M110" i="4"/>
  <c r="L103" i="4"/>
  <c r="M96" i="4"/>
  <c r="N96" i="4"/>
  <c r="M114" i="4"/>
  <c r="L108" i="4"/>
  <c r="P330" i="4"/>
  <c r="Q330" i="4"/>
  <c r="R330" i="4"/>
  <c r="S330" i="4"/>
  <c r="T330" i="4"/>
  <c r="U330" i="4"/>
  <c r="J343" i="4"/>
  <c r="K343" i="4"/>
  <c r="I343" i="4"/>
  <c r="F343" i="4"/>
  <c r="G343" i="4"/>
  <c r="E343" i="4"/>
  <c r="D343" i="4" l="1"/>
  <c r="H343" i="4"/>
  <c r="E93" i="11"/>
  <c r="L24" i="4" l="1"/>
  <c r="O24" i="4"/>
  <c r="O343" i="4" s="1"/>
  <c r="N24" i="4"/>
  <c r="N343" i="4" s="1"/>
  <c r="M24" i="4"/>
  <c r="M343" i="4" s="1"/>
  <c r="L343" i="4" s="1"/>
  <c r="K20" i="4"/>
  <c r="J20" i="4"/>
  <c r="I20" i="4"/>
  <c r="F20" i="4"/>
  <c r="G20" i="4"/>
  <c r="E20" i="4"/>
  <c r="I213" i="1"/>
  <c r="D98" i="11" l="1"/>
  <c r="E92" i="11" l="1"/>
  <c r="E75" i="11" l="1"/>
  <c r="I333" i="4" l="1"/>
  <c r="J333" i="4"/>
  <c r="K333" i="4"/>
  <c r="F333" i="4"/>
  <c r="G333" i="4"/>
  <c r="E333" i="4"/>
  <c r="O79" i="4"/>
  <c r="N79" i="4"/>
  <c r="M79" i="4"/>
  <c r="H333" i="4" l="1"/>
  <c r="H89" i="4"/>
  <c r="D333" i="4"/>
  <c r="L79" i="4"/>
  <c r="O252" i="4"/>
  <c r="N252" i="4"/>
  <c r="M253" i="4"/>
  <c r="N253" i="4"/>
  <c r="O253" i="4"/>
  <c r="O80" i="4"/>
  <c r="L80" i="4" s="1"/>
  <c r="D79" i="4"/>
  <c r="N93" i="4"/>
  <c r="O93" i="4"/>
  <c r="O92" i="4"/>
  <c r="M93" i="4"/>
  <c r="N90" i="2"/>
  <c r="O90" i="2"/>
  <c r="O89" i="4" l="1"/>
  <c r="L93" i="4"/>
  <c r="N333" i="4"/>
  <c r="O333" i="4"/>
  <c r="L253" i="4"/>
  <c r="H339" i="4" l="1"/>
  <c r="H67" i="14"/>
  <c r="I67" i="14"/>
  <c r="J67" i="14"/>
  <c r="E67" i="14"/>
  <c r="F67" i="14"/>
  <c r="D67" i="14"/>
  <c r="F336" i="4"/>
  <c r="G336" i="4"/>
  <c r="H232" i="4"/>
  <c r="O229" i="4"/>
  <c r="N229" i="4"/>
  <c r="M229" i="4"/>
  <c r="H229" i="4"/>
  <c r="D229" i="4"/>
  <c r="E69" i="14"/>
  <c r="F69" i="14"/>
  <c r="O243" i="4"/>
  <c r="N243" i="4"/>
  <c r="M243" i="4"/>
  <c r="H243" i="4"/>
  <c r="D243" i="4"/>
  <c r="H238" i="4"/>
  <c r="D238" i="4"/>
  <c r="H224" i="4"/>
  <c r="O221" i="4"/>
  <c r="N221" i="4"/>
  <c r="M221" i="4"/>
  <c r="H221" i="4"/>
  <c r="D221" i="4"/>
  <c r="H220" i="4"/>
  <c r="O219" i="4"/>
  <c r="N219" i="4"/>
  <c r="M219" i="4"/>
  <c r="H219" i="4"/>
  <c r="D219" i="4"/>
  <c r="O145" i="4"/>
  <c r="N145" i="4"/>
  <c r="M145" i="4"/>
  <c r="H145" i="4"/>
  <c r="D145" i="4"/>
  <c r="O136" i="4"/>
  <c r="H136" i="4"/>
  <c r="D136" i="4"/>
  <c r="O132" i="4"/>
  <c r="N132" i="4"/>
  <c r="M132" i="4"/>
  <c r="H132" i="4"/>
  <c r="O127" i="4"/>
  <c r="N127" i="4"/>
  <c r="M127" i="4"/>
  <c r="H127" i="4"/>
  <c r="D127" i="4"/>
  <c r="D337" i="4"/>
  <c r="H337" i="4"/>
  <c r="H118" i="4"/>
  <c r="H110" i="4"/>
  <c r="H96" i="4"/>
  <c r="H105" i="4"/>
  <c r="D105" i="4"/>
  <c r="N92" i="4"/>
  <c r="M92" i="4"/>
  <c r="H233" i="4" l="1"/>
  <c r="L145" i="4"/>
  <c r="K244" i="4"/>
  <c r="L221" i="4"/>
  <c r="L136" i="4"/>
  <c r="L229" i="4"/>
  <c r="L243" i="4"/>
  <c r="H239" i="4"/>
  <c r="D336" i="4"/>
  <c r="L219" i="4"/>
  <c r="O336" i="4"/>
  <c r="N336" i="4"/>
  <c r="D233" i="4"/>
  <c r="E244" i="4"/>
  <c r="G244" i="4"/>
  <c r="M336" i="4"/>
  <c r="G67" i="14"/>
  <c r="F244" i="4"/>
  <c r="L127" i="4"/>
  <c r="L132" i="4"/>
  <c r="L96" i="4"/>
  <c r="L110" i="4"/>
  <c r="L92" i="4"/>
  <c r="D103" i="11"/>
  <c r="C103" i="11"/>
  <c r="E105" i="11"/>
  <c r="E103" i="11" s="1"/>
  <c r="L336" i="4" l="1"/>
  <c r="F14" i="3"/>
  <c r="H212" i="1" l="1"/>
  <c r="O212" i="1"/>
  <c r="N212" i="1"/>
  <c r="M212" i="1"/>
  <c r="L212" i="1" s="1"/>
  <c r="N132" i="15" l="1"/>
  <c r="D212" i="1" l="1"/>
  <c r="I211" i="1"/>
  <c r="I221" i="1" s="1"/>
  <c r="J213" i="1"/>
  <c r="J211" i="1" s="1"/>
  <c r="J221" i="1" s="1"/>
  <c r="K213" i="1"/>
  <c r="F213" i="1"/>
  <c r="F211" i="1" s="1"/>
  <c r="F221" i="1" s="1"/>
  <c r="G213" i="1"/>
  <c r="G211" i="1" s="1"/>
  <c r="G221" i="1" s="1"/>
  <c r="E213" i="1"/>
  <c r="E211" i="1" s="1"/>
  <c r="E221" i="1" s="1"/>
  <c r="K211" i="1"/>
  <c r="K221" i="1" s="1"/>
  <c r="I341" i="4"/>
  <c r="J341" i="4"/>
  <c r="K341" i="4"/>
  <c r="I342" i="4"/>
  <c r="J342" i="4"/>
  <c r="K342" i="4"/>
  <c r="I344" i="4"/>
  <c r="J344" i="4"/>
  <c r="K344" i="4"/>
  <c r="F344" i="4"/>
  <c r="G344" i="4"/>
  <c r="E344" i="4"/>
  <c r="J244" i="4"/>
  <c r="I244" i="4"/>
  <c r="D95" i="4"/>
  <c r="D94" i="4"/>
  <c r="E345" i="4"/>
  <c r="O94" i="4"/>
  <c r="N94" i="4"/>
  <c r="M94" i="4"/>
  <c r="H94" i="4"/>
  <c r="D211" i="1" l="1"/>
  <c r="H338" i="4"/>
  <c r="H342" i="4"/>
  <c r="N344" i="4"/>
  <c r="D344" i="4"/>
  <c r="O344" i="4"/>
  <c r="H344" i="4"/>
  <c r="H341" i="4"/>
  <c r="L94" i="4"/>
  <c r="M344" i="4"/>
  <c r="L344" i="4" s="1"/>
  <c r="H211" i="1"/>
  <c r="H213" i="1"/>
  <c r="D213" i="1"/>
  <c r="E32" i="14"/>
  <c r="F32" i="14"/>
  <c r="E33" i="14"/>
  <c r="F33" i="14"/>
  <c r="E35" i="14"/>
  <c r="F35" i="14"/>
  <c r="E36" i="14"/>
  <c r="F36" i="14"/>
  <c r="E37" i="14"/>
  <c r="F37" i="14"/>
  <c r="E38" i="14"/>
  <c r="F38" i="14"/>
  <c r="E39" i="14"/>
  <c r="F39" i="14"/>
  <c r="F40" i="14"/>
  <c r="E41" i="14"/>
  <c r="F41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6" i="14"/>
  <c r="F66" i="14"/>
  <c r="E79" i="14"/>
  <c r="F79" i="14"/>
  <c r="E80" i="14"/>
  <c r="F80" i="14"/>
  <c r="E82" i="14"/>
  <c r="F82" i="14"/>
  <c r="H33" i="14"/>
  <c r="I33" i="14"/>
  <c r="J33" i="14"/>
  <c r="D33" i="14"/>
  <c r="G33" i="14" l="1"/>
  <c r="Q147" i="15" l="1"/>
  <c r="Q57" i="8"/>
  <c r="Q56" i="8"/>
  <c r="Q55" i="8"/>
  <c r="Q126" i="7"/>
  <c r="Q125" i="7"/>
  <c r="Q123" i="7"/>
  <c r="Q158" i="2"/>
  <c r="Q157" i="2"/>
  <c r="Q155" i="2"/>
  <c r="Q154" i="2"/>
  <c r="H80" i="14"/>
  <c r="I80" i="14"/>
  <c r="J80" i="14"/>
  <c r="D80" i="14"/>
  <c r="H82" i="14"/>
  <c r="I82" i="14"/>
  <c r="J82" i="14"/>
  <c r="D82" i="14"/>
  <c r="H79" i="14"/>
  <c r="I79" i="14"/>
  <c r="J79" i="14"/>
  <c r="D79" i="14"/>
  <c r="G79" i="14" l="1"/>
  <c r="G80" i="14"/>
  <c r="G82" i="14"/>
  <c r="H66" i="14"/>
  <c r="I66" i="14"/>
  <c r="J66" i="14"/>
  <c r="D66" i="14"/>
  <c r="H54" i="14"/>
  <c r="I54" i="14"/>
  <c r="J54" i="14"/>
  <c r="D54" i="14"/>
  <c r="H63" i="14"/>
  <c r="I63" i="14"/>
  <c r="J63" i="14"/>
  <c r="D63" i="14"/>
  <c r="H62" i="14"/>
  <c r="I62" i="14"/>
  <c r="J62" i="14"/>
  <c r="D62" i="14"/>
  <c r="H59" i="14"/>
  <c r="I59" i="14"/>
  <c r="J59" i="14"/>
  <c r="D59" i="14"/>
  <c r="H60" i="14"/>
  <c r="I60" i="14"/>
  <c r="J60" i="14"/>
  <c r="D60" i="14"/>
  <c r="H58" i="14"/>
  <c r="I58" i="14"/>
  <c r="J58" i="14"/>
  <c r="D58" i="14"/>
  <c r="H61" i="14"/>
  <c r="I61" i="14"/>
  <c r="J61" i="14"/>
  <c r="D61" i="14"/>
  <c r="H57" i="14"/>
  <c r="I57" i="14"/>
  <c r="J57" i="14"/>
  <c r="D57" i="14"/>
  <c r="H56" i="14"/>
  <c r="I56" i="14"/>
  <c r="J56" i="14"/>
  <c r="D56" i="14"/>
  <c r="H50" i="14"/>
  <c r="I50" i="14"/>
  <c r="J50" i="14"/>
  <c r="D50" i="14"/>
  <c r="H53" i="14"/>
  <c r="I53" i="14"/>
  <c r="J53" i="14"/>
  <c r="D53" i="14"/>
  <c r="H45" i="14"/>
  <c r="I45" i="14"/>
  <c r="J45" i="14"/>
  <c r="D45" i="14"/>
  <c r="H47" i="14"/>
  <c r="I47" i="14"/>
  <c r="J47" i="14"/>
  <c r="D47" i="14"/>
  <c r="H55" i="14"/>
  <c r="I55" i="14"/>
  <c r="J55" i="14"/>
  <c r="D55" i="14"/>
  <c r="H49" i="14"/>
  <c r="I49" i="14"/>
  <c r="J49" i="14"/>
  <c r="D49" i="14"/>
  <c r="H46" i="14"/>
  <c r="I46" i="14"/>
  <c r="D46" i="14"/>
  <c r="H52" i="14"/>
  <c r="I52" i="14"/>
  <c r="J52" i="14"/>
  <c r="D52" i="14"/>
  <c r="H51" i="14"/>
  <c r="I51" i="14"/>
  <c r="J51" i="14"/>
  <c r="D51" i="14"/>
  <c r="H48" i="14"/>
  <c r="I48" i="14"/>
  <c r="J48" i="14"/>
  <c r="D48" i="14"/>
  <c r="H38" i="14"/>
  <c r="I38" i="14"/>
  <c r="D38" i="14"/>
  <c r="H39" i="14"/>
  <c r="I39" i="14"/>
  <c r="J39" i="14"/>
  <c r="D39" i="14"/>
  <c r="H41" i="14"/>
  <c r="I41" i="14"/>
  <c r="J41" i="14"/>
  <c r="D41" i="14"/>
  <c r="H44" i="14"/>
  <c r="I44" i="14"/>
  <c r="D44" i="14"/>
  <c r="G48" i="14" l="1"/>
  <c r="G50" i="14"/>
  <c r="G68" i="14"/>
  <c r="G66" i="14"/>
  <c r="G52" i="14"/>
  <c r="G60" i="14"/>
  <c r="G39" i="14"/>
  <c r="G49" i="14"/>
  <c r="G57" i="14"/>
  <c r="G54" i="14"/>
  <c r="G59" i="14"/>
  <c r="G63" i="14"/>
  <c r="G41" i="14"/>
  <c r="G51" i="14"/>
  <c r="G53" i="14"/>
  <c r="G61" i="14"/>
  <c r="G62" i="14"/>
  <c r="G47" i="14"/>
  <c r="G56" i="14"/>
  <c r="G45" i="14"/>
  <c r="G55" i="14"/>
  <c r="G58" i="14"/>
  <c r="H37" i="14"/>
  <c r="I37" i="14"/>
  <c r="D37" i="14"/>
  <c r="H43" i="14"/>
  <c r="I43" i="14"/>
  <c r="D43" i="14"/>
  <c r="H35" i="14"/>
  <c r="I35" i="14"/>
  <c r="D35" i="14"/>
  <c r="H36" i="14"/>
  <c r="I36" i="14"/>
  <c r="J36" i="14"/>
  <c r="D36" i="14"/>
  <c r="H32" i="14"/>
  <c r="I32" i="14"/>
  <c r="J32" i="14"/>
  <c r="D32" i="14"/>
  <c r="R57" i="7"/>
  <c r="R61" i="7"/>
  <c r="R97" i="7"/>
  <c r="R113" i="7"/>
  <c r="R44" i="7"/>
  <c r="G32" i="14" l="1"/>
  <c r="G36" i="14"/>
  <c r="I147" i="2"/>
  <c r="H147" i="2" s="1"/>
  <c r="J147" i="2"/>
  <c r="K147" i="2"/>
  <c r="F147" i="2"/>
  <c r="G147" i="2"/>
  <c r="E147" i="2"/>
  <c r="D338" i="4" l="1"/>
  <c r="I224" i="1" l="1"/>
  <c r="J224" i="1"/>
  <c r="K224" i="1"/>
  <c r="F224" i="1"/>
  <c r="G224" i="1"/>
  <c r="E224" i="1"/>
  <c r="F24" i="1"/>
  <c r="G24" i="1"/>
  <c r="E24" i="1"/>
  <c r="D22" i="1"/>
  <c r="D26" i="1"/>
  <c r="K138" i="15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E145" i="15" s="1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6" i="15"/>
  <c r="N106" i="15"/>
  <c r="M106" i="15"/>
  <c r="H106" i="15"/>
  <c r="D106" i="15"/>
  <c r="I119" i="15"/>
  <c r="J119" i="15"/>
  <c r="K119" i="15"/>
  <c r="I114" i="15"/>
  <c r="J114" i="15"/>
  <c r="K114" i="15"/>
  <c r="I111" i="15"/>
  <c r="J111" i="15"/>
  <c r="K111" i="15"/>
  <c r="I89" i="15"/>
  <c r="J89" i="15"/>
  <c r="K89" i="15"/>
  <c r="F89" i="15"/>
  <c r="G89" i="15"/>
  <c r="E89" i="15"/>
  <c r="E86" i="15"/>
  <c r="F86" i="15"/>
  <c r="G86" i="15"/>
  <c r="I86" i="15"/>
  <c r="J86" i="15"/>
  <c r="K86" i="15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G114" i="15"/>
  <c r="F114" i="15"/>
  <c r="E114" i="15"/>
  <c r="O113" i="15"/>
  <c r="O114" i="15" s="1"/>
  <c r="N113" i="15"/>
  <c r="N114" i="15" s="1"/>
  <c r="M113" i="15"/>
  <c r="M114" i="15" s="1"/>
  <c r="H113" i="15"/>
  <c r="D113" i="15"/>
  <c r="G111" i="15"/>
  <c r="F111" i="15"/>
  <c r="E111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91" i="15"/>
  <c r="N91" i="15"/>
  <c r="M91" i="15"/>
  <c r="H91" i="15"/>
  <c r="D91" i="15"/>
  <c r="O88" i="15"/>
  <c r="O89" i="15" s="1"/>
  <c r="N88" i="15"/>
  <c r="N89" i="15" s="1"/>
  <c r="M88" i="15"/>
  <c r="M89" i="15" s="1"/>
  <c r="H88" i="15"/>
  <c r="D88" i="15"/>
  <c r="E58" i="15"/>
  <c r="H224" i="1" l="1"/>
  <c r="F145" i="15"/>
  <c r="H114" i="15"/>
  <c r="L128" i="15"/>
  <c r="L137" i="15"/>
  <c r="D119" i="15"/>
  <c r="O129" i="15"/>
  <c r="O144" i="15" s="1"/>
  <c r="O134" i="15"/>
  <c r="O138" i="15"/>
  <c r="H86" i="15"/>
  <c r="H143" i="15"/>
  <c r="H144" i="15"/>
  <c r="H138" i="15"/>
  <c r="D114" i="15"/>
  <c r="L84" i="15"/>
  <c r="M124" i="15"/>
  <c r="M143" i="15" s="1"/>
  <c r="D143" i="15"/>
  <c r="D144" i="15"/>
  <c r="D145" i="15"/>
  <c r="N134" i="15"/>
  <c r="H89" i="15"/>
  <c r="H129" i="15"/>
  <c r="H134" i="15"/>
  <c r="I145" i="15"/>
  <c r="H145" i="15" s="1"/>
  <c r="M129" i="15"/>
  <c r="M144" i="15" s="1"/>
  <c r="L144" i="15" s="1"/>
  <c r="L133" i="15"/>
  <c r="N138" i="15"/>
  <c r="D138" i="15"/>
  <c r="D129" i="15"/>
  <c r="M134" i="15"/>
  <c r="M138" i="15"/>
  <c r="D134" i="15"/>
  <c r="L136" i="15"/>
  <c r="L132" i="15"/>
  <c r="D86" i="15"/>
  <c r="H119" i="15"/>
  <c r="D124" i="15"/>
  <c r="N129" i="15"/>
  <c r="N144" i="15" s="1"/>
  <c r="M86" i="15"/>
  <c r="O111" i="15"/>
  <c r="L100" i="15"/>
  <c r="M119" i="15"/>
  <c r="L127" i="15"/>
  <c r="N124" i="15"/>
  <c r="N143" i="15" s="1"/>
  <c r="L123" i="15"/>
  <c r="O86" i="15"/>
  <c r="H111" i="15"/>
  <c r="O124" i="15"/>
  <c r="H124" i="15"/>
  <c r="N86" i="15"/>
  <c r="L106" i="15"/>
  <c r="O119" i="15"/>
  <c r="L119" i="15" s="1"/>
  <c r="N119" i="15"/>
  <c r="L122" i="15"/>
  <c r="L114" i="15"/>
  <c r="M111" i="15"/>
  <c r="N111" i="15"/>
  <c r="D111" i="15"/>
  <c r="L89" i="15"/>
  <c r="D89" i="15"/>
  <c r="L85" i="15"/>
  <c r="L107" i="15"/>
  <c r="L102" i="15"/>
  <c r="L105" i="15"/>
  <c r="L104" i="15"/>
  <c r="L91" i="15"/>
  <c r="L95" i="15"/>
  <c r="L97" i="15"/>
  <c r="L94" i="15"/>
  <c r="L96" i="15"/>
  <c r="L117" i="15"/>
  <c r="L98" i="15"/>
  <c r="L110" i="15"/>
  <c r="L101" i="15"/>
  <c r="L109" i="15"/>
  <c r="L113" i="15"/>
  <c r="L92" i="15"/>
  <c r="L93" i="15"/>
  <c r="L108" i="15"/>
  <c r="L118" i="15"/>
  <c r="L99" i="15"/>
  <c r="L103" i="15"/>
  <c r="L83" i="15"/>
  <c r="L116" i="15"/>
  <c r="L88" i="15"/>
  <c r="I81" i="15"/>
  <c r="I142" i="15" s="1"/>
  <c r="J81" i="15"/>
  <c r="J142" i="15" s="1"/>
  <c r="K81" i="15"/>
  <c r="K142" i="15" s="1"/>
  <c r="F81" i="15"/>
  <c r="F142" i="15" s="1"/>
  <c r="G81" i="15"/>
  <c r="G142" i="15" s="1"/>
  <c r="E81" i="15"/>
  <c r="E142" i="15" s="1"/>
  <c r="O80" i="15"/>
  <c r="N80" i="15"/>
  <c r="M80" i="15"/>
  <c r="H80" i="15"/>
  <c r="D80" i="15"/>
  <c r="O79" i="15"/>
  <c r="N79" i="15"/>
  <c r="M79" i="15"/>
  <c r="H79" i="15"/>
  <c r="D79" i="15"/>
  <c r="O78" i="15"/>
  <c r="N78" i="15"/>
  <c r="M78" i="15"/>
  <c r="H78" i="15"/>
  <c r="D78" i="15"/>
  <c r="I75" i="15"/>
  <c r="J75" i="15"/>
  <c r="K75" i="15"/>
  <c r="F75" i="15"/>
  <c r="G75" i="15"/>
  <c r="E75" i="15"/>
  <c r="O71" i="15"/>
  <c r="N71" i="15"/>
  <c r="M71" i="15"/>
  <c r="H71" i="15"/>
  <c r="D71" i="15"/>
  <c r="I69" i="15"/>
  <c r="J69" i="15"/>
  <c r="K69" i="15"/>
  <c r="F69" i="15"/>
  <c r="G69" i="15"/>
  <c r="E69" i="15"/>
  <c r="O74" i="15"/>
  <c r="N74" i="15"/>
  <c r="M74" i="15"/>
  <c r="H74" i="15"/>
  <c r="D74" i="15"/>
  <c r="O73" i="15"/>
  <c r="N73" i="15"/>
  <c r="M73" i="15"/>
  <c r="H73" i="15"/>
  <c r="D73" i="15"/>
  <c r="O72" i="15"/>
  <c r="N72" i="15"/>
  <c r="M72" i="15"/>
  <c r="H72" i="15"/>
  <c r="D72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I58" i="15"/>
  <c r="J58" i="15"/>
  <c r="K58" i="15"/>
  <c r="F58" i="15"/>
  <c r="G58" i="15"/>
  <c r="D58" i="15" s="1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O28" i="15"/>
  <c r="N28" i="15"/>
  <c r="M28" i="15"/>
  <c r="H28" i="15"/>
  <c r="D28" i="15"/>
  <c r="O27" i="15"/>
  <c r="N27" i="15"/>
  <c r="M27" i="15"/>
  <c r="H27" i="15"/>
  <c r="D27" i="15"/>
  <c r="E15" i="15"/>
  <c r="E19" i="15" s="1"/>
  <c r="O24" i="15"/>
  <c r="N24" i="15"/>
  <c r="M24" i="15"/>
  <c r="H24" i="15"/>
  <c r="D24" i="15"/>
  <c r="O23" i="15"/>
  <c r="N23" i="15"/>
  <c r="M23" i="15"/>
  <c r="H23" i="15"/>
  <c r="D23" i="15"/>
  <c r="O22" i="15"/>
  <c r="N22" i="15"/>
  <c r="M22" i="15"/>
  <c r="H22" i="15"/>
  <c r="D22" i="15"/>
  <c r="K21" i="15"/>
  <c r="K25" i="15" s="1"/>
  <c r="J21" i="15"/>
  <c r="J25" i="15" s="1"/>
  <c r="I21" i="15"/>
  <c r="I25" i="15" s="1"/>
  <c r="G21" i="15"/>
  <c r="G25" i="15" s="1"/>
  <c r="F21" i="15"/>
  <c r="F25" i="15" s="1"/>
  <c r="E21" i="15"/>
  <c r="E25" i="15" s="1"/>
  <c r="O18" i="15"/>
  <c r="N18" i="15"/>
  <c r="M18" i="15"/>
  <c r="H18" i="15"/>
  <c r="D18" i="15"/>
  <c r="O17" i="15"/>
  <c r="N17" i="15"/>
  <c r="M17" i="15"/>
  <c r="D17" i="15"/>
  <c r="L17" i="15" s="1"/>
  <c r="O16" i="15"/>
  <c r="N16" i="15"/>
  <c r="M16" i="15"/>
  <c r="D16" i="15"/>
  <c r="L16" i="15" s="1"/>
  <c r="K15" i="15"/>
  <c r="K19" i="15" s="1"/>
  <c r="J15" i="15"/>
  <c r="J19" i="15" s="1"/>
  <c r="I15" i="15"/>
  <c r="I19" i="15" s="1"/>
  <c r="G15" i="15"/>
  <c r="G19" i="15" s="1"/>
  <c r="F15" i="15"/>
  <c r="F19" i="15" s="1"/>
  <c r="L138" i="15" l="1"/>
  <c r="O145" i="15"/>
  <c r="Q152" i="15"/>
  <c r="L134" i="15"/>
  <c r="M145" i="15"/>
  <c r="F141" i="15"/>
  <c r="F139" i="15" s="1"/>
  <c r="K141" i="15"/>
  <c r="K139" i="15" s="1"/>
  <c r="Q149" i="15"/>
  <c r="L86" i="15"/>
  <c r="G141" i="15"/>
  <c r="G139" i="15" s="1"/>
  <c r="L129" i="15"/>
  <c r="I141" i="15"/>
  <c r="H141" i="15" s="1"/>
  <c r="J141" i="15"/>
  <c r="J139" i="15" s="1"/>
  <c r="D142" i="15"/>
  <c r="H142" i="15"/>
  <c r="N145" i="15"/>
  <c r="E141" i="15"/>
  <c r="L124" i="15"/>
  <c r="O143" i="15"/>
  <c r="L143" i="15" s="1"/>
  <c r="L111" i="15"/>
  <c r="D25" i="15"/>
  <c r="M81" i="15"/>
  <c r="M142" i="15" s="1"/>
  <c r="L79" i="15"/>
  <c r="L80" i="15"/>
  <c r="N81" i="15"/>
  <c r="N142" i="15" s="1"/>
  <c r="H69" i="15"/>
  <c r="H75" i="15"/>
  <c r="H81" i="15"/>
  <c r="O81" i="15"/>
  <c r="O142" i="15" s="1"/>
  <c r="D69" i="15"/>
  <c r="D75" i="15"/>
  <c r="L78" i="15"/>
  <c r="D81" i="15"/>
  <c r="O75" i="15"/>
  <c r="N75" i="15"/>
  <c r="M75" i="15"/>
  <c r="O69" i="15"/>
  <c r="N69" i="15"/>
  <c r="M69" i="15"/>
  <c r="L74" i="15"/>
  <c r="L71" i="15"/>
  <c r="L30" i="15"/>
  <c r="L38" i="15"/>
  <c r="L42" i="15"/>
  <c r="L46" i="15"/>
  <c r="L72" i="15"/>
  <c r="L60" i="15"/>
  <c r="L64" i="15"/>
  <c r="L67" i="15"/>
  <c r="L73" i="15"/>
  <c r="L49" i="15"/>
  <c r="L53" i="15"/>
  <c r="H58" i="15"/>
  <c r="L50" i="15"/>
  <c r="L63" i="15"/>
  <c r="L66" i="15"/>
  <c r="N58" i="15"/>
  <c r="M58" i="15"/>
  <c r="L62" i="15"/>
  <c r="O58" i="15"/>
  <c r="L61" i="15"/>
  <c r="L65" i="15"/>
  <c r="L68" i="15"/>
  <c r="L54" i="15"/>
  <c r="L31" i="15"/>
  <c r="L35" i="15"/>
  <c r="L39" i="15"/>
  <c r="L43" i="15"/>
  <c r="L47" i="15"/>
  <c r="L28" i="15"/>
  <c r="L32" i="15"/>
  <c r="L36" i="15"/>
  <c r="L40" i="15"/>
  <c r="L44" i="15"/>
  <c r="L27" i="15"/>
  <c r="L51" i="15"/>
  <c r="L55" i="15"/>
  <c r="L56" i="15"/>
  <c r="L29" i="15"/>
  <c r="L33" i="15"/>
  <c r="L37" i="15"/>
  <c r="L41" i="15"/>
  <c r="L45" i="15"/>
  <c r="L48" i="15"/>
  <c r="L52" i="15"/>
  <c r="L57" i="15"/>
  <c r="L34" i="15"/>
  <c r="H25" i="15"/>
  <c r="H19" i="15"/>
  <c r="M15" i="15"/>
  <c r="M19" i="15" s="1"/>
  <c r="M21" i="15"/>
  <c r="M25" i="15" s="1"/>
  <c r="L22" i="15"/>
  <c r="H15" i="15"/>
  <c r="L18" i="15"/>
  <c r="Q151" i="15" s="1"/>
  <c r="N21" i="15"/>
  <c r="N25" i="15" s="1"/>
  <c r="L23" i="15"/>
  <c r="L24" i="15"/>
  <c r="D19" i="15"/>
  <c r="N15" i="15"/>
  <c r="N19" i="15" s="1"/>
  <c r="H21" i="15"/>
  <c r="D15" i="15"/>
  <c r="O15" i="15"/>
  <c r="O19" i="15" s="1"/>
  <c r="D21" i="15"/>
  <c r="O21" i="15"/>
  <c r="O25" i="15" s="1"/>
  <c r="L145" i="15" l="1"/>
  <c r="H139" i="15"/>
  <c r="I139" i="15"/>
  <c r="Q150" i="15"/>
  <c r="Q153" i="15"/>
  <c r="Q148" i="15"/>
  <c r="Q154" i="15"/>
  <c r="Q155" i="15"/>
  <c r="Q146" i="15"/>
  <c r="N141" i="15"/>
  <c r="N139" i="15" s="1"/>
  <c r="L142" i="15"/>
  <c r="O141" i="15"/>
  <c r="O139" i="15" s="1"/>
  <c r="M141" i="15"/>
  <c r="E139" i="15"/>
  <c r="D141" i="15"/>
  <c r="D139" i="15" s="1"/>
  <c r="L81" i="15"/>
  <c r="L75" i="15"/>
  <c r="L69" i="15"/>
  <c r="L58" i="15"/>
  <c r="L25" i="15"/>
  <c r="L19" i="15"/>
  <c r="L15" i="15"/>
  <c r="L21" i="15"/>
  <c r="Q156" i="15" l="1"/>
  <c r="L141" i="15"/>
  <c r="L139" i="15" s="1"/>
  <c r="M139" i="15"/>
  <c r="Q157" i="15" l="1"/>
  <c r="E58" i="11"/>
  <c r="D147" i="2"/>
  <c r="I143" i="2"/>
  <c r="H143" i="2" s="1"/>
  <c r="J143" i="2"/>
  <c r="K143" i="2"/>
  <c r="F143" i="2"/>
  <c r="G143" i="2"/>
  <c r="E143" i="2"/>
  <c r="E116" i="2"/>
  <c r="E125" i="2" s="1"/>
  <c r="I148" i="2"/>
  <c r="H148" i="2" s="1"/>
  <c r="J148" i="2"/>
  <c r="K148" i="2"/>
  <c r="F148" i="2"/>
  <c r="G148" i="2"/>
  <c r="E148" i="2"/>
  <c r="O119" i="2"/>
  <c r="N119" i="2"/>
  <c r="M119" i="2"/>
  <c r="H119" i="2"/>
  <c r="D119" i="2"/>
  <c r="O118" i="2"/>
  <c r="O148" i="2" s="1"/>
  <c r="N118" i="2"/>
  <c r="N148" i="2" s="1"/>
  <c r="M118" i="2"/>
  <c r="H118" i="2"/>
  <c r="D118" i="2"/>
  <c r="L118" i="2" l="1"/>
  <c r="M148" i="2"/>
  <c r="L148" i="2" s="1"/>
  <c r="L119" i="2"/>
  <c r="N114" i="7"/>
  <c r="M32" i="7" l="1"/>
  <c r="F31" i="8"/>
  <c r="G31" i="8"/>
  <c r="I31" i="8"/>
  <c r="J31" i="8"/>
  <c r="K31" i="8"/>
  <c r="E31" i="8"/>
  <c r="D31" i="8" s="1"/>
  <c r="O33" i="8"/>
  <c r="N33" i="8"/>
  <c r="M33" i="8"/>
  <c r="L33" i="8" s="1"/>
  <c r="Q59" i="8" s="1"/>
  <c r="H33" i="8"/>
  <c r="D33" i="8"/>
  <c r="O32" i="8"/>
  <c r="N32" i="8"/>
  <c r="M32" i="8"/>
  <c r="L32" i="8" s="1"/>
  <c r="H32" i="8"/>
  <c r="D32" i="8"/>
  <c r="O41" i="7" l="1"/>
  <c r="N41" i="7"/>
  <c r="M41" i="7"/>
  <c r="L41" i="7" s="1"/>
  <c r="H41" i="7"/>
  <c r="D41" i="7"/>
  <c r="D19" i="12"/>
  <c r="H19" i="12"/>
  <c r="M19" i="12"/>
  <c r="N19" i="12"/>
  <c r="O19" i="12"/>
  <c r="E26" i="12"/>
  <c r="F26" i="12"/>
  <c r="G26" i="12"/>
  <c r="I26" i="12"/>
  <c r="J26" i="12"/>
  <c r="K26" i="12"/>
  <c r="O25" i="12"/>
  <c r="N25" i="12"/>
  <c r="M25" i="12"/>
  <c r="H25" i="12"/>
  <c r="D25" i="12"/>
  <c r="K20" i="1"/>
  <c r="J20" i="1"/>
  <c r="I20" i="1"/>
  <c r="H20" i="1" s="1"/>
  <c r="F20" i="1"/>
  <c r="E19" i="14" s="1"/>
  <c r="G20" i="1"/>
  <c r="F19" i="14" s="1"/>
  <c r="E20" i="1"/>
  <c r="O22" i="1"/>
  <c r="N22" i="1"/>
  <c r="M22" i="1"/>
  <c r="H22" i="1"/>
  <c r="O21" i="1"/>
  <c r="O20" i="1" s="1"/>
  <c r="N21" i="1"/>
  <c r="M21" i="1"/>
  <c r="L21" i="1" s="1"/>
  <c r="H21" i="1"/>
  <c r="D21" i="1"/>
  <c r="E23" i="1"/>
  <c r="H27" i="1"/>
  <c r="D27" i="1"/>
  <c r="O26" i="1"/>
  <c r="N26" i="1"/>
  <c r="M26" i="1"/>
  <c r="L26" i="1" s="1"/>
  <c r="H26" i="1"/>
  <c r="N25" i="1"/>
  <c r="H25" i="1"/>
  <c r="D25" i="1"/>
  <c r="O28" i="8"/>
  <c r="O29" i="8" s="1"/>
  <c r="N28" i="8"/>
  <c r="N29" i="8" s="1"/>
  <c r="M28" i="8"/>
  <c r="M29" i="8" s="1"/>
  <c r="H28" i="8"/>
  <c r="D28" i="8"/>
  <c r="D29" i="8" s="1"/>
  <c r="F29" i="8"/>
  <c r="K29" i="8"/>
  <c r="J29" i="8"/>
  <c r="I29" i="8"/>
  <c r="G29" i="8"/>
  <c r="E29" i="8"/>
  <c r="D237" i="4"/>
  <c r="L25" i="1" l="1"/>
  <c r="L22" i="1"/>
  <c r="N20" i="1"/>
  <c r="M20" i="1"/>
  <c r="L28" i="8"/>
  <c r="L19" i="12"/>
  <c r="L25" i="12"/>
  <c r="H29" i="8"/>
  <c r="O33" i="3"/>
  <c r="E99" i="1"/>
  <c r="L29" i="8" l="1"/>
  <c r="D49" i="11"/>
  <c r="C49" i="11"/>
  <c r="E70" i="11"/>
  <c r="E19" i="11" l="1"/>
  <c r="O61" i="2" l="1"/>
  <c r="N61" i="2"/>
  <c r="M61" i="2"/>
  <c r="E341" i="4"/>
  <c r="F341" i="4"/>
  <c r="G341" i="4"/>
  <c r="E342" i="4"/>
  <c r="F342" i="4"/>
  <c r="G342" i="4"/>
  <c r="I310" i="4"/>
  <c r="F310" i="4"/>
  <c r="G310" i="4"/>
  <c r="E310" i="4"/>
  <c r="H95" i="4"/>
  <c r="F345" i="4"/>
  <c r="G345" i="4"/>
  <c r="D345" i="4" s="1"/>
  <c r="I345" i="4"/>
  <c r="J345" i="4"/>
  <c r="K345" i="4"/>
  <c r="I81" i="14"/>
  <c r="K316" i="4"/>
  <c r="J81" i="14" s="1"/>
  <c r="H81" i="14"/>
  <c r="E81" i="14"/>
  <c r="G316" i="4"/>
  <c r="F81" i="14" s="1"/>
  <c r="D81" i="14"/>
  <c r="H319" i="4"/>
  <c r="H318" i="4"/>
  <c r="D319" i="4"/>
  <c r="O319" i="4"/>
  <c r="N319" i="4"/>
  <c r="M319" i="4"/>
  <c r="O318" i="4"/>
  <c r="N318" i="4"/>
  <c r="M318" i="4"/>
  <c r="K83" i="4"/>
  <c r="G83" i="4"/>
  <c r="O86" i="4"/>
  <c r="N86" i="4"/>
  <c r="M86" i="4"/>
  <c r="H86" i="4"/>
  <c r="O85" i="4"/>
  <c r="N85" i="4"/>
  <c r="M85" i="4"/>
  <c r="H85" i="4"/>
  <c r="D85" i="4"/>
  <c r="O249" i="4"/>
  <c r="N249" i="4"/>
  <c r="M249" i="4"/>
  <c r="O248" i="4"/>
  <c r="N248" i="4"/>
  <c r="M248" i="4"/>
  <c r="H249" i="4"/>
  <c r="H248" i="4"/>
  <c r="J246" i="4"/>
  <c r="K246" i="4"/>
  <c r="I246" i="4"/>
  <c r="F246" i="4"/>
  <c r="G246" i="4"/>
  <c r="E246" i="4"/>
  <c r="H82" i="4"/>
  <c r="M82" i="4"/>
  <c r="N82" i="4"/>
  <c r="O82" i="4"/>
  <c r="M95" i="4"/>
  <c r="M89" i="4" s="1"/>
  <c r="N95" i="4"/>
  <c r="N89" i="4" s="1"/>
  <c r="O95" i="4"/>
  <c r="O81" i="4"/>
  <c r="N81" i="4"/>
  <c r="M81" i="4"/>
  <c r="H81" i="4"/>
  <c r="F34" i="14" l="1"/>
  <c r="O83" i="4"/>
  <c r="L83" i="4" s="1"/>
  <c r="L89" i="4"/>
  <c r="H79" i="4"/>
  <c r="G81" i="14"/>
  <c r="D341" i="4"/>
  <c r="D342" i="4"/>
  <c r="F87" i="4"/>
  <c r="E34" i="14"/>
  <c r="L318" i="4"/>
  <c r="L86" i="4"/>
  <c r="L319" i="4"/>
  <c r="L82" i="4"/>
  <c r="L249" i="4"/>
  <c r="E87" i="4"/>
  <c r="G87" i="4"/>
  <c r="J87" i="4"/>
  <c r="I87" i="4"/>
  <c r="N345" i="4"/>
  <c r="L248" i="4"/>
  <c r="O345" i="4"/>
  <c r="H345" i="4"/>
  <c r="M345" i="4"/>
  <c r="L95" i="4"/>
  <c r="N87" i="4"/>
  <c r="L85" i="4"/>
  <c r="H83" i="4"/>
  <c r="D83" i="4"/>
  <c r="L81" i="4"/>
  <c r="E100" i="11"/>
  <c r="E101" i="11"/>
  <c r="C98" i="11"/>
  <c r="E99" i="11"/>
  <c r="O87" i="4" l="1"/>
  <c r="K87" i="4"/>
  <c r="M87" i="4"/>
  <c r="L345" i="4"/>
  <c r="O53" i="2"/>
  <c r="N53" i="2"/>
  <c r="M53" i="2"/>
  <c r="L53" i="2" l="1"/>
  <c r="H15" i="12"/>
  <c r="H16" i="12"/>
  <c r="H17" i="12"/>
  <c r="H16" i="6" l="1"/>
  <c r="E119" i="1" l="1"/>
  <c r="J30" i="1" l="1"/>
  <c r="I99" i="1"/>
  <c r="J99" i="1"/>
  <c r="I66" i="2" l="1"/>
  <c r="J66" i="2"/>
  <c r="H54" i="1" l="1"/>
  <c r="H55" i="1"/>
  <c r="H56" i="1"/>
  <c r="H53" i="1"/>
  <c r="C50" i="14" l="1"/>
  <c r="M76" i="7"/>
  <c r="N76" i="7"/>
  <c r="O76" i="7"/>
  <c r="H76" i="7"/>
  <c r="D76" i="7"/>
  <c r="M59" i="12"/>
  <c r="N59" i="12"/>
  <c r="O59" i="12"/>
  <c r="H58" i="12"/>
  <c r="H59" i="12"/>
  <c r="H60" i="12"/>
  <c r="D59" i="12"/>
  <c r="L76" i="7" l="1"/>
  <c r="L59" i="12"/>
  <c r="D48" i="8"/>
  <c r="D73" i="7"/>
  <c r="D72" i="7"/>
  <c r="D63" i="7"/>
  <c r="R76" i="7" l="1"/>
  <c r="D56" i="12"/>
  <c r="D55" i="12"/>
  <c r="D46" i="12"/>
  <c r="I47" i="1" l="1"/>
  <c r="H48" i="8" l="1"/>
  <c r="I49" i="8"/>
  <c r="J49" i="8"/>
  <c r="K49" i="8"/>
  <c r="E49" i="8"/>
  <c r="F49" i="8"/>
  <c r="G49" i="8"/>
  <c r="M48" i="8"/>
  <c r="N48" i="8"/>
  <c r="O48" i="8"/>
  <c r="M72" i="7"/>
  <c r="N72" i="7"/>
  <c r="O72" i="7"/>
  <c r="M73" i="7"/>
  <c r="N73" i="7"/>
  <c r="O73" i="7"/>
  <c r="H72" i="7"/>
  <c r="H73" i="7"/>
  <c r="H63" i="7"/>
  <c r="M63" i="7"/>
  <c r="N63" i="7"/>
  <c r="O63" i="7"/>
  <c r="M55" i="12"/>
  <c r="N55" i="12"/>
  <c r="O55" i="12"/>
  <c r="H55" i="12"/>
  <c r="O56" i="12"/>
  <c r="N56" i="12"/>
  <c r="M56" i="12"/>
  <c r="H56" i="12"/>
  <c r="H46" i="12"/>
  <c r="O46" i="12"/>
  <c r="N46" i="12"/>
  <c r="M46" i="12"/>
  <c r="I40" i="14"/>
  <c r="J40" i="14"/>
  <c r="H40" i="14"/>
  <c r="E40" i="14"/>
  <c r="D40" i="14"/>
  <c r="I42" i="14"/>
  <c r="J42" i="14"/>
  <c r="H42" i="14"/>
  <c r="E42" i="14"/>
  <c r="D42" i="14"/>
  <c r="G40" i="14" l="1"/>
  <c r="G42" i="14"/>
  <c r="L48" i="8"/>
  <c r="L72" i="7"/>
  <c r="L73" i="7"/>
  <c r="L63" i="7"/>
  <c r="L55" i="12"/>
  <c r="L46" i="12"/>
  <c r="L56" i="12"/>
  <c r="R72" i="7" l="1"/>
  <c r="R63" i="7"/>
  <c r="R73" i="7"/>
  <c r="E94" i="1"/>
  <c r="N316" i="4" l="1"/>
  <c r="M316" i="4"/>
  <c r="H316" i="4"/>
  <c r="O316" i="4"/>
  <c r="D316" i="4" l="1"/>
  <c r="L316" i="4"/>
  <c r="D304" i="4"/>
  <c r="D300" i="4"/>
  <c r="D296" i="4"/>
  <c r="D292" i="4"/>
  <c r="D288" i="4"/>
  <c r="D284" i="4"/>
  <c r="D280" i="4"/>
  <c r="D276" i="4"/>
  <c r="D272" i="4"/>
  <c r="D264" i="4"/>
  <c r="D260" i="4"/>
  <c r="D225" i="4"/>
  <c r="D215" i="4"/>
  <c r="D211" i="4"/>
  <c r="D203" i="4"/>
  <c r="D199" i="4"/>
  <c r="D195" i="4"/>
  <c r="D191" i="4"/>
  <c r="D187" i="4"/>
  <c r="D182" i="4"/>
  <c r="D178" i="4"/>
  <c r="D174" i="4"/>
  <c r="D170" i="4"/>
  <c r="D166" i="4"/>
  <c r="D161" i="4"/>
  <c r="D157" i="4"/>
  <c r="D153" i="4"/>
  <c r="D149" i="4"/>
  <c r="D141" i="4"/>
  <c r="D114" i="4"/>
  <c r="D100" i="4"/>
  <c r="D92" i="4"/>
  <c r="D23" i="4"/>
  <c r="H23" i="4"/>
  <c r="O23" i="4"/>
  <c r="N23" i="4"/>
  <c r="M23" i="4"/>
  <c r="M20" i="4" l="1"/>
  <c r="O20" i="4"/>
  <c r="L23" i="4"/>
  <c r="N20" i="4"/>
  <c r="J310" i="4"/>
  <c r="I67" i="1" l="1"/>
  <c r="J67" i="1"/>
  <c r="K67" i="1"/>
  <c r="O71" i="1"/>
  <c r="N71" i="1"/>
  <c r="M71" i="1"/>
  <c r="H71" i="1"/>
  <c r="D71" i="1"/>
  <c r="L71" i="1" l="1"/>
  <c r="H67" i="1"/>
  <c r="H94" i="1" l="1"/>
  <c r="D242" i="4" l="1"/>
  <c r="D59" i="7" l="1"/>
  <c r="D42" i="12"/>
  <c r="H42" i="12" l="1"/>
  <c r="M252" i="4" l="1"/>
  <c r="M333" i="4" s="1"/>
  <c r="D252" i="4"/>
  <c r="M59" i="7"/>
  <c r="N59" i="7"/>
  <c r="O59" i="7"/>
  <c r="H59" i="7"/>
  <c r="E60" i="7"/>
  <c r="F60" i="7"/>
  <c r="G60" i="7"/>
  <c r="I60" i="7"/>
  <c r="J60" i="7"/>
  <c r="K60" i="7"/>
  <c r="M42" i="12"/>
  <c r="N42" i="12"/>
  <c r="O42" i="12"/>
  <c r="E43" i="12"/>
  <c r="F43" i="12"/>
  <c r="G43" i="12"/>
  <c r="I43" i="12"/>
  <c r="J43" i="12"/>
  <c r="K43" i="12"/>
  <c r="L333" i="4" l="1"/>
  <c r="L59" i="7"/>
  <c r="H252" i="4"/>
  <c r="L42" i="12"/>
  <c r="N242" i="4"/>
  <c r="N239" i="4" s="1"/>
  <c r="M242" i="4"/>
  <c r="M239" i="4" s="1"/>
  <c r="H242" i="4"/>
  <c r="R59" i="7" l="1"/>
  <c r="L242" i="4"/>
  <c r="L239" i="4"/>
  <c r="L252" i="4"/>
  <c r="D320" i="4"/>
  <c r="E89" i="11" l="1"/>
  <c r="E189" i="1" l="1"/>
  <c r="G189" i="1"/>
  <c r="I96" i="7" l="1"/>
  <c r="J96" i="7"/>
  <c r="K96" i="7"/>
  <c r="E96" i="7"/>
  <c r="F96" i="7"/>
  <c r="G96" i="7"/>
  <c r="D70" i="7"/>
  <c r="H70" i="7"/>
  <c r="M70" i="7"/>
  <c r="N70" i="7"/>
  <c r="O70" i="7"/>
  <c r="O62" i="7"/>
  <c r="N62" i="7"/>
  <c r="M62" i="7"/>
  <c r="H62" i="7"/>
  <c r="D62" i="7"/>
  <c r="I79" i="12"/>
  <c r="J79" i="12"/>
  <c r="K79" i="12"/>
  <c r="E79" i="12"/>
  <c r="F79" i="12"/>
  <c r="G79" i="12"/>
  <c r="O53" i="12"/>
  <c r="N53" i="12"/>
  <c r="M53" i="12"/>
  <c r="H53" i="12"/>
  <c r="D53" i="12"/>
  <c r="O45" i="12"/>
  <c r="N45" i="12"/>
  <c r="M45" i="12"/>
  <c r="H45" i="12"/>
  <c r="D45" i="12"/>
  <c r="L62" i="7" l="1"/>
  <c r="L53" i="12"/>
  <c r="L70" i="7"/>
  <c r="R70" i="7" s="1"/>
  <c r="L45" i="12"/>
  <c r="R62" i="7" l="1"/>
  <c r="N69" i="2"/>
  <c r="G72" i="4" l="1"/>
  <c r="K72" i="4"/>
  <c r="E72" i="4"/>
  <c r="N106" i="2" l="1"/>
  <c r="I139" i="1"/>
  <c r="E85" i="11"/>
  <c r="E44" i="11" l="1"/>
  <c r="E43" i="11"/>
  <c r="M106" i="2"/>
  <c r="N80" i="2"/>
  <c r="M80" i="2"/>
  <c r="N96" i="2"/>
  <c r="M96" i="2"/>
  <c r="J209" i="1" l="1"/>
  <c r="K209" i="1"/>
  <c r="I209" i="1"/>
  <c r="F209" i="1"/>
  <c r="G209" i="1"/>
  <c r="E209" i="1"/>
  <c r="D110" i="1"/>
  <c r="D109" i="1"/>
  <c r="D108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51" i="1"/>
  <c r="D145" i="1"/>
  <c r="O145" i="1"/>
  <c r="N145" i="1"/>
  <c r="M145" i="1"/>
  <c r="O82" i="1"/>
  <c r="N82" i="1"/>
  <c r="M82" i="1"/>
  <c r="O77" i="1"/>
  <c r="N77" i="1"/>
  <c r="M77" i="1"/>
  <c r="O72" i="1"/>
  <c r="N72" i="1"/>
  <c r="M72" i="1"/>
  <c r="O66" i="1"/>
  <c r="N66" i="1"/>
  <c r="M66" i="1"/>
  <c r="O61" i="1"/>
  <c r="N61" i="1"/>
  <c r="M61" i="1"/>
  <c r="O56" i="1"/>
  <c r="N56" i="1"/>
  <c r="M56" i="1"/>
  <c r="O51" i="1"/>
  <c r="N51" i="1"/>
  <c r="M51" i="1"/>
  <c r="O40" i="1"/>
  <c r="N40" i="1"/>
  <c r="M40" i="1"/>
  <c r="O35" i="1"/>
  <c r="N35" i="1"/>
  <c r="M35" i="1"/>
  <c r="O27" i="1"/>
  <c r="N27" i="1"/>
  <c r="M27" i="1"/>
  <c r="O24" i="1"/>
  <c r="N24" i="1"/>
  <c r="M24" i="1"/>
  <c r="H28" i="1"/>
  <c r="H29" i="1"/>
  <c r="H31" i="1"/>
  <c r="H32" i="1"/>
  <c r="H33" i="1"/>
  <c r="H34" i="1"/>
  <c r="H35" i="1"/>
  <c r="H37" i="1"/>
  <c r="H38" i="1"/>
  <c r="H39" i="1"/>
  <c r="H40" i="1"/>
  <c r="H42" i="1"/>
  <c r="H43" i="1"/>
  <c r="H44" i="1"/>
  <c r="H45" i="1"/>
  <c r="H46" i="1"/>
  <c r="H48" i="1"/>
  <c r="H49" i="1"/>
  <c r="H50" i="1"/>
  <c r="H51" i="1"/>
  <c r="H58" i="1"/>
  <c r="H59" i="1"/>
  <c r="H60" i="1"/>
  <c r="H61" i="1"/>
  <c r="H63" i="1"/>
  <c r="H64" i="1"/>
  <c r="H65" i="1"/>
  <c r="H66" i="1"/>
  <c r="H68" i="1"/>
  <c r="H69" i="1"/>
  <c r="H70" i="1"/>
  <c r="H72" i="1"/>
  <c r="H74" i="1"/>
  <c r="H75" i="1"/>
  <c r="H76" i="1"/>
  <c r="H77" i="1"/>
  <c r="H79" i="1"/>
  <c r="H80" i="1"/>
  <c r="H81" i="1"/>
  <c r="H82" i="1"/>
  <c r="H84" i="1"/>
  <c r="H85" i="1"/>
  <c r="H86" i="1"/>
  <c r="H87" i="1"/>
  <c r="H88" i="1"/>
  <c r="D24" i="1"/>
  <c r="D28" i="1"/>
  <c r="D29" i="1"/>
  <c r="D31" i="1"/>
  <c r="D32" i="1"/>
  <c r="D33" i="1"/>
  <c r="D34" i="1"/>
  <c r="D35" i="1"/>
  <c r="D37" i="1"/>
  <c r="D38" i="1"/>
  <c r="D39" i="1"/>
  <c r="D40" i="1"/>
  <c r="D42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59" i="1"/>
  <c r="D60" i="1"/>
  <c r="D61" i="1"/>
  <c r="D63" i="1"/>
  <c r="D64" i="1"/>
  <c r="D65" i="1"/>
  <c r="D66" i="1"/>
  <c r="D68" i="1"/>
  <c r="D69" i="1"/>
  <c r="D70" i="1"/>
  <c r="D72" i="1"/>
  <c r="D74" i="1"/>
  <c r="D75" i="1"/>
  <c r="D76" i="1"/>
  <c r="D77" i="1"/>
  <c r="D79" i="1"/>
  <c r="D80" i="1"/>
  <c r="D81" i="1"/>
  <c r="D82" i="1"/>
  <c r="D84" i="1"/>
  <c r="D85" i="1"/>
  <c r="D86" i="1"/>
  <c r="D87" i="1"/>
  <c r="D88" i="1"/>
  <c r="L170" i="1" l="1"/>
  <c r="L182" i="1"/>
  <c r="L178" i="1"/>
  <c r="L174" i="1"/>
  <c r="L167" i="1"/>
  <c r="L164" i="1"/>
  <c r="L186" i="1"/>
  <c r="L207" i="1"/>
  <c r="L199" i="1"/>
  <c r="L195" i="1"/>
  <c r="L154" i="1"/>
  <c r="D107" i="1"/>
  <c r="L206" i="1"/>
  <c r="L196" i="1"/>
  <c r="L203" i="1"/>
  <c r="L202" i="1"/>
  <c r="L161" i="1"/>
  <c r="L205" i="1"/>
  <c r="L201" i="1"/>
  <c r="L198" i="1"/>
  <c r="L208" i="1"/>
  <c r="L204" i="1"/>
  <c r="L200" i="1"/>
  <c r="L197" i="1"/>
  <c r="L183" i="1"/>
  <c r="L179" i="1"/>
  <c r="L175" i="1"/>
  <c r="L171" i="1"/>
  <c r="L168" i="1"/>
  <c r="L165" i="1"/>
  <c r="L158" i="1"/>
  <c r="L155" i="1"/>
  <c r="L151" i="1"/>
  <c r="L184" i="1"/>
  <c r="L180" i="1"/>
  <c r="L176" i="1"/>
  <c r="L172" i="1"/>
  <c r="L162" i="1"/>
  <c r="L159" i="1"/>
  <c r="L156" i="1"/>
  <c r="L152" i="1"/>
  <c r="L185" i="1"/>
  <c r="L181" i="1"/>
  <c r="L177" i="1"/>
  <c r="L173" i="1"/>
  <c r="L169" i="1"/>
  <c r="L166" i="1"/>
  <c r="L163" i="1"/>
  <c r="L160" i="1"/>
  <c r="L157" i="1"/>
  <c r="L153" i="1"/>
  <c r="L35" i="1"/>
  <c r="L145" i="1"/>
  <c r="L61" i="1"/>
  <c r="L72" i="1"/>
  <c r="L82" i="1"/>
  <c r="L27" i="1"/>
  <c r="L40" i="1"/>
  <c r="L66" i="1"/>
  <c r="L24" i="1"/>
  <c r="L51" i="1"/>
  <c r="L77" i="1"/>
  <c r="L56" i="1"/>
  <c r="E14" i="3"/>
  <c r="G14" i="3"/>
  <c r="I14" i="3"/>
  <c r="J14" i="3"/>
  <c r="K14" i="3"/>
  <c r="J19" i="14" l="1"/>
  <c r="I19" i="14"/>
  <c r="H19" i="14"/>
  <c r="G19" i="14" l="1"/>
  <c r="K52" i="8"/>
  <c r="J52" i="8"/>
  <c r="I52" i="8"/>
  <c r="G52" i="8"/>
  <c r="F52" i="8"/>
  <c r="E52" i="8"/>
  <c r="O51" i="8"/>
  <c r="N51" i="8"/>
  <c r="N52" i="8" s="1"/>
  <c r="M51" i="8"/>
  <c r="M52" i="8" s="1"/>
  <c r="H51" i="8"/>
  <c r="H52" i="8" s="1"/>
  <c r="D51" i="8"/>
  <c r="D52" i="8" s="1"/>
  <c r="I36" i="8"/>
  <c r="J36" i="8"/>
  <c r="K36" i="8"/>
  <c r="F36" i="8"/>
  <c r="G36" i="8"/>
  <c r="E36" i="8"/>
  <c r="I42" i="8"/>
  <c r="J42" i="8"/>
  <c r="K42" i="8"/>
  <c r="E42" i="8"/>
  <c r="F42" i="8"/>
  <c r="G42" i="8"/>
  <c r="O41" i="8"/>
  <c r="O42" i="8" s="1"/>
  <c r="N41" i="8"/>
  <c r="N42" i="8" s="1"/>
  <c r="M41" i="8"/>
  <c r="M42" i="8" s="1"/>
  <c r="H41" i="8"/>
  <c r="H42" i="8" s="1"/>
  <c r="D41" i="8"/>
  <c r="D42" i="8" s="1"/>
  <c r="L51" i="8" l="1"/>
  <c r="Q64" i="8" s="1"/>
  <c r="O52" i="8"/>
  <c r="L41" i="8"/>
  <c r="Q63" i="8" s="1"/>
  <c r="L52" i="8" l="1"/>
  <c r="L42" i="8"/>
  <c r="M75" i="7"/>
  <c r="N75" i="7"/>
  <c r="O75" i="7"/>
  <c r="H75" i="7"/>
  <c r="D75" i="7"/>
  <c r="M58" i="12"/>
  <c r="N58" i="12"/>
  <c r="O58" i="12"/>
  <c r="D58" i="12"/>
  <c r="L75" i="7" l="1"/>
  <c r="L58" i="12"/>
  <c r="H110" i="1"/>
  <c r="H64" i="14"/>
  <c r="I64" i="14"/>
  <c r="D20" i="4"/>
  <c r="H20" i="4"/>
  <c r="E25" i="4"/>
  <c r="F25" i="4"/>
  <c r="G25" i="4"/>
  <c r="K25" i="4"/>
  <c r="D26" i="4"/>
  <c r="H26" i="4"/>
  <c r="D27" i="4"/>
  <c r="H27" i="4"/>
  <c r="D28" i="4"/>
  <c r="H28" i="4"/>
  <c r="E29" i="4"/>
  <c r="F29" i="4"/>
  <c r="G29" i="4"/>
  <c r="I29" i="4"/>
  <c r="J29" i="4"/>
  <c r="K29" i="4"/>
  <c r="D30" i="4"/>
  <c r="H30" i="4"/>
  <c r="D31" i="4"/>
  <c r="H31" i="4"/>
  <c r="D32" i="4"/>
  <c r="H32" i="4"/>
  <c r="G33" i="4"/>
  <c r="K33" i="4"/>
  <c r="D34" i="4"/>
  <c r="H34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F72" i="4"/>
  <c r="F77" i="4" s="1"/>
  <c r="G77" i="4"/>
  <c r="I72" i="4"/>
  <c r="I77" i="4" s="1"/>
  <c r="J72" i="4"/>
  <c r="J77" i="4" s="1"/>
  <c r="K77" i="4"/>
  <c r="D74" i="4"/>
  <c r="H74" i="4"/>
  <c r="D75" i="4"/>
  <c r="H75" i="4"/>
  <c r="D76" i="4"/>
  <c r="D335" i="4" s="1"/>
  <c r="H76" i="4"/>
  <c r="H335" i="4" s="1"/>
  <c r="D87" i="4"/>
  <c r="H87" i="4"/>
  <c r="D99" i="4"/>
  <c r="H100" i="4"/>
  <c r="H104" i="4"/>
  <c r="H109" i="4"/>
  <c r="H113" i="4"/>
  <c r="H114" i="4"/>
  <c r="H117" i="4"/>
  <c r="H122" i="4"/>
  <c r="H123" i="4"/>
  <c r="H126" i="4"/>
  <c r="F42" i="14"/>
  <c r="H131" i="4"/>
  <c r="J43" i="14"/>
  <c r="G43" i="14" s="1"/>
  <c r="H135" i="4"/>
  <c r="J44" i="14"/>
  <c r="G44" i="14" s="1"/>
  <c r="H140" i="4"/>
  <c r="H141" i="4"/>
  <c r="H144" i="4"/>
  <c r="J46" i="14"/>
  <c r="G46" i="14" s="1"/>
  <c r="H148" i="4"/>
  <c r="H149" i="4"/>
  <c r="H152" i="4"/>
  <c r="H153" i="4"/>
  <c r="H156" i="4"/>
  <c r="H157" i="4"/>
  <c r="H160" i="4"/>
  <c r="H161" i="4"/>
  <c r="H165" i="4"/>
  <c r="H166" i="4"/>
  <c r="H169" i="4"/>
  <c r="H170" i="4"/>
  <c r="H173" i="4"/>
  <c r="H174" i="4"/>
  <c r="H177" i="4"/>
  <c r="H178" i="4"/>
  <c r="H181" i="4"/>
  <c r="H182" i="4"/>
  <c r="H186" i="4"/>
  <c r="H187" i="4"/>
  <c r="H190" i="4"/>
  <c r="H191" i="4"/>
  <c r="H194" i="4"/>
  <c r="H195" i="4"/>
  <c r="H198" i="4"/>
  <c r="H199" i="4"/>
  <c r="H202" i="4"/>
  <c r="H203" i="4"/>
  <c r="H206" i="4"/>
  <c r="D207" i="4"/>
  <c r="H207" i="4"/>
  <c r="H210" i="4"/>
  <c r="H211" i="4"/>
  <c r="H214" i="4"/>
  <c r="H215" i="4"/>
  <c r="H218" i="4"/>
  <c r="D64" i="14"/>
  <c r="E64" i="14"/>
  <c r="F64" i="14"/>
  <c r="J64" i="14"/>
  <c r="D65" i="14"/>
  <c r="E65" i="14"/>
  <c r="F65" i="14"/>
  <c r="H65" i="14"/>
  <c r="I65" i="14"/>
  <c r="J65" i="14"/>
  <c r="H225" i="4"/>
  <c r="H228" i="4"/>
  <c r="H237" i="4"/>
  <c r="D246" i="4"/>
  <c r="H246" i="4"/>
  <c r="H250" i="4" s="1"/>
  <c r="E250" i="4"/>
  <c r="F250" i="4"/>
  <c r="G250" i="4"/>
  <c r="I250" i="4"/>
  <c r="J250" i="4"/>
  <c r="K250" i="4"/>
  <c r="K254" i="4"/>
  <c r="D256" i="4"/>
  <c r="H256" i="4"/>
  <c r="D257" i="4"/>
  <c r="H257" i="4"/>
  <c r="G258" i="4"/>
  <c r="K258" i="4"/>
  <c r="H260" i="4"/>
  <c r="D261" i="4"/>
  <c r="H261" i="4"/>
  <c r="G262" i="4"/>
  <c r="K262" i="4"/>
  <c r="H264" i="4"/>
  <c r="D265" i="4"/>
  <c r="H265" i="4"/>
  <c r="D266" i="4"/>
  <c r="K266" i="4"/>
  <c r="D268" i="4"/>
  <c r="H268" i="4"/>
  <c r="D269" i="4"/>
  <c r="H269" i="4"/>
  <c r="D70" i="14"/>
  <c r="E70" i="14"/>
  <c r="G270" i="4"/>
  <c r="F70" i="14" s="1"/>
  <c r="H70" i="14"/>
  <c r="I70" i="14"/>
  <c r="K270" i="4"/>
  <c r="J70" i="14" s="1"/>
  <c r="H272" i="4"/>
  <c r="D273" i="4"/>
  <c r="H273" i="4"/>
  <c r="D71" i="14"/>
  <c r="E71" i="14"/>
  <c r="G274" i="4"/>
  <c r="F71" i="14" s="1"/>
  <c r="H71" i="14"/>
  <c r="I71" i="14"/>
  <c r="K274" i="4"/>
  <c r="J71" i="14" s="1"/>
  <c r="H276" i="4"/>
  <c r="D277" i="4"/>
  <c r="H277" i="4"/>
  <c r="D72" i="14"/>
  <c r="E72" i="14"/>
  <c r="G278" i="4"/>
  <c r="F72" i="14" s="1"/>
  <c r="H72" i="14"/>
  <c r="I72" i="14"/>
  <c r="K278" i="4"/>
  <c r="J72" i="14" s="1"/>
  <c r="H280" i="4"/>
  <c r="D281" i="4"/>
  <c r="H281" i="4"/>
  <c r="D73" i="14"/>
  <c r="E73" i="14"/>
  <c r="G282" i="4"/>
  <c r="F73" i="14" s="1"/>
  <c r="H73" i="14"/>
  <c r="I73" i="14"/>
  <c r="K282" i="4"/>
  <c r="J73" i="14" s="1"/>
  <c r="H284" i="4"/>
  <c r="D285" i="4"/>
  <c r="H285" i="4"/>
  <c r="D74" i="14"/>
  <c r="E74" i="14"/>
  <c r="G286" i="4"/>
  <c r="F74" i="14" s="1"/>
  <c r="H74" i="14"/>
  <c r="I74" i="14"/>
  <c r="K286" i="4"/>
  <c r="J74" i="14" s="1"/>
  <c r="H288" i="4"/>
  <c r="D289" i="4"/>
  <c r="H289" i="4"/>
  <c r="D75" i="14"/>
  <c r="E75" i="14"/>
  <c r="G290" i="4"/>
  <c r="F75" i="14" s="1"/>
  <c r="H75" i="14"/>
  <c r="I75" i="14"/>
  <c r="K290" i="4"/>
  <c r="J75" i="14" s="1"/>
  <c r="H292" i="4"/>
  <c r="D293" i="4"/>
  <c r="H293" i="4"/>
  <c r="E76" i="14"/>
  <c r="G294" i="4"/>
  <c r="F76" i="14" s="1"/>
  <c r="I76" i="14"/>
  <c r="K294" i="4"/>
  <c r="J76" i="14" s="1"/>
  <c r="H296" i="4"/>
  <c r="D297" i="4"/>
  <c r="H297" i="4"/>
  <c r="D77" i="14"/>
  <c r="E77" i="14"/>
  <c r="G298" i="4"/>
  <c r="F77" i="14" s="1"/>
  <c r="H77" i="14"/>
  <c r="I77" i="14"/>
  <c r="K298" i="4"/>
  <c r="J77" i="14" s="1"/>
  <c r="H300" i="4"/>
  <c r="D301" i="4"/>
  <c r="H301" i="4"/>
  <c r="D78" i="14"/>
  <c r="E78" i="14"/>
  <c r="G302" i="4"/>
  <c r="F78" i="14" s="1"/>
  <c r="H78" i="14"/>
  <c r="I78" i="14"/>
  <c r="K302" i="4"/>
  <c r="J78" i="14" s="1"/>
  <c r="H304" i="4"/>
  <c r="D305" i="4"/>
  <c r="H305" i="4"/>
  <c r="D306" i="4"/>
  <c r="H306" i="4"/>
  <c r="H307" i="4"/>
  <c r="K310" i="4"/>
  <c r="D312" i="4"/>
  <c r="H312" i="4"/>
  <c r="D313" i="4"/>
  <c r="H313" i="4"/>
  <c r="H314" i="4"/>
  <c r="H322" i="4"/>
  <c r="D323" i="4"/>
  <c r="H323" i="4"/>
  <c r="E334" i="4"/>
  <c r="F334" i="4"/>
  <c r="G334" i="4"/>
  <c r="I334" i="4"/>
  <c r="J334" i="4"/>
  <c r="K334" i="4"/>
  <c r="E335" i="4"/>
  <c r="F335" i="4"/>
  <c r="G335" i="4"/>
  <c r="I335" i="4"/>
  <c r="J335" i="4"/>
  <c r="K335" i="4"/>
  <c r="K330" i="4" l="1"/>
  <c r="F330" i="4"/>
  <c r="E330" i="4"/>
  <c r="G330" i="4"/>
  <c r="R75" i="7"/>
  <c r="J330" i="4"/>
  <c r="I330" i="4"/>
  <c r="D340" i="4"/>
  <c r="H244" i="4"/>
  <c r="G72" i="14"/>
  <c r="G73" i="14"/>
  <c r="J38" i="14"/>
  <c r="G38" i="14" s="1"/>
  <c r="J37" i="14"/>
  <c r="G37" i="14" s="1"/>
  <c r="G77" i="14"/>
  <c r="J35" i="14"/>
  <c r="G35" i="14" s="1"/>
  <c r="G75" i="14"/>
  <c r="G71" i="14"/>
  <c r="G78" i="14"/>
  <c r="G74" i="14"/>
  <c r="G70" i="14"/>
  <c r="G64" i="14"/>
  <c r="G65" i="14"/>
  <c r="D38" i="4"/>
  <c r="D29" i="4"/>
  <c r="D66" i="4"/>
  <c r="D58" i="4"/>
  <c r="D62" i="4"/>
  <c r="D54" i="4"/>
  <c r="D33" i="4"/>
  <c r="D46" i="4"/>
  <c r="D250" i="4"/>
  <c r="D110" i="4"/>
  <c r="D42" i="4"/>
  <c r="D314" i="4"/>
  <c r="D132" i="4"/>
  <c r="D118" i="4"/>
  <c r="D25" i="4"/>
  <c r="D258" i="4"/>
  <c r="H266" i="4"/>
  <c r="H258" i="4"/>
  <c r="D310" i="4"/>
  <c r="H38" i="4"/>
  <c r="G70" i="4"/>
  <c r="H334" i="4"/>
  <c r="H29" i="4"/>
  <c r="D50" i="4"/>
  <c r="D72" i="4"/>
  <c r="D77" i="4" s="1"/>
  <c r="H320" i="4"/>
  <c r="H302" i="4"/>
  <c r="H294" i="4"/>
  <c r="H76" i="14"/>
  <c r="G76" i="14" s="1"/>
  <c r="H298" i="4"/>
  <c r="H274" i="4"/>
  <c r="D294" i="4"/>
  <c r="D76" i="14"/>
  <c r="H290" i="4"/>
  <c r="D290" i="4"/>
  <c r="D298" i="4"/>
  <c r="H282" i="4"/>
  <c r="D282" i="4"/>
  <c r="H278" i="4"/>
  <c r="D278" i="4"/>
  <c r="D270" i="4"/>
  <c r="G308" i="4"/>
  <c r="H66" i="4"/>
  <c r="H50" i="4"/>
  <c r="H46" i="4"/>
  <c r="H42" i="4"/>
  <c r="H33" i="4"/>
  <c r="H25" i="4"/>
  <c r="K70" i="4"/>
  <c r="H62" i="4"/>
  <c r="H58" i="4"/>
  <c r="H54" i="4"/>
  <c r="H310" i="4"/>
  <c r="J308" i="4"/>
  <c r="D274" i="4"/>
  <c r="K308" i="4"/>
  <c r="F308" i="4"/>
  <c r="D334" i="4"/>
  <c r="D330" i="4" s="1"/>
  <c r="J70" i="4"/>
  <c r="I70" i="4"/>
  <c r="F70" i="4"/>
  <c r="E70" i="4"/>
  <c r="H254" i="4"/>
  <c r="I308" i="4"/>
  <c r="D286" i="4"/>
  <c r="H270" i="4"/>
  <c r="D262" i="4"/>
  <c r="D96" i="4"/>
  <c r="E77" i="4"/>
  <c r="D302" i="4"/>
  <c r="H286" i="4"/>
  <c r="H262" i="4"/>
  <c r="D254" i="4"/>
  <c r="E308" i="4"/>
  <c r="H72" i="4"/>
  <c r="H77" i="4" s="1"/>
  <c r="M90" i="2"/>
  <c r="H330" i="4" l="1"/>
  <c r="D339" i="4"/>
  <c r="H70" i="4"/>
  <c r="D70" i="4"/>
  <c r="D308" i="4"/>
  <c r="H308" i="4"/>
  <c r="M14" i="12"/>
  <c r="N14" i="12"/>
  <c r="M15" i="12"/>
  <c r="N15" i="12"/>
  <c r="M16" i="12"/>
  <c r="N16" i="12"/>
  <c r="M17" i="12"/>
  <c r="N17" i="12"/>
  <c r="M18" i="12"/>
  <c r="N18" i="12"/>
  <c r="M20" i="12"/>
  <c r="N20" i="12"/>
  <c r="M21" i="12"/>
  <c r="N21" i="12"/>
  <c r="M22" i="12"/>
  <c r="N22" i="12"/>
  <c r="M23" i="12"/>
  <c r="N23" i="12"/>
  <c r="M24" i="12"/>
  <c r="N24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41" i="12"/>
  <c r="M43" i="12" s="1"/>
  <c r="M47" i="12"/>
  <c r="N47" i="12"/>
  <c r="O47" i="12"/>
  <c r="M48" i="12"/>
  <c r="N48" i="12"/>
  <c r="O48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4" i="12"/>
  <c r="N54" i="12"/>
  <c r="O54" i="12"/>
  <c r="M57" i="12"/>
  <c r="N57" i="12"/>
  <c r="O57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O97" i="12"/>
  <c r="O98" i="12"/>
  <c r="O99" i="12"/>
  <c r="O100" i="12"/>
  <c r="N26" i="12" l="1"/>
  <c r="M26" i="12"/>
  <c r="N79" i="12"/>
  <c r="O79" i="12"/>
  <c r="M79" i="12"/>
  <c r="E46" i="11" l="1"/>
  <c r="E45" i="11"/>
  <c r="D42" i="11"/>
  <c r="D41" i="11" s="1"/>
  <c r="C42" i="11"/>
  <c r="C41" i="11" s="1"/>
  <c r="I38" i="2" l="1"/>
  <c r="J38" i="2"/>
  <c r="E38" i="11" l="1"/>
  <c r="N87" i="2" l="1"/>
  <c r="M87" i="2"/>
  <c r="O87" i="2"/>
  <c r="N86" i="2"/>
  <c r="M86" i="2"/>
  <c r="K189" i="1"/>
  <c r="K192" i="1" s="1"/>
  <c r="J189" i="1"/>
  <c r="J192" i="1" s="1"/>
  <c r="I189" i="1"/>
  <c r="K74" i="2" l="1"/>
  <c r="I74" i="2"/>
  <c r="J74" i="2"/>
  <c r="I62" i="2"/>
  <c r="J62" i="2"/>
  <c r="K62" i="2"/>
  <c r="I58" i="2"/>
  <c r="J58" i="2"/>
  <c r="K58" i="2"/>
  <c r="I54" i="2"/>
  <c r="J54" i="2"/>
  <c r="K54" i="2"/>
  <c r="I50" i="2"/>
  <c r="J50" i="2"/>
  <c r="K50" i="2"/>
  <c r="I42" i="2"/>
  <c r="J42" i="2"/>
  <c r="K42" i="2"/>
  <c r="I70" i="2"/>
  <c r="J70" i="2"/>
  <c r="I46" i="2"/>
  <c r="J46" i="2"/>
  <c r="I107" i="1" l="1"/>
  <c r="H31" i="3" l="1"/>
  <c r="D102" i="1"/>
  <c r="H102" i="1"/>
  <c r="M102" i="1"/>
  <c r="N102" i="1"/>
  <c r="O102" i="1"/>
  <c r="F225" i="1"/>
  <c r="G225" i="1"/>
  <c r="I225" i="1"/>
  <c r="J225" i="1"/>
  <c r="K225" i="1"/>
  <c r="K62" i="1"/>
  <c r="J62" i="1"/>
  <c r="I62" i="1"/>
  <c r="J47" i="1"/>
  <c r="G47" i="1"/>
  <c r="F47" i="1"/>
  <c r="E47" i="1"/>
  <c r="D47" i="1" l="1"/>
  <c r="H62" i="1"/>
  <c r="H225" i="1"/>
  <c r="H145" i="1"/>
  <c r="L102" i="1"/>
  <c r="K47" i="1"/>
  <c r="N46" i="1"/>
  <c r="F23" i="1"/>
  <c r="G23" i="1"/>
  <c r="I23" i="1"/>
  <c r="J23" i="1"/>
  <c r="K23" i="1"/>
  <c r="H47" i="1" l="1"/>
  <c r="H23" i="1"/>
  <c r="D23" i="1"/>
  <c r="O46" i="1"/>
  <c r="M46" i="1"/>
  <c r="L46" i="1" l="1"/>
  <c r="D18" i="11"/>
  <c r="N76" i="4"/>
  <c r="N335" i="4" s="1"/>
  <c r="O76" i="4"/>
  <c r="O335" i="4" s="1"/>
  <c r="M76" i="4"/>
  <c r="E86" i="11"/>
  <c r="O123" i="2"/>
  <c r="N123" i="2"/>
  <c r="M123" i="2"/>
  <c r="O122" i="2"/>
  <c r="N122" i="2"/>
  <c r="M122" i="2"/>
  <c r="O121" i="2"/>
  <c r="N121" i="2"/>
  <c r="M121" i="2"/>
  <c r="O120" i="2"/>
  <c r="N120" i="2"/>
  <c r="M120" i="2"/>
  <c r="H47" i="8"/>
  <c r="H49" i="8" s="1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E40" i="11"/>
  <c r="E98" i="11"/>
  <c r="E96" i="11"/>
  <c r="E91" i="11"/>
  <c r="E88" i="11"/>
  <c r="E87" i="11"/>
  <c r="E82" i="11"/>
  <c r="E80" i="11"/>
  <c r="E79" i="11"/>
  <c r="E78" i="11"/>
  <c r="E77" i="11"/>
  <c r="E76" i="11"/>
  <c r="E72" i="11"/>
  <c r="E71" i="11"/>
  <c r="E69" i="11"/>
  <c r="E68" i="11"/>
  <c r="E67" i="11"/>
  <c r="E66" i="11"/>
  <c r="E65" i="11"/>
  <c r="E64" i="11"/>
  <c r="E63" i="11"/>
  <c r="E62" i="11"/>
  <c r="E61" i="11"/>
  <c r="E60" i="11"/>
  <c r="E59" i="11"/>
  <c r="E57" i="11"/>
  <c r="E56" i="11"/>
  <c r="E55" i="11"/>
  <c r="E54" i="11"/>
  <c r="E53" i="11"/>
  <c r="E52" i="11"/>
  <c r="E51" i="11"/>
  <c r="E50" i="11"/>
  <c r="E42" i="11"/>
  <c r="E41" i="11" s="1"/>
  <c r="E39" i="11"/>
  <c r="E37" i="11"/>
  <c r="E36" i="11"/>
  <c r="E35" i="11"/>
  <c r="E34" i="11"/>
  <c r="D33" i="11"/>
  <c r="C33" i="11"/>
  <c r="E32" i="11"/>
  <c r="E31" i="11"/>
  <c r="E30" i="11"/>
  <c r="D29" i="11"/>
  <c r="C29" i="11"/>
  <c r="E27" i="11"/>
  <c r="E26" i="11"/>
  <c r="E25" i="11"/>
  <c r="D24" i="11"/>
  <c r="C24" i="11"/>
  <c r="E23" i="11"/>
  <c r="E22" i="11"/>
  <c r="E21" i="11"/>
  <c r="D20" i="11"/>
  <c r="C20" i="11"/>
  <c r="C18" i="11"/>
  <c r="M312" i="4"/>
  <c r="M341" i="4" s="1"/>
  <c r="N312" i="4"/>
  <c r="N341" i="4" s="1"/>
  <c r="M313" i="4"/>
  <c r="M342" i="4" s="1"/>
  <c r="N313" i="4"/>
  <c r="N342" i="4" s="1"/>
  <c r="O312" i="4"/>
  <c r="O341" i="4" s="1"/>
  <c r="O313" i="4"/>
  <c r="O342" i="4" s="1"/>
  <c r="E107" i="1"/>
  <c r="G107" i="1"/>
  <c r="K107" i="1"/>
  <c r="D57" i="12"/>
  <c r="Q228" i="1"/>
  <c r="I36" i="1"/>
  <c r="K36" i="1"/>
  <c r="O29" i="1"/>
  <c r="N29" i="1"/>
  <c r="M29" i="1"/>
  <c r="E139" i="1"/>
  <c r="F139" i="1"/>
  <c r="G139" i="1"/>
  <c r="K139" i="1"/>
  <c r="O140" i="1"/>
  <c r="N140" i="1"/>
  <c r="M140" i="1"/>
  <c r="H140" i="1"/>
  <c r="D140" i="1"/>
  <c r="I53" i="3"/>
  <c r="J53" i="3"/>
  <c r="H57" i="12"/>
  <c r="H61" i="12"/>
  <c r="H62" i="12"/>
  <c r="H63" i="12"/>
  <c r="H64" i="12"/>
  <c r="H65" i="12"/>
  <c r="M33" i="3"/>
  <c r="N33" i="3"/>
  <c r="O74" i="7"/>
  <c r="N74" i="7"/>
  <c r="M74" i="7"/>
  <c r="H74" i="7"/>
  <c r="D74" i="7"/>
  <c r="O79" i="7"/>
  <c r="N79" i="7"/>
  <c r="M79" i="7"/>
  <c r="H79" i="7"/>
  <c r="D79" i="7"/>
  <c r="O77" i="7"/>
  <c r="N77" i="7"/>
  <c r="M77" i="7"/>
  <c r="H77" i="7"/>
  <c r="D77" i="7"/>
  <c r="O174" i="4"/>
  <c r="N174" i="4"/>
  <c r="M174" i="4"/>
  <c r="O166" i="4"/>
  <c r="N166" i="4"/>
  <c r="M166" i="4"/>
  <c r="O35" i="3"/>
  <c r="N35" i="3"/>
  <c r="M35" i="3"/>
  <c r="H35" i="3"/>
  <c r="D35" i="3"/>
  <c r="H33" i="3"/>
  <c r="D33" i="3"/>
  <c r="D62" i="12"/>
  <c r="D60" i="12"/>
  <c r="M286" i="4"/>
  <c r="E91" i="1"/>
  <c r="M95" i="1"/>
  <c r="J91" i="1"/>
  <c r="I91" i="1"/>
  <c r="K91" i="1"/>
  <c r="H95" i="1"/>
  <c r="O323" i="4"/>
  <c r="N323" i="4"/>
  <c r="M323" i="4"/>
  <c r="N314" i="4"/>
  <c r="M314" i="4"/>
  <c r="O306" i="4"/>
  <c r="N306" i="4"/>
  <c r="M306" i="4"/>
  <c r="O305" i="4"/>
  <c r="N305" i="4"/>
  <c r="M305" i="4"/>
  <c r="O304" i="4"/>
  <c r="N304" i="4"/>
  <c r="M304" i="4"/>
  <c r="N302" i="4"/>
  <c r="O302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O293" i="4"/>
  <c r="N293" i="4"/>
  <c r="M293" i="4"/>
  <c r="O292" i="4"/>
  <c r="N292" i="4"/>
  <c r="M292" i="4"/>
  <c r="O290" i="4"/>
  <c r="O289" i="4"/>
  <c r="N289" i="4"/>
  <c r="M289" i="4"/>
  <c r="O288" i="4"/>
  <c r="N288" i="4"/>
  <c r="M288" i="4"/>
  <c r="N286" i="4"/>
  <c r="O286" i="4"/>
  <c r="O285" i="4"/>
  <c r="N285" i="4"/>
  <c r="M285" i="4"/>
  <c r="O284" i="4"/>
  <c r="N284" i="4"/>
  <c r="M284" i="4"/>
  <c r="O281" i="4"/>
  <c r="N281" i="4"/>
  <c r="M281" i="4"/>
  <c r="O280" i="4"/>
  <c r="N280" i="4"/>
  <c r="M280" i="4"/>
  <c r="N278" i="4"/>
  <c r="O278" i="4"/>
  <c r="O277" i="4"/>
  <c r="N277" i="4"/>
  <c r="M277" i="4"/>
  <c r="O276" i="4"/>
  <c r="N276" i="4"/>
  <c r="M276" i="4"/>
  <c r="O273" i="4"/>
  <c r="N273" i="4"/>
  <c r="M273" i="4"/>
  <c r="O272" i="4"/>
  <c r="N272" i="4"/>
  <c r="M272" i="4"/>
  <c r="N270" i="4"/>
  <c r="O269" i="4"/>
  <c r="N269" i="4"/>
  <c r="M269" i="4"/>
  <c r="O268" i="4"/>
  <c r="N268" i="4"/>
  <c r="M268" i="4"/>
  <c r="O266" i="4"/>
  <c r="O265" i="4"/>
  <c r="N265" i="4"/>
  <c r="M265" i="4"/>
  <c r="O264" i="4"/>
  <c r="N264" i="4"/>
  <c r="M264" i="4"/>
  <c r="N262" i="4"/>
  <c r="O262" i="4"/>
  <c r="O261" i="4"/>
  <c r="N261" i="4"/>
  <c r="M261" i="4"/>
  <c r="O260" i="4"/>
  <c r="N260" i="4"/>
  <c r="M260" i="4"/>
  <c r="M256" i="4"/>
  <c r="N256" i="4"/>
  <c r="O256" i="4"/>
  <c r="M257" i="4"/>
  <c r="N257" i="4"/>
  <c r="O257" i="4"/>
  <c r="O246" i="4"/>
  <c r="O250" i="4" s="1"/>
  <c r="N246" i="4"/>
  <c r="N250" i="4" s="1"/>
  <c r="M246" i="4"/>
  <c r="O237" i="4"/>
  <c r="N237" i="4"/>
  <c r="M237" i="4"/>
  <c r="M233" i="4" s="1"/>
  <c r="O225" i="4"/>
  <c r="N225" i="4"/>
  <c r="M225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9" i="4"/>
  <c r="N199" i="4"/>
  <c r="M199" i="4"/>
  <c r="O195" i="4"/>
  <c r="N195" i="4"/>
  <c r="M195" i="4"/>
  <c r="O191" i="4"/>
  <c r="N191" i="4"/>
  <c r="M191" i="4"/>
  <c r="O187" i="4"/>
  <c r="N187" i="4"/>
  <c r="M187" i="4"/>
  <c r="O178" i="4"/>
  <c r="N178" i="4"/>
  <c r="M178" i="4"/>
  <c r="O170" i="4"/>
  <c r="N170" i="4"/>
  <c r="M170" i="4"/>
  <c r="O161" i="4"/>
  <c r="N161" i="4"/>
  <c r="M161" i="4"/>
  <c r="O157" i="4"/>
  <c r="N157" i="4"/>
  <c r="M157" i="4"/>
  <c r="O153" i="4"/>
  <c r="N153" i="4"/>
  <c r="M153" i="4"/>
  <c r="O149" i="4"/>
  <c r="N149" i="4"/>
  <c r="M149" i="4"/>
  <c r="O148" i="4"/>
  <c r="N148" i="4"/>
  <c r="M148" i="4"/>
  <c r="O141" i="4"/>
  <c r="N141" i="4"/>
  <c r="M141" i="4"/>
  <c r="O140" i="4"/>
  <c r="N140" i="4"/>
  <c r="M140" i="4"/>
  <c r="O135" i="4"/>
  <c r="N135" i="4"/>
  <c r="M135" i="4"/>
  <c r="O131" i="4"/>
  <c r="N131" i="4"/>
  <c r="M131" i="4"/>
  <c r="L337" i="4"/>
  <c r="O123" i="4"/>
  <c r="N123" i="4"/>
  <c r="M123" i="4"/>
  <c r="O122" i="4"/>
  <c r="O118" i="4" s="1"/>
  <c r="N122" i="4"/>
  <c r="N118" i="4" s="1"/>
  <c r="M122" i="4"/>
  <c r="M118" i="4" s="1"/>
  <c r="O109" i="4"/>
  <c r="O105" i="4" s="1"/>
  <c r="N109" i="4"/>
  <c r="N105" i="4" s="1"/>
  <c r="M109" i="4"/>
  <c r="M105" i="4" s="1"/>
  <c r="O26" i="4"/>
  <c r="N26" i="4"/>
  <c r="M26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M74" i="4"/>
  <c r="N74" i="4"/>
  <c r="O74" i="4"/>
  <c r="M75" i="4"/>
  <c r="N75" i="4"/>
  <c r="O75" i="4"/>
  <c r="O37" i="4"/>
  <c r="N37" i="4"/>
  <c r="M37" i="4"/>
  <c r="O36" i="4"/>
  <c r="N36" i="4"/>
  <c r="M36" i="4"/>
  <c r="O34" i="4"/>
  <c r="N34" i="4"/>
  <c r="M34" i="4"/>
  <c r="O32" i="4"/>
  <c r="N32" i="4"/>
  <c r="M32" i="4"/>
  <c r="O31" i="4"/>
  <c r="N31" i="4"/>
  <c r="M31" i="4"/>
  <c r="O30" i="4"/>
  <c r="N30" i="4"/>
  <c r="M30" i="4"/>
  <c r="M27" i="4"/>
  <c r="N27" i="4"/>
  <c r="O27" i="4"/>
  <c r="M28" i="4"/>
  <c r="N28" i="4"/>
  <c r="O28" i="4"/>
  <c r="H112" i="1"/>
  <c r="H108" i="1"/>
  <c r="H100" i="1"/>
  <c r="H98" i="1"/>
  <c r="H97" i="1"/>
  <c r="H96" i="1"/>
  <c r="H93" i="1"/>
  <c r="H92" i="1"/>
  <c r="H214" i="1"/>
  <c r="H215" i="1"/>
  <c r="H216" i="1"/>
  <c r="H217" i="1"/>
  <c r="H218" i="1"/>
  <c r="H221" i="1" s="1"/>
  <c r="H219" i="1"/>
  <c r="D93" i="1"/>
  <c r="M93" i="1"/>
  <c r="N93" i="1"/>
  <c r="O93" i="1"/>
  <c r="M28" i="1"/>
  <c r="M23" i="1" s="1"/>
  <c r="M214" i="1"/>
  <c r="N214" i="1"/>
  <c r="O214" i="1"/>
  <c r="Q23" i="6"/>
  <c r="Q22" i="6"/>
  <c r="Q21" i="6"/>
  <c r="Q19" i="6"/>
  <c r="G62" i="1"/>
  <c r="K149" i="1"/>
  <c r="K187" i="1" s="1"/>
  <c r="I149" i="1"/>
  <c r="I187" i="1" s="1"/>
  <c r="H22" i="10" s="1"/>
  <c r="G83" i="1"/>
  <c r="I83" i="1"/>
  <c r="J83" i="1"/>
  <c r="K83" i="1"/>
  <c r="G78" i="1"/>
  <c r="F30" i="14" s="1"/>
  <c r="I78" i="1"/>
  <c r="J78" i="1"/>
  <c r="K78" i="1"/>
  <c r="G73" i="1"/>
  <c r="F29" i="14" s="1"/>
  <c r="I73" i="1"/>
  <c r="J73" i="1"/>
  <c r="K73" i="1"/>
  <c r="G67" i="1"/>
  <c r="G57" i="1"/>
  <c r="I57" i="1"/>
  <c r="J57" i="1"/>
  <c r="K57" i="1"/>
  <c r="I52" i="1"/>
  <c r="J52" i="1"/>
  <c r="K52" i="1"/>
  <c r="G41" i="1"/>
  <c r="F23" i="14" s="1"/>
  <c r="I41" i="1"/>
  <c r="J41" i="1"/>
  <c r="K41" i="1"/>
  <c r="G36" i="1"/>
  <c r="J36" i="1"/>
  <c r="G30" i="1"/>
  <c r="I30" i="1"/>
  <c r="K30" i="1"/>
  <c r="H138" i="1"/>
  <c r="M138" i="1"/>
  <c r="N138" i="1"/>
  <c r="O138" i="1"/>
  <c r="I135" i="1"/>
  <c r="J135" i="1"/>
  <c r="K135" i="1"/>
  <c r="I131" i="1"/>
  <c r="J131" i="1"/>
  <c r="K131" i="1"/>
  <c r="I127" i="1"/>
  <c r="H28" i="14" s="1"/>
  <c r="J127" i="1"/>
  <c r="K127" i="1"/>
  <c r="F119" i="1"/>
  <c r="G119" i="1"/>
  <c r="I119" i="1"/>
  <c r="J119" i="1"/>
  <c r="K119" i="1"/>
  <c r="F115" i="1"/>
  <c r="G115" i="1"/>
  <c r="I115" i="1"/>
  <c r="J115" i="1"/>
  <c r="K115" i="1"/>
  <c r="F111" i="1"/>
  <c r="E24" i="14" s="1"/>
  <c r="G111" i="1"/>
  <c r="F24" i="14" s="1"/>
  <c r="I111" i="1"/>
  <c r="H24" i="14" s="1"/>
  <c r="J111" i="1"/>
  <c r="I24" i="14" s="1"/>
  <c r="K111" i="1"/>
  <c r="J24" i="14" s="1"/>
  <c r="F107" i="1"/>
  <c r="J107" i="1"/>
  <c r="F103" i="1"/>
  <c r="G103" i="1"/>
  <c r="I103" i="1"/>
  <c r="J103" i="1"/>
  <c r="K103" i="1"/>
  <c r="G99" i="1"/>
  <c r="K99" i="1"/>
  <c r="K123" i="1"/>
  <c r="J27" i="14" s="1"/>
  <c r="F123" i="1"/>
  <c r="G123" i="1"/>
  <c r="F27" i="14" s="1"/>
  <c r="J123" i="1"/>
  <c r="I27" i="14" s="1"/>
  <c r="I39" i="8"/>
  <c r="J39" i="8"/>
  <c r="K39" i="8"/>
  <c r="I45" i="8"/>
  <c r="J45" i="8"/>
  <c r="K45" i="8"/>
  <c r="O47" i="8"/>
  <c r="O49" i="8" s="1"/>
  <c r="N47" i="8"/>
  <c r="N49" i="8" s="1"/>
  <c r="M47" i="8"/>
  <c r="M49" i="8" s="1"/>
  <c r="O44" i="8"/>
  <c r="O45" i="8" s="1"/>
  <c r="N44" i="8"/>
  <c r="N45" i="8" s="1"/>
  <c r="M44" i="8"/>
  <c r="H44" i="8"/>
  <c r="H45" i="8" s="1"/>
  <c r="O38" i="8"/>
  <c r="O39" i="8" s="1"/>
  <c r="N38" i="8"/>
  <c r="N39" i="8" s="1"/>
  <c r="M38" i="8"/>
  <c r="H38" i="8"/>
  <c r="H39" i="8" s="1"/>
  <c r="H35" i="8"/>
  <c r="M35" i="8"/>
  <c r="N35" i="8"/>
  <c r="O35" i="8"/>
  <c r="O34" i="8"/>
  <c r="O31" i="8" s="1"/>
  <c r="N34" i="8"/>
  <c r="N31" i="8" s="1"/>
  <c r="M34" i="8"/>
  <c r="M31" i="8" s="1"/>
  <c r="H34" i="8"/>
  <c r="H31" i="8" s="1"/>
  <c r="G56" i="7"/>
  <c r="I56" i="7"/>
  <c r="J56" i="7"/>
  <c r="K56" i="7"/>
  <c r="I112" i="7"/>
  <c r="H24" i="10" s="1"/>
  <c r="J112" i="7"/>
  <c r="I24" i="10" s="1"/>
  <c r="K112" i="7"/>
  <c r="J24" i="10" s="1"/>
  <c r="O58" i="7"/>
  <c r="O60" i="7" s="1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1" i="7"/>
  <c r="M71" i="7"/>
  <c r="N71" i="7"/>
  <c r="O71" i="7"/>
  <c r="H78" i="7"/>
  <c r="M78" i="7"/>
  <c r="N78" i="7"/>
  <c r="O78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L67" i="14" s="1"/>
  <c r="N93" i="7"/>
  <c r="M67" i="14" s="1"/>
  <c r="O93" i="7"/>
  <c r="N67" i="14" s="1"/>
  <c r="H94" i="7"/>
  <c r="M94" i="7"/>
  <c r="N94" i="7"/>
  <c r="O94" i="7"/>
  <c r="H95" i="7"/>
  <c r="M95" i="7"/>
  <c r="N95" i="7"/>
  <c r="O95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M70" i="14" s="1"/>
  <c r="O102" i="7"/>
  <c r="H103" i="7"/>
  <c r="M103" i="7"/>
  <c r="N103" i="7"/>
  <c r="O103" i="7"/>
  <c r="H104" i="7"/>
  <c r="M104" i="7"/>
  <c r="N104" i="7"/>
  <c r="O104" i="7"/>
  <c r="N72" i="14" s="1"/>
  <c r="H105" i="7"/>
  <c r="M105" i="7"/>
  <c r="N105" i="7"/>
  <c r="O105" i="7"/>
  <c r="H106" i="7"/>
  <c r="M106" i="7"/>
  <c r="N106" i="7"/>
  <c r="M74" i="14" s="1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4" i="7"/>
  <c r="M114" i="7"/>
  <c r="O114" i="7"/>
  <c r="H115" i="7"/>
  <c r="M115" i="7"/>
  <c r="N115" i="7"/>
  <c r="O115" i="7"/>
  <c r="H116" i="7"/>
  <c r="M116" i="7"/>
  <c r="N116" i="7"/>
  <c r="O116" i="7"/>
  <c r="H117" i="7"/>
  <c r="M117" i="7"/>
  <c r="N117" i="7"/>
  <c r="O117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N56" i="7" s="1"/>
  <c r="M45" i="7"/>
  <c r="H45" i="7"/>
  <c r="I43" i="7"/>
  <c r="J43" i="7"/>
  <c r="K43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H39" i="7"/>
  <c r="M39" i="7"/>
  <c r="N39" i="7"/>
  <c r="O39" i="7"/>
  <c r="H40" i="7"/>
  <c r="M40" i="7"/>
  <c r="N40" i="7"/>
  <c r="O40" i="7"/>
  <c r="H42" i="7"/>
  <c r="M42" i="7"/>
  <c r="N42" i="7"/>
  <c r="O42" i="7"/>
  <c r="O32" i="7"/>
  <c r="N32" i="7"/>
  <c r="H32" i="7"/>
  <c r="I20" i="6"/>
  <c r="J20" i="6"/>
  <c r="K20" i="6"/>
  <c r="I17" i="6"/>
  <c r="J17" i="6"/>
  <c r="J21" i="6" s="1"/>
  <c r="K17" i="6"/>
  <c r="O19" i="6"/>
  <c r="O20" i="6" s="1"/>
  <c r="N19" i="6"/>
  <c r="N20" i="6" s="1"/>
  <c r="M19" i="6"/>
  <c r="M20" i="6" s="1"/>
  <c r="H19" i="6"/>
  <c r="H20" i="6" s="1"/>
  <c r="O16" i="6"/>
  <c r="O17" i="6" s="1"/>
  <c r="N16" i="6"/>
  <c r="N17" i="6" s="1"/>
  <c r="M16" i="6"/>
  <c r="H17" i="6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M31" i="3"/>
  <c r="N31" i="3"/>
  <c r="O31" i="3"/>
  <c r="H32" i="3"/>
  <c r="M32" i="3"/>
  <c r="N32" i="3"/>
  <c r="O32" i="3"/>
  <c r="H34" i="3"/>
  <c r="M34" i="3"/>
  <c r="N34" i="3"/>
  <c r="O34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15" i="3"/>
  <c r="M15" i="3"/>
  <c r="N15" i="3"/>
  <c r="O15" i="3"/>
  <c r="H16" i="3"/>
  <c r="M16" i="3"/>
  <c r="M14" i="3" s="1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I116" i="2"/>
  <c r="I125" i="2" s="1"/>
  <c r="H25" i="10" s="1"/>
  <c r="J116" i="2"/>
  <c r="J125" i="2" s="1"/>
  <c r="I25" i="10" s="1"/>
  <c r="K116" i="2"/>
  <c r="K125" i="2" s="1"/>
  <c r="H120" i="2"/>
  <c r="H121" i="2"/>
  <c r="H122" i="2"/>
  <c r="H123" i="2"/>
  <c r="I128" i="2"/>
  <c r="J128" i="2"/>
  <c r="K128" i="2"/>
  <c r="I129" i="2"/>
  <c r="J129" i="2"/>
  <c r="K129" i="2"/>
  <c r="I130" i="2"/>
  <c r="J130" i="2"/>
  <c r="K130" i="2"/>
  <c r="I131" i="2"/>
  <c r="H131" i="2" s="1"/>
  <c r="J131" i="2"/>
  <c r="K131" i="2"/>
  <c r="I132" i="2"/>
  <c r="J132" i="2"/>
  <c r="K132" i="2"/>
  <c r="I133" i="2"/>
  <c r="J133" i="2"/>
  <c r="K133" i="2"/>
  <c r="H133" i="2" s="1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M140" i="2"/>
  <c r="I141" i="2"/>
  <c r="J141" i="2"/>
  <c r="I142" i="2"/>
  <c r="J142" i="2"/>
  <c r="K142" i="2"/>
  <c r="I144" i="2"/>
  <c r="J144" i="2"/>
  <c r="K144" i="2"/>
  <c r="I145" i="2"/>
  <c r="J145" i="2"/>
  <c r="K145" i="2"/>
  <c r="I146" i="2"/>
  <c r="J146" i="2"/>
  <c r="K146" i="2"/>
  <c r="N112" i="2"/>
  <c r="M112" i="2"/>
  <c r="N110" i="2"/>
  <c r="M110" i="2"/>
  <c r="N108" i="2"/>
  <c r="M108" i="2"/>
  <c r="N104" i="2"/>
  <c r="M104" i="2"/>
  <c r="N102" i="2"/>
  <c r="M102" i="2"/>
  <c r="N100" i="2"/>
  <c r="M100" i="2"/>
  <c r="N98" i="2"/>
  <c r="M98" i="2"/>
  <c r="N94" i="2"/>
  <c r="M94" i="2"/>
  <c r="N92" i="2"/>
  <c r="M92" i="2"/>
  <c r="J114" i="2"/>
  <c r="I23" i="10" s="1"/>
  <c r="N140" i="2"/>
  <c r="H92" i="2"/>
  <c r="H94" i="2"/>
  <c r="H96" i="2"/>
  <c r="H98" i="2"/>
  <c r="H100" i="2"/>
  <c r="H102" i="2"/>
  <c r="H104" i="2"/>
  <c r="H106" i="2"/>
  <c r="H108" i="2"/>
  <c r="H110" i="2"/>
  <c r="H112" i="2"/>
  <c r="I114" i="2"/>
  <c r="N84" i="2"/>
  <c r="I84" i="2"/>
  <c r="J84" i="2"/>
  <c r="I34" i="14" s="1"/>
  <c r="K84" i="2"/>
  <c r="J34" i="14" s="1"/>
  <c r="H86" i="2"/>
  <c r="H87" i="2"/>
  <c r="O80" i="2"/>
  <c r="K80" i="2"/>
  <c r="N78" i="2"/>
  <c r="M78" i="2"/>
  <c r="H78" i="2"/>
  <c r="O78" i="2"/>
  <c r="K70" i="2"/>
  <c r="J29" i="14" s="1"/>
  <c r="H71" i="2"/>
  <c r="L71" i="2"/>
  <c r="H72" i="2"/>
  <c r="M72" i="2"/>
  <c r="N72" i="2"/>
  <c r="O72" i="2"/>
  <c r="H73" i="2"/>
  <c r="N73" i="2"/>
  <c r="O73" i="2"/>
  <c r="H75" i="2"/>
  <c r="L75" i="2"/>
  <c r="H76" i="2"/>
  <c r="M76" i="2"/>
  <c r="N76" i="2"/>
  <c r="O76" i="2"/>
  <c r="H77" i="2"/>
  <c r="N77" i="2"/>
  <c r="O77" i="2"/>
  <c r="H55" i="2"/>
  <c r="L55" i="2"/>
  <c r="H56" i="2"/>
  <c r="M56" i="2"/>
  <c r="N56" i="2"/>
  <c r="O56" i="2"/>
  <c r="H57" i="2"/>
  <c r="M57" i="2" s="1"/>
  <c r="N57" i="2"/>
  <c r="O57" i="2"/>
  <c r="H59" i="2"/>
  <c r="L59" i="2"/>
  <c r="H60" i="2"/>
  <c r="M60" i="2"/>
  <c r="N60" i="2"/>
  <c r="O60" i="2"/>
  <c r="H61" i="2"/>
  <c r="H63" i="2"/>
  <c r="L63" i="2"/>
  <c r="H64" i="2"/>
  <c r="M64" i="2"/>
  <c r="N64" i="2"/>
  <c r="O64" i="2"/>
  <c r="H65" i="2"/>
  <c r="N65" i="2"/>
  <c r="O65" i="2"/>
  <c r="K66" i="2"/>
  <c r="H67" i="2"/>
  <c r="L67" i="2"/>
  <c r="H68" i="2"/>
  <c r="M68" i="2"/>
  <c r="N68" i="2"/>
  <c r="O68" i="2"/>
  <c r="H69" i="2"/>
  <c r="M69" i="2" s="1"/>
  <c r="O69" i="2"/>
  <c r="H51" i="2"/>
  <c r="L51" i="2"/>
  <c r="H52" i="2"/>
  <c r="M52" i="2"/>
  <c r="N52" i="2"/>
  <c r="O52" i="2"/>
  <c r="H53" i="2"/>
  <c r="K46" i="2"/>
  <c r="H47" i="2"/>
  <c r="L47" i="2"/>
  <c r="H48" i="2"/>
  <c r="M48" i="2"/>
  <c r="N48" i="2"/>
  <c r="O48" i="2"/>
  <c r="H49" i="2"/>
  <c r="M49" i="2" s="1"/>
  <c r="N49" i="2"/>
  <c r="O49" i="2"/>
  <c r="H43" i="2"/>
  <c r="L43" i="2"/>
  <c r="H44" i="2"/>
  <c r="M44" i="2"/>
  <c r="N44" i="2"/>
  <c r="O44" i="2"/>
  <c r="H45" i="2"/>
  <c r="M45" i="2" s="1"/>
  <c r="N45" i="2"/>
  <c r="O45" i="2"/>
  <c r="N40" i="2"/>
  <c r="O40" i="2"/>
  <c r="N41" i="2"/>
  <c r="O41" i="2"/>
  <c r="M40" i="2"/>
  <c r="K38" i="2"/>
  <c r="H40" i="2"/>
  <c r="H41" i="2"/>
  <c r="M41" i="2" s="1"/>
  <c r="O22" i="2"/>
  <c r="O128" i="2" s="1"/>
  <c r="N22" i="2"/>
  <c r="N128" i="2" s="1"/>
  <c r="M22" i="2"/>
  <c r="M128" i="2" s="1"/>
  <c r="H22" i="2"/>
  <c r="F20" i="2"/>
  <c r="G20" i="2"/>
  <c r="I20" i="2"/>
  <c r="J20" i="2"/>
  <c r="K20" i="2"/>
  <c r="M29" i="2"/>
  <c r="M135" i="2" s="1"/>
  <c r="N29" i="2"/>
  <c r="N135" i="2" s="1"/>
  <c r="O29" i="2"/>
  <c r="O135" i="2" s="1"/>
  <c r="M30" i="2"/>
  <c r="M136" i="2" s="1"/>
  <c r="N30" i="2"/>
  <c r="N136" i="2" s="1"/>
  <c r="O30" i="2"/>
  <c r="O136" i="2" s="1"/>
  <c r="M31" i="2"/>
  <c r="N31" i="2"/>
  <c r="N137" i="2" s="1"/>
  <c r="O31" i="2"/>
  <c r="O137" i="2" s="1"/>
  <c r="M32" i="2"/>
  <c r="M138" i="2" s="1"/>
  <c r="N32" i="2"/>
  <c r="N138" i="2" s="1"/>
  <c r="O32" i="2"/>
  <c r="O138" i="2" s="1"/>
  <c r="M33" i="2"/>
  <c r="N33" i="2"/>
  <c r="O33" i="2"/>
  <c r="M34" i="2"/>
  <c r="M143" i="2" s="1"/>
  <c r="N34" i="2"/>
  <c r="N143" i="2" s="1"/>
  <c r="O34" i="2"/>
  <c r="O143" i="2" s="1"/>
  <c r="M35" i="2"/>
  <c r="N35" i="2"/>
  <c r="O35" i="2"/>
  <c r="M36" i="2"/>
  <c r="N36" i="2"/>
  <c r="O36" i="2"/>
  <c r="M37" i="2"/>
  <c r="N37" i="2"/>
  <c r="O37" i="2"/>
  <c r="M23" i="2"/>
  <c r="N23" i="2"/>
  <c r="N129" i="2" s="1"/>
  <c r="O23" i="2"/>
  <c r="O129" i="2" s="1"/>
  <c r="M24" i="2"/>
  <c r="N24" i="2"/>
  <c r="N130" i="2" s="1"/>
  <c r="O24" i="2"/>
  <c r="O130" i="2" s="1"/>
  <c r="M25" i="2"/>
  <c r="M131" i="2" s="1"/>
  <c r="N25" i="2"/>
  <c r="N131" i="2" s="1"/>
  <c r="O25" i="2"/>
  <c r="O131" i="2" s="1"/>
  <c r="M26" i="2"/>
  <c r="N26" i="2"/>
  <c r="N132" i="2" s="1"/>
  <c r="O26" i="2"/>
  <c r="O132" i="2" s="1"/>
  <c r="M27" i="2"/>
  <c r="N27" i="2"/>
  <c r="N133" i="2" s="1"/>
  <c r="O27" i="2"/>
  <c r="O133" i="2" s="1"/>
  <c r="M28" i="2"/>
  <c r="M134" i="2" s="1"/>
  <c r="N28" i="2"/>
  <c r="N134" i="2" s="1"/>
  <c r="O28" i="2"/>
  <c r="O134" i="2" s="1"/>
  <c r="M215" i="1"/>
  <c r="M224" i="1" s="1"/>
  <c r="L224" i="1" s="1"/>
  <c r="N215" i="1"/>
  <c r="N224" i="1" s="1"/>
  <c r="O215" i="1"/>
  <c r="O224" i="1" s="1"/>
  <c r="M216" i="1"/>
  <c r="N216" i="1"/>
  <c r="O216" i="1"/>
  <c r="M217" i="1"/>
  <c r="N217" i="1"/>
  <c r="O217" i="1"/>
  <c r="M218" i="1"/>
  <c r="N218" i="1"/>
  <c r="O218" i="1"/>
  <c r="M219" i="1"/>
  <c r="N219" i="1"/>
  <c r="O219" i="1"/>
  <c r="N194" i="1"/>
  <c r="N209" i="1" s="1"/>
  <c r="M194" i="1"/>
  <c r="M209" i="1" s="1"/>
  <c r="I192" i="1"/>
  <c r="H23" i="10" s="1"/>
  <c r="H190" i="1"/>
  <c r="M190" i="1"/>
  <c r="N190" i="1"/>
  <c r="O190" i="1"/>
  <c r="H191" i="1"/>
  <c r="M191" i="1"/>
  <c r="N191" i="1"/>
  <c r="O191" i="1"/>
  <c r="H189" i="1"/>
  <c r="H192" i="1" s="1"/>
  <c r="H150" i="1"/>
  <c r="M150" i="1"/>
  <c r="N150" i="1"/>
  <c r="O150" i="1"/>
  <c r="I147" i="1"/>
  <c r="J147" i="1"/>
  <c r="K147" i="1"/>
  <c r="H146" i="1"/>
  <c r="M146" i="1"/>
  <c r="N146" i="1"/>
  <c r="M34" i="14" s="1"/>
  <c r="O146" i="1"/>
  <c r="M92" i="1"/>
  <c r="N92" i="1"/>
  <c r="O92" i="1"/>
  <c r="N95" i="1"/>
  <c r="O95" i="1"/>
  <c r="M96" i="1"/>
  <c r="M225" i="1" s="1"/>
  <c r="N96" i="1"/>
  <c r="N225" i="1" s="1"/>
  <c r="O96" i="1"/>
  <c r="O225" i="1" s="1"/>
  <c r="M97" i="1"/>
  <c r="N97" i="1"/>
  <c r="O97" i="1"/>
  <c r="M98" i="1"/>
  <c r="N98" i="1"/>
  <c r="O98" i="1"/>
  <c r="M100" i="1"/>
  <c r="N100" i="1"/>
  <c r="O100" i="1"/>
  <c r="H101" i="1"/>
  <c r="M101" i="1"/>
  <c r="N101" i="1"/>
  <c r="O101" i="1"/>
  <c r="H104" i="1"/>
  <c r="M104" i="1"/>
  <c r="N104" i="1"/>
  <c r="O104" i="1"/>
  <c r="H105" i="1"/>
  <c r="M105" i="1"/>
  <c r="N105" i="1"/>
  <c r="O105" i="1"/>
  <c r="H106" i="1"/>
  <c r="M106" i="1"/>
  <c r="N106" i="1"/>
  <c r="O106" i="1"/>
  <c r="M108" i="1"/>
  <c r="N108" i="1"/>
  <c r="O108" i="1"/>
  <c r="H109" i="1"/>
  <c r="M109" i="1"/>
  <c r="N109" i="1"/>
  <c r="O109" i="1"/>
  <c r="M110" i="1"/>
  <c r="N110" i="1"/>
  <c r="O110" i="1"/>
  <c r="M112" i="1"/>
  <c r="N112" i="1"/>
  <c r="O112" i="1"/>
  <c r="H113" i="1"/>
  <c r="M113" i="1"/>
  <c r="N113" i="1"/>
  <c r="O113" i="1"/>
  <c r="H114" i="1"/>
  <c r="M114" i="1"/>
  <c r="N114" i="1"/>
  <c r="O114" i="1"/>
  <c r="H116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N126" i="1"/>
  <c r="O126" i="1"/>
  <c r="H128" i="1"/>
  <c r="M128" i="1"/>
  <c r="N128" i="1"/>
  <c r="O128" i="1"/>
  <c r="H129" i="1"/>
  <c r="M129" i="1"/>
  <c r="N129" i="1"/>
  <c r="O129" i="1"/>
  <c r="H130" i="1"/>
  <c r="M130" i="1"/>
  <c r="N130" i="1"/>
  <c r="N127" i="1" s="1"/>
  <c r="O130" i="1"/>
  <c r="H132" i="1"/>
  <c r="M132" i="1"/>
  <c r="N132" i="1"/>
  <c r="O132" i="1"/>
  <c r="H133" i="1"/>
  <c r="M133" i="1"/>
  <c r="N133" i="1"/>
  <c r="O133" i="1"/>
  <c r="H134" i="1"/>
  <c r="M134" i="1"/>
  <c r="N134" i="1"/>
  <c r="O134" i="1"/>
  <c r="H136" i="1"/>
  <c r="M136" i="1"/>
  <c r="N136" i="1"/>
  <c r="O136" i="1"/>
  <c r="H137" i="1"/>
  <c r="M137" i="1"/>
  <c r="N137" i="1"/>
  <c r="O137" i="1"/>
  <c r="H141" i="1"/>
  <c r="M141" i="1"/>
  <c r="N141" i="1"/>
  <c r="O141" i="1"/>
  <c r="H142" i="1"/>
  <c r="M142" i="1"/>
  <c r="N142" i="1"/>
  <c r="O142" i="1"/>
  <c r="M64" i="1"/>
  <c r="N64" i="1"/>
  <c r="O64" i="1"/>
  <c r="M65" i="1"/>
  <c r="N65" i="1"/>
  <c r="O65" i="1"/>
  <c r="M68" i="1"/>
  <c r="N68" i="1"/>
  <c r="O68" i="1"/>
  <c r="M69" i="1"/>
  <c r="N69" i="1"/>
  <c r="O69" i="1"/>
  <c r="M70" i="1"/>
  <c r="N70" i="1"/>
  <c r="O70" i="1"/>
  <c r="M74" i="1"/>
  <c r="N74" i="1"/>
  <c r="O74" i="1"/>
  <c r="M75" i="1"/>
  <c r="N75" i="1"/>
  <c r="O75" i="1"/>
  <c r="M76" i="1"/>
  <c r="N76" i="1"/>
  <c r="O76" i="1"/>
  <c r="M79" i="1"/>
  <c r="N79" i="1"/>
  <c r="O79" i="1"/>
  <c r="M80" i="1"/>
  <c r="N80" i="1"/>
  <c r="O80" i="1"/>
  <c r="M81" i="1"/>
  <c r="N81" i="1"/>
  <c r="O81" i="1"/>
  <c r="M84" i="1"/>
  <c r="N84" i="1"/>
  <c r="O84" i="1"/>
  <c r="M85" i="1"/>
  <c r="N85" i="1"/>
  <c r="O85" i="1"/>
  <c r="M86" i="1"/>
  <c r="N86" i="1"/>
  <c r="O86" i="1"/>
  <c r="M88" i="1"/>
  <c r="L33" i="14" s="1"/>
  <c r="N88" i="1"/>
  <c r="M33" i="14" s="1"/>
  <c r="O88" i="1"/>
  <c r="N33" i="14" s="1"/>
  <c r="M48" i="1"/>
  <c r="N48" i="1"/>
  <c r="O48" i="1"/>
  <c r="M49" i="1"/>
  <c r="N49" i="1"/>
  <c r="O49" i="1"/>
  <c r="M50" i="1"/>
  <c r="N50" i="1"/>
  <c r="O50" i="1"/>
  <c r="M53" i="1"/>
  <c r="N53" i="1"/>
  <c r="O53" i="1"/>
  <c r="M54" i="1"/>
  <c r="N54" i="1"/>
  <c r="O54" i="1"/>
  <c r="M55" i="1"/>
  <c r="N55" i="1"/>
  <c r="O55" i="1"/>
  <c r="M58" i="1"/>
  <c r="N58" i="1"/>
  <c r="O58" i="1"/>
  <c r="M59" i="1"/>
  <c r="N59" i="1"/>
  <c r="O59" i="1"/>
  <c r="M60" i="1"/>
  <c r="N60" i="1"/>
  <c r="O60" i="1"/>
  <c r="M63" i="1"/>
  <c r="N63" i="1"/>
  <c r="O63" i="1"/>
  <c r="M31" i="1"/>
  <c r="N31" i="1"/>
  <c r="O31" i="1"/>
  <c r="M32" i="1"/>
  <c r="N32" i="1"/>
  <c r="O32" i="1"/>
  <c r="M33" i="1"/>
  <c r="N33" i="1"/>
  <c r="O33" i="1"/>
  <c r="M34" i="1"/>
  <c r="N34" i="1"/>
  <c r="O34" i="1"/>
  <c r="M37" i="1"/>
  <c r="N37" i="1"/>
  <c r="O37" i="1"/>
  <c r="M38" i="1"/>
  <c r="N38" i="1"/>
  <c r="O38" i="1"/>
  <c r="M39" i="1"/>
  <c r="N39" i="1"/>
  <c r="O39" i="1"/>
  <c r="M42" i="1"/>
  <c r="N42" i="1"/>
  <c r="O42" i="1"/>
  <c r="M43" i="1"/>
  <c r="N43" i="1"/>
  <c r="O43" i="1"/>
  <c r="M44" i="1"/>
  <c r="N44" i="1"/>
  <c r="O44" i="1"/>
  <c r="M45" i="1"/>
  <c r="N45" i="1"/>
  <c r="O45" i="1"/>
  <c r="N28" i="1"/>
  <c r="O28" i="1"/>
  <c r="D20" i="1"/>
  <c r="N19" i="14"/>
  <c r="M19" i="14"/>
  <c r="L19" i="14"/>
  <c r="H98" i="12"/>
  <c r="M98" i="12"/>
  <c r="N98" i="12"/>
  <c r="H99" i="12"/>
  <c r="M99" i="12"/>
  <c r="N99" i="12"/>
  <c r="H100" i="12"/>
  <c r="M100" i="12"/>
  <c r="N100" i="12"/>
  <c r="N97" i="12"/>
  <c r="M97" i="12"/>
  <c r="H97" i="12"/>
  <c r="I95" i="12"/>
  <c r="J95" i="12"/>
  <c r="K95" i="12"/>
  <c r="H82" i="12"/>
  <c r="H83" i="12"/>
  <c r="H84" i="12"/>
  <c r="H85" i="12"/>
  <c r="H86" i="12"/>
  <c r="H87" i="12"/>
  <c r="H88" i="12"/>
  <c r="H89" i="12"/>
  <c r="H90" i="12"/>
  <c r="H91" i="12"/>
  <c r="H92" i="12"/>
  <c r="L92" i="12"/>
  <c r="H93" i="12"/>
  <c r="L93" i="12"/>
  <c r="H94" i="12"/>
  <c r="H81" i="12"/>
  <c r="H48" i="12"/>
  <c r="L48" i="12"/>
  <c r="H49" i="12"/>
  <c r="H50" i="12"/>
  <c r="L50" i="12"/>
  <c r="H51" i="12"/>
  <c r="H52" i="12"/>
  <c r="H54" i="12"/>
  <c r="L63" i="12"/>
  <c r="H66" i="12"/>
  <c r="H67" i="12"/>
  <c r="H68" i="12"/>
  <c r="L68" i="12"/>
  <c r="H69" i="12"/>
  <c r="L69" i="12"/>
  <c r="H70" i="12"/>
  <c r="H71" i="12"/>
  <c r="H72" i="12"/>
  <c r="H73" i="12"/>
  <c r="H74" i="12"/>
  <c r="H75" i="12"/>
  <c r="H76" i="12"/>
  <c r="H77" i="12"/>
  <c r="H78" i="12"/>
  <c r="L78" i="12"/>
  <c r="H47" i="12"/>
  <c r="O41" i="12"/>
  <c r="O43" i="12" s="1"/>
  <c r="N41" i="12"/>
  <c r="N43" i="12" s="1"/>
  <c r="H41" i="12"/>
  <c r="H43" i="12" s="1"/>
  <c r="H38" i="12"/>
  <c r="O38" i="12"/>
  <c r="I39" i="12"/>
  <c r="J39" i="12"/>
  <c r="K39" i="12"/>
  <c r="O37" i="12"/>
  <c r="H37" i="12"/>
  <c r="O36" i="12"/>
  <c r="H36" i="12"/>
  <c r="O35" i="12"/>
  <c r="H35" i="12"/>
  <c r="O34" i="12"/>
  <c r="L34" i="12" s="1"/>
  <c r="H34" i="12"/>
  <c r="O33" i="12"/>
  <c r="H33" i="12"/>
  <c r="O32" i="12"/>
  <c r="H32" i="12"/>
  <c r="O31" i="12"/>
  <c r="H31" i="12"/>
  <c r="O30" i="12"/>
  <c r="H30" i="12"/>
  <c r="O29" i="12"/>
  <c r="H29" i="12"/>
  <c r="O28" i="12"/>
  <c r="H28" i="12"/>
  <c r="O15" i="12"/>
  <c r="O16" i="12"/>
  <c r="O17" i="12"/>
  <c r="O18" i="12"/>
  <c r="O20" i="12"/>
  <c r="O21" i="12"/>
  <c r="L21" i="12" s="1"/>
  <c r="O22" i="12"/>
  <c r="L22" i="12" s="1"/>
  <c r="O23" i="12"/>
  <c r="L23" i="12" s="1"/>
  <c r="O24" i="12"/>
  <c r="O14" i="12"/>
  <c r="O26" i="12" s="1"/>
  <c r="H24" i="12"/>
  <c r="H23" i="12"/>
  <c r="H22" i="12"/>
  <c r="H21" i="12"/>
  <c r="H20" i="12"/>
  <c r="H18" i="12"/>
  <c r="H14" i="12"/>
  <c r="E225" i="1"/>
  <c r="F53" i="3"/>
  <c r="D15" i="3"/>
  <c r="D16" i="3"/>
  <c r="G94" i="1"/>
  <c r="G91" i="1" s="1"/>
  <c r="D55" i="7"/>
  <c r="D19" i="14"/>
  <c r="F94" i="1"/>
  <c r="F91" i="1" s="1"/>
  <c r="D44" i="8"/>
  <c r="D45" i="8" s="1"/>
  <c r="D38" i="8"/>
  <c r="D39" i="8" s="1"/>
  <c r="E20" i="6"/>
  <c r="F20" i="6"/>
  <c r="G20" i="6"/>
  <c r="E17" i="6"/>
  <c r="F17" i="6"/>
  <c r="G17" i="6"/>
  <c r="D19" i="6"/>
  <c r="D20" i="6" s="1"/>
  <c r="D16" i="6"/>
  <c r="D17" i="6" s="1"/>
  <c r="D44" i="2"/>
  <c r="F141" i="2"/>
  <c r="G141" i="2"/>
  <c r="E141" i="2"/>
  <c r="G142" i="2"/>
  <c r="F142" i="2"/>
  <c r="E128" i="2"/>
  <c r="F146" i="2"/>
  <c r="G146" i="2"/>
  <c r="E146" i="2"/>
  <c r="F145" i="2"/>
  <c r="G145" i="2"/>
  <c r="E145" i="2"/>
  <c r="F144" i="2"/>
  <c r="G144" i="2"/>
  <c r="E144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20" i="2"/>
  <c r="F116" i="2"/>
  <c r="F125" i="2" s="1"/>
  <c r="G116" i="2"/>
  <c r="G125" i="2" s="1"/>
  <c r="E114" i="2"/>
  <c r="E84" i="2"/>
  <c r="D34" i="14" s="1"/>
  <c r="F84" i="2"/>
  <c r="G84" i="2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90" i="2"/>
  <c r="D108" i="2"/>
  <c r="D100" i="2"/>
  <c r="D102" i="2"/>
  <c r="D96" i="2"/>
  <c r="D45" i="2"/>
  <c r="D43" i="2"/>
  <c r="D77" i="2"/>
  <c r="D76" i="2"/>
  <c r="D75" i="2"/>
  <c r="D73" i="2"/>
  <c r="D72" i="2"/>
  <c r="D71" i="2"/>
  <c r="D69" i="2"/>
  <c r="D68" i="2"/>
  <c r="D67" i="2"/>
  <c r="D65" i="2"/>
  <c r="D64" i="2"/>
  <c r="D62" i="2" s="1"/>
  <c r="D63" i="2"/>
  <c r="D61" i="2"/>
  <c r="D60" i="2"/>
  <c r="D59" i="2"/>
  <c r="D57" i="2"/>
  <c r="D56" i="2"/>
  <c r="D55" i="2"/>
  <c r="D53" i="2"/>
  <c r="D52" i="2"/>
  <c r="D51" i="2"/>
  <c r="D49" i="2"/>
  <c r="D48" i="2"/>
  <c r="D47" i="2"/>
  <c r="D123" i="2"/>
  <c r="D122" i="2"/>
  <c r="D121" i="2"/>
  <c r="D120" i="2"/>
  <c r="D87" i="2"/>
  <c r="D86" i="2"/>
  <c r="D80" i="2"/>
  <c r="D41" i="2"/>
  <c r="D40" i="2"/>
  <c r="D23" i="2"/>
  <c r="D47" i="8"/>
  <c r="D49" i="8" s="1"/>
  <c r="G45" i="8"/>
  <c r="F45" i="8"/>
  <c r="E45" i="8"/>
  <c r="G39" i="8"/>
  <c r="G53" i="8" s="1"/>
  <c r="E39" i="8"/>
  <c r="E53" i="8" s="1"/>
  <c r="F39" i="8"/>
  <c r="F53" i="8" s="1"/>
  <c r="D35" i="8"/>
  <c r="D34" i="8"/>
  <c r="D29" i="12"/>
  <c r="D30" i="12"/>
  <c r="D31" i="12"/>
  <c r="D32" i="12"/>
  <c r="D33" i="12"/>
  <c r="D34" i="12"/>
  <c r="D35" i="12"/>
  <c r="D36" i="12"/>
  <c r="D37" i="12"/>
  <c r="D38" i="12"/>
  <c r="D48" i="12"/>
  <c r="D49" i="12"/>
  <c r="D50" i="12"/>
  <c r="D51" i="12"/>
  <c r="D52" i="12"/>
  <c r="D54" i="12"/>
  <c r="D61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100" i="12"/>
  <c r="D99" i="12"/>
  <c r="D98" i="12"/>
  <c r="D97" i="12"/>
  <c r="D81" i="12"/>
  <c r="D47" i="12"/>
  <c r="D41" i="12"/>
  <c r="D43" i="12" s="1"/>
  <c r="D28" i="12"/>
  <c r="D15" i="12"/>
  <c r="D16" i="12"/>
  <c r="D17" i="12"/>
  <c r="D18" i="12"/>
  <c r="D20" i="12"/>
  <c r="D21" i="12"/>
  <c r="D22" i="12"/>
  <c r="D23" i="12"/>
  <c r="D24" i="12"/>
  <c r="D14" i="12"/>
  <c r="D26" i="12" s="1"/>
  <c r="G95" i="12"/>
  <c r="F95" i="12"/>
  <c r="E95" i="12"/>
  <c r="G39" i="12"/>
  <c r="F39" i="12"/>
  <c r="E39" i="12"/>
  <c r="D58" i="7"/>
  <c r="D60" i="7" s="1"/>
  <c r="E56" i="7"/>
  <c r="F56" i="7"/>
  <c r="E43" i="7"/>
  <c r="F43" i="7"/>
  <c r="G43" i="7"/>
  <c r="D49" i="7"/>
  <c r="D46" i="7"/>
  <c r="D47" i="7"/>
  <c r="D48" i="7"/>
  <c r="D50" i="7"/>
  <c r="D51" i="7"/>
  <c r="D52" i="7"/>
  <c r="D53" i="7"/>
  <c r="D54" i="7"/>
  <c r="D45" i="7"/>
  <c r="D33" i="7"/>
  <c r="D34" i="7"/>
  <c r="D35" i="7"/>
  <c r="D36" i="7"/>
  <c r="D37" i="7"/>
  <c r="D38" i="7"/>
  <c r="D39" i="7"/>
  <c r="D40" i="7"/>
  <c r="D42" i="7"/>
  <c r="D32" i="7"/>
  <c r="D117" i="7"/>
  <c r="D116" i="7"/>
  <c r="D115" i="7"/>
  <c r="D114" i="7"/>
  <c r="G112" i="7"/>
  <c r="F24" i="10" s="1"/>
  <c r="F112" i="7"/>
  <c r="E24" i="10" s="1"/>
  <c r="E112" i="7"/>
  <c r="D24" i="10" s="1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8" i="7"/>
  <c r="D71" i="7"/>
  <c r="D69" i="7"/>
  <c r="D68" i="7"/>
  <c r="D67" i="7"/>
  <c r="D66" i="7"/>
  <c r="D65" i="7"/>
  <c r="D64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4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24" i="1"/>
  <c r="D219" i="1"/>
  <c r="D218" i="1"/>
  <c r="D217" i="1"/>
  <c r="D216" i="1"/>
  <c r="D215" i="1"/>
  <c r="D214" i="1"/>
  <c r="D194" i="1"/>
  <c r="D209" i="1" s="1"/>
  <c r="D191" i="1"/>
  <c r="D190" i="1"/>
  <c r="D150" i="1"/>
  <c r="D146" i="1"/>
  <c r="D142" i="1"/>
  <c r="D141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4" i="1"/>
  <c r="D113" i="1"/>
  <c r="D112" i="1"/>
  <c r="D106" i="1"/>
  <c r="D105" i="1"/>
  <c r="D104" i="1"/>
  <c r="D101" i="1"/>
  <c r="D100" i="1"/>
  <c r="D98" i="1"/>
  <c r="D97" i="1"/>
  <c r="D96" i="1"/>
  <c r="D95" i="1"/>
  <c r="D92" i="1"/>
  <c r="F189" i="1"/>
  <c r="F192" i="1" s="1"/>
  <c r="E149" i="1"/>
  <c r="E187" i="1" s="1"/>
  <c r="F149" i="1"/>
  <c r="G149" i="1"/>
  <c r="E147" i="1"/>
  <c r="F147" i="1"/>
  <c r="G147" i="1"/>
  <c r="E135" i="1"/>
  <c r="F135" i="1"/>
  <c r="G135" i="1"/>
  <c r="E131" i="1"/>
  <c r="F131" i="1"/>
  <c r="G131" i="1"/>
  <c r="E127" i="1"/>
  <c r="F127" i="1"/>
  <c r="G127" i="1"/>
  <c r="E123" i="1"/>
  <c r="E115" i="1"/>
  <c r="E111" i="1"/>
  <c r="D24" i="14" s="1"/>
  <c r="E103" i="1"/>
  <c r="F99" i="1"/>
  <c r="E83" i="1"/>
  <c r="F83" i="1"/>
  <c r="E31" i="14" s="1"/>
  <c r="E78" i="1"/>
  <c r="D30" i="14" s="1"/>
  <c r="F78" i="1"/>
  <c r="E30" i="14" s="1"/>
  <c r="E73" i="1"/>
  <c r="F73" i="1"/>
  <c r="E29" i="14" s="1"/>
  <c r="E67" i="1"/>
  <c r="F67" i="1"/>
  <c r="E62" i="1"/>
  <c r="F62" i="1"/>
  <c r="E27" i="14" s="1"/>
  <c r="E57" i="1"/>
  <c r="F57" i="1"/>
  <c r="E26" i="14" s="1"/>
  <c r="E52" i="1"/>
  <c r="F52" i="1"/>
  <c r="E25" i="14" s="1"/>
  <c r="G52" i="1"/>
  <c r="E41" i="1"/>
  <c r="F41" i="1"/>
  <c r="E23" i="14" s="1"/>
  <c r="E36" i="1"/>
  <c r="F36" i="1"/>
  <c r="E22" i="14" s="1"/>
  <c r="E30" i="1"/>
  <c r="F30" i="1"/>
  <c r="E21" i="14" s="1"/>
  <c r="D22" i="2"/>
  <c r="D106" i="2"/>
  <c r="M142" i="2"/>
  <c r="N58" i="7"/>
  <c r="N60" i="7" s="1"/>
  <c r="N87" i="1"/>
  <c r="M32" i="14" s="1"/>
  <c r="O194" i="1"/>
  <c r="O209" i="1" s="1"/>
  <c r="H194" i="1"/>
  <c r="H209" i="1" s="1"/>
  <c r="O87" i="1"/>
  <c r="N32" i="14" s="1"/>
  <c r="M87" i="1"/>
  <c r="L32" i="14" s="1"/>
  <c r="M126" i="1"/>
  <c r="H126" i="1"/>
  <c r="I123" i="1"/>
  <c r="H27" i="14" s="1"/>
  <c r="M58" i="7"/>
  <c r="M60" i="7" s="1"/>
  <c r="H58" i="7"/>
  <c r="H60" i="7" s="1"/>
  <c r="O74" i="2"/>
  <c r="H142" i="2"/>
  <c r="J149" i="1"/>
  <c r="J187" i="1" s="1"/>
  <c r="I22" i="10" s="1"/>
  <c r="L19" i="6"/>
  <c r="O140" i="2"/>
  <c r="L90" i="2"/>
  <c r="D78" i="2"/>
  <c r="M84" i="2"/>
  <c r="M65" i="2"/>
  <c r="H62" i="2"/>
  <c r="N298" i="4"/>
  <c r="O298" i="4"/>
  <c r="M320" i="4"/>
  <c r="E74" i="11" l="1"/>
  <c r="I53" i="8"/>
  <c r="K67" i="14"/>
  <c r="G27" i="14"/>
  <c r="O213" i="1"/>
  <c r="O211" i="1" s="1"/>
  <c r="O221" i="1" s="1"/>
  <c r="D28" i="11"/>
  <c r="D20" i="14"/>
  <c r="D84" i="14" s="1"/>
  <c r="N233" i="4"/>
  <c r="M68" i="14" s="1"/>
  <c r="O233" i="4"/>
  <c r="N68" i="14" s="1"/>
  <c r="L75" i="4"/>
  <c r="L105" i="4"/>
  <c r="O339" i="4"/>
  <c r="M339" i="4"/>
  <c r="N339" i="4"/>
  <c r="M33" i="4"/>
  <c r="N33" i="4"/>
  <c r="O33" i="4"/>
  <c r="N75" i="14"/>
  <c r="N74" i="14"/>
  <c r="M78" i="14"/>
  <c r="N213" i="1"/>
  <c r="N211" i="1" s="1"/>
  <c r="N221" i="1" s="1"/>
  <c r="M213" i="1"/>
  <c r="H129" i="2"/>
  <c r="O244" i="4"/>
  <c r="F31" i="14"/>
  <c r="J25" i="14"/>
  <c r="J30" i="14"/>
  <c r="F22" i="14"/>
  <c r="E28" i="14"/>
  <c r="G24" i="14"/>
  <c r="F21" i="14"/>
  <c r="I25" i="14"/>
  <c r="I29" i="14"/>
  <c r="I30" i="14"/>
  <c r="F25" i="14"/>
  <c r="F28" i="14"/>
  <c r="H25" i="14"/>
  <c r="F26" i="14"/>
  <c r="H29" i="14"/>
  <c r="G29" i="14" s="1"/>
  <c r="H30" i="14"/>
  <c r="N244" i="4"/>
  <c r="N78" i="14"/>
  <c r="K33" i="14"/>
  <c r="L74" i="14"/>
  <c r="G24" i="10"/>
  <c r="M72" i="14"/>
  <c r="L341" i="4"/>
  <c r="N35" i="14"/>
  <c r="L342" i="4"/>
  <c r="N49" i="14"/>
  <c r="D27" i="14"/>
  <c r="J20" i="14"/>
  <c r="J84" i="14" s="1"/>
  <c r="M80" i="14"/>
  <c r="L80" i="14"/>
  <c r="G187" i="1"/>
  <c r="F22" i="10" s="1"/>
  <c r="F20" i="14"/>
  <c r="F84" i="14" s="1"/>
  <c r="F187" i="1"/>
  <c r="E22" i="10" s="1"/>
  <c r="E20" i="14"/>
  <c r="E84" i="14" s="1"/>
  <c r="M79" i="14"/>
  <c r="M66" i="14"/>
  <c r="M63" i="14"/>
  <c r="M62" i="14"/>
  <c r="M61" i="14"/>
  <c r="M59" i="14"/>
  <c r="M60" i="14"/>
  <c r="M58" i="14"/>
  <c r="M57" i="14"/>
  <c r="M56" i="14"/>
  <c r="M54" i="14"/>
  <c r="M55" i="14"/>
  <c r="M52" i="14"/>
  <c r="N45" i="14"/>
  <c r="L79" i="14"/>
  <c r="L66" i="14"/>
  <c r="L65" i="14"/>
  <c r="L63" i="14"/>
  <c r="L62" i="14"/>
  <c r="L60" i="14"/>
  <c r="L59" i="14"/>
  <c r="L58" i="14"/>
  <c r="L56" i="14"/>
  <c r="L55" i="14"/>
  <c r="L54" i="14"/>
  <c r="N36" i="14"/>
  <c r="J22" i="10"/>
  <c r="G22" i="10" s="1"/>
  <c r="N47" i="14"/>
  <c r="N79" i="14"/>
  <c r="N66" i="14"/>
  <c r="N62" i="14"/>
  <c r="N61" i="14"/>
  <c r="N60" i="14"/>
  <c r="N58" i="14"/>
  <c r="N57" i="14"/>
  <c r="N56" i="14"/>
  <c r="N54" i="14"/>
  <c r="N52" i="14"/>
  <c r="N42" i="14"/>
  <c r="N41" i="14"/>
  <c r="N50" i="14"/>
  <c r="M50" i="14"/>
  <c r="L50" i="14"/>
  <c r="M49" i="14"/>
  <c r="L49" i="14"/>
  <c r="M47" i="14"/>
  <c r="L47" i="14"/>
  <c r="L46" i="14"/>
  <c r="M45" i="14"/>
  <c r="L45" i="14"/>
  <c r="M43" i="14"/>
  <c r="M41" i="14"/>
  <c r="L41" i="14"/>
  <c r="M39" i="14"/>
  <c r="L39" i="14"/>
  <c r="M36" i="14"/>
  <c r="L36" i="14"/>
  <c r="D25" i="14"/>
  <c r="D29" i="14"/>
  <c r="E25" i="10"/>
  <c r="K32" i="14"/>
  <c r="M77" i="14"/>
  <c r="L82" i="14"/>
  <c r="N77" i="14"/>
  <c r="L61" i="14"/>
  <c r="L57" i="14"/>
  <c r="L52" i="14"/>
  <c r="N65" i="14"/>
  <c r="N63" i="14"/>
  <c r="N59" i="14"/>
  <c r="N55" i="14"/>
  <c r="N39" i="14"/>
  <c r="M65" i="14"/>
  <c r="M64" i="14"/>
  <c r="M37" i="14"/>
  <c r="M51" i="14"/>
  <c r="L53" i="14"/>
  <c r="L40" i="14"/>
  <c r="L38" i="14"/>
  <c r="N51" i="14"/>
  <c r="M53" i="14"/>
  <c r="L48" i="14"/>
  <c r="N53" i="14"/>
  <c r="M48" i="14"/>
  <c r="N44" i="14"/>
  <c r="L51" i="14"/>
  <c r="N48" i="14"/>
  <c r="F25" i="10"/>
  <c r="L81" i="14"/>
  <c r="M81" i="14"/>
  <c r="D25" i="10"/>
  <c r="N81" i="14"/>
  <c r="K53" i="8"/>
  <c r="J53" i="8"/>
  <c r="I82" i="2"/>
  <c r="H20" i="14"/>
  <c r="H84" i="14" s="1"/>
  <c r="N147" i="2"/>
  <c r="K141" i="2"/>
  <c r="H141" i="2" s="1"/>
  <c r="J82" i="2"/>
  <c r="I20" i="14"/>
  <c r="I84" i="14" s="1"/>
  <c r="O141" i="2"/>
  <c r="J25" i="10"/>
  <c r="G25" i="10" s="1"/>
  <c r="E126" i="2"/>
  <c r="H146" i="2"/>
  <c r="N144" i="2"/>
  <c r="L143" i="2"/>
  <c r="H66" i="2"/>
  <c r="L72" i="2"/>
  <c r="H130" i="2"/>
  <c r="H26" i="12"/>
  <c r="H34" i="14"/>
  <c r="G34" i="14" s="1"/>
  <c r="O144" i="2"/>
  <c r="G88" i="2"/>
  <c r="F21" i="10" s="1"/>
  <c r="L34" i="14"/>
  <c r="L44" i="2"/>
  <c r="L57" i="2"/>
  <c r="O96" i="2"/>
  <c r="L96" i="2" s="1"/>
  <c r="E49" i="11"/>
  <c r="O50" i="2"/>
  <c r="F88" i="2"/>
  <c r="E21" i="10" s="1"/>
  <c r="E88" i="2"/>
  <c r="D21" i="10" s="1"/>
  <c r="J88" i="2"/>
  <c r="I21" i="10" s="1"/>
  <c r="D96" i="7"/>
  <c r="H80" i="2"/>
  <c r="O96" i="7"/>
  <c r="N96" i="7"/>
  <c r="E29" i="11"/>
  <c r="H96" i="7"/>
  <c r="M96" i="7"/>
  <c r="H79" i="12"/>
  <c r="D79" i="12"/>
  <c r="L301" i="4"/>
  <c r="L264" i="4"/>
  <c r="L268" i="4"/>
  <c r="L272" i="4"/>
  <c r="L280" i="4"/>
  <c r="L35" i="7"/>
  <c r="L34" i="4"/>
  <c r="L43" i="4"/>
  <c r="L48" i="4"/>
  <c r="L53" i="4"/>
  <c r="L59" i="4"/>
  <c r="O58" i="4"/>
  <c r="L64" i="4"/>
  <c r="L69" i="4"/>
  <c r="L225" i="4"/>
  <c r="L166" i="4"/>
  <c r="L174" i="4"/>
  <c r="L28" i="4"/>
  <c r="L36" i="4"/>
  <c r="L44" i="4"/>
  <c r="L49" i="4"/>
  <c r="L60" i="4"/>
  <c r="L65" i="4"/>
  <c r="L26" i="4"/>
  <c r="L122" i="4"/>
  <c r="L237" i="4"/>
  <c r="D30" i="1"/>
  <c r="D41" i="1"/>
  <c r="H52" i="1"/>
  <c r="D62" i="1"/>
  <c r="H23" i="14"/>
  <c r="H41" i="1"/>
  <c r="D67" i="1"/>
  <c r="D78" i="1"/>
  <c r="D36" i="1"/>
  <c r="H30" i="1"/>
  <c r="H36" i="1"/>
  <c r="D57" i="1"/>
  <c r="D52" i="1"/>
  <c r="D73" i="1"/>
  <c r="D83" i="1"/>
  <c r="H57" i="1"/>
  <c r="H73" i="1"/>
  <c r="H78" i="1"/>
  <c r="H83" i="1"/>
  <c r="H26" i="14"/>
  <c r="J23" i="14"/>
  <c r="I31" i="14"/>
  <c r="D23" i="14"/>
  <c r="I23" i="14"/>
  <c r="H31" i="14"/>
  <c r="J22" i="14"/>
  <c r="J21" i="14"/>
  <c r="I22" i="14"/>
  <c r="D22" i="14"/>
  <c r="D26" i="14"/>
  <c r="D28" i="14"/>
  <c r="H21" i="14"/>
  <c r="I26" i="14"/>
  <c r="I28" i="14"/>
  <c r="H22" i="14"/>
  <c r="D21" i="14"/>
  <c r="K19" i="14"/>
  <c r="I21" i="14"/>
  <c r="J26" i="14"/>
  <c r="J28" i="14"/>
  <c r="J31" i="14"/>
  <c r="L323" i="4"/>
  <c r="L285" i="4"/>
  <c r="L286" i="4"/>
  <c r="L260" i="4"/>
  <c r="L265" i="4"/>
  <c r="L269" i="4"/>
  <c r="L273" i="4"/>
  <c r="L276" i="4"/>
  <c r="L281" i="4"/>
  <c r="L284" i="4"/>
  <c r="L289" i="4"/>
  <c r="L293" i="4"/>
  <c r="L246" i="4"/>
  <c r="L141" i="4"/>
  <c r="L114" i="4"/>
  <c r="L135" i="4"/>
  <c r="L148" i="4"/>
  <c r="O46" i="4"/>
  <c r="N50" i="4"/>
  <c r="O62" i="4"/>
  <c r="N88" i="2"/>
  <c r="M88" i="2"/>
  <c r="L78" i="2"/>
  <c r="N66" i="2"/>
  <c r="D66" i="2"/>
  <c r="D38" i="2"/>
  <c r="N141" i="2"/>
  <c r="M141" i="2"/>
  <c r="L141" i="2" s="1"/>
  <c r="O14" i="3"/>
  <c r="D14" i="3"/>
  <c r="D53" i="3" s="1"/>
  <c r="H14" i="3"/>
  <c r="H53" i="3" s="1"/>
  <c r="L15" i="3"/>
  <c r="L27" i="3"/>
  <c r="L30" i="3"/>
  <c r="L33" i="3"/>
  <c r="O36" i="8"/>
  <c r="O53" i="8" s="1"/>
  <c r="M36" i="8"/>
  <c r="L115" i="7"/>
  <c r="O56" i="7"/>
  <c r="L48" i="7"/>
  <c r="L49" i="7"/>
  <c r="L51" i="7"/>
  <c r="R51" i="7" s="1"/>
  <c r="L54" i="7"/>
  <c r="L55" i="7"/>
  <c r="L104" i="7"/>
  <c r="L99" i="7"/>
  <c r="L47" i="7"/>
  <c r="L42" i="7"/>
  <c r="L38" i="7"/>
  <c r="R38" i="7" s="1"/>
  <c r="L100" i="12"/>
  <c r="L99" i="12"/>
  <c r="N94" i="1"/>
  <c r="N91" i="1" s="1"/>
  <c r="O94" i="1"/>
  <c r="O91" i="1" s="1"/>
  <c r="L47" i="8"/>
  <c r="Q62" i="8" s="1"/>
  <c r="L35" i="8"/>
  <c r="L109" i="7"/>
  <c r="R109" i="7" s="1"/>
  <c r="L107" i="7"/>
  <c r="L106" i="7"/>
  <c r="L105" i="7"/>
  <c r="L103" i="7"/>
  <c r="L100" i="7"/>
  <c r="O112" i="7"/>
  <c r="L92" i="7"/>
  <c r="L91" i="7"/>
  <c r="L87" i="7"/>
  <c r="L71" i="7"/>
  <c r="L74" i="7"/>
  <c r="L32" i="7"/>
  <c r="L117" i="7"/>
  <c r="R117" i="7" s="1"/>
  <c r="L116" i="7"/>
  <c r="R116" i="7" s="1"/>
  <c r="L111" i="7"/>
  <c r="L108" i="7"/>
  <c r="L83" i="7"/>
  <c r="L82" i="7"/>
  <c r="L81" i="7"/>
  <c r="L80" i="7"/>
  <c r="R80" i="7" s="1"/>
  <c r="L78" i="7"/>
  <c r="L69" i="7"/>
  <c r="L68" i="7"/>
  <c r="L67" i="7"/>
  <c r="R67" i="7" s="1"/>
  <c r="L65" i="7"/>
  <c r="R65" i="7" s="1"/>
  <c r="L64" i="7"/>
  <c r="L34" i="7"/>
  <c r="L16" i="6"/>
  <c r="L17" i="6" s="1"/>
  <c r="F21" i="6"/>
  <c r="M335" i="4"/>
  <c r="L76" i="4"/>
  <c r="L335" i="4" s="1"/>
  <c r="L87" i="4"/>
  <c r="O50" i="4"/>
  <c r="L312" i="4"/>
  <c r="L32" i="4"/>
  <c r="L41" i="4"/>
  <c r="L47" i="4"/>
  <c r="L52" i="4"/>
  <c r="L57" i="4"/>
  <c r="L63" i="4"/>
  <c r="L68" i="4"/>
  <c r="L109" i="4"/>
  <c r="L140" i="4"/>
  <c r="L256" i="4"/>
  <c r="L288" i="4"/>
  <c r="L292" i="4"/>
  <c r="L297" i="4"/>
  <c r="L300" i="4"/>
  <c r="L305" i="4"/>
  <c r="L306" i="4"/>
  <c r="L322" i="4"/>
  <c r="M29" i="4"/>
  <c r="L30" i="4"/>
  <c r="M38" i="4"/>
  <c r="L39" i="4"/>
  <c r="M54" i="4"/>
  <c r="L55" i="4"/>
  <c r="N38" i="4"/>
  <c r="M50" i="4"/>
  <c r="L20" i="4"/>
  <c r="L27" i="4"/>
  <c r="L31" i="4"/>
  <c r="L37" i="4"/>
  <c r="L74" i="4"/>
  <c r="L40" i="4"/>
  <c r="L45" i="4"/>
  <c r="L51" i="4"/>
  <c r="L56" i="4"/>
  <c r="L61" i="4"/>
  <c r="L67" i="4"/>
  <c r="L100" i="4"/>
  <c r="L123" i="4"/>
  <c r="L131" i="4"/>
  <c r="L149" i="4"/>
  <c r="L153" i="4"/>
  <c r="L157" i="4"/>
  <c r="L161" i="4"/>
  <c r="L170" i="4"/>
  <c r="L178" i="4"/>
  <c r="L182" i="4"/>
  <c r="L187" i="4"/>
  <c r="L191" i="4"/>
  <c r="L195" i="4"/>
  <c r="L199" i="4"/>
  <c r="L203" i="4"/>
  <c r="L207" i="4"/>
  <c r="L211" i="4"/>
  <c r="L215" i="4"/>
  <c r="L257" i="4"/>
  <c r="L261" i="4"/>
  <c r="L277" i="4"/>
  <c r="L296" i="4"/>
  <c r="L304" i="4"/>
  <c r="L313" i="4"/>
  <c r="O29" i="4"/>
  <c r="O38" i="4"/>
  <c r="N42" i="4"/>
  <c r="M46" i="4"/>
  <c r="O54" i="4"/>
  <c r="M62" i="4"/>
  <c r="N29" i="4"/>
  <c r="O42" i="4"/>
  <c r="N46" i="4"/>
  <c r="N62" i="4"/>
  <c r="M270" i="4"/>
  <c r="L70" i="14" s="1"/>
  <c r="M44" i="14"/>
  <c r="N43" i="14"/>
  <c r="M274" i="4"/>
  <c r="L71" i="14" s="1"/>
  <c r="M290" i="4"/>
  <c r="L75" i="14" s="1"/>
  <c r="C70" i="14"/>
  <c r="L37" i="14"/>
  <c r="M42" i="14"/>
  <c r="N258" i="4"/>
  <c r="N274" i="4"/>
  <c r="M71" i="14" s="1"/>
  <c r="L52" i="3"/>
  <c r="L51" i="3"/>
  <c r="L48" i="3"/>
  <c r="L47" i="3"/>
  <c r="L46" i="3"/>
  <c r="L32" i="3"/>
  <c r="L31" i="3"/>
  <c r="L20" i="3"/>
  <c r="L19" i="3"/>
  <c r="L18" i="3"/>
  <c r="L25" i="3"/>
  <c r="M66" i="2"/>
  <c r="M62" i="2"/>
  <c r="D58" i="2"/>
  <c r="N46" i="2"/>
  <c r="O42" i="2"/>
  <c r="N38" i="2"/>
  <c r="L23" i="2"/>
  <c r="L33" i="2"/>
  <c r="M129" i="2"/>
  <c r="L129" i="2" s="1"/>
  <c r="D138" i="2"/>
  <c r="D128" i="2"/>
  <c r="D144" i="2"/>
  <c r="L138" i="2"/>
  <c r="L128" i="2"/>
  <c r="L80" i="2"/>
  <c r="Q152" i="2" s="1"/>
  <c r="M38" i="2"/>
  <c r="L32" i="2"/>
  <c r="L24" i="2"/>
  <c r="L34" i="2"/>
  <c r="L30" i="2"/>
  <c r="L135" i="2"/>
  <c r="L41" i="2"/>
  <c r="O46" i="2"/>
  <c r="L60" i="2"/>
  <c r="H138" i="2"/>
  <c r="H134" i="2"/>
  <c r="L136" i="2"/>
  <c r="O58" i="2"/>
  <c r="K114" i="2"/>
  <c r="J23" i="10" s="1"/>
  <c r="G23" i="10" s="1"/>
  <c r="L65" i="2"/>
  <c r="O102" i="2"/>
  <c r="L102" i="2" s="1"/>
  <c r="L140" i="2"/>
  <c r="L134" i="2"/>
  <c r="D70" i="2"/>
  <c r="G114" i="2"/>
  <c r="D133" i="2"/>
  <c r="L28" i="2"/>
  <c r="L29" i="2"/>
  <c r="M130" i="2"/>
  <c r="L130" i="2" s="1"/>
  <c r="L25" i="2"/>
  <c r="O100" i="2"/>
  <c r="L100" i="2" s="1"/>
  <c r="L35" i="2"/>
  <c r="H128" i="2"/>
  <c r="L122" i="2"/>
  <c r="K88" i="2"/>
  <c r="J21" i="10" s="1"/>
  <c r="O38" i="2"/>
  <c r="D74" i="2"/>
  <c r="O92" i="2"/>
  <c r="L92" i="2" s="1"/>
  <c r="O106" i="2"/>
  <c r="L106" i="2" s="1"/>
  <c r="D130" i="2"/>
  <c r="D134" i="2"/>
  <c r="D146" i="2"/>
  <c r="H42" i="2"/>
  <c r="N74" i="2"/>
  <c r="H84" i="2"/>
  <c r="H88" i="2" s="1"/>
  <c r="H136" i="2"/>
  <c r="O116" i="2"/>
  <c r="O125" i="2" s="1"/>
  <c r="L121" i="2"/>
  <c r="M94" i="1"/>
  <c r="M91" i="1" s="1"/>
  <c r="L87" i="12"/>
  <c r="N39" i="12"/>
  <c r="L91" i="12"/>
  <c r="L20" i="12"/>
  <c r="L76" i="12"/>
  <c r="L74" i="12"/>
  <c r="L94" i="12"/>
  <c r="L86" i="12"/>
  <c r="C17" i="11"/>
  <c r="N37" i="14"/>
  <c r="C38" i="14"/>
  <c r="N46" i="14"/>
  <c r="O294" i="4"/>
  <c r="N76" i="14" s="1"/>
  <c r="M282" i="4"/>
  <c r="L73" i="14" s="1"/>
  <c r="M298" i="4"/>
  <c r="L77" i="14" s="1"/>
  <c r="M250" i="4"/>
  <c r="M40" i="14"/>
  <c r="M46" i="14"/>
  <c r="O314" i="4"/>
  <c r="N80" i="14" s="1"/>
  <c r="N40" i="14"/>
  <c r="M254" i="4"/>
  <c r="N282" i="4"/>
  <c r="M73" i="14" s="1"/>
  <c r="O310" i="4"/>
  <c r="C42" i="14"/>
  <c r="M38" i="14"/>
  <c r="N25" i="4"/>
  <c r="O274" i="4"/>
  <c r="N71" i="14" s="1"/>
  <c r="M294" i="4"/>
  <c r="L76" i="14" s="1"/>
  <c r="M334" i="4"/>
  <c r="O258" i="4"/>
  <c r="N290" i="4"/>
  <c r="M75" i="14" s="1"/>
  <c r="H36" i="8"/>
  <c r="H53" i="8" s="1"/>
  <c r="L40" i="2"/>
  <c r="L38" i="2" s="1"/>
  <c r="H139" i="2"/>
  <c r="N294" i="4"/>
  <c r="M76" i="14" s="1"/>
  <c r="L64" i="14"/>
  <c r="N58" i="4"/>
  <c r="M58" i="4"/>
  <c r="N54" i="4"/>
  <c r="L39" i="7"/>
  <c r="R39" i="7" s="1"/>
  <c r="M56" i="7"/>
  <c r="L114" i="7"/>
  <c r="H112" i="7"/>
  <c r="L101" i="7"/>
  <c r="L110" i="7"/>
  <c r="R110" i="7" s="1"/>
  <c r="L102" i="7"/>
  <c r="L85" i="7"/>
  <c r="R85" i="7" s="1"/>
  <c r="L35" i="3"/>
  <c r="M58" i="2"/>
  <c r="N54" i="2"/>
  <c r="N42" i="2"/>
  <c r="H20" i="2"/>
  <c r="N320" i="4"/>
  <c r="C79" i="14"/>
  <c r="O254" i="4"/>
  <c r="N64" i="14"/>
  <c r="M132" i="2"/>
  <c r="L132" i="2" s="1"/>
  <c r="L26" i="2"/>
  <c r="O270" i="4"/>
  <c r="N70" i="14" s="1"/>
  <c r="M66" i="4"/>
  <c r="O110" i="2"/>
  <c r="D110" i="2"/>
  <c r="M145" i="2"/>
  <c r="C73" i="14"/>
  <c r="N142" i="2"/>
  <c r="L45" i="2"/>
  <c r="L42" i="2" s="1"/>
  <c r="M54" i="2"/>
  <c r="L50" i="7"/>
  <c r="D54" i="2"/>
  <c r="E21" i="6"/>
  <c r="L35" i="12"/>
  <c r="L83" i="12"/>
  <c r="N58" i="2"/>
  <c r="H54" i="2"/>
  <c r="L50" i="3"/>
  <c r="L49" i="3"/>
  <c r="N21" i="6"/>
  <c r="K21" i="6"/>
  <c r="L45" i="7"/>
  <c r="L89" i="7"/>
  <c r="L86" i="7"/>
  <c r="R86" i="7" s="1"/>
  <c r="L84" i="7"/>
  <c r="M278" i="4"/>
  <c r="L72" i="14" s="1"/>
  <c r="K72" i="14" s="1"/>
  <c r="D129" i="2"/>
  <c r="D137" i="2"/>
  <c r="D142" i="2"/>
  <c r="L82" i="12"/>
  <c r="L97" i="12"/>
  <c r="L225" i="1"/>
  <c r="N146" i="2"/>
  <c r="L69" i="2"/>
  <c r="L61" i="2"/>
  <c r="L76" i="2"/>
  <c r="M114" i="2"/>
  <c r="H137" i="2"/>
  <c r="H135" i="2"/>
  <c r="H132" i="2"/>
  <c r="L17" i="3"/>
  <c r="L26" i="3"/>
  <c r="L36" i="7"/>
  <c r="N43" i="7"/>
  <c r="L53" i="7"/>
  <c r="N112" i="7"/>
  <c r="O66" i="4"/>
  <c r="L79" i="7"/>
  <c r="M72" i="4"/>
  <c r="D92" i="2"/>
  <c r="L24" i="12"/>
  <c r="R41" i="7" s="1"/>
  <c r="L17" i="12"/>
  <c r="L15" i="12"/>
  <c r="L28" i="12"/>
  <c r="L29" i="12"/>
  <c r="L31" i="12"/>
  <c r="L32" i="12"/>
  <c r="L70" i="12"/>
  <c r="L65" i="12"/>
  <c r="L49" i="12"/>
  <c r="H38" i="2"/>
  <c r="L64" i="2"/>
  <c r="L62" i="2" s="1"/>
  <c r="E20" i="11"/>
  <c r="E33" i="11"/>
  <c r="L21" i="3"/>
  <c r="L41" i="3"/>
  <c r="L16" i="3"/>
  <c r="L29" i="3"/>
  <c r="L23" i="3"/>
  <c r="M119" i="1"/>
  <c r="M107" i="1"/>
  <c r="O123" i="1"/>
  <c r="O47" i="1"/>
  <c r="L130" i="1"/>
  <c r="L117" i="1"/>
  <c r="N47" i="1"/>
  <c r="M47" i="1"/>
  <c r="L95" i="1"/>
  <c r="N131" i="1"/>
  <c r="M127" i="1"/>
  <c r="H149" i="1"/>
  <c r="H187" i="1" s="1"/>
  <c r="D149" i="1"/>
  <c r="D187" i="1" s="1"/>
  <c r="O78" i="1"/>
  <c r="L60" i="1"/>
  <c r="N189" i="1"/>
  <c r="N192" i="1" s="1"/>
  <c r="D225" i="1"/>
  <c r="L215" i="1"/>
  <c r="M149" i="1"/>
  <c r="M187" i="1" s="1"/>
  <c r="O23" i="1"/>
  <c r="D103" i="1"/>
  <c r="L43" i="1"/>
  <c r="L38" i="1"/>
  <c r="M83" i="1"/>
  <c r="H131" i="1"/>
  <c r="N119" i="1"/>
  <c r="N115" i="1"/>
  <c r="H99" i="1"/>
  <c r="L216" i="1"/>
  <c r="G89" i="1"/>
  <c r="F19" i="10" s="1"/>
  <c r="L214" i="1"/>
  <c r="L42" i="1"/>
  <c r="L84" i="1"/>
  <c r="L142" i="1"/>
  <c r="L133" i="1"/>
  <c r="O131" i="1"/>
  <c r="O127" i="1"/>
  <c r="L126" i="1"/>
  <c r="L116" i="1"/>
  <c r="L219" i="1"/>
  <c r="L138" i="1"/>
  <c r="H147" i="1"/>
  <c r="N149" i="1"/>
  <c r="N187" i="1" s="1"/>
  <c r="J89" i="1"/>
  <c r="I19" i="10" s="1"/>
  <c r="M123" i="1"/>
  <c r="M36" i="1"/>
  <c r="N30" i="1"/>
  <c r="L33" i="1"/>
  <c r="L31" i="1"/>
  <c r="L59" i="1"/>
  <c r="N57" i="1"/>
  <c r="L85" i="1"/>
  <c r="N83" i="1"/>
  <c r="N73" i="1"/>
  <c r="M62" i="1"/>
  <c r="N135" i="1"/>
  <c r="L108" i="1"/>
  <c r="N99" i="1"/>
  <c r="M115" i="1"/>
  <c r="N23" i="1"/>
  <c r="L37" i="1"/>
  <c r="L34" i="1"/>
  <c r="L58" i="1"/>
  <c r="L53" i="1"/>
  <c r="L50" i="1"/>
  <c r="L81" i="1"/>
  <c r="L70" i="1"/>
  <c r="L134" i="1"/>
  <c r="L132" i="1"/>
  <c r="L129" i="1"/>
  <c r="L128" i="1"/>
  <c r="L125" i="1"/>
  <c r="L124" i="1"/>
  <c r="L122" i="1"/>
  <c r="L121" i="1"/>
  <c r="O119" i="1"/>
  <c r="L118" i="1"/>
  <c r="L112" i="1"/>
  <c r="O107" i="1"/>
  <c r="D135" i="1"/>
  <c r="E89" i="1"/>
  <c r="L44" i="1"/>
  <c r="N41" i="1"/>
  <c r="O52" i="1"/>
  <c r="N52" i="1"/>
  <c r="M52" i="1"/>
  <c r="L49" i="1"/>
  <c r="L88" i="1"/>
  <c r="L69" i="1"/>
  <c r="H135" i="1"/>
  <c r="L110" i="1"/>
  <c r="N147" i="1"/>
  <c r="L146" i="1"/>
  <c r="Q233" i="1" s="1"/>
  <c r="L29" i="1"/>
  <c r="K89" i="1"/>
  <c r="N103" i="1"/>
  <c r="L96" i="1"/>
  <c r="D111" i="1"/>
  <c r="D139" i="1"/>
  <c r="L32" i="1"/>
  <c r="L86" i="1"/>
  <c r="L79" i="1"/>
  <c r="L76" i="1"/>
  <c r="L136" i="1"/>
  <c r="L113" i="1"/>
  <c r="L105" i="1"/>
  <c r="L97" i="1"/>
  <c r="L92" i="1"/>
  <c r="L140" i="1"/>
  <c r="O21" i="6"/>
  <c r="M17" i="6"/>
  <c r="M21" i="6" s="1"/>
  <c r="F114" i="2"/>
  <c r="E23" i="10" s="1"/>
  <c r="F140" i="2"/>
  <c r="F126" i="2" s="1"/>
  <c r="C52" i="14"/>
  <c r="C54" i="14"/>
  <c r="C56" i="14"/>
  <c r="M45" i="8"/>
  <c r="L44" i="8"/>
  <c r="Q58" i="8" s="1"/>
  <c r="H115" i="1"/>
  <c r="L54" i="1"/>
  <c r="L22" i="2"/>
  <c r="D104" i="2"/>
  <c r="O104" i="2"/>
  <c r="L104" i="2" s="1"/>
  <c r="O98" i="2"/>
  <c r="L98" i="2" s="1"/>
  <c r="D98" i="2"/>
  <c r="H103" i="1"/>
  <c r="D95" i="12"/>
  <c r="D50" i="2"/>
  <c r="F82" i="2"/>
  <c r="G82" i="2"/>
  <c r="D131" i="2"/>
  <c r="D139" i="2"/>
  <c r="C67" i="14"/>
  <c r="O139" i="1"/>
  <c r="L56" i="2"/>
  <c r="L54" i="2" s="1"/>
  <c r="O54" i="2"/>
  <c r="D39" i="12"/>
  <c r="C57" i="14"/>
  <c r="D147" i="1"/>
  <c r="L81" i="12"/>
  <c r="N62" i="1"/>
  <c r="N67" i="1"/>
  <c r="L64" i="1"/>
  <c r="L109" i="1"/>
  <c r="L87" i="1"/>
  <c r="D189" i="1"/>
  <c r="D192" i="1" s="1"/>
  <c r="D56" i="7"/>
  <c r="M99" i="1"/>
  <c r="L150" i="1"/>
  <c r="L191" i="1"/>
  <c r="L190" i="1"/>
  <c r="L218" i="1"/>
  <c r="L131" i="2"/>
  <c r="D115" i="1"/>
  <c r="D119" i="1"/>
  <c r="D123" i="1"/>
  <c r="D131" i="1"/>
  <c r="D84" i="2"/>
  <c r="D88" i="2" s="1"/>
  <c r="D46" i="2"/>
  <c r="D145" i="2"/>
  <c r="D141" i="2"/>
  <c r="I103" i="12"/>
  <c r="L38" i="12"/>
  <c r="L54" i="12"/>
  <c r="L52" i="12"/>
  <c r="L51" i="12"/>
  <c r="L90" i="12"/>
  <c r="L89" i="12"/>
  <c r="L88" i="12"/>
  <c r="L55" i="1"/>
  <c r="L48" i="1"/>
  <c r="O73" i="1"/>
  <c r="L75" i="1"/>
  <c r="L65" i="1"/>
  <c r="N123" i="1"/>
  <c r="L98" i="1"/>
  <c r="L217" i="1"/>
  <c r="H46" i="2"/>
  <c r="N50" i="2"/>
  <c r="L68" i="2"/>
  <c r="N70" i="2"/>
  <c r="H145" i="2"/>
  <c r="L44" i="3"/>
  <c r="L43" i="3"/>
  <c r="L42" i="3"/>
  <c r="H21" i="6"/>
  <c r="K120" i="7"/>
  <c r="L95" i="7"/>
  <c r="R95" i="7" s="1"/>
  <c r="L94" i="7"/>
  <c r="L93" i="7"/>
  <c r="L90" i="7"/>
  <c r="O282" i="4"/>
  <c r="N73" i="14" s="1"/>
  <c r="D135" i="2"/>
  <c r="D136" i="2"/>
  <c r="D143" i="2"/>
  <c r="L33" i="12"/>
  <c r="L77" i="12"/>
  <c r="L75" i="12"/>
  <c r="L73" i="12"/>
  <c r="L72" i="12"/>
  <c r="L71" i="12"/>
  <c r="L67" i="12"/>
  <c r="L66" i="12"/>
  <c r="L64" i="12"/>
  <c r="L61" i="12"/>
  <c r="L98" i="12"/>
  <c r="M41" i="1"/>
  <c r="O41" i="1"/>
  <c r="O30" i="1"/>
  <c r="N78" i="1"/>
  <c r="O67" i="1"/>
  <c r="N111" i="1"/>
  <c r="O147" i="1"/>
  <c r="M42" i="2"/>
  <c r="I88" i="2"/>
  <c r="H21" i="10" s="1"/>
  <c r="I21" i="6"/>
  <c r="H43" i="7"/>
  <c r="N334" i="4"/>
  <c r="N72" i="4"/>
  <c r="N77" i="4" s="1"/>
  <c r="N114" i="2"/>
  <c r="H144" i="2"/>
  <c r="H116" i="2"/>
  <c r="H125" i="2" s="1"/>
  <c r="L37" i="3"/>
  <c r="L36" i="3"/>
  <c r="L34" i="3"/>
  <c r="M266" i="4"/>
  <c r="L266" i="4" s="1"/>
  <c r="N36" i="8"/>
  <c r="N53" i="8" s="1"/>
  <c r="L43" i="14"/>
  <c r="N254" i="4"/>
  <c r="C76" i="14"/>
  <c r="M258" i="4"/>
  <c r="L57" i="12"/>
  <c r="E18" i="11"/>
  <c r="D17" i="11"/>
  <c r="E24" i="11"/>
  <c r="L120" i="2"/>
  <c r="M25" i="4"/>
  <c r="N66" i="4"/>
  <c r="D31" i="14"/>
  <c r="N139" i="1"/>
  <c r="I89" i="1"/>
  <c r="O334" i="4"/>
  <c r="O146" i="2"/>
  <c r="E120" i="7"/>
  <c r="D21" i="6"/>
  <c r="M310" i="4"/>
  <c r="C61" i="14"/>
  <c r="L39" i="3"/>
  <c r="N14" i="3"/>
  <c r="M146" i="2"/>
  <c r="D116" i="2"/>
  <c r="D125" i="2" s="1"/>
  <c r="L37" i="2"/>
  <c r="D20" i="2"/>
  <c r="I126" i="2"/>
  <c r="E82" i="2"/>
  <c r="M144" i="2"/>
  <c r="L144" i="2" s="1"/>
  <c r="L28" i="1"/>
  <c r="C66" i="14"/>
  <c r="C19" i="14"/>
  <c r="C33" i="14"/>
  <c r="C41" i="14"/>
  <c r="C53" i="14"/>
  <c r="C44" i="14"/>
  <c r="C39" i="14"/>
  <c r="C43" i="14"/>
  <c r="C81" i="14"/>
  <c r="C51" i="14"/>
  <c r="C32" i="14"/>
  <c r="H95" i="12"/>
  <c r="J103" i="12"/>
  <c r="L39" i="1"/>
  <c r="O36" i="1"/>
  <c r="O145" i="2"/>
  <c r="L36" i="2"/>
  <c r="M302" i="4"/>
  <c r="L78" i="14" s="1"/>
  <c r="O189" i="1"/>
  <c r="O192" i="1" s="1"/>
  <c r="G192" i="1"/>
  <c r="L20" i="1"/>
  <c r="L114" i="1"/>
  <c r="M111" i="1"/>
  <c r="N62" i="2"/>
  <c r="L66" i="7"/>
  <c r="R66" i="7" s="1"/>
  <c r="I143" i="1"/>
  <c r="H20" i="10" s="1"/>
  <c r="H91" i="1"/>
  <c r="Q20" i="6"/>
  <c r="L20" i="6"/>
  <c r="D132" i="2"/>
  <c r="L16" i="12"/>
  <c r="L41" i="12"/>
  <c r="L43" i="12" s="1"/>
  <c r="L47" i="12"/>
  <c r="L63" i="1"/>
  <c r="O62" i="1"/>
  <c r="O57" i="1"/>
  <c r="L137" i="1"/>
  <c r="M135" i="1"/>
  <c r="M137" i="2"/>
  <c r="L137" i="2" s="1"/>
  <c r="L31" i="2"/>
  <c r="Q151" i="2" s="1"/>
  <c r="P31" i="10" s="1"/>
  <c r="L48" i="2"/>
  <c r="O139" i="2"/>
  <c r="K140" i="2"/>
  <c r="H90" i="2"/>
  <c r="H114" i="2" s="1"/>
  <c r="L22" i="3"/>
  <c r="M53" i="3"/>
  <c r="L38" i="8"/>
  <c r="Q61" i="8" s="1"/>
  <c r="M39" i="8"/>
  <c r="M262" i="4"/>
  <c r="L262" i="4" s="1"/>
  <c r="G140" i="2"/>
  <c r="E103" i="12"/>
  <c r="N95" i="12"/>
  <c r="M131" i="1"/>
  <c r="H123" i="1"/>
  <c r="E143" i="1"/>
  <c r="D20" i="10" s="1"/>
  <c r="O149" i="1"/>
  <c r="O187" i="1" s="1"/>
  <c r="L68" i="1"/>
  <c r="M112" i="7"/>
  <c r="O108" i="2"/>
  <c r="L108" i="2" s="1"/>
  <c r="F143" i="1"/>
  <c r="E20" i="10" s="1"/>
  <c r="D94" i="1"/>
  <c r="D91" i="1" s="1"/>
  <c r="D43" i="7"/>
  <c r="G120" i="7"/>
  <c r="O39" i="12"/>
  <c r="L36" i="12"/>
  <c r="L37" i="12"/>
  <c r="K103" i="12"/>
  <c r="N139" i="2"/>
  <c r="J120" i="7"/>
  <c r="N266" i="4"/>
  <c r="L49" i="2"/>
  <c r="M46" i="2"/>
  <c r="G21" i="6"/>
  <c r="L106" i="1"/>
  <c r="M103" i="1"/>
  <c r="L100" i="1"/>
  <c r="O99" i="1"/>
  <c r="L93" i="1"/>
  <c r="N145" i="2"/>
  <c r="N116" i="2"/>
  <c r="N125" i="2" s="1"/>
  <c r="L58" i="7"/>
  <c r="M78" i="1"/>
  <c r="H50" i="2"/>
  <c r="E192" i="1"/>
  <c r="D23" i="10" s="1"/>
  <c r="M189" i="1"/>
  <c r="O94" i="2"/>
  <c r="L94" i="2" s="1"/>
  <c r="D94" i="2"/>
  <c r="L85" i="12"/>
  <c r="M95" i="12"/>
  <c r="M77" i="2"/>
  <c r="H74" i="2"/>
  <c r="L37" i="7"/>
  <c r="R37" i="7" s="1"/>
  <c r="M43" i="7"/>
  <c r="O43" i="7"/>
  <c r="L33" i="7"/>
  <c r="R33" i="7" s="1"/>
  <c r="M30" i="1"/>
  <c r="F120" i="7"/>
  <c r="N36" i="1"/>
  <c r="H119" i="1"/>
  <c r="C78" i="14"/>
  <c r="L45" i="1"/>
  <c r="O53" i="3"/>
  <c r="L77" i="7"/>
  <c r="O20" i="2"/>
  <c r="L34" i="8"/>
  <c r="D221" i="1"/>
  <c r="D112" i="7"/>
  <c r="F103" i="12"/>
  <c r="D42" i="2"/>
  <c r="G143" i="1"/>
  <c r="F20" i="10" s="1"/>
  <c r="L30" i="12"/>
  <c r="M39" i="12"/>
  <c r="O95" i="12"/>
  <c r="M57" i="1"/>
  <c r="H127" i="1"/>
  <c r="O115" i="1"/>
  <c r="J126" i="2"/>
  <c r="J143" i="1"/>
  <c r="E53" i="3"/>
  <c r="D22" i="10" s="1"/>
  <c r="M73" i="1"/>
  <c r="L74" i="1"/>
  <c r="L27" i="2"/>
  <c r="M133" i="2"/>
  <c r="D99" i="1"/>
  <c r="G103" i="12"/>
  <c r="D36" i="8"/>
  <c r="D53" i="8" s="1"/>
  <c r="L14" i="12"/>
  <c r="H39" i="12"/>
  <c r="L84" i="12"/>
  <c r="L120" i="1"/>
  <c r="N20" i="2"/>
  <c r="H58" i="2"/>
  <c r="K82" i="2"/>
  <c r="L110" i="2"/>
  <c r="H56" i="7"/>
  <c r="K143" i="1"/>
  <c r="J20" i="10" s="1"/>
  <c r="O112" i="2"/>
  <c r="L112" i="2" s="1"/>
  <c r="D112" i="2"/>
  <c r="L141" i="1"/>
  <c r="M139" i="1"/>
  <c r="O103" i="1"/>
  <c r="L104" i="1"/>
  <c r="L52" i="2"/>
  <c r="M73" i="2"/>
  <c r="M147" i="2" s="1"/>
  <c r="H70" i="2"/>
  <c r="F89" i="1"/>
  <c r="E19" i="10" s="1"/>
  <c r="D148" i="2"/>
  <c r="D127" i="1"/>
  <c r="C63" i="14"/>
  <c r="L18" i="12"/>
  <c r="O83" i="1"/>
  <c r="M67" i="1"/>
  <c r="M139" i="2"/>
  <c r="O25" i="4"/>
  <c r="C48" i="11"/>
  <c r="C47" i="11" s="1"/>
  <c r="M116" i="2"/>
  <c r="M125" i="2" s="1"/>
  <c r="C80" i="14"/>
  <c r="L80" i="1"/>
  <c r="O135" i="1"/>
  <c r="O111" i="1"/>
  <c r="N107" i="1"/>
  <c r="M147" i="1"/>
  <c r="M20" i="2"/>
  <c r="O66" i="2"/>
  <c r="L45" i="3"/>
  <c r="L38" i="3"/>
  <c r="L28" i="3"/>
  <c r="L40" i="7"/>
  <c r="R40" i="7" s="1"/>
  <c r="L52" i="7"/>
  <c r="R52" i="7" s="1"/>
  <c r="L88" i="7"/>
  <c r="H111" i="1"/>
  <c r="M42" i="4"/>
  <c r="L25" i="14" s="1"/>
  <c r="C35" i="14"/>
  <c r="L62" i="12"/>
  <c r="H139" i="1"/>
  <c r="N310" i="4"/>
  <c r="L123" i="2"/>
  <c r="L101" i="1"/>
  <c r="L194" i="1"/>
  <c r="L209" i="1" s="1"/>
  <c r="O62" i="2"/>
  <c r="O70" i="2"/>
  <c r="L40" i="3"/>
  <c r="L24" i="3"/>
  <c r="L46" i="7"/>
  <c r="R46" i="7" s="1"/>
  <c r="L98" i="7"/>
  <c r="I120" i="7"/>
  <c r="H107" i="1"/>
  <c r="C46" i="14"/>
  <c r="L60" i="12"/>
  <c r="C28" i="11"/>
  <c r="C45" i="14"/>
  <c r="O72" i="4"/>
  <c r="C47" i="14"/>
  <c r="C48" i="14"/>
  <c r="C64" i="14"/>
  <c r="C60" i="14"/>
  <c r="C36" i="14"/>
  <c r="C62" i="14"/>
  <c r="C49" i="14"/>
  <c r="L213" i="1" l="1"/>
  <c r="Q236" i="1" s="1"/>
  <c r="I20" i="10"/>
  <c r="J222" i="1"/>
  <c r="J19" i="10"/>
  <c r="K222" i="1"/>
  <c r="H19" i="10"/>
  <c r="I222" i="1"/>
  <c r="O330" i="4"/>
  <c r="L31" i="8"/>
  <c r="Q60" i="8"/>
  <c r="Q65" i="8" s="1"/>
  <c r="R88" i="7"/>
  <c r="R93" i="7"/>
  <c r="R77" i="7"/>
  <c r="R101" i="7"/>
  <c r="R108" i="7"/>
  <c r="Q32" i="7"/>
  <c r="R91" i="7"/>
  <c r="R103" i="7"/>
  <c r="R104" i="7"/>
  <c r="R49" i="7"/>
  <c r="R94" i="7"/>
  <c r="R53" i="7"/>
  <c r="R84" i="7"/>
  <c r="R34" i="7"/>
  <c r="R68" i="7"/>
  <c r="R81" i="7"/>
  <c r="R111" i="7"/>
  <c r="R74" i="7"/>
  <c r="R92" i="7"/>
  <c r="R105" i="7"/>
  <c r="R55" i="7"/>
  <c r="R48" i="7"/>
  <c r="R79" i="7"/>
  <c r="R102" i="7"/>
  <c r="R69" i="7"/>
  <c r="R82" i="7"/>
  <c r="R71" i="7"/>
  <c r="R106" i="7"/>
  <c r="R47" i="7"/>
  <c r="R54" i="7"/>
  <c r="R35" i="7"/>
  <c r="R90" i="7"/>
  <c r="R89" i="7"/>
  <c r="R50" i="7"/>
  <c r="R78" i="7"/>
  <c r="R83" i="7"/>
  <c r="R87" i="7"/>
  <c r="R100" i="7"/>
  <c r="R107" i="7"/>
  <c r="R99" i="7"/>
  <c r="R115" i="7"/>
  <c r="K78" i="14"/>
  <c r="K80" i="14"/>
  <c r="L118" i="4"/>
  <c r="L233" i="4"/>
  <c r="L68" i="14"/>
  <c r="K68" i="14" s="1"/>
  <c r="M330" i="4"/>
  <c r="N330" i="4"/>
  <c r="D19" i="10"/>
  <c r="K74" i="14"/>
  <c r="M244" i="4"/>
  <c r="L22" i="10" s="1"/>
  <c r="K75" i="14"/>
  <c r="L339" i="4"/>
  <c r="L33" i="4"/>
  <c r="K46" i="14"/>
  <c r="M211" i="1"/>
  <c r="G19" i="10"/>
  <c r="K77" i="14"/>
  <c r="K47" i="14"/>
  <c r="G25" i="14"/>
  <c r="G20" i="14"/>
  <c r="G84" i="14" s="1"/>
  <c r="E48" i="11"/>
  <c r="E47" i="11" s="1"/>
  <c r="G30" i="14"/>
  <c r="K63" i="14"/>
  <c r="K36" i="14"/>
  <c r="N29" i="14"/>
  <c r="L58" i="4"/>
  <c r="M29" i="14"/>
  <c r="K49" i="14"/>
  <c r="M35" i="14"/>
  <c r="L35" i="14"/>
  <c r="K35" i="14" s="1"/>
  <c r="K61" i="14"/>
  <c r="K41" i="14"/>
  <c r="K58" i="14"/>
  <c r="K52" i="14"/>
  <c r="K66" i="14"/>
  <c r="K65" i="14"/>
  <c r="K59" i="14"/>
  <c r="K54" i="14"/>
  <c r="K55" i="14"/>
  <c r="K57" i="14"/>
  <c r="K56" i="14"/>
  <c r="K62" i="14"/>
  <c r="K50" i="14"/>
  <c r="K39" i="14"/>
  <c r="K45" i="14"/>
  <c r="K79" i="14"/>
  <c r="K60" i="14"/>
  <c r="K53" i="14"/>
  <c r="Q227" i="1"/>
  <c r="M25" i="14"/>
  <c r="M24" i="14"/>
  <c r="L24" i="14"/>
  <c r="N30" i="14"/>
  <c r="M30" i="14"/>
  <c r="L30" i="14"/>
  <c r="N24" i="14"/>
  <c r="N27" i="14"/>
  <c r="N25" i="14"/>
  <c r="K25" i="14" s="1"/>
  <c r="K73" i="14"/>
  <c r="K70" i="14"/>
  <c r="K71" i="14"/>
  <c r="M20" i="14"/>
  <c r="M84" i="14" s="1"/>
  <c r="M27" i="14"/>
  <c r="K51" i="14"/>
  <c r="M82" i="14"/>
  <c r="L27" i="14"/>
  <c r="K43" i="14"/>
  <c r="N20" i="14"/>
  <c r="K64" i="14"/>
  <c r="K48" i="14"/>
  <c r="K37" i="14"/>
  <c r="N38" i="14"/>
  <c r="K38" i="14" s="1"/>
  <c r="K40" i="14"/>
  <c r="L42" i="14"/>
  <c r="K42" i="14" s="1"/>
  <c r="L44" i="14"/>
  <c r="K44" i="14" s="1"/>
  <c r="R64" i="7"/>
  <c r="Q130" i="7"/>
  <c r="K81" i="14"/>
  <c r="R114" i="7"/>
  <c r="Q129" i="7"/>
  <c r="R98" i="7"/>
  <c r="Q128" i="7"/>
  <c r="R58" i="7"/>
  <c r="Q127" i="7"/>
  <c r="R45" i="7"/>
  <c r="Q124" i="7"/>
  <c r="R42" i="7"/>
  <c r="Q122" i="7"/>
  <c r="R36" i="7"/>
  <c r="Q150" i="2"/>
  <c r="O147" i="2"/>
  <c r="L147" i="2" s="1"/>
  <c r="Q159" i="2"/>
  <c r="F23" i="10"/>
  <c r="C23" i="10" s="1"/>
  <c r="C102" i="11"/>
  <c r="C107" i="11" s="1"/>
  <c r="M21" i="10"/>
  <c r="Q230" i="1"/>
  <c r="G20" i="10"/>
  <c r="L21" i="10"/>
  <c r="G21" i="10"/>
  <c r="R32" i="7"/>
  <c r="M53" i="8"/>
  <c r="L26" i="12"/>
  <c r="N22" i="10"/>
  <c r="L28" i="14"/>
  <c r="L49" i="8"/>
  <c r="N28" i="14"/>
  <c r="M28" i="14"/>
  <c r="C55" i="14"/>
  <c r="L250" i="4"/>
  <c r="M25" i="10"/>
  <c r="L145" i="2"/>
  <c r="L60" i="7"/>
  <c r="R60" i="7" s="1"/>
  <c r="L21" i="6"/>
  <c r="L79" i="12"/>
  <c r="Q18" i="6"/>
  <c r="Q24" i="6" s="1"/>
  <c r="E28" i="11"/>
  <c r="L96" i="7"/>
  <c r="L14" i="3"/>
  <c r="Q22" i="3"/>
  <c r="Q21" i="3"/>
  <c r="L334" i="4"/>
  <c r="C20" i="14"/>
  <c r="C84" i="14" s="1"/>
  <c r="L45" i="8"/>
  <c r="K76" i="14"/>
  <c r="L62" i="4"/>
  <c r="L46" i="4"/>
  <c r="L66" i="4"/>
  <c r="G23" i="14"/>
  <c r="G31" i="14"/>
  <c r="G26" i="14"/>
  <c r="G22" i="14"/>
  <c r="G21" i="14"/>
  <c r="G28" i="14"/>
  <c r="N23" i="14"/>
  <c r="M23" i="10"/>
  <c r="L23" i="14"/>
  <c r="M31" i="14"/>
  <c r="N31" i="14"/>
  <c r="M26" i="14"/>
  <c r="L26" i="14"/>
  <c r="N26" i="14"/>
  <c r="L314" i="4"/>
  <c r="L22" i="14"/>
  <c r="L278" i="4"/>
  <c r="L298" i="4"/>
  <c r="L290" i="4"/>
  <c r="N22" i="14"/>
  <c r="L302" i="4"/>
  <c r="N21" i="14"/>
  <c r="L282" i="4"/>
  <c r="L50" i="4"/>
  <c r="L42" i="4"/>
  <c r="M22" i="14"/>
  <c r="M21" i="14"/>
  <c r="L38" i="4"/>
  <c r="L25" i="4"/>
  <c r="L21" i="14"/>
  <c r="M23" i="14"/>
  <c r="L31" i="14"/>
  <c r="N53" i="3"/>
  <c r="M77" i="4"/>
  <c r="L72" i="4"/>
  <c r="L77" i="4" s="1"/>
  <c r="L274" i="4"/>
  <c r="L310" i="4"/>
  <c r="L270" i="4"/>
  <c r="L258" i="4"/>
  <c r="L294" i="4"/>
  <c r="L254" i="4"/>
  <c r="L54" i="4"/>
  <c r="L29" i="4"/>
  <c r="L58" i="2"/>
  <c r="C34" i="14"/>
  <c r="L66" i="2"/>
  <c r="L116" i="2"/>
  <c r="L125" i="2" s="1"/>
  <c r="C37" i="14"/>
  <c r="L94" i="1"/>
  <c r="Q231" i="1" s="1"/>
  <c r="C74" i="14"/>
  <c r="C65" i="14"/>
  <c r="N70" i="4"/>
  <c r="C71" i="14"/>
  <c r="L139" i="2"/>
  <c r="C26" i="14"/>
  <c r="C72" i="14"/>
  <c r="O120" i="7"/>
  <c r="M103" i="12"/>
  <c r="O308" i="4"/>
  <c r="N24" i="10" s="1"/>
  <c r="L50" i="2"/>
  <c r="D89" i="1"/>
  <c r="L149" i="1"/>
  <c r="L187" i="1" s="1"/>
  <c r="L119" i="1"/>
  <c r="L127" i="1"/>
  <c r="L115" i="1"/>
  <c r="L123" i="1"/>
  <c r="L131" i="1"/>
  <c r="L47" i="1"/>
  <c r="C31" i="14"/>
  <c r="L107" i="1"/>
  <c r="L139" i="1"/>
  <c r="C29" i="14"/>
  <c r="L147" i="1"/>
  <c r="L52" i="1"/>
  <c r="C25" i="14"/>
  <c r="L41" i="1"/>
  <c r="C21" i="14"/>
  <c r="L83" i="1"/>
  <c r="L30" i="1"/>
  <c r="H89" i="1"/>
  <c r="L23" i="1"/>
  <c r="L111" i="1"/>
  <c r="L57" i="1"/>
  <c r="N89" i="1"/>
  <c r="L67" i="1"/>
  <c r="L36" i="1"/>
  <c r="M143" i="1"/>
  <c r="L135" i="1"/>
  <c r="C75" i="14"/>
  <c r="Q229" i="1"/>
  <c r="C40" i="14"/>
  <c r="C27" i="14"/>
  <c r="C58" i="14"/>
  <c r="M89" i="1"/>
  <c r="L73" i="1"/>
  <c r="L95" i="12"/>
  <c r="L114" i="2"/>
  <c r="N308" i="4"/>
  <c r="M24" i="10" s="1"/>
  <c r="O103" i="12"/>
  <c r="O89" i="1"/>
  <c r="L146" i="2"/>
  <c r="E17" i="11"/>
  <c r="Q235" i="1"/>
  <c r="L39" i="12"/>
  <c r="C30" i="14"/>
  <c r="O143" i="1"/>
  <c r="L103" i="1"/>
  <c r="N82" i="2"/>
  <c r="D114" i="2"/>
  <c r="N120" i="7"/>
  <c r="L62" i="1"/>
  <c r="H120" i="7"/>
  <c r="M120" i="7"/>
  <c r="D82" i="2"/>
  <c r="L20" i="2"/>
  <c r="C23" i="14"/>
  <c r="C77" i="14"/>
  <c r="D103" i="12"/>
  <c r="H103" i="12"/>
  <c r="M70" i="4"/>
  <c r="F222" i="1"/>
  <c r="L39" i="8"/>
  <c r="H140" i="2"/>
  <c r="H126" i="2" s="1"/>
  <c r="K126" i="2"/>
  <c r="O70" i="4"/>
  <c r="L133" i="2"/>
  <c r="L77" i="2"/>
  <c r="L74" i="2" s="1"/>
  <c r="M74" i="2"/>
  <c r="D140" i="2"/>
  <c r="D126" i="2" s="1"/>
  <c r="G126" i="2"/>
  <c r="D120" i="7"/>
  <c r="N103" i="12"/>
  <c r="C68" i="14"/>
  <c r="C28" i="14"/>
  <c r="C22" i="14"/>
  <c r="L56" i="7"/>
  <c r="R56" i="7" s="1"/>
  <c r="M50" i="2"/>
  <c r="O82" i="2"/>
  <c r="N143" i="1"/>
  <c r="Q232" i="1"/>
  <c r="O77" i="4"/>
  <c r="L112" i="7"/>
  <c r="R112" i="7" s="1"/>
  <c r="C24" i="14"/>
  <c r="L43" i="7"/>
  <c r="R43" i="7" s="1"/>
  <c r="L189" i="1"/>
  <c r="L192" i="1" s="1"/>
  <c r="M192" i="1"/>
  <c r="L23" i="10" s="1"/>
  <c r="E222" i="1"/>
  <c r="M308" i="4"/>
  <c r="L24" i="10" s="1"/>
  <c r="L46" i="2"/>
  <c r="L73" i="2"/>
  <c r="L70" i="2" s="1"/>
  <c r="M70" i="2"/>
  <c r="L29" i="14" s="1"/>
  <c r="G222" i="1"/>
  <c r="L36" i="8"/>
  <c r="O114" i="2"/>
  <c r="N23" i="10" s="1"/>
  <c r="L53" i="3"/>
  <c r="L99" i="1"/>
  <c r="D143" i="1"/>
  <c r="L78" i="1"/>
  <c r="H82" i="2"/>
  <c r="N126" i="2"/>
  <c r="Q234" i="1"/>
  <c r="C59" i="14"/>
  <c r="H143" i="1"/>
  <c r="L20" i="14" l="1"/>
  <c r="L84" i="14" s="1"/>
  <c r="M221" i="1"/>
  <c r="M222" i="1" s="1"/>
  <c r="K24" i="14"/>
  <c r="N84" i="14"/>
  <c r="O222" i="1"/>
  <c r="M20" i="10"/>
  <c r="N222" i="1"/>
  <c r="H222" i="1"/>
  <c r="N19" i="10"/>
  <c r="R119" i="7"/>
  <c r="R96" i="7"/>
  <c r="E102" i="11"/>
  <c r="E107" i="11" s="1"/>
  <c r="L244" i="4"/>
  <c r="K29" i="14"/>
  <c r="P37" i="10"/>
  <c r="M19" i="10"/>
  <c r="L211" i="1"/>
  <c r="L221" i="1" s="1"/>
  <c r="L25" i="10"/>
  <c r="L53" i="8"/>
  <c r="Q66" i="8" s="1"/>
  <c r="K30" i="14"/>
  <c r="K27" i="14"/>
  <c r="M22" i="10"/>
  <c r="P32" i="10"/>
  <c r="P34" i="10"/>
  <c r="K24" i="10"/>
  <c r="P35" i="10"/>
  <c r="Q132" i="7"/>
  <c r="P30" i="10"/>
  <c r="Q153" i="2"/>
  <c r="P33" i="10" s="1"/>
  <c r="L20" i="10"/>
  <c r="N20" i="10"/>
  <c r="K22" i="10"/>
  <c r="C21" i="10"/>
  <c r="K23" i="10"/>
  <c r="K28" i="14"/>
  <c r="Q26" i="6"/>
  <c r="Q24" i="3"/>
  <c r="Q28" i="3" s="1"/>
  <c r="Q28" i="6"/>
  <c r="K23" i="14"/>
  <c r="K26" i="14"/>
  <c r="K31" i="14"/>
  <c r="K21" i="14"/>
  <c r="K22" i="14"/>
  <c r="L308" i="4"/>
  <c r="L70" i="4"/>
  <c r="C24" i="10"/>
  <c r="D222" i="1"/>
  <c r="L91" i="1"/>
  <c r="L143" i="1" s="1"/>
  <c r="L89" i="1"/>
  <c r="M82" i="2"/>
  <c r="L19" i="10" s="1"/>
  <c r="L103" i="12"/>
  <c r="L82" i="2"/>
  <c r="C20" i="10"/>
  <c r="C19" i="10"/>
  <c r="L120" i="7"/>
  <c r="M126" i="2"/>
  <c r="Q237" i="1"/>
  <c r="L222" i="1" l="1"/>
  <c r="K20" i="14"/>
  <c r="K84" i="14" s="1"/>
  <c r="R120" i="7"/>
  <c r="K19" i="10"/>
  <c r="Q133" i="7"/>
  <c r="K20" i="10"/>
  <c r="Q26" i="3"/>
  <c r="L87" i="2"/>
  <c r="O86" i="2"/>
  <c r="O142" i="2" s="1"/>
  <c r="Q239" i="1" l="1"/>
  <c r="O126" i="2"/>
  <c r="L142" i="2"/>
  <c r="L126" i="2" s="1"/>
  <c r="L86" i="2"/>
  <c r="Q156" i="2" s="1"/>
  <c r="O84" i="2"/>
  <c r="Q160" i="2" l="1"/>
  <c r="Q162" i="2" s="1"/>
  <c r="P36" i="10"/>
  <c r="O88" i="2"/>
  <c r="N21" i="10" s="1"/>
  <c r="K21" i="10" s="1"/>
  <c r="N34" i="14"/>
  <c r="K34" i="14" s="1"/>
  <c r="L84" i="2"/>
  <c r="L88" i="2" s="1"/>
  <c r="R34" i="2" l="1"/>
  <c r="D69" i="14" l="1"/>
  <c r="D26" i="10" l="1"/>
  <c r="C69" i="14"/>
  <c r="D244" i="4"/>
  <c r="E26" i="10"/>
  <c r="C22" i="10" l="1"/>
  <c r="H69" i="14"/>
  <c r="H26" i="10"/>
  <c r="I69" i="14"/>
  <c r="I26" i="10"/>
  <c r="J26" i="10"/>
  <c r="J69" i="14"/>
  <c r="L69" i="14"/>
  <c r="L26" i="10"/>
  <c r="N69" i="14"/>
  <c r="M26" i="10"/>
  <c r="M69" i="14"/>
  <c r="P38" i="10" l="1"/>
  <c r="G69" i="14"/>
  <c r="K69" i="14"/>
  <c r="G26" i="10"/>
  <c r="O320" i="4"/>
  <c r="N82" i="14" l="1"/>
  <c r="K82" i="14" s="1"/>
  <c r="N25" i="10"/>
  <c r="K25" i="10" s="1"/>
  <c r="F26" i="10"/>
  <c r="C25" i="10"/>
  <c r="C26" i="10" s="1"/>
  <c r="C82" i="14"/>
  <c r="L320" i="4"/>
  <c r="P39" i="10" l="1"/>
  <c r="L338" i="4"/>
  <c r="L330" i="4" s="1"/>
  <c r="K26" i="10"/>
  <c r="N26" i="10"/>
  <c r="S357" i="4" l="1"/>
  <c r="S358" i="4" s="1"/>
  <c r="P40" i="10"/>
  <c r="P42" i="10" s="1"/>
  <c r="D48" i="11"/>
  <c r="D47" i="11" s="1"/>
  <c r="D102" i="11" s="1"/>
  <c r="D107" i="11" s="1"/>
</calcChain>
</file>

<file path=xl/sharedStrings.xml><?xml version="1.0" encoding="utf-8"?>
<sst xmlns="http://schemas.openxmlformats.org/spreadsheetml/2006/main" count="2958" uniqueCount="579">
  <si>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</si>
  <si>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</si>
  <si>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</si>
  <si>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</si>
  <si>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</si>
  <si>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</si>
  <si>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</si>
  <si>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</si>
  <si>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</si>
  <si>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</si>
  <si>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</si>
  <si>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</si>
  <si>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</si>
  <si>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</si>
  <si>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</si>
  <si>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</si>
  <si>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</si>
  <si>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</si>
  <si>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</si>
  <si>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</si>
  <si>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</si>
  <si>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</si>
  <si>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</si>
  <si>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</si>
  <si>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</si>
  <si>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</si>
  <si>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</si>
  <si>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</si>
  <si>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</si>
  <si>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</si>
  <si>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</si>
  <si>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</si>
  <si>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</si>
  <si>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</si>
  <si>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</si>
  <si>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</si>
  <si>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</si>
  <si>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</si>
  <si>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</si>
  <si>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</si>
  <si>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</si>
  <si>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</si>
  <si>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</si>
  <si>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</si>
  <si>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</si>
  <si>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</si>
  <si>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</si>
  <si>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</si>
  <si>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</si>
  <si>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</si>
  <si>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</si>
  <si>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</si>
  <si>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</si>
  <si>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</si>
  <si>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</si>
  <si>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</si>
  <si>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</si>
  <si>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</si>
  <si>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</si>
  <si>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</si>
  <si>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</si>
  <si>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</si>
  <si>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</si>
  <si>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</si>
  <si>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</si>
  <si>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</si>
  <si>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</si>
  <si>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</si>
  <si>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</si>
  <si>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</si>
  <si>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</si>
  <si>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</si>
  <si>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</si>
  <si>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</si>
  <si>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</si>
  <si>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</si>
  <si>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</si>
  <si>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</si>
  <si>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</si>
  <si>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</si>
  <si>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</si>
  <si>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</si>
  <si>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</si>
  <si>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</si>
  <si>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</si>
  <si>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</si>
  <si>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</si>
  <si>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</si>
  <si>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</si>
  <si>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</si>
  <si>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</si>
  <si>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</si>
  <si>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</si>
  <si>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</si>
  <si>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</si>
  <si>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</si>
  <si>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</si>
  <si>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</si>
  <si>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</si>
  <si>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</si>
  <si>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</si>
  <si>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</si>
  <si>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</si>
  <si>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</si>
  <si>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</si>
  <si>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</si>
  <si>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</si>
  <si>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</si>
  <si>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</si>
  <si>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</si>
  <si>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</si>
  <si>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</si>
  <si>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</si>
  <si>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</si>
  <si>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</si>
  <si>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</si>
  <si>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</si>
  <si>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</si>
  <si>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</si>
  <si>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</si>
  <si>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</si>
  <si>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</si>
  <si>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</si>
  <si>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</si>
  <si>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</si>
  <si>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</si>
  <si>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</si>
  <si>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</si>
  <si>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</si>
  <si>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</si>
  <si>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</si>
  <si>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</si>
  <si>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</si>
  <si>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</si>
  <si>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</si>
  <si>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</si>
  <si>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</si>
  <si>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</si>
  <si>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</si>
  <si>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</si>
  <si>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</si>
  <si>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</si>
  <si>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</si>
  <si>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</si>
  <si>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</si>
  <si>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</si>
  <si>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</si>
  <si>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</si>
  <si>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</si>
  <si>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</si>
  <si>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</si>
  <si>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</si>
  <si>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</si>
  <si>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</si>
  <si>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</si>
  <si>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</si>
  <si>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</si>
  <si>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</si>
  <si>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</si>
  <si>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</si>
  <si>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</si>
  <si>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</si>
  <si>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</si>
  <si>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</si>
  <si>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</si>
  <si>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</si>
  <si>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</si>
  <si>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</si>
  <si>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</si>
  <si>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</si>
  <si>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</si>
  <si>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</si>
  <si>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</si>
  <si>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</si>
  <si>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</si>
  <si>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</si>
  <si>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</si>
  <si>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</si>
  <si>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</si>
  <si>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</si>
  <si>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</si>
  <si>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</si>
  <si>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</si>
  <si>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</si>
  <si>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</si>
  <si>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</si>
  <si>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</si>
  <si>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</si>
  <si>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</si>
  <si>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</si>
  <si>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</si>
  <si>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</si>
  <si>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</si>
  <si>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</si>
  <si>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</si>
  <si>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</si>
  <si>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</si>
  <si>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</si>
  <si>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</si>
  <si>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</si>
  <si>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</si>
  <si>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</si>
  <si>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</si>
  <si>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</si>
  <si>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</si>
  <si>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</si>
  <si>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</si>
  <si>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</si>
  <si>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</si>
  <si>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</si>
  <si>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</si>
  <si>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</si>
  <si>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</si>
  <si>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</si>
  <si>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</si>
  <si>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</si>
  <si>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</si>
  <si>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</si>
  <si>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</si>
  <si>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</si>
  <si>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</si>
  <si>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</si>
  <si>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</si>
  <si>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</si>
  <si>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</si>
  <si>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</si>
  <si>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</si>
  <si>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</si>
  <si>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</si>
  <si>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</si>
  <si>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</si>
  <si>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</si>
  <si>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</si>
  <si>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</si>
  <si>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</si>
  <si>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</si>
  <si>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</si>
  <si>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</si>
  <si>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</si>
  <si>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</si>
  <si>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</si>
  <si>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</si>
  <si>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</si>
  <si>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</si>
  <si>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</si>
  <si>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</si>
  <si>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</si>
  <si>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</si>
  <si>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</si>
  <si>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</si>
  <si>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</si>
  <si>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</si>
  <si>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</si>
  <si>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</si>
  <si>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</si>
  <si>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</si>
  <si>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</si>
  <si>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</si>
  <si>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</si>
  <si>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</si>
  <si>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</si>
  <si>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</si>
  <si>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</si>
  <si>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</si>
  <si>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</si>
  <si>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</si>
  <si>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</si>
  <si>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</si>
  <si>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</si>
  <si>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</si>
  <si>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</si>
  <si>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</si>
  <si>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</si>
  <si>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</si>
  <si>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</si>
  <si>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</si>
  <si>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</si>
  <si>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</si>
  <si>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</si>
  <si>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</si>
  <si>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</si>
  <si>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</si>
  <si>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</si>
  <si>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</si>
  <si>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</si>
  <si>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</si>
  <si>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</si>
  <si>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</si>
  <si>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</si>
  <si>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</si>
  <si>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</si>
  <si>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</si>
  <si>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</si>
  <si>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</si>
  <si>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</si>
  <si>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</si>
  <si>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</si>
  <si>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</si>
  <si>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</si>
  <si>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</si>
  <si>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</si>
  <si>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</si>
  <si>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</si>
  <si>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</si>
  <si>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</si>
  <si>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</si>
  <si>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</si>
  <si>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</si>
  <si>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</si>
  <si>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</si>
  <si>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</si>
  <si>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</si>
  <si>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</si>
  <si>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</si>
  <si>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</si>
  <si>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</si>
  <si>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</si>
  <si>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</si>
  <si>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</si>
  <si>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</si>
  <si>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</si>
  <si>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</si>
  <si>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</si>
  <si>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</si>
  <si>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</si>
  <si>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</si>
  <si>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</si>
  <si>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</si>
  <si>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</si>
  <si>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</si>
  <si>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</si>
  <si>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</si>
  <si>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</si>
  <si>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</si>
  <si>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</si>
  <si>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</si>
  <si>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</si>
  <si>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</si>
  <si>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</si>
  <si>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</si>
  <si>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</si>
  <si>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</si>
  <si>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</si>
  <si>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</si>
  <si>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</si>
  <si>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</si>
  <si>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</si>
  <si>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</si>
  <si>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</si>
  <si>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</si>
  <si>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</si>
  <si>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</si>
  <si>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</si>
  <si>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</si>
  <si>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</si>
  <si>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</si>
  <si>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</si>
  <si>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</si>
  <si>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</si>
  <si>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</si>
  <si>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</si>
  <si>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</si>
  <si>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</si>
  <si>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</si>
  <si>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</si>
  <si>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</si>
  <si>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</si>
  <si>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</si>
  <si>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</si>
  <si>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</si>
  <si>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</si>
  <si>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</si>
  <si>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</si>
  <si>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</si>
  <si>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</si>
  <si>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</si>
  <si>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</si>
  <si>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</si>
  <si>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</si>
  <si>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</si>
  <si>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</si>
  <si>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</si>
  <si>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</si>
  <si>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</si>
  <si>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</si>
  <si>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</si>
  <si>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</si>
  <si>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</si>
  <si>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</si>
  <si>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</si>
  <si>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</si>
  <si>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</si>
  <si>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</si>
  <si>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</si>
  <si>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</si>
  <si>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</si>
  <si>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</si>
  <si>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</si>
  <si>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</si>
  <si>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</si>
  <si>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</si>
  <si>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</si>
  <si>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</si>
  <si>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</si>
  <si>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</si>
  <si>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</si>
  <si>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</si>
  <si>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</si>
  <si>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</si>
  <si>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</si>
  <si>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</si>
  <si>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</si>
  <si>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</si>
  <si>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</si>
  <si>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</si>
  <si>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</si>
  <si>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</si>
  <si>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</si>
  <si>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</si>
  <si>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</si>
  <si>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</si>
  <si>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</si>
  <si>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</si>
  <si>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</si>
  <si>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</si>
  <si>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</si>
  <si>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</si>
  <si>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</si>
  <si>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</si>
  <si>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</si>
  <si>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</si>
  <si>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</si>
  <si>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</si>
  <si>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</si>
  <si>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</si>
  <si>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</si>
  <si>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</si>
  <si>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</si>
  <si>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</si>
  <si>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</si>
  <si>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</si>
  <si>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</si>
  <si>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</si>
  <si>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</si>
  <si>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</si>
  <si>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</si>
  <si>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</si>
  <si>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</si>
  <si>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</si>
  <si>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</si>
  <si>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</si>
  <si>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</si>
  <si>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</si>
  <si>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</si>
  <si>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</si>
  <si>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</si>
  <si>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</si>
  <si>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</si>
  <si>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</si>
  <si>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</si>
  <si>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</si>
  <si>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</si>
  <si>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</si>
  <si>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</si>
  <si>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</si>
  <si>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</si>
  <si>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</si>
  <si>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</si>
  <si>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</si>
  <si>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</si>
  <si>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</si>
  <si>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</si>
  <si>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</si>
  <si>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</si>
  <si>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</si>
  <si>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</si>
  <si>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</si>
  <si>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</si>
  <si>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</si>
  <si>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</si>
  <si>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</si>
  <si>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</si>
  <si>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</si>
  <si>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</si>
  <si>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</si>
  <si>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</si>
  <si>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</si>
  <si>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</si>
  <si>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</si>
  <si>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</si>
  <si>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</si>
  <si>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</si>
  <si>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</si>
  <si>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</si>
  <si>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</si>
  <si>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</si>
  <si>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</si>
  <si>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</si>
  <si>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</si>
  <si>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</si>
  <si>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</si>
  <si>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</si>
  <si>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</si>
  <si>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</si>
  <si>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</si>
  <si>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</si>
  <si>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</si>
  <si>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</si>
  <si>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</si>
  <si>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</si>
  <si>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</si>
  <si>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</si>
  <si>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</si>
  <si>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</si>
  <si>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</si>
  <si>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</si>
  <si>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</si>
  <si>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</si>
  <si>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</si>
  <si>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</si>
  <si>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</si>
  <si>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</si>
  <si>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</si>
  <si>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</si>
  <si>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</si>
  <si>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</si>
  <si>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</si>
  <si>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</si>
  <si>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</si>
  <si>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</si>
  <si>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</si>
  <si>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</si>
  <si>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</si>
  <si>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</si>
  <si>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</si>
  <si>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</si>
  <si>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</si>
  <si>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</si>
  <si>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</si>
  <si>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</si>
  <si>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</si>
  <si>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                                           sprendimo Nr. T1-136 redakcija)</t>
  </si>
  <si>
    <t xml:space="preserve">    sprendimo Nr. T1-136 redakcija)</t>
  </si>
  <si>
    <t xml:space="preserve"> (Telšių rajono savivaldybės tarybos 2017 m. birželio  29 d.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</si>
  <si>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</si>
  <si>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</si>
  <si>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</si>
  <si>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</si>
  <si>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(Telšių rajono savivaldybės tarybos 2017 m. birželio 29 d.</t>
  </si>
  <si>
    <t>sprendimo Nr. T1-   redakcija)</t>
  </si>
  <si>
    <t>4.1.3.6.4.</t>
  </si>
  <si>
    <t xml:space="preserve">                                                    (Telšių rajono savivaldybės tarybos 2017 m. birželio 29 d.</t>
  </si>
  <si>
    <t>4.1.3.1.6.</t>
  </si>
  <si>
    <t>Telšių r. Varnių Motiejaus Valančiaus gimnazija, Dariaus ir Girėno g. 56, Varniai, Telšių r.</t>
  </si>
  <si>
    <t>sprendimo Nr. T1-180  redakcija)</t>
  </si>
  <si>
    <t xml:space="preserve">                           sprendimo Nr. T1-180 redakcija)</t>
  </si>
  <si>
    <t xml:space="preserve">                                                              sprendimo Nr. T1-180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</si>
  <si>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</si>
  <si>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</si>
  <si>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     sprendimo Nr. T1-180 redakcija)</t>
  </si>
  <si>
    <t xml:space="preserve"> (Telšių rajono savivaldybės tarybos 2017 m. rugsėjo 28 d.</t>
  </si>
  <si>
    <t xml:space="preserve">                           (Telšių rajono savivaldybės tarybos 2017 m. rugsėjo 28 d.</t>
  </si>
  <si>
    <t xml:space="preserve">                                                              (Telšių rajono savivaldybės tarybos 2017 m. rugsėjo 28 d.</t>
  </si>
  <si>
    <t xml:space="preserve">                                               (Telšių rajono savivaldybės tarybos 2017 m. rugsėjo 28 d.</t>
  </si>
  <si>
    <t xml:space="preserve">    (Telšių rajono savivaldybės tarybos 2017 m. rugsėjo 28 d.</t>
  </si>
  <si>
    <t xml:space="preserve">                                                   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</si>
  <si>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</si>
  <si>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</si>
  <si>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</si>
  <si>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</si>
  <si>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</si>
  <si>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</si>
  <si>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 xml:space="preserve">                                                    sprendimo Nr. T1-240  redakcija)</t>
  </si>
  <si>
    <t>sprendimo Nr. T1-240 redakcija)</t>
  </si>
  <si>
    <t>sprendimo Nr. T1-240   redakcija)</t>
  </si>
  <si>
    <t xml:space="preserve">                           sprendimo Nr. T1-240 redakcija)</t>
  </si>
  <si>
    <t xml:space="preserve">                                                              sprendimo Nr. T1-240 redakcija)</t>
  </si>
  <si>
    <t xml:space="preserve">                                               sprendimo Nr. T1-240  redakcija)</t>
  </si>
  <si>
    <t xml:space="preserve">    sprendimo Nr. T1-240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</si>
</sst>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7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13"/>
    </xf>
    <xf numFmtId="164" fontId="4" fillId="6" borderId="4" xfId="0" applyNumberFormat="1" applyFont="1" applyFill="1" applyBorder="1" applyAlignment="1">
      <alignment vertical="distributed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13"/>
    </xf>
    <xf numFmtId="2" fontId="7" fillId="0" borderId="5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left" wrapText="1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15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center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 vertical="top" indent="13"/>
    </xf>
    <xf numFmtId="0" fontId="15" fillId="0" borderId="0" xfId="0" applyFont="1" applyAlignment="1">
      <alignment horizontal="left" vertical="top" wrapText="1" indent="13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7"/>
  <sheetViews>
    <sheetView workbookViewId="0">
      <selection activeCell="B12" sqref="B12:E12"/>
    </sheetView>
  </sheetViews>
  <sheetFormatPr defaultColWidth="9.42578125" defaultRowHeight="15" x14ac:dyDescent="0.25"/>
  <cols>
    <col min="1" max="1" width="9.7109375" style="284" customWidth="1"/>
    <col min="2" max="2" width="70.28515625" style="286" customWidth="1"/>
    <col min="3" max="3" width="10.42578125" style="287" hidden="1" customWidth="1"/>
    <col min="4" max="4" width="11.7109375" style="284" hidden="1" customWidth="1"/>
    <col min="5" max="5" width="10.42578125" style="284" customWidth="1"/>
    <col min="6" max="16384" width="9.42578125" style="284"/>
  </cols>
  <sheetData>
    <row r="1" spans="1:5" x14ac:dyDescent="0.25">
      <c r="B1" s="550" t="s">
        <v>328</v>
      </c>
      <c r="C1" s="550"/>
      <c r="D1" s="550"/>
      <c r="E1" s="550"/>
    </row>
    <row r="2" spans="1:5" x14ac:dyDescent="0.25">
      <c r="B2" s="550" t="s">
        <v>447</v>
      </c>
      <c r="C2" s="550"/>
      <c r="D2" s="550"/>
      <c r="E2" s="550"/>
    </row>
    <row r="3" spans="1:5" x14ac:dyDescent="0.25">
      <c r="B3" s="550" t="s">
        <v>505</v>
      </c>
      <c r="C3" s="550"/>
      <c r="D3" s="550"/>
      <c r="E3" s="550"/>
    </row>
    <row r="4" spans="1:5" x14ac:dyDescent="0.25">
      <c r="B4" s="550" t="s">
        <v>329</v>
      </c>
      <c r="C4" s="550"/>
      <c r="D4" s="550"/>
      <c r="E4" s="550"/>
    </row>
    <row r="5" spans="1:5" ht="15" customHeight="1" x14ac:dyDescent="0.25">
      <c r="B5" s="552" t="s">
        <v>506</v>
      </c>
      <c r="C5" s="552"/>
      <c r="D5" s="552"/>
      <c r="E5" s="552"/>
    </row>
    <row r="6" spans="1:5" x14ac:dyDescent="0.25">
      <c r="B6" s="552" t="s">
        <v>517</v>
      </c>
      <c r="C6" s="552"/>
      <c r="D6" s="552"/>
      <c r="E6" s="552"/>
    </row>
    <row r="7" spans="1:5" x14ac:dyDescent="0.25">
      <c r="B7" s="552" t="s">
        <v>519</v>
      </c>
      <c r="C7" s="552"/>
      <c r="D7" s="552"/>
      <c r="E7" s="552"/>
    </row>
    <row r="8" spans="1:5" x14ac:dyDescent="0.25">
      <c r="B8" s="552" t="s">
        <v>538</v>
      </c>
      <c r="C8" s="552"/>
      <c r="D8" s="552"/>
      <c r="E8" s="552"/>
    </row>
    <row r="9" spans="1:5" x14ac:dyDescent="0.25">
      <c r="B9" s="552" t="s">
        <v>543</v>
      </c>
      <c r="C9" s="552"/>
      <c r="D9" s="552"/>
      <c r="E9" s="552"/>
    </row>
    <row r="10" spans="1:5" x14ac:dyDescent="0.25">
      <c r="B10" s="552" t="s">
        <v>554</v>
      </c>
      <c r="C10" s="552"/>
      <c r="D10" s="552"/>
      <c r="E10" s="552"/>
    </row>
    <row r="11" spans="1:5" x14ac:dyDescent="0.25">
      <c r="B11" s="552" t="s">
        <v>560</v>
      </c>
      <c r="C11" s="552"/>
      <c r="D11" s="552"/>
      <c r="E11" s="552"/>
    </row>
    <row r="12" spans="1:5" x14ac:dyDescent="0.25">
      <c r="B12" s="552" t="s">
        <v>573</v>
      </c>
      <c r="C12" s="552"/>
      <c r="D12" s="552"/>
      <c r="E12" s="552"/>
    </row>
    <row r="13" spans="1:5" ht="12" customHeight="1" x14ac:dyDescent="0.25">
      <c r="B13" s="285"/>
      <c r="C13" s="285"/>
      <c r="D13" s="285"/>
      <c r="E13" s="285"/>
    </row>
    <row r="14" spans="1:5" x14ac:dyDescent="0.25">
      <c r="A14" s="551" t="s">
        <v>448</v>
      </c>
      <c r="B14" s="551"/>
      <c r="C14" s="551"/>
    </row>
    <row r="15" spans="1:5" ht="21" customHeight="1" x14ac:dyDescent="0.25">
      <c r="E15" s="4" t="s">
        <v>406</v>
      </c>
    </row>
    <row r="16" spans="1:5" ht="30" x14ac:dyDescent="0.25">
      <c r="A16" s="288" t="s">
        <v>227</v>
      </c>
      <c r="B16" s="289" t="s">
        <v>228</v>
      </c>
      <c r="C16" s="290" t="s">
        <v>318</v>
      </c>
      <c r="D16" s="291" t="s">
        <v>315</v>
      </c>
      <c r="E16" s="289" t="s">
        <v>0</v>
      </c>
    </row>
    <row r="17" spans="1:5" x14ac:dyDescent="0.25">
      <c r="A17" s="292" t="s">
        <v>71</v>
      </c>
      <c r="B17" s="293" t="s">
        <v>229</v>
      </c>
      <c r="C17" s="346">
        <f>C18+C20+C24</f>
        <v>19533.099999999999</v>
      </c>
      <c r="D17" s="347">
        <f>D18+D20+D24</f>
        <v>391.2</v>
      </c>
      <c r="E17" s="348">
        <f>E18+E20+E24</f>
        <v>19924.3</v>
      </c>
    </row>
    <row r="18" spans="1:5" x14ac:dyDescent="0.25">
      <c r="A18" s="292" t="s">
        <v>230</v>
      </c>
      <c r="B18" s="293" t="s">
        <v>231</v>
      </c>
      <c r="C18" s="346">
        <f>C19</f>
        <v>17958</v>
      </c>
      <c r="D18" s="347">
        <f>D19</f>
        <v>307.10000000000002</v>
      </c>
      <c r="E18" s="348">
        <f>E19</f>
        <v>18265.099999999999</v>
      </c>
    </row>
    <row r="19" spans="1:5" ht="15" customHeight="1" x14ac:dyDescent="0.25">
      <c r="A19" s="292" t="s">
        <v>232</v>
      </c>
      <c r="B19" s="294" t="s">
        <v>449</v>
      </c>
      <c r="C19" s="43">
        <v>17958</v>
      </c>
      <c r="D19" s="349">
        <v>307.10000000000002</v>
      </c>
      <c r="E19" s="352">
        <f>C19+D19</f>
        <v>18265.099999999999</v>
      </c>
    </row>
    <row r="20" spans="1:5" x14ac:dyDescent="0.25">
      <c r="A20" s="292" t="s">
        <v>233</v>
      </c>
      <c r="B20" s="293" t="s">
        <v>234</v>
      </c>
      <c r="C20" s="346">
        <f>C21+C22+C23</f>
        <v>477</v>
      </c>
      <c r="D20" s="347">
        <f>D21+D22+D23</f>
        <v>80.400000000000006</v>
      </c>
      <c r="E20" s="348">
        <f>E21+E22+E23</f>
        <v>557.4</v>
      </c>
    </row>
    <row r="21" spans="1:5" x14ac:dyDescent="0.25">
      <c r="A21" s="292" t="s">
        <v>235</v>
      </c>
      <c r="B21" s="294" t="s">
        <v>293</v>
      </c>
      <c r="C21" s="351">
        <v>250</v>
      </c>
      <c r="D21" s="349"/>
      <c r="E21" s="352">
        <f>C21+D21</f>
        <v>250</v>
      </c>
    </row>
    <row r="22" spans="1:5" x14ac:dyDescent="0.25">
      <c r="A22" s="292" t="s">
        <v>236</v>
      </c>
      <c r="B22" s="294" t="s">
        <v>294</v>
      </c>
      <c r="C22" s="351">
        <v>7</v>
      </c>
      <c r="D22" s="349"/>
      <c r="E22" s="352">
        <f>C22+D22</f>
        <v>7</v>
      </c>
    </row>
    <row r="23" spans="1:5" x14ac:dyDescent="0.25">
      <c r="A23" s="292" t="s">
        <v>237</v>
      </c>
      <c r="B23" s="294" t="s">
        <v>295</v>
      </c>
      <c r="C23" s="351">
        <v>220</v>
      </c>
      <c r="D23" s="349">
        <v>80.400000000000006</v>
      </c>
      <c r="E23" s="352">
        <f>C23+D23</f>
        <v>300.39999999999998</v>
      </c>
    </row>
    <row r="24" spans="1:5" x14ac:dyDescent="0.25">
      <c r="A24" s="292" t="s">
        <v>238</v>
      </c>
      <c r="B24" s="295" t="s">
        <v>239</v>
      </c>
      <c r="C24" s="346">
        <f>C25+C26+C27</f>
        <v>1098.0999999999999</v>
      </c>
      <c r="D24" s="347">
        <f>D25+D26+D27</f>
        <v>3.7</v>
      </c>
      <c r="E24" s="348">
        <f>E25+E26+E27</f>
        <v>1101.8</v>
      </c>
    </row>
    <row r="25" spans="1:5" x14ac:dyDescent="0.25">
      <c r="A25" s="292" t="s">
        <v>240</v>
      </c>
      <c r="B25" s="294" t="s">
        <v>296</v>
      </c>
      <c r="C25" s="351">
        <v>63.1</v>
      </c>
      <c r="D25" s="349"/>
      <c r="E25" s="352">
        <f>C25+D25</f>
        <v>63.1</v>
      </c>
    </row>
    <row r="26" spans="1:5" x14ac:dyDescent="0.25">
      <c r="A26" s="292" t="s">
        <v>241</v>
      </c>
      <c r="B26" s="294" t="s">
        <v>297</v>
      </c>
      <c r="C26" s="351">
        <v>40</v>
      </c>
      <c r="D26" s="349">
        <v>3.7</v>
      </c>
      <c r="E26" s="352">
        <f>C26+D26</f>
        <v>43.7</v>
      </c>
    </row>
    <row r="27" spans="1:5" x14ac:dyDescent="0.25">
      <c r="A27" s="292" t="s">
        <v>242</v>
      </c>
      <c r="B27" s="294" t="s">
        <v>298</v>
      </c>
      <c r="C27" s="351">
        <v>995</v>
      </c>
      <c r="D27" s="349"/>
      <c r="E27" s="352">
        <f>C27+D27</f>
        <v>995</v>
      </c>
    </row>
    <row r="28" spans="1:5" x14ac:dyDescent="0.25">
      <c r="A28" s="292" t="s">
        <v>182</v>
      </c>
      <c r="B28" s="293" t="s">
        <v>243</v>
      </c>
      <c r="C28" s="346">
        <f>C29+C33+C37+C39</f>
        <v>1355.1999999999998</v>
      </c>
      <c r="D28" s="347">
        <f>D29+D33+D37+D39</f>
        <v>26.6</v>
      </c>
      <c r="E28" s="348">
        <f>E29+E33+E37+E39</f>
        <v>1381.8</v>
      </c>
    </row>
    <row r="29" spans="1:5" x14ac:dyDescent="0.25">
      <c r="A29" s="292" t="s">
        <v>244</v>
      </c>
      <c r="B29" s="293" t="s">
        <v>245</v>
      </c>
      <c r="C29" s="346">
        <f>C30+C31+C32</f>
        <v>238.5</v>
      </c>
      <c r="D29" s="347">
        <f>D30+D31+D32</f>
        <v>0</v>
      </c>
      <c r="E29" s="348">
        <f>E30+E31+E32</f>
        <v>238.5</v>
      </c>
    </row>
    <row r="30" spans="1:5" ht="30" x14ac:dyDescent="0.25">
      <c r="A30" s="292" t="s">
        <v>246</v>
      </c>
      <c r="B30" s="294" t="s">
        <v>299</v>
      </c>
      <c r="C30" s="351">
        <v>150</v>
      </c>
      <c r="D30" s="349"/>
      <c r="E30" s="352">
        <f>C30+D30</f>
        <v>150</v>
      </c>
    </row>
    <row r="31" spans="1:5" x14ac:dyDescent="0.25">
      <c r="A31" s="292" t="s">
        <v>247</v>
      </c>
      <c r="B31" s="294" t="s">
        <v>300</v>
      </c>
      <c r="C31" s="351">
        <v>24.8</v>
      </c>
      <c r="D31" s="349"/>
      <c r="E31" s="352">
        <f>C31+D31</f>
        <v>24.8</v>
      </c>
    </row>
    <row r="32" spans="1:5" x14ac:dyDescent="0.25">
      <c r="A32" s="292" t="s">
        <v>248</v>
      </c>
      <c r="B32" s="294" t="s">
        <v>301</v>
      </c>
      <c r="C32" s="351">
        <v>63.7</v>
      </c>
      <c r="D32" s="349"/>
      <c r="E32" s="352">
        <f>C32+D32</f>
        <v>63.7</v>
      </c>
    </row>
    <row r="33" spans="1:5" x14ac:dyDescent="0.25">
      <c r="A33" s="292" t="s">
        <v>249</v>
      </c>
      <c r="B33" s="293" t="s">
        <v>250</v>
      </c>
      <c r="C33" s="346">
        <f>C34+C35+C36</f>
        <v>1103.6999999999998</v>
      </c>
      <c r="D33" s="347">
        <f>D34+D35+D36</f>
        <v>4.0999999999999996</v>
      </c>
      <c r="E33" s="348">
        <f>E34+E35+E36</f>
        <v>1107.8</v>
      </c>
    </row>
    <row r="34" spans="1:5" x14ac:dyDescent="0.25">
      <c r="A34" s="292" t="s">
        <v>251</v>
      </c>
      <c r="B34" s="294" t="s">
        <v>302</v>
      </c>
      <c r="C34" s="43">
        <v>180.1</v>
      </c>
      <c r="D34" s="103">
        <v>0.2</v>
      </c>
      <c r="E34" s="352">
        <f t="shared" ref="E34:E40" si="0">C34+D34</f>
        <v>180.29999999999998</v>
      </c>
    </row>
    <row r="35" spans="1:5" ht="15.75" customHeight="1" x14ac:dyDescent="0.25">
      <c r="A35" s="292" t="s">
        <v>252</v>
      </c>
      <c r="B35" s="294" t="s">
        <v>303</v>
      </c>
      <c r="C35" s="43">
        <v>104.8</v>
      </c>
      <c r="D35" s="103">
        <v>3.9</v>
      </c>
      <c r="E35" s="352">
        <f t="shared" si="0"/>
        <v>108.7</v>
      </c>
    </row>
    <row r="36" spans="1:5" x14ac:dyDescent="0.25">
      <c r="A36" s="292" t="s">
        <v>253</v>
      </c>
      <c r="B36" s="294" t="s">
        <v>330</v>
      </c>
      <c r="C36" s="351">
        <v>818.8</v>
      </c>
      <c r="D36" s="349"/>
      <c r="E36" s="352">
        <f t="shared" si="0"/>
        <v>818.8</v>
      </c>
    </row>
    <row r="37" spans="1:5" x14ac:dyDescent="0.25">
      <c r="A37" s="292" t="s">
        <v>254</v>
      </c>
      <c r="B37" s="293" t="s">
        <v>255</v>
      </c>
      <c r="C37" s="346">
        <v>3</v>
      </c>
      <c r="D37" s="347">
        <v>18</v>
      </c>
      <c r="E37" s="353">
        <f t="shared" si="0"/>
        <v>21</v>
      </c>
    </row>
    <row r="38" spans="1:5" hidden="1" x14ac:dyDescent="0.25">
      <c r="A38" s="292"/>
      <c r="B38" s="296" t="s">
        <v>400</v>
      </c>
      <c r="C38" s="354"/>
      <c r="D38" s="355"/>
      <c r="E38" s="356">
        <f t="shared" ref="E38" si="1">C38+D38</f>
        <v>0</v>
      </c>
    </row>
    <row r="39" spans="1:5" x14ac:dyDescent="0.25">
      <c r="A39" s="292" t="s">
        <v>256</v>
      </c>
      <c r="B39" s="293" t="s">
        <v>257</v>
      </c>
      <c r="C39" s="357">
        <v>10</v>
      </c>
      <c r="D39" s="358">
        <v>4.5</v>
      </c>
      <c r="E39" s="353">
        <f t="shared" si="0"/>
        <v>14.5</v>
      </c>
    </row>
    <row r="40" spans="1:5" s="298" customFormat="1" ht="13.5" hidden="1" x14ac:dyDescent="0.25">
      <c r="A40" s="297"/>
      <c r="B40" s="296" t="s">
        <v>398</v>
      </c>
      <c r="C40" s="354">
        <v>6.3</v>
      </c>
      <c r="D40" s="355"/>
      <c r="E40" s="356">
        <f t="shared" si="0"/>
        <v>6.3</v>
      </c>
    </row>
    <row r="41" spans="1:5" ht="28.5" x14ac:dyDescent="0.25">
      <c r="A41" s="292" t="s">
        <v>72</v>
      </c>
      <c r="B41" s="293" t="s">
        <v>258</v>
      </c>
      <c r="C41" s="357">
        <f>C42+C46</f>
        <v>93.4</v>
      </c>
      <c r="D41" s="358">
        <f t="shared" ref="D41:E41" si="2">D42+D46</f>
        <v>0</v>
      </c>
      <c r="E41" s="353">
        <f t="shared" si="2"/>
        <v>93.4</v>
      </c>
    </row>
    <row r="42" spans="1:5" x14ac:dyDescent="0.25">
      <c r="A42" s="292" t="s">
        <v>259</v>
      </c>
      <c r="B42" s="293" t="s">
        <v>260</v>
      </c>
      <c r="C42" s="357">
        <f>C43+C44+C45</f>
        <v>93.4</v>
      </c>
      <c r="D42" s="358">
        <f t="shared" ref="D42:E42" si="3">D43+D44+D45</f>
        <v>0</v>
      </c>
      <c r="E42" s="353">
        <f t="shared" si="3"/>
        <v>93.4</v>
      </c>
    </row>
    <row r="43" spans="1:5" x14ac:dyDescent="0.25">
      <c r="A43" s="202" t="s">
        <v>261</v>
      </c>
      <c r="B43" s="299" t="s">
        <v>304</v>
      </c>
      <c r="C43" s="43">
        <v>30</v>
      </c>
      <c r="D43" s="103"/>
      <c r="E43" s="352">
        <f t="shared" ref="E43:E44" si="4">C43+D43</f>
        <v>30</v>
      </c>
    </row>
    <row r="44" spans="1:5" x14ac:dyDescent="0.25">
      <c r="A44" s="292" t="s">
        <v>262</v>
      </c>
      <c r="B44" s="300" t="s">
        <v>402</v>
      </c>
      <c r="C44" s="43">
        <v>63.4</v>
      </c>
      <c r="D44" s="103"/>
      <c r="E44" s="352">
        <f t="shared" si="4"/>
        <v>63.4</v>
      </c>
    </row>
    <row r="45" spans="1:5" hidden="1" x14ac:dyDescent="0.25">
      <c r="A45" s="292" t="s">
        <v>401</v>
      </c>
      <c r="B45" s="300" t="s">
        <v>403</v>
      </c>
      <c r="C45" s="43"/>
      <c r="D45" s="103"/>
      <c r="E45" s="352">
        <f t="shared" ref="E45:E46" si="5">C45+D45</f>
        <v>0</v>
      </c>
    </row>
    <row r="46" spans="1:5" hidden="1" x14ac:dyDescent="0.25">
      <c r="A46" s="301" t="s">
        <v>404</v>
      </c>
      <c r="B46" s="302" t="s">
        <v>405</v>
      </c>
      <c r="C46" s="357"/>
      <c r="D46" s="358"/>
      <c r="E46" s="353">
        <f t="shared" si="5"/>
        <v>0</v>
      </c>
    </row>
    <row r="47" spans="1:5" x14ac:dyDescent="0.25">
      <c r="A47" s="292" t="s">
        <v>73</v>
      </c>
      <c r="B47" s="293" t="s">
        <v>263</v>
      </c>
      <c r="C47" s="346">
        <f>C48+C96+C98</f>
        <v>17575</v>
      </c>
      <c r="D47" s="347">
        <f>D48+D96+D98</f>
        <v>583.59999999999991</v>
      </c>
      <c r="E47" s="359">
        <f>E48+E96+E98</f>
        <v>18158.599999999999</v>
      </c>
    </row>
    <row r="48" spans="1:5" x14ac:dyDescent="0.25">
      <c r="A48" s="292" t="s">
        <v>264</v>
      </c>
      <c r="B48" s="302" t="s">
        <v>265</v>
      </c>
      <c r="C48" s="346">
        <f>C49+C72+C73</f>
        <v>16960.099999999999</v>
      </c>
      <c r="D48" s="347">
        <f>D49+D72+D73</f>
        <v>494.99999999999994</v>
      </c>
      <c r="E48" s="359">
        <f>E49+E72+E73</f>
        <v>17455.099999999999</v>
      </c>
    </row>
    <row r="49" spans="1:5" s="2" customFormat="1" x14ac:dyDescent="0.25">
      <c r="A49" s="202" t="s">
        <v>266</v>
      </c>
      <c r="B49" s="300" t="s">
        <v>355</v>
      </c>
      <c r="C49" s="362">
        <f>C50+C51+C52+C53+C54+C55+C56+C58+C59+C61+C62+C63+C64+C65+C66+C67+C68+C69+C71+C57+C60+C70</f>
        <v>2516.6999999999998</v>
      </c>
      <c r="D49" s="363">
        <f>D50+D51+D52+D53+D54+D55+D56+D58+D59+D61+D62+D63+D64+D65+D66+D67+D68+D69+D71+D57+D60+D70</f>
        <v>10.4</v>
      </c>
      <c r="E49" s="102">
        <f>E50+E51+E52+E53+E54+E55+E56+E58+E59+E61+E62+E63+E64+E65+E66+E67+E68+E69+E71+E57+E60+E70</f>
        <v>2527.0999999999995</v>
      </c>
    </row>
    <row r="50" spans="1:5" x14ac:dyDescent="0.25">
      <c r="A50" s="292" t="s">
        <v>267</v>
      </c>
      <c r="B50" s="294" t="s">
        <v>408</v>
      </c>
      <c r="C50" s="351">
        <v>0.6</v>
      </c>
      <c r="D50" s="349"/>
      <c r="E50" s="352">
        <f t="shared" ref="E50:E72" si="6">C50+D50</f>
        <v>0.6</v>
      </c>
    </row>
    <row r="51" spans="1:5" x14ac:dyDescent="0.25">
      <c r="A51" s="292" t="s">
        <v>268</v>
      </c>
      <c r="B51" s="294" t="s">
        <v>356</v>
      </c>
      <c r="C51" s="351">
        <v>7.6</v>
      </c>
      <c r="D51" s="349"/>
      <c r="E51" s="352">
        <f t="shared" si="6"/>
        <v>7.6</v>
      </c>
    </row>
    <row r="52" spans="1:5" x14ac:dyDescent="0.25">
      <c r="A52" s="292" t="s">
        <v>269</v>
      </c>
      <c r="B52" s="294" t="s">
        <v>357</v>
      </c>
      <c r="C52" s="351">
        <v>8</v>
      </c>
      <c r="D52" s="349"/>
      <c r="E52" s="352">
        <f t="shared" si="6"/>
        <v>8</v>
      </c>
    </row>
    <row r="53" spans="1:5" x14ac:dyDescent="0.25">
      <c r="A53" s="292" t="s">
        <v>270</v>
      </c>
      <c r="B53" s="294" t="s">
        <v>358</v>
      </c>
      <c r="C53" s="351">
        <v>211.8</v>
      </c>
      <c r="D53" s="349"/>
      <c r="E53" s="352">
        <f t="shared" si="6"/>
        <v>211.8</v>
      </c>
    </row>
    <row r="54" spans="1:5" x14ac:dyDescent="0.25">
      <c r="A54" s="292" t="s">
        <v>271</v>
      </c>
      <c r="B54" s="294" t="s">
        <v>359</v>
      </c>
      <c r="C54" s="351">
        <v>305.60000000000002</v>
      </c>
      <c r="D54" s="349"/>
      <c r="E54" s="352">
        <f t="shared" si="6"/>
        <v>305.60000000000002</v>
      </c>
    </row>
    <row r="55" spans="1:5" x14ac:dyDescent="0.25">
      <c r="A55" s="292" t="s">
        <v>272</v>
      </c>
      <c r="B55" s="294" t="s">
        <v>360</v>
      </c>
      <c r="C55" s="351">
        <v>612</v>
      </c>
      <c r="D55" s="349"/>
      <c r="E55" s="352">
        <f t="shared" si="6"/>
        <v>612</v>
      </c>
    </row>
    <row r="56" spans="1:5" x14ac:dyDescent="0.25">
      <c r="A56" s="292" t="s">
        <v>273</v>
      </c>
      <c r="B56" s="294" t="s">
        <v>361</v>
      </c>
      <c r="C56" s="351">
        <v>94.3</v>
      </c>
      <c r="D56" s="349"/>
      <c r="E56" s="352">
        <f t="shared" si="6"/>
        <v>94.3</v>
      </c>
    </row>
    <row r="57" spans="1:5" x14ac:dyDescent="0.25">
      <c r="A57" s="292" t="s">
        <v>274</v>
      </c>
      <c r="B57" s="294" t="s">
        <v>362</v>
      </c>
      <c r="C57" s="351">
        <v>13.8</v>
      </c>
      <c r="D57" s="349"/>
      <c r="E57" s="352">
        <f t="shared" si="6"/>
        <v>13.8</v>
      </c>
    </row>
    <row r="58" spans="1:5" ht="30" x14ac:dyDescent="0.25">
      <c r="A58" s="292" t="s">
        <v>275</v>
      </c>
      <c r="B58" s="294" t="s">
        <v>363</v>
      </c>
      <c r="C58" s="351">
        <v>226.7</v>
      </c>
      <c r="D58" s="349"/>
      <c r="E58" s="352">
        <f t="shared" si="6"/>
        <v>226.7</v>
      </c>
    </row>
    <row r="59" spans="1:5" x14ac:dyDescent="0.25">
      <c r="A59" s="292" t="s">
        <v>276</v>
      </c>
      <c r="B59" s="294" t="s">
        <v>364</v>
      </c>
      <c r="C59" s="351">
        <v>94.7</v>
      </c>
      <c r="D59" s="349">
        <v>1.8</v>
      </c>
      <c r="E59" s="352">
        <f t="shared" si="6"/>
        <v>96.5</v>
      </c>
    </row>
    <row r="60" spans="1:5" x14ac:dyDescent="0.25">
      <c r="A60" s="292" t="s">
        <v>277</v>
      </c>
      <c r="B60" s="294" t="s">
        <v>365</v>
      </c>
      <c r="C60" s="351">
        <v>69.900000000000006</v>
      </c>
      <c r="D60" s="349">
        <v>1.3</v>
      </c>
      <c r="E60" s="352">
        <f t="shared" si="6"/>
        <v>71.2</v>
      </c>
    </row>
    <row r="61" spans="1:5" x14ac:dyDescent="0.25">
      <c r="A61" s="292" t="s">
        <v>278</v>
      </c>
      <c r="B61" s="294" t="s">
        <v>366</v>
      </c>
      <c r="C61" s="351">
        <v>30.8</v>
      </c>
      <c r="D61" s="349"/>
      <c r="E61" s="352">
        <f t="shared" si="6"/>
        <v>30.8</v>
      </c>
    </row>
    <row r="62" spans="1:5" x14ac:dyDescent="0.25">
      <c r="A62" s="292" t="s">
        <v>279</v>
      </c>
      <c r="B62" s="294" t="s">
        <v>367</v>
      </c>
      <c r="C62" s="351">
        <v>10</v>
      </c>
      <c r="D62" s="349"/>
      <c r="E62" s="352">
        <f t="shared" si="6"/>
        <v>10</v>
      </c>
    </row>
    <row r="63" spans="1:5" x14ac:dyDescent="0.25">
      <c r="A63" s="292" t="s">
        <v>280</v>
      </c>
      <c r="B63" s="294" t="s">
        <v>368</v>
      </c>
      <c r="C63" s="351">
        <v>0.8</v>
      </c>
      <c r="D63" s="349"/>
      <c r="E63" s="352">
        <f t="shared" si="6"/>
        <v>0.8</v>
      </c>
    </row>
    <row r="64" spans="1:5" x14ac:dyDescent="0.25">
      <c r="A64" s="292" t="s">
        <v>281</v>
      </c>
      <c r="B64" s="294" t="s">
        <v>369</v>
      </c>
      <c r="C64" s="351">
        <v>16.7</v>
      </c>
      <c r="D64" s="349"/>
      <c r="E64" s="352">
        <f t="shared" si="6"/>
        <v>16.7</v>
      </c>
    </row>
    <row r="65" spans="1:5" x14ac:dyDescent="0.25">
      <c r="A65" s="292" t="s">
        <v>282</v>
      </c>
      <c r="B65" s="294" t="s">
        <v>370</v>
      </c>
      <c r="C65" s="351">
        <v>372.8</v>
      </c>
      <c r="D65" s="349">
        <v>7.3</v>
      </c>
      <c r="E65" s="352">
        <f t="shared" si="6"/>
        <v>380.1</v>
      </c>
    </row>
    <row r="66" spans="1:5" ht="30" x14ac:dyDescent="0.25">
      <c r="A66" s="292" t="s">
        <v>283</v>
      </c>
      <c r="B66" s="294" t="s">
        <v>371</v>
      </c>
      <c r="C66" s="351">
        <v>12.1</v>
      </c>
      <c r="D66" s="349"/>
      <c r="E66" s="352">
        <f t="shared" si="6"/>
        <v>12.1</v>
      </c>
    </row>
    <row r="67" spans="1:5" x14ac:dyDescent="0.25">
      <c r="A67" s="292" t="s">
        <v>284</v>
      </c>
      <c r="B67" s="294" t="s">
        <v>372</v>
      </c>
      <c r="C67" s="351">
        <v>198.1</v>
      </c>
      <c r="D67" s="349"/>
      <c r="E67" s="352">
        <f t="shared" si="6"/>
        <v>198.1</v>
      </c>
    </row>
    <row r="68" spans="1:5" x14ac:dyDescent="0.25">
      <c r="A68" s="292" t="s">
        <v>285</v>
      </c>
      <c r="B68" s="294" t="s">
        <v>373</v>
      </c>
      <c r="C68" s="351">
        <v>198</v>
      </c>
      <c r="D68" s="349"/>
      <c r="E68" s="352">
        <f t="shared" si="6"/>
        <v>198</v>
      </c>
    </row>
    <row r="69" spans="1:5" ht="15.75" customHeight="1" x14ac:dyDescent="0.25">
      <c r="A69" s="292" t="s">
        <v>286</v>
      </c>
      <c r="B69" s="294" t="s">
        <v>374</v>
      </c>
      <c r="C69" s="351">
        <v>26.7</v>
      </c>
      <c r="D69" s="349"/>
      <c r="E69" s="352">
        <f t="shared" si="6"/>
        <v>26.7</v>
      </c>
    </row>
    <row r="70" spans="1:5" x14ac:dyDescent="0.25">
      <c r="A70" s="292" t="s">
        <v>287</v>
      </c>
      <c r="B70" s="294" t="s">
        <v>375</v>
      </c>
      <c r="C70" s="351">
        <v>1.5</v>
      </c>
      <c r="D70" s="349"/>
      <c r="E70" s="352">
        <f t="shared" ref="E70" si="7">C70+D70</f>
        <v>1.5</v>
      </c>
    </row>
    <row r="71" spans="1:5" x14ac:dyDescent="0.25">
      <c r="A71" s="292" t="s">
        <v>451</v>
      </c>
      <c r="B71" s="294" t="s">
        <v>452</v>
      </c>
      <c r="C71" s="351">
        <v>4.2</v>
      </c>
      <c r="D71" s="349"/>
      <c r="E71" s="352">
        <f t="shared" si="6"/>
        <v>4.2</v>
      </c>
    </row>
    <row r="72" spans="1:5" s="2" customFormat="1" ht="15" customHeight="1" x14ac:dyDescent="0.25">
      <c r="A72" s="202" t="s">
        <v>288</v>
      </c>
      <c r="B72" s="303" t="s">
        <v>481</v>
      </c>
      <c r="C72" s="43">
        <v>9011.9</v>
      </c>
      <c r="D72" s="103"/>
      <c r="E72" s="350">
        <f t="shared" si="6"/>
        <v>9011.9</v>
      </c>
    </row>
    <row r="73" spans="1:5" s="2" customFormat="1" ht="15" customHeight="1" x14ac:dyDescent="0.25">
      <c r="A73" s="202" t="s">
        <v>289</v>
      </c>
      <c r="B73" s="303" t="s">
        <v>376</v>
      </c>
      <c r="C73" s="43">
        <f>C74+C85+C86+C87+C88+C90+C89+C95</f>
        <v>5431.4999999999991</v>
      </c>
      <c r="D73" s="103">
        <f>D74+D85+D86+D87+D88+D90+D89+D95</f>
        <v>484.59999999999997</v>
      </c>
      <c r="E73" s="350">
        <f>E74+E85+E86+E87+E88+E90+E89+E95</f>
        <v>5916.0999999999995</v>
      </c>
    </row>
    <row r="74" spans="1:5" s="2" customFormat="1" x14ac:dyDescent="0.25">
      <c r="A74" s="202" t="s">
        <v>354</v>
      </c>
      <c r="B74" s="303" t="s">
        <v>377</v>
      </c>
      <c r="C74" s="43">
        <f>SUM(C75:C84)</f>
        <v>2826</v>
      </c>
      <c r="D74" s="103">
        <f>SUM(D75:D84)</f>
        <v>70.599999999999994</v>
      </c>
      <c r="E74" s="350">
        <f>SUM(E75:E84)</f>
        <v>2896.6</v>
      </c>
    </row>
    <row r="75" spans="1:5" s="305" customFormat="1" ht="49.5" customHeight="1" x14ac:dyDescent="0.25">
      <c r="A75" s="297" t="s">
        <v>382</v>
      </c>
      <c r="B75" s="304" t="s">
        <v>512</v>
      </c>
      <c r="C75" s="360">
        <v>1571</v>
      </c>
      <c r="D75" s="355"/>
      <c r="E75" s="356">
        <f t="shared" ref="E75:E94" si="8">C75+D75</f>
        <v>1571</v>
      </c>
    </row>
    <row r="76" spans="1:5" s="305" customFormat="1" ht="25.5" x14ac:dyDescent="0.25">
      <c r="A76" s="297" t="s">
        <v>383</v>
      </c>
      <c r="B76" s="304" t="s">
        <v>321</v>
      </c>
      <c r="C76" s="360">
        <v>125</v>
      </c>
      <c r="D76" s="355">
        <v>-6</v>
      </c>
      <c r="E76" s="356">
        <f t="shared" si="8"/>
        <v>119</v>
      </c>
    </row>
    <row r="77" spans="1:5" s="305" customFormat="1" ht="16.5" hidden="1" customHeight="1" x14ac:dyDescent="0.25">
      <c r="A77" s="297" t="s">
        <v>384</v>
      </c>
      <c r="B77" s="304" t="s">
        <v>322</v>
      </c>
      <c r="C77" s="360"/>
      <c r="D77" s="355"/>
      <c r="E77" s="356">
        <f t="shared" si="8"/>
        <v>0</v>
      </c>
    </row>
    <row r="78" spans="1:5" s="305" customFormat="1" hidden="1" x14ac:dyDescent="0.25">
      <c r="A78" s="297" t="s">
        <v>385</v>
      </c>
      <c r="B78" s="304" t="s">
        <v>331</v>
      </c>
      <c r="C78" s="360"/>
      <c r="D78" s="355"/>
      <c r="E78" s="356">
        <f t="shared" si="8"/>
        <v>0</v>
      </c>
    </row>
    <row r="79" spans="1:5" s="305" customFormat="1" ht="25.5" x14ac:dyDescent="0.25">
      <c r="A79" s="297" t="s">
        <v>384</v>
      </c>
      <c r="B79" s="304" t="s">
        <v>320</v>
      </c>
      <c r="C79" s="360">
        <v>300</v>
      </c>
      <c r="D79" s="355"/>
      <c r="E79" s="356">
        <f t="shared" si="8"/>
        <v>300</v>
      </c>
    </row>
    <row r="80" spans="1:5" s="305" customFormat="1" ht="25.5" x14ac:dyDescent="0.25">
      <c r="A80" s="297" t="s">
        <v>385</v>
      </c>
      <c r="B80" s="304" t="s">
        <v>319</v>
      </c>
      <c r="C80" s="360">
        <v>350</v>
      </c>
      <c r="D80" s="355"/>
      <c r="E80" s="356">
        <f t="shared" si="8"/>
        <v>350</v>
      </c>
    </row>
    <row r="81" spans="1:5" s="305" customFormat="1" hidden="1" x14ac:dyDescent="0.25">
      <c r="A81" s="297" t="s">
        <v>386</v>
      </c>
      <c r="B81" s="304"/>
      <c r="C81" s="360"/>
      <c r="D81" s="355"/>
      <c r="E81" s="356"/>
    </row>
    <row r="82" spans="1:5" s="305" customFormat="1" x14ac:dyDescent="0.25">
      <c r="A82" s="297" t="s">
        <v>386</v>
      </c>
      <c r="B82" s="304" t="s">
        <v>409</v>
      </c>
      <c r="C82" s="360">
        <v>400</v>
      </c>
      <c r="D82" s="355"/>
      <c r="E82" s="356">
        <f t="shared" si="8"/>
        <v>400</v>
      </c>
    </row>
    <row r="83" spans="1:5" s="305" customFormat="1" ht="25.5" x14ac:dyDescent="0.25">
      <c r="A83" s="297" t="s">
        <v>552</v>
      </c>
      <c r="B83" s="304" t="s">
        <v>553</v>
      </c>
      <c r="C83" s="360">
        <v>80</v>
      </c>
      <c r="D83" s="355"/>
      <c r="E83" s="356">
        <f t="shared" si="8"/>
        <v>80</v>
      </c>
    </row>
    <row r="84" spans="1:5" s="305" customFormat="1" x14ac:dyDescent="0.25">
      <c r="A84" s="297" t="s">
        <v>566</v>
      </c>
      <c r="B84" s="304" t="s">
        <v>567</v>
      </c>
      <c r="C84" s="360"/>
      <c r="D84" s="355">
        <v>76.599999999999994</v>
      </c>
      <c r="E84" s="356">
        <f t="shared" ref="E84" si="9">C84+D84</f>
        <v>76.599999999999994</v>
      </c>
    </row>
    <row r="85" spans="1:5" s="2" customFormat="1" ht="30" x14ac:dyDescent="0.25">
      <c r="A85" s="202" t="s">
        <v>378</v>
      </c>
      <c r="B85" s="300" t="s">
        <v>379</v>
      </c>
      <c r="C85" s="43">
        <v>1618.7</v>
      </c>
      <c r="D85" s="103">
        <v>388.7</v>
      </c>
      <c r="E85" s="350">
        <f t="shared" si="8"/>
        <v>2007.4</v>
      </c>
    </row>
    <row r="86" spans="1:5" s="2" customFormat="1" hidden="1" x14ac:dyDescent="0.25">
      <c r="A86" s="202" t="s">
        <v>380</v>
      </c>
      <c r="B86" s="300" t="s">
        <v>399</v>
      </c>
      <c r="C86" s="43"/>
      <c r="D86" s="103"/>
      <c r="E86" s="350">
        <f t="shared" si="8"/>
        <v>0</v>
      </c>
    </row>
    <row r="87" spans="1:5" s="2" customFormat="1" ht="45" x14ac:dyDescent="0.25">
      <c r="A87" s="202" t="s">
        <v>380</v>
      </c>
      <c r="B87" s="300" t="s">
        <v>381</v>
      </c>
      <c r="C87" s="43">
        <v>404.4</v>
      </c>
      <c r="D87" s="103"/>
      <c r="E87" s="350">
        <f t="shared" si="8"/>
        <v>404.4</v>
      </c>
    </row>
    <row r="88" spans="1:5" s="2" customFormat="1" x14ac:dyDescent="0.25">
      <c r="A88" s="202" t="s">
        <v>508</v>
      </c>
      <c r="B88" s="300" t="s">
        <v>387</v>
      </c>
      <c r="C88" s="43">
        <v>65</v>
      </c>
      <c r="D88" s="103"/>
      <c r="E88" s="350">
        <f>C88+D88</f>
        <v>65</v>
      </c>
    </row>
    <row r="89" spans="1:5" s="2" customFormat="1" ht="31.5" customHeight="1" x14ac:dyDescent="0.25">
      <c r="A89" s="202" t="s">
        <v>525</v>
      </c>
      <c r="B89" s="547" t="s">
        <v>526</v>
      </c>
      <c r="C89" s="43">
        <v>6.2</v>
      </c>
      <c r="D89" s="103"/>
      <c r="E89" s="350">
        <f>C89+D89</f>
        <v>6.2</v>
      </c>
    </row>
    <row r="90" spans="1:5" s="2" customFormat="1" x14ac:dyDescent="0.25">
      <c r="A90" s="202" t="s">
        <v>527</v>
      </c>
      <c r="B90" s="300" t="s">
        <v>523</v>
      </c>
      <c r="C90" s="43">
        <f>C91+C92+C93+C94</f>
        <v>511.2</v>
      </c>
      <c r="D90" s="103">
        <f>D91+D92+D93+D94</f>
        <v>0</v>
      </c>
      <c r="E90" s="350">
        <f>E91+E92+E93+E94</f>
        <v>511.2</v>
      </c>
    </row>
    <row r="91" spans="1:5" s="2" customFormat="1" x14ac:dyDescent="0.25">
      <c r="A91" s="297" t="s">
        <v>528</v>
      </c>
      <c r="B91" s="296" t="s">
        <v>501</v>
      </c>
      <c r="C91" s="360">
        <v>228.3</v>
      </c>
      <c r="D91" s="355"/>
      <c r="E91" s="356">
        <f t="shared" si="8"/>
        <v>228.3</v>
      </c>
    </row>
    <row r="92" spans="1:5" s="2" customFormat="1" x14ac:dyDescent="0.25">
      <c r="A92" s="297" t="s">
        <v>529</v>
      </c>
      <c r="B92" s="296" t="s">
        <v>524</v>
      </c>
      <c r="C92" s="360">
        <v>107.7</v>
      </c>
      <c r="D92" s="355"/>
      <c r="E92" s="356">
        <f t="shared" si="8"/>
        <v>107.7</v>
      </c>
    </row>
    <row r="93" spans="1:5" s="2" customFormat="1" x14ac:dyDescent="0.25">
      <c r="A93" s="297" t="s">
        <v>530</v>
      </c>
      <c r="B93" s="296" t="s">
        <v>533</v>
      </c>
      <c r="C93" s="360">
        <v>145</v>
      </c>
      <c r="D93" s="355"/>
      <c r="E93" s="356">
        <f t="shared" si="8"/>
        <v>145</v>
      </c>
    </row>
    <row r="94" spans="1:5" s="2" customFormat="1" x14ac:dyDescent="0.25">
      <c r="A94" s="297" t="s">
        <v>550</v>
      </c>
      <c r="B94" s="296" t="s">
        <v>351</v>
      </c>
      <c r="C94" s="360">
        <v>30.2</v>
      </c>
      <c r="D94" s="355"/>
      <c r="E94" s="356">
        <f t="shared" si="8"/>
        <v>30.2</v>
      </c>
    </row>
    <row r="95" spans="1:5" s="2" customFormat="1" ht="31.5" customHeight="1" x14ac:dyDescent="0.25">
      <c r="A95" s="202" t="s">
        <v>570</v>
      </c>
      <c r="B95" s="547" t="s">
        <v>571</v>
      </c>
      <c r="C95" s="43"/>
      <c r="D95" s="103">
        <v>25.3</v>
      </c>
      <c r="E95" s="350">
        <f>C95+D95</f>
        <v>25.3</v>
      </c>
    </row>
    <row r="96" spans="1:5" x14ac:dyDescent="0.25">
      <c r="A96" s="292" t="s">
        <v>290</v>
      </c>
      <c r="B96" s="302" t="s">
        <v>407</v>
      </c>
      <c r="C96" s="346">
        <v>580</v>
      </c>
      <c r="D96" s="347"/>
      <c r="E96" s="353">
        <f>C96+D96</f>
        <v>580</v>
      </c>
    </row>
    <row r="97" spans="1:5" ht="25.5" x14ac:dyDescent="0.25">
      <c r="A97" s="297"/>
      <c r="B97" s="304" t="s">
        <v>450</v>
      </c>
      <c r="C97" s="360">
        <v>21</v>
      </c>
      <c r="D97" s="355"/>
      <c r="E97" s="356">
        <v>21</v>
      </c>
    </row>
    <row r="98" spans="1:5" x14ac:dyDescent="0.25">
      <c r="A98" s="292" t="s">
        <v>291</v>
      </c>
      <c r="B98" s="302" t="s">
        <v>502</v>
      </c>
      <c r="C98" s="346">
        <f>C101+C100+C99</f>
        <v>34.9</v>
      </c>
      <c r="D98" s="358">
        <f>D101+D100+D99</f>
        <v>88.6</v>
      </c>
      <c r="E98" s="353">
        <f>C98+D98</f>
        <v>123.5</v>
      </c>
    </row>
    <row r="99" spans="1:5" x14ac:dyDescent="0.25">
      <c r="A99" s="292" t="s">
        <v>439</v>
      </c>
      <c r="B99" s="300" t="s">
        <v>441</v>
      </c>
      <c r="C99" s="43">
        <v>6</v>
      </c>
      <c r="D99" s="103">
        <v>88.6</v>
      </c>
      <c r="E99" s="350">
        <f>C99+D99</f>
        <v>94.6</v>
      </c>
    </row>
    <row r="100" spans="1:5" x14ac:dyDescent="0.25">
      <c r="A100" s="292" t="s">
        <v>440</v>
      </c>
      <c r="B100" s="300" t="s">
        <v>442</v>
      </c>
      <c r="C100" s="43">
        <v>28.9</v>
      </c>
      <c r="D100" s="103"/>
      <c r="E100" s="350">
        <f t="shared" ref="E100:E101" si="10">C100+D100</f>
        <v>28.9</v>
      </c>
    </row>
    <row r="101" spans="1:5" ht="30" hidden="1" x14ac:dyDescent="0.25">
      <c r="A101" s="292" t="s">
        <v>440</v>
      </c>
      <c r="B101" s="300" t="s">
        <v>443</v>
      </c>
      <c r="C101" s="43"/>
      <c r="D101" s="103"/>
      <c r="E101" s="350">
        <f t="shared" si="10"/>
        <v>0</v>
      </c>
    </row>
    <row r="102" spans="1:5" x14ac:dyDescent="0.25">
      <c r="A102" s="450" t="s">
        <v>74</v>
      </c>
      <c r="B102" s="306" t="s">
        <v>292</v>
      </c>
      <c r="C102" s="361">
        <f>C17+C28+C41+C47</f>
        <v>38556.699999999997</v>
      </c>
      <c r="D102" s="361">
        <f>D17+D28+D41+D47</f>
        <v>1001.3999999999999</v>
      </c>
      <c r="E102" s="361">
        <f>E17+E28+E41+E47</f>
        <v>39558.1</v>
      </c>
    </row>
    <row r="103" spans="1:5" ht="15.75" customHeight="1" x14ac:dyDescent="0.25">
      <c r="A103" s="301" t="s">
        <v>75</v>
      </c>
      <c r="B103" s="449" t="s">
        <v>494</v>
      </c>
      <c r="C103" s="346">
        <f>C104+C105+C106</f>
        <v>780.6</v>
      </c>
      <c r="D103" s="347">
        <f t="shared" ref="D103:E103" si="11">D104+D105+D106</f>
        <v>0</v>
      </c>
      <c r="E103" s="353">
        <f t="shared" si="11"/>
        <v>780.59999999999991</v>
      </c>
    </row>
    <row r="104" spans="1:5" ht="15.75" customHeight="1" x14ac:dyDescent="0.25">
      <c r="A104" s="292" t="s">
        <v>483</v>
      </c>
      <c r="B104" s="461" t="s">
        <v>498</v>
      </c>
      <c r="C104" s="351">
        <v>154.4</v>
      </c>
      <c r="D104" s="349"/>
      <c r="E104" s="352">
        <v>279.39999999999998</v>
      </c>
    </row>
    <row r="105" spans="1:5" x14ac:dyDescent="0.25">
      <c r="A105" s="292" t="s">
        <v>484</v>
      </c>
      <c r="B105" s="461" t="s">
        <v>499</v>
      </c>
      <c r="C105" s="351">
        <v>18.8</v>
      </c>
      <c r="D105" s="349"/>
      <c r="E105" s="352">
        <f t="shared" ref="E105" si="12">C105+D105</f>
        <v>18.8</v>
      </c>
    </row>
    <row r="106" spans="1:5" x14ac:dyDescent="0.25">
      <c r="A106" s="292" t="s">
        <v>485</v>
      </c>
      <c r="B106" s="461" t="s">
        <v>500</v>
      </c>
      <c r="C106" s="351">
        <v>607.4</v>
      </c>
      <c r="D106" s="349"/>
      <c r="E106" s="352">
        <v>482.4</v>
      </c>
    </row>
    <row r="107" spans="1:5" x14ac:dyDescent="0.25">
      <c r="A107" s="450" t="s">
        <v>76</v>
      </c>
      <c r="B107" s="306" t="s">
        <v>172</v>
      </c>
      <c r="C107" s="361">
        <f>C102+C103</f>
        <v>39337.299999999996</v>
      </c>
      <c r="D107" s="361">
        <f t="shared" ref="D107:E107" si="13">D102+D103</f>
        <v>1001.3999999999999</v>
      </c>
      <c r="E107" s="361">
        <f t="shared" si="13"/>
        <v>40338.699999999997</v>
      </c>
    </row>
  </sheetData>
  <mergeCells count="13">
    <mergeCell ref="B1:E1"/>
    <mergeCell ref="B3:E3"/>
    <mergeCell ref="B4:E4"/>
    <mergeCell ref="B2:E2"/>
    <mergeCell ref="A14:C14"/>
    <mergeCell ref="B5:E5"/>
    <mergeCell ref="B6:E6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workbookViewId="0">
      <selection activeCell="C20" sqref="C2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505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20" customFormat="1" ht="15" hidden="1" customHeight="1" x14ac:dyDescent="0.25">
      <c r="B5" s="555" t="s">
        <v>410</v>
      </c>
      <c r="C5" s="555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</row>
    <row r="6" spans="2:15" s="320" customFormat="1" hidden="1" x14ac:dyDescent="0.25">
      <c r="B6" s="555" t="s">
        <v>424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5"/>
      <c r="O6" s="555"/>
    </row>
    <row r="7" spans="2:15" s="320" customFormat="1" ht="14.25" hidden="1" customHeight="1" x14ac:dyDescent="0.25">
      <c r="B7" s="555" t="s">
        <v>411</v>
      </c>
      <c r="C7" s="555"/>
      <c r="D7" s="555"/>
      <c r="E7" s="555"/>
      <c r="F7" s="555"/>
      <c r="G7" s="555"/>
      <c r="H7" s="555"/>
      <c r="I7" s="555"/>
      <c r="J7" s="555"/>
      <c r="K7" s="555"/>
      <c r="L7" s="555"/>
      <c r="M7" s="555"/>
      <c r="N7" s="555"/>
      <c r="O7" s="555"/>
    </row>
    <row r="8" spans="2:15" s="320" customFormat="1" hidden="1" x14ac:dyDescent="0.25">
      <c r="B8" s="555" t="s">
        <v>423</v>
      </c>
      <c r="C8" s="55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</row>
    <row r="9" spans="2:15" s="320" customFormat="1" hidden="1" x14ac:dyDescent="0.25">
      <c r="B9" s="555" t="s">
        <v>420</v>
      </c>
      <c r="C9" s="555"/>
      <c r="D9" s="555"/>
      <c r="E9" s="555"/>
      <c r="F9" s="555"/>
      <c r="G9" s="555"/>
      <c r="H9" s="555"/>
      <c r="I9" s="555"/>
      <c r="J9" s="555"/>
      <c r="K9" s="555"/>
      <c r="L9" s="555"/>
      <c r="M9" s="555"/>
      <c r="N9" s="555"/>
      <c r="O9" s="555"/>
    </row>
    <row r="10" spans="2:15" s="320" customFormat="1" hidden="1" x14ac:dyDescent="0.25">
      <c r="B10" s="555" t="s">
        <v>422</v>
      </c>
      <c r="C10" s="555"/>
      <c r="D10" s="555"/>
      <c r="E10" s="555"/>
      <c r="F10" s="555"/>
      <c r="G10" s="555"/>
      <c r="H10" s="555"/>
      <c r="I10" s="555"/>
      <c r="J10" s="555"/>
      <c r="K10" s="555"/>
      <c r="L10" s="555"/>
      <c r="M10" s="555"/>
      <c r="N10" s="555"/>
      <c r="O10" s="555"/>
    </row>
    <row r="11" spans="2:15" s="320" customFormat="1" hidden="1" x14ac:dyDescent="0.25">
      <c r="B11" s="555" t="s">
        <v>425</v>
      </c>
      <c r="C11" s="555"/>
      <c r="D11" s="555"/>
      <c r="E11" s="555"/>
      <c r="F11" s="555"/>
      <c r="G11" s="555"/>
      <c r="H11" s="555"/>
      <c r="I11" s="555"/>
      <c r="J11" s="555"/>
      <c r="K11" s="555"/>
      <c r="L11" s="555"/>
      <c r="M11" s="555"/>
      <c r="N11" s="555"/>
      <c r="O11" s="555"/>
    </row>
    <row r="12" spans="2:15" s="320" customFormat="1" hidden="1" x14ac:dyDescent="0.25">
      <c r="B12" s="555" t="s">
        <v>426</v>
      </c>
      <c r="C12" s="555"/>
      <c r="D12" s="555"/>
      <c r="E12" s="555"/>
      <c r="F12" s="555"/>
      <c r="G12" s="555"/>
      <c r="H12" s="555"/>
      <c r="I12" s="555"/>
      <c r="J12" s="555"/>
      <c r="K12" s="555"/>
      <c r="L12" s="555"/>
      <c r="M12" s="555"/>
      <c r="N12" s="555"/>
      <c r="O12" s="555"/>
    </row>
    <row r="13" spans="2:15" s="320" customFormat="1" hidden="1" x14ac:dyDescent="0.25">
      <c r="B13" s="555" t="s">
        <v>431</v>
      </c>
      <c r="C13" s="555"/>
      <c r="D13" s="555"/>
      <c r="E13" s="555"/>
      <c r="F13" s="555"/>
      <c r="G13" s="555"/>
      <c r="H13" s="555"/>
      <c r="I13" s="555"/>
      <c r="J13" s="555"/>
      <c r="K13" s="555"/>
      <c r="L13" s="555"/>
      <c r="M13" s="555"/>
      <c r="N13" s="555"/>
      <c r="O13" s="555"/>
    </row>
    <row r="14" spans="2:15" s="320" customFormat="1" hidden="1" x14ac:dyDescent="0.25">
      <c r="B14" s="555" t="s">
        <v>436</v>
      </c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555"/>
      <c r="O14" s="555"/>
    </row>
    <row r="15" spans="2:15" s="320" customFormat="1" hidden="1" x14ac:dyDescent="0.25">
      <c r="B15" s="555" t="s">
        <v>438</v>
      </c>
      <c r="C15" s="555"/>
      <c r="D15" s="555"/>
      <c r="E15" s="555"/>
      <c r="F15" s="555"/>
      <c r="G15" s="555"/>
      <c r="H15" s="555"/>
      <c r="I15" s="555"/>
      <c r="J15" s="555"/>
      <c r="K15" s="555"/>
      <c r="L15" s="555"/>
      <c r="M15" s="555"/>
      <c r="N15" s="555"/>
      <c r="O15" s="555"/>
    </row>
    <row r="16" spans="2:15" s="320" customFormat="1" hidden="1" x14ac:dyDescent="0.25">
      <c r="B16" s="555" t="s">
        <v>432</v>
      </c>
      <c r="C16" s="555"/>
      <c r="D16" s="555"/>
      <c r="E16" s="555"/>
      <c r="F16" s="555"/>
      <c r="G16" s="555"/>
      <c r="H16" s="555"/>
      <c r="I16" s="555"/>
      <c r="J16" s="555"/>
      <c r="K16" s="555"/>
      <c r="L16" s="555"/>
      <c r="M16" s="555"/>
      <c r="N16" s="555"/>
      <c r="O16" s="555"/>
    </row>
    <row r="17" spans="1:16" s="320" customFormat="1" x14ac:dyDescent="0.25">
      <c r="B17" s="478"/>
      <c r="C17" s="477" t="s">
        <v>519</v>
      </c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</row>
    <row r="18" spans="1:16" s="320" customFormat="1" x14ac:dyDescent="0.25">
      <c r="B18" s="478"/>
      <c r="C18" s="477" t="s">
        <v>538</v>
      </c>
      <c r="D18" s="478"/>
      <c r="E18" s="478"/>
      <c r="F18" s="478"/>
      <c r="G18" s="478"/>
      <c r="H18" s="478"/>
      <c r="I18" s="478"/>
      <c r="J18" s="478"/>
      <c r="K18" s="478"/>
      <c r="L18" s="478"/>
      <c r="M18" s="478"/>
      <c r="N18" s="478"/>
      <c r="O18" s="478"/>
    </row>
    <row r="19" spans="1:16" s="320" customFormat="1" x14ac:dyDescent="0.25">
      <c r="B19" s="548"/>
      <c r="C19" s="549" t="s">
        <v>560</v>
      </c>
      <c r="D19" s="548"/>
      <c r="E19" s="548"/>
      <c r="F19" s="548"/>
      <c r="G19" s="548"/>
      <c r="H19" s="548"/>
      <c r="I19" s="548"/>
      <c r="J19" s="548"/>
      <c r="K19" s="548"/>
      <c r="L19" s="548"/>
      <c r="M19" s="548"/>
      <c r="N19" s="548"/>
      <c r="O19" s="548"/>
    </row>
    <row r="20" spans="1:16" s="320" customFormat="1" x14ac:dyDescent="0.25">
      <c r="B20" s="548"/>
      <c r="C20" s="549" t="s">
        <v>573</v>
      </c>
      <c r="D20" s="548"/>
      <c r="E20" s="548"/>
      <c r="F20" s="548"/>
      <c r="G20" s="548"/>
      <c r="H20" s="548"/>
      <c r="I20" s="548"/>
      <c r="J20" s="548"/>
      <c r="K20" s="548"/>
      <c r="L20" s="548"/>
      <c r="M20" s="548"/>
      <c r="N20" s="548"/>
      <c r="O20" s="548"/>
    </row>
    <row r="21" spans="1:16" s="320" customFormat="1" x14ac:dyDescent="0.25"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</row>
    <row r="22" spans="1:16" s="323" customFormat="1" ht="38.25" customHeight="1" x14ac:dyDescent="0.25">
      <c r="A22" s="670" t="s">
        <v>458</v>
      </c>
      <c r="B22" s="670"/>
      <c r="C22" s="670"/>
      <c r="D22" s="670"/>
      <c r="E22" s="670"/>
      <c r="F22" s="670"/>
      <c r="G22" s="670"/>
      <c r="H22" s="670"/>
      <c r="I22" s="670"/>
      <c r="J22" s="670"/>
      <c r="K22" s="670"/>
      <c r="L22" s="670"/>
      <c r="M22" s="670"/>
      <c r="N22" s="670"/>
      <c r="O22" s="670"/>
    </row>
    <row r="23" spans="1:16" ht="18.75" customHeight="1" x14ac:dyDescent="0.25">
      <c r="A23" s="58"/>
      <c r="B23" s="58"/>
      <c r="C23" s="58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4" t="s">
        <v>406</v>
      </c>
    </row>
    <row r="24" spans="1:16" x14ac:dyDescent="0.25">
      <c r="A24" s="561" t="s">
        <v>5</v>
      </c>
      <c r="B24" s="564" t="s">
        <v>325</v>
      </c>
      <c r="C24" s="564" t="s">
        <v>54</v>
      </c>
      <c r="D24" s="577" t="s">
        <v>336</v>
      </c>
      <c r="E24" s="593" t="s">
        <v>194</v>
      </c>
      <c r="F24" s="593"/>
      <c r="G24" s="593"/>
      <c r="H24" s="567" t="s">
        <v>338</v>
      </c>
      <c r="I24" s="591" t="s">
        <v>194</v>
      </c>
      <c r="J24" s="591"/>
      <c r="K24" s="591"/>
      <c r="L24" s="576" t="s">
        <v>0</v>
      </c>
      <c r="M24" s="576" t="s">
        <v>194</v>
      </c>
      <c r="N24" s="576"/>
      <c r="O24" s="576"/>
    </row>
    <row r="25" spans="1:16" x14ac:dyDescent="0.25">
      <c r="A25" s="562"/>
      <c r="B25" s="565"/>
      <c r="C25" s="565"/>
      <c r="D25" s="578"/>
      <c r="E25" s="593" t="s">
        <v>1</v>
      </c>
      <c r="F25" s="593"/>
      <c r="G25" s="583" t="s">
        <v>2</v>
      </c>
      <c r="H25" s="568"/>
      <c r="I25" s="591" t="s">
        <v>1</v>
      </c>
      <c r="J25" s="591"/>
      <c r="K25" s="560" t="s">
        <v>2</v>
      </c>
      <c r="L25" s="576"/>
      <c r="M25" s="576" t="s">
        <v>1</v>
      </c>
      <c r="N25" s="576"/>
      <c r="O25" s="559" t="s">
        <v>2</v>
      </c>
    </row>
    <row r="26" spans="1:16" ht="30.75" customHeight="1" x14ac:dyDescent="0.25">
      <c r="A26" s="563"/>
      <c r="B26" s="566"/>
      <c r="C26" s="566"/>
      <c r="D26" s="579"/>
      <c r="E26" s="117" t="s">
        <v>3</v>
      </c>
      <c r="F26" s="115" t="s">
        <v>4</v>
      </c>
      <c r="G26" s="583"/>
      <c r="H26" s="569"/>
      <c r="I26" s="116" t="s">
        <v>3</v>
      </c>
      <c r="J26" s="112" t="s">
        <v>4</v>
      </c>
      <c r="K26" s="560"/>
      <c r="L26" s="576"/>
      <c r="M26" s="113" t="s">
        <v>3</v>
      </c>
      <c r="N26" s="111" t="s">
        <v>4</v>
      </c>
      <c r="O26" s="559"/>
      <c r="P26" s="127"/>
    </row>
    <row r="27" spans="1:16" ht="15.95" customHeight="1" x14ac:dyDescent="0.25">
      <c r="A27" s="13" t="s">
        <v>71</v>
      </c>
      <c r="B27" s="573" t="s">
        <v>6</v>
      </c>
      <c r="C27" s="574"/>
      <c r="D27" s="574"/>
      <c r="E27" s="574"/>
      <c r="F27" s="574"/>
      <c r="G27" s="574"/>
      <c r="H27" s="574"/>
      <c r="I27" s="574"/>
      <c r="J27" s="574"/>
      <c r="K27" s="574"/>
      <c r="L27" s="574"/>
      <c r="M27" s="574"/>
      <c r="N27" s="574"/>
      <c r="O27" s="575"/>
    </row>
    <row r="28" spans="1:16" ht="15" customHeight="1" x14ac:dyDescent="0.25">
      <c r="A28" s="5" t="s">
        <v>182</v>
      </c>
      <c r="B28" s="80" t="s">
        <v>20</v>
      </c>
      <c r="C28" s="39" t="s">
        <v>30</v>
      </c>
      <c r="D28" s="16">
        <f>E28+G28</f>
        <v>12</v>
      </c>
      <c r="E28" s="43"/>
      <c r="F28" s="43"/>
      <c r="G28" s="43">
        <v>12</v>
      </c>
      <c r="H28" s="24">
        <f>I28+K28</f>
        <v>0</v>
      </c>
      <c r="I28" s="10"/>
      <c r="J28" s="10"/>
      <c r="K28" s="10"/>
      <c r="L28" s="12">
        <f>M28+O28</f>
        <v>12</v>
      </c>
      <c r="M28" s="12">
        <f>E28+I28</f>
        <v>0</v>
      </c>
      <c r="N28" s="12">
        <f>F28+J28</f>
        <v>0</v>
      </c>
      <c r="O28" s="12">
        <f>G28+K28</f>
        <v>12</v>
      </c>
    </row>
    <row r="29" spans="1:16" ht="15.95" customHeight="1" x14ac:dyDescent="0.25">
      <c r="A29" s="20" t="s">
        <v>72</v>
      </c>
      <c r="B29" s="21" t="s">
        <v>174</v>
      </c>
      <c r="C29" s="22"/>
      <c r="D29" s="23">
        <f t="shared" ref="D29:O29" si="0">D28</f>
        <v>12</v>
      </c>
      <c r="E29" s="23">
        <f t="shared" si="0"/>
        <v>0</v>
      </c>
      <c r="F29" s="23">
        <f t="shared" si="0"/>
        <v>0</v>
      </c>
      <c r="G29" s="23">
        <f t="shared" si="0"/>
        <v>12</v>
      </c>
      <c r="H29" s="10">
        <f t="shared" si="0"/>
        <v>0</v>
      </c>
      <c r="I29" s="10">
        <f t="shared" si="0"/>
        <v>0</v>
      </c>
      <c r="J29" s="10">
        <f t="shared" si="0"/>
        <v>0</v>
      </c>
      <c r="K29" s="10">
        <f t="shared" si="0"/>
        <v>0</v>
      </c>
      <c r="L29" s="21">
        <f t="shared" si="0"/>
        <v>12</v>
      </c>
      <c r="M29" s="21">
        <f t="shared" si="0"/>
        <v>0</v>
      </c>
      <c r="N29" s="21">
        <f t="shared" si="0"/>
        <v>0</v>
      </c>
      <c r="O29" s="21">
        <f t="shared" si="0"/>
        <v>12</v>
      </c>
    </row>
    <row r="30" spans="1:16" ht="15.95" customHeight="1" x14ac:dyDescent="0.25">
      <c r="A30" s="13" t="s">
        <v>73</v>
      </c>
      <c r="B30" s="573" t="s">
        <v>59</v>
      </c>
      <c r="C30" s="574"/>
      <c r="D30" s="574"/>
      <c r="E30" s="574"/>
      <c r="F30" s="574"/>
      <c r="G30" s="574"/>
      <c r="H30" s="574"/>
      <c r="I30" s="574"/>
      <c r="J30" s="574"/>
      <c r="K30" s="574"/>
      <c r="L30" s="574"/>
      <c r="M30" s="574"/>
      <c r="N30" s="574"/>
      <c r="O30" s="575"/>
    </row>
    <row r="31" spans="1:16" ht="15" customHeight="1" x14ac:dyDescent="0.25">
      <c r="A31" s="5" t="s">
        <v>74</v>
      </c>
      <c r="B31" s="80" t="s">
        <v>20</v>
      </c>
      <c r="C31" s="81"/>
      <c r="D31" s="16">
        <f>E31+G31</f>
        <v>395.5</v>
      </c>
      <c r="E31" s="43">
        <f>E34+E35+E33+E32</f>
        <v>0</v>
      </c>
      <c r="F31" s="43">
        <f t="shared" ref="F31:O31" si="1">F34+F35+F33+F32</f>
        <v>0</v>
      </c>
      <c r="G31" s="43">
        <f t="shared" si="1"/>
        <v>395.5</v>
      </c>
      <c r="H31" s="24">
        <f t="shared" si="1"/>
        <v>0</v>
      </c>
      <c r="I31" s="10">
        <f t="shared" si="1"/>
        <v>0</v>
      </c>
      <c r="J31" s="10">
        <f t="shared" si="1"/>
        <v>0</v>
      </c>
      <c r="K31" s="10">
        <f t="shared" si="1"/>
        <v>0</v>
      </c>
      <c r="L31" s="12">
        <f t="shared" si="1"/>
        <v>395.5</v>
      </c>
      <c r="M31" s="12">
        <f t="shared" si="1"/>
        <v>0</v>
      </c>
      <c r="N31" s="12">
        <f t="shared" si="1"/>
        <v>0</v>
      </c>
      <c r="O31" s="12">
        <f t="shared" si="1"/>
        <v>395.5</v>
      </c>
    </row>
    <row r="32" spans="1:16" ht="15" customHeight="1" x14ac:dyDescent="0.25">
      <c r="A32" s="19"/>
      <c r="B32" s="80"/>
      <c r="C32" s="30" t="s">
        <v>25</v>
      </c>
      <c r="D32" s="16">
        <f>E32+G32</f>
        <v>118.9</v>
      </c>
      <c r="E32" s="16"/>
      <c r="F32" s="16"/>
      <c r="G32" s="16">
        <v>118.9</v>
      </c>
      <c r="H32" s="10">
        <f>I32+K32</f>
        <v>0</v>
      </c>
      <c r="I32" s="10"/>
      <c r="J32" s="10"/>
      <c r="K32" s="10"/>
      <c r="L32" s="12">
        <f>M32+O32</f>
        <v>118.9</v>
      </c>
      <c r="M32" s="12">
        <f t="shared" ref="M32:M33" si="2">E32+I32</f>
        <v>0</v>
      </c>
      <c r="N32" s="12">
        <f t="shared" ref="N32:N33" si="3">F32+J32</f>
        <v>0</v>
      </c>
      <c r="O32" s="12">
        <f t="shared" ref="O32:O33" si="4">G32+K32</f>
        <v>118.9</v>
      </c>
    </row>
    <row r="33" spans="1:15" x14ac:dyDescent="0.25">
      <c r="A33" s="40"/>
      <c r="B33" s="41"/>
      <c r="C33" s="82" t="s">
        <v>31</v>
      </c>
      <c r="D33" s="16">
        <f>E33+G33</f>
        <v>256.39999999999998</v>
      </c>
      <c r="E33" s="16"/>
      <c r="F33" s="16"/>
      <c r="G33" s="16">
        <v>256.39999999999998</v>
      </c>
      <c r="H33" s="10">
        <f>I33+K33</f>
        <v>0</v>
      </c>
      <c r="I33" s="10"/>
      <c r="J33" s="10"/>
      <c r="K33" s="10"/>
      <c r="L33" s="12">
        <f>M33+O33</f>
        <v>256.39999999999998</v>
      </c>
      <c r="M33" s="12">
        <f t="shared" si="2"/>
        <v>0</v>
      </c>
      <c r="N33" s="12">
        <f t="shared" si="3"/>
        <v>0</v>
      </c>
      <c r="O33" s="12">
        <f t="shared" si="4"/>
        <v>256.39999999999998</v>
      </c>
    </row>
    <row r="34" spans="1:15" ht="15" customHeight="1" x14ac:dyDescent="0.25">
      <c r="A34" s="19"/>
      <c r="B34" s="80"/>
      <c r="C34" s="411" t="s">
        <v>22</v>
      </c>
      <c r="D34" s="16">
        <f>E34+G34</f>
        <v>10.1</v>
      </c>
      <c r="E34" s="16"/>
      <c r="F34" s="16"/>
      <c r="G34" s="16">
        <v>10.1</v>
      </c>
      <c r="H34" s="10">
        <f>I34+K34</f>
        <v>0</v>
      </c>
      <c r="I34" s="10"/>
      <c r="J34" s="10"/>
      <c r="K34" s="10"/>
      <c r="L34" s="12">
        <f>M34+O34</f>
        <v>10.1</v>
      </c>
      <c r="M34" s="12">
        <f t="shared" ref="M34:O35" si="5">E34+I34</f>
        <v>0</v>
      </c>
      <c r="N34" s="12">
        <f t="shared" si="5"/>
        <v>0</v>
      </c>
      <c r="O34" s="12">
        <f t="shared" si="5"/>
        <v>10.1</v>
      </c>
    </row>
    <row r="35" spans="1:15" x14ac:dyDescent="0.25">
      <c r="A35" s="40"/>
      <c r="B35" s="41"/>
      <c r="C35" s="39" t="s">
        <v>30</v>
      </c>
      <c r="D35" s="16">
        <f>E35+G35</f>
        <v>10.1</v>
      </c>
      <c r="E35" s="16"/>
      <c r="F35" s="16"/>
      <c r="G35" s="16">
        <v>10.1</v>
      </c>
      <c r="H35" s="10">
        <f>I35+K35</f>
        <v>0</v>
      </c>
      <c r="I35" s="10"/>
      <c r="J35" s="10"/>
      <c r="K35" s="10"/>
      <c r="L35" s="12">
        <f>M35+O35</f>
        <v>10.1</v>
      </c>
      <c r="M35" s="12">
        <f t="shared" si="5"/>
        <v>0</v>
      </c>
      <c r="N35" s="12">
        <f t="shared" si="5"/>
        <v>0</v>
      </c>
      <c r="O35" s="12">
        <f t="shared" si="5"/>
        <v>10.1</v>
      </c>
    </row>
    <row r="36" spans="1:15" ht="15.95" customHeight="1" x14ac:dyDescent="0.25">
      <c r="A36" s="20" t="s">
        <v>75</v>
      </c>
      <c r="B36" s="21" t="s">
        <v>175</v>
      </c>
      <c r="C36" s="22"/>
      <c r="D36" s="23">
        <f>D31</f>
        <v>395.5</v>
      </c>
      <c r="E36" s="23">
        <f>E31</f>
        <v>0</v>
      </c>
      <c r="F36" s="23">
        <f>F31</f>
        <v>0</v>
      </c>
      <c r="G36" s="23">
        <f>G31</f>
        <v>395.5</v>
      </c>
      <c r="H36" s="10">
        <f>H31</f>
        <v>0</v>
      </c>
      <c r="I36" s="10">
        <f t="shared" ref="I36:K36" si="6">I31</f>
        <v>0</v>
      </c>
      <c r="J36" s="10">
        <f t="shared" si="6"/>
        <v>0</v>
      </c>
      <c r="K36" s="10">
        <f t="shared" si="6"/>
        <v>0</v>
      </c>
      <c r="L36" s="21">
        <f>L31</f>
        <v>395.5</v>
      </c>
      <c r="M36" s="21">
        <f>M31</f>
        <v>0</v>
      </c>
      <c r="N36" s="21">
        <f>N31</f>
        <v>0</v>
      </c>
      <c r="O36" s="21">
        <f>O31</f>
        <v>395.5</v>
      </c>
    </row>
    <row r="37" spans="1:15" ht="15.95" hidden="1" customHeight="1" x14ac:dyDescent="0.25">
      <c r="A37" s="19" t="s">
        <v>73</v>
      </c>
      <c r="B37" s="652" t="s">
        <v>63</v>
      </c>
      <c r="C37" s="667"/>
      <c r="D37" s="667"/>
      <c r="E37" s="667"/>
      <c r="F37" s="667"/>
      <c r="G37" s="667"/>
      <c r="H37" s="667"/>
      <c r="I37" s="667"/>
      <c r="J37" s="667"/>
      <c r="K37" s="667"/>
      <c r="L37" s="667"/>
      <c r="M37" s="667"/>
      <c r="N37" s="667"/>
      <c r="O37" s="668"/>
    </row>
    <row r="38" spans="1:15" ht="15" hidden="1" customHeight="1" x14ac:dyDescent="0.25">
      <c r="A38" s="5" t="s">
        <v>74</v>
      </c>
      <c r="B38" s="35" t="s">
        <v>20</v>
      </c>
      <c r="C38" s="15" t="s">
        <v>32</v>
      </c>
      <c r="D38" s="16">
        <f>E38+G38</f>
        <v>0</v>
      </c>
      <c r="E38" s="16"/>
      <c r="F38" s="16"/>
      <c r="G38" s="16"/>
      <c r="H38" s="24">
        <f>I38+K38</f>
        <v>0</v>
      </c>
      <c r="I38" s="24"/>
      <c r="J38" s="24"/>
      <c r="K38" s="24"/>
      <c r="L38" s="12">
        <f>M38+O38</f>
        <v>0</v>
      </c>
      <c r="M38" s="12">
        <f>E38+I38</f>
        <v>0</v>
      </c>
      <c r="N38" s="12">
        <f>F38+J38</f>
        <v>0</v>
      </c>
      <c r="O38" s="12">
        <f>G38+K38</f>
        <v>0</v>
      </c>
    </row>
    <row r="39" spans="1:15" ht="15.95" hidden="1" customHeight="1" x14ac:dyDescent="0.25">
      <c r="A39" s="20" t="s">
        <v>75</v>
      </c>
      <c r="B39" s="21" t="s">
        <v>176</v>
      </c>
      <c r="C39" s="128"/>
      <c r="D39" s="23">
        <f>D38</f>
        <v>0</v>
      </c>
      <c r="E39" s="23">
        <f>E38</f>
        <v>0</v>
      </c>
      <c r="F39" s="23">
        <f>F38</f>
        <v>0</v>
      </c>
      <c r="G39" s="23">
        <f>G38</f>
        <v>0</v>
      </c>
      <c r="H39" s="24">
        <f t="shared" ref="H39:O39" si="7">H38</f>
        <v>0</v>
      </c>
      <c r="I39" s="24">
        <f t="shared" si="7"/>
        <v>0</v>
      </c>
      <c r="J39" s="24">
        <f t="shared" si="7"/>
        <v>0</v>
      </c>
      <c r="K39" s="24">
        <f t="shared" si="7"/>
        <v>0</v>
      </c>
      <c r="L39" s="21">
        <f t="shared" si="7"/>
        <v>0</v>
      </c>
      <c r="M39" s="21">
        <f t="shared" si="7"/>
        <v>0</v>
      </c>
      <c r="N39" s="21">
        <f t="shared" si="7"/>
        <v>0</v>
      </c>
      <c r="O39" s="21">
        <f t="shared" si="7"/>
        <v>0</v>
      </c>
    </row>
    <row r="40" spans="1:15" ht="15.95" hidden="1" customHeight="1" x14ac:dyDescent="0.25">
      <c r="A40" s="5" t="s">
        <v>76</v>
      </c>
      <c r="B40" s="669" t="s">
        <v>171</v>
      </c>
      <c r="C40" s="653"/>
      <c r="D40" s="653"/>
      <c r="E40" s="653"/>
      <c r="F40" s="653"/>
      <c r="G40" s="653"/>
      <c r="H40" s="653"/>
      <c r="I40" s="653"/>
      <c r="J40" s="653"/>
      <c r="K40" s="653"/>
      <c r="L40" s="653"/>
      <c r="M40" s="653"/>
      <c r="N40" s="653"/>
      <c r="O40" s="654"/>
    </row>
    <row r="41" spans="1:15" ht="15" hidden="1" customHeight="1" x14ac:dyDescent="0.25">
      <c r="A41" s="5" t="s">
        <v>77</v>
      </c>
      <c r="B41" s="92" t="s">
        <v>20</v>
      </c>
      <c r="C41" s="30" t="s">
        <v>51</v>
      </c>
      <c r="D41" s="16">
        <f>E41+G41</f>
        <v>0</v>
      </c>
      <c r="E41" s="16"/>
      <c r="F41" s="16"/>
      <c r="G41" s="16"/>
      <c r="H41" s="10">
        <f>I41+K41</f>
        <v>0</v>
      </c>
      <c r="I41" s="10"/>
      <c r="J41" s="10"/>
      <c r="K41" s="10"/>
      <c r="L41" s="12">
        <f>M41+O41</f>
        <v>0</v>
      </c>
      <c r="M41" s="12">
        <f t="shared" ref="M41" si="8">E41+I41</f>
        <v>0</v>
      </c>
      <c r="N41" s="12">
        <f t="shared" ref="N41" si="9">F41+J41</f>
        <v>0</v>
      </c>
      <c r="O41" s="12">
        <f t="shared" ref="O41" si="10">G41+K41</f>
        <v>0</v>
      </c>
    </row>
    <row r="42" spans="1:15" ht="15.95" hidden="1" customHeight="1" x14ac:dyDescent="0.25">
      <c r="A42" s="20" t="s">
        <v>78</v>
      </c>
      <c r="B42" s="21" t="s">
        <v>177</v>
      </c>
      <c r="C42" s="128"/>
      <c r="D42" s="23">
        <f>D41</f>
        <v>0</v>
      </c>
      <c r="E42" s="23">
        <f t="shared" ref="E42:G42" si="11">E41</f>
        <v>0</v>
      </c>
      <c r="F42" s="23">
        <f t="shared" si="11"/>
        <v>0</v>
      </c>
      <c r="G42" s="23">
        <f t="shared" si="11"/>
        <v>0</v>
      </c>
      <c r="H42" s="24">
        <f>H41</f>
        <v>0</v>
      </c>
      <c r="I42" s="24">
        <f t="shared" ref="I42:K42" si="12">I41</f>
        <v>0</v>
      </c>
      <c r="J42" s="24">
        <f t="shared" si="12"/>
        <v>0</v>
      </c>
      <c r="K42" s="24">
        <f t="shared" si="12"/>
        <v>0</v>
      </c>
      <c r="L42" s="21">
        <f>L41</f>
        <v>0</v>
      </c>
      <c r="M42" s="21">
        <f t="shared" ref="M42:O42" si="13">M41</f>
        <v>0</v>
      </c>
      <c r="N42" s="21">
        <f t="shared" si="13"/>
        <v>0</v>
      </c>
      <c r="O42" s="21">
        <f t="shared" si="13"/>
        <v>0</v>
      </c>
    </row>
    <row r="43" spans="1:15" ht="15.95" customHeight="1" x14ac:dyDescent="0.25">
      <c r="A43" s="19" t="s">
        <v>76</v>
      </c>
      <c r="B43" s="573" t="s">
        <v>181</v>
      </c>
      <c r="C43" s="574"/>
      <c r="D43" s="574"/>
      <c r="E43" s="574"/>
      <c r="F43" s="574"/>
      <c r="G43" s="574"/>
      <c r="H43" s="574"/>
      <c r="I43" s="574"/>
      <c r="J43" s="574"/>
      <c r="K43" s="574"/>
      <c r="L43" s="574"/>
      <c r="M43" s="574"/>
      <c r="N43" s="574"/>
      <c r="O43" s="575"/>
    </row>
    <row r="44" spans="1:15" ht="15" customHeight="1" x14ac:dyDescent="0.25">
      <c r="A44" s="5" t="s">
        <v>77</v>
      </c>
      <c r="B44" s="29" t="s">
        <v>20</v>
      </c>
      <c r="C44" s="30" t="s">
        <v>25</v>
      </c>
      <c r="D44" s="16">
        <f>E44+G44</f>
        <v>567.29999999999995</v>
      </c>
      <c r="E44" s="43">
        <v>5.3</v>
      </c>
      <c r="F44" s="43">
        <v>1.5</v>
      </c>
      <c r="G44" s="43">
        <v>562</v>
      </c>
      <c r="H44" s="24">
        <f>I44+K44</f>
        <v>0</v>
      </c>
      <c r="I44" s="10">
        <v>6</v>
      </c>
      <c r="J44" s="10"/>
      <c r="K44" s="10">
        <v>-6</v>
      </c>
      <c r="L44" s="12">
        <f>M44+O44</f>
        <v>567.29999999999995</v>
      </c>
      <c r="M44" s="12">
        <f>E44+I44</f>
        <v>11.3</v>
      </c>
      <c r="N44" s="12">
        <f>F44+J44</f>
        <v>1.5</v>
      </c>
      <c r="O44" s="12">
        <f>G44+K44</f>
        <v>556</v>
      </c>
    </row>
    <row r="45" spans="1:15" ht="15.95" customHeight="1" x14ac:dyDescent="0.25">
      <c r="A45" s="20" t="s">
        <v>78</v>
      </c>
      <c r="B45" s="21" t="s">
        <v>178</v>
      </c>
      <c r="C45" s="22"/>
      <c r="D45" s="23">
        <f>D44</f>
        <v>567.29999999999995</v>
      </c>
      <c r="E45" s="23">
        <f>E44</f>
        <v>5.3</v>
      </c>
      <c r="F45" s="23">
        <f>F44</f>
        <v>1.5</v>
      </c>
      <c r="G45" s="23">
        <f>G44</f>
        <v>562</v>
      </c>
      <c r="H45" s="24">
        <f t="shared" ref="H45:O45" si="14">H44</f>
        <v>0</v>
      </c>
      <c r="I45" s="24">
        <f t="shared" si="14"/>
        <v>6</v>
      </c>
      <c r="J45" s="24">
        <f t="shared" si="14"/>
        <v>0</v>
      </c>
      <c r="K45" s="24">
        <f t="shared" si="14"/>
        <v>-6</v>
      </c>
      <c r="L45" s="21">
        <f t="shared" si="14"/>
        <v>567.29999999999995</v>
      </c>
      <c r="M45" s="21">
        <f t="shared" si="14"/>
        <v>11.3</v>
      </c>
      <c r="N45" s="21">
        <f t="shared" si="14"/>
        <v>1.5</v>
      </c>
      <c r="O45" s="21">
        <f t="shared" si="14"/>
        <v>556</v>
      </c>
    </row>
    <row r="46" spans="1:15" ht="15.95" customHeight="1" x14ac:dyDescent="0.25">
      <c r="A46" s="13" t="s">
        <v>79</v>
      </c>
      <c r="B46" s="573" t="s">
        <v>66</v>
      </c>
      <c r="C46" s="574"/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575"/>
    </row>
    <row r="47" spans="1:15" ht="15" customHeight="1" x14ac:dyDescent="0.25">
      <c r="A47" s="32" t="s">
        <v>80</v>
      </c>
      <c r="B47" s="29" t="s">
        <v>20</v>
      </c>
      <c r="C47" s="39" t="s">
        <v>30</v>
      </c>
      <c r="D47" s="16">
        <f>E47+G47</f>
        <v>151.29999999999998</v>
      </c>
      <c r="E47" s="16">
        <v>4.7</v>
      </c>
      <c r="F47" s="16">
        <v>1.5</v>
      </c>
      <c r="G47" s="16">
        <v>146.6</v>
      </c>
      <c r="H47" s="10">
        <f>I47+K47</f>
        <v>0</v>
      </c>
      <c r="I47" s="10"/>
      <c r="J47" s="10"/>
      <c r="K47" s="10"/>
      <c r="L47" s="12">
        <f>M47+O47</f>
        <v>151.29999999999998</v>
      </c>
      <c r="M47" s="12">
        <f t="shared" ref="M47:O47" si="15">E47+I47</f>
        <v>4.7</v>
      </c>
      <c r="N47" s="12">
        <f t="shared" si="15"/>
        <v>1.5</v>
      </c>
      <c r="O47" s="12">
        <f t="shared" si="15"/>
        <v>146.6</v>
      </c>
    </row>
    <row r="48" spans="1:15" ht="15" customHeight="1" x14ac:dyDescent="0.25">
      <c r="A48" s="32" t="s">
        <v>81</v>
      </c>
      <c r="B48" s="29" t="s">
        <v>28</v>
      </c>
      <c r="C48" s="39" t="s">
        <v>30</v>
      </c>
      <c r="D48" s="16">
        <f>E48+G48</f>
        <v>0</v>
      </c>
      <c r="E48" s="16"/>
      <c r="F48" s="16"/>
      <c r="G48" s="16"/>
      <c r="H48" s="10">
        <f>I48+K48</f>
        <v>0</v>
      </c>
      <c r="I48" s="10"/>
      <c r="J48" s="10"/>
      <c r="K48" s="10"/>
      <c r="L48" s="12">
        <f>M48+O48</f>
        <v>0</v>
      </c>
      <c r="M48" s="12">
        <f t="shared" ref="M48" si="16">E48+I48</f>
        <v>0</v>
      </c>
      <c r="N48" s="12">
        <f t="shared" ref="N48" si="17">F48+J48</f>
        <v>0</v>
      </c>
      <c r="O48" s="12">
        <f t="shared" ref="O48" si="18">G48+K48</f>
        <v>0</v>
      </c>
    </row>
    <row r="49" spans="1:17" ht="15.95" customHeight="1" x14ac:dyDescent="0.25">
      <c r="A49" s="20" t="s">
        <v>82</v>
      </c>
      <c r="B49" s="21" t="s">
        <v>179</v>
      </c>
      <c r="C49" s="128"/>
      <c r="D49" s="23">
        <f>SUM(D47:D48)</f>
        <v>151.29999999999998</v>
      </c>
      <c r="E49" s="23">
        <f t="shared" ref="E49:G49" si="19">SUM(E47:E48)</f>
        <v>4.7</v>
      </c>
      <c r="F49" s="23">
        <f t="shared" si="19"/>
        <v>1.5</v>
      </c>
      <c r="G49" s="23">
        <f t="shared" si="19"/>
        <v>146.6</v>
      </c>
      <c r="H49" s="24">
        <f>SUM(H47:H48)</f>
        <v>0</v>
      </c>
      <c r="I49" s="24">
        <f t="shared" ref="I49:K49" si="20">SUM(I47:I48)</f>
        <v>0</v>
      </c>
      <c r="J49" s="24">
        <f t="shared" si="20"/>
        <v>0</v>
      </c>
      <c r="K49" s="24">
        <f t="shared" si="20"/>
        <v>0</v>
      </c>
      <c r="L49" s="21">
        <f>SUM(L47:L48)</f>
        <v>151.29999999999998</v>
      </c>
      <c r="M49" s="21">
        <f t="shared" ref="M49:O49" si="21">SUM(M47:M48)</f>
        <v>4.7</v>
      </c>
      <c r="N49" s="21">
        <f t="shared" si="21"/>
        <v>1.5</v>
      </c>
      <c r="O49" s="21">
        <f t="shared" si="21"/>
        <v>146.6</v>
      </c>
    </row>
    <row r="50" spans="1:17" ht="15.95" customHeight="1" x14ac:dyDescent="0.25">
      <c r="A50" s="13" t="s">
        <v>83</v>
      </c>
      <c r="B50" s="573" t="s">
        <v>68</v>
      </c>
      <c r="C50" s="574"/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5"/>
    </row>
    <row r="51" spans="1:17" ht="15" customHeight="1" x14ac:dyDescent="0.25">
      <c r="A51" s="32" t="s">
        <v>84</v>
      </c>
      <c r="B51" s="29" t="s">
        <v>20</v>
      </c>
      <c r="C51" s="1">
        <v>10</v>
      </c>
      <c r="D51" s="16">
        <f>E51+G51</f>
        <v>78.600000000000009</v>
      </c>
      <c r="E51" s="16">
        <v>2.4</v>
      </c>
      <c r="F51" s="16">
        <v>0.6</v>
      </c>
      <c r="G51" s="16">
        <v>76.2</v>
      </c>
      <c r="H51" s="10">
        <f>I51+K51</f>
        <v>0</v>
      </c>
      <c r="I51" s="10"/>
      <c r="J51" s="10"/>
      <c r="K51" s="10"/>
      <c r="L51" s="12">
        <f>M51+O51</f>
        <v>78.600000000000009</v>
      </c>
      <c r="M51" s="12">
        <f t="shared" ref="M51" si="22">E51+I51</f>
        <v>2.4</v>
      </c>
      <c r="N51" s="12">
        <f t="shared" ref="N51" si="23">F51+J51</f>
        <v>0.6</v>
      </c>
      <c r="O51" s="12">
        <f t="shared" ref="O51" si="24">G51+K51</f>
        <v>76.2</v>
      </c>
    </row>
    <row r="52" spans="1:17" ht="15.95" customHeight="1" x14ac:dyDescent="0.25">
      <c r="A52" s="20" t="s">
        <v>85</v>
      </c>
      <c r="B52" s="21" t="s">
        <v>180</v>
      </c>
      <c r="C52" s="128"/>
      <c r="D52" s="23">
        <f t="shared" ref="D52:O52" si="25">SUM(D51:D51)</f>
        <v>78.600000000000009</v>
      </c>
      <c r="E52" s="23">
        <f t="shared" si="25"/>
        <v>2.4</v>
      </c>
      <c r="F52" s="23">
        <f t="shared" si="25"/>
        <v>0.6</v>
      </c>
      <c r="G52" s="23">
        <f t="shared" si="25"/>
        <v>76.2</v>
      </c>
      <c r="H52" s="24">
        <f t="shared" si="25"/>
        <v>0</v>
      </c>
      <c r="I52" s="24">
        <f t="shared" si="25"/>
        <v>0</v>
      </c>
      <c r="J52" s="24">
        <f t="shared" si="25"/>
        <v>0</v>
      </c>
      <c r="K52" s="24">
        <f t="shared" si="25"/>
        <v>0</v>
      </c>
      <c r="L52" s="21">
        <f t="shared" si="25"/>
        <v>78.600000000000009</v>
      </c>
      <c r="M52" s="21">
        <f t="shared" si="25"/>
        <v>2.4</v>
      </c>
      <c r="N52" s="21">
        <f t="shared" si="25"/>
        <v>0.6</v>
      </c>
      <c r="O52" s="21">
        <f t="shared" si="25"/>
        <v>76.2</v>
      </c>
    </row>
    <row r="53" spans="1:17" ht="15.95" customHeight="1" x14ac:dyDescent="0.25">
      <c r="A53" s="122" t="s">
        <v>86</v>
      </c>
      <c r="B53" s="129" t="s">
        <v>172</v>
      </c>
      <c r="C53" s="130"/>
      <c r="D53" s="23">
        <f>D28+D36+D39+D42+D45+D49+D52</f>
        <v>1204.6999999999998</v>
      </c>
      <c r="E53" s="23">
        <f>E29+E36+E39+E42+E45+E49+E52</f>
        <v>12.4</v>
      </c>
      <c r="F53" s="23">
        <f t="shared" ref="F53:O53" si="26">F29+F36+F39+F42+F45+F49+F52</f>
        <v>3.6</v>
      </c>
      <c r="G53" s="23">
        <f t="shared" si="26"/>
        <v>1192.3</v>
      </c>
      <c r="H53" s="24">
        <f t="shared" si="26"/>
        <v>0</v>
      </c>
      <c r="I53" s="24">
        <f t="shared" si="26"/>
        <v>6</v>
      </c>
      <c r="J53" s="24">
        <f t="shared" si="26"/>
        <v>0</v>
      </c>
      <c r="K53" s="24">
        <f t="shared" si="26"/>
        <v>-6</v>
      </c>
      <c r="L53" s="21">
        <f>L29+L36+L39+L42+L45+L49+L52</f>
        <v>1204.6999999999998</v>
      </c>
      <c r="M53" s="21">
        <f t="shared" si="26"/>
        <v>18.399999999999999</v>
      </c>
      <c r="N53" s="21">
        <f t="shared" si="26"/>
        <v>3.6</v>
      </c>
      <c r="O53" s="21">
        <f t="shared" si="26"/>
        <v>1186.3</v>
      </c>
    </row>
    <row r="54" spans="1:17" x14ac:dyDescent="0.25">
      <c r="A54" s="6"/>
      <c r="B54" s="6"/>
      <c r="C54" s="52"/>
      <c r="D54" s="6"/>
      <c r="E54" s="6"/>
      <c r="F54" s="6"/>
      <c r="G54" s="6"/>
      <c r="H54" s="131"/>
      <c r="I54" s="131"/>
      <c r="J54" s="131"/>
      <c r="L54" s="6"/>
      <c r="M54" s="6"/>
      <c r="N54" s="6"/>
    </row>
    <row r="55" spans="1:17" x14ac:dyDescent="0.25">
      <c r="A55" s="6"/>
      <c r="B55" s="123"/>
      <c r="C55" s="132"/>
      <c r="D55" s="123"/>
      <c r="E55" s="123"/>
      <c r="F55" s="123"/>
      <c r="G55" s="123"/>
      <c r="H55" s="133"/>
      <c r="I55" s="133"/>
      <c r="J55" s="133"/>
      <c r="K55" s="133"/>
      <c r="L55" s="123"/>
      <c r="M55" s="123"/>
      <c r="N55" s="123"/>
      <c r="P55" s="70" t="s">
        <v>305</v>
      </c>
      <c r="Q55" s="71">
        <f>SUMIF(C28:C51,1,L28:L51)</f>
        <v>0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  <c r="P56" s="70" t="s">
        <v>306</v>
      </c>
      <c r="Q56" s="71">
        <f>SUMIF(C28:C51,2,L28:L51)</f>
        <v>0</v>
      </c>
    </row>
    <row r="57" spans="1:17" x14ac:dyDescent="0.25">
      <c r="A57" s="6"/>
      <c r="B57" s="6"/>
      <c r="C57" s="52"/>
      <c r="D57" s="6"/>
      <c r="E57" s="6"/>
      <c r="F57" s="6"/>
      <c r="G57" s="6"/>
      <c r="H57" s="131"/>
      <c r="I57" s="131"/>
      <c r="J57" s="131"/>
      <c r="L57" s="6"/>
      <c r="M57" s="6"/>
      <c r="N57" s="6"/>
      <c r="O57" s="6"/>
      <c r="P57" s="70" t="s">
        <v>307</v>
      </c>
      <c r="Q57" s="71">
        <f>SUMIF(C28:C51,3,L28:L51)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308</v>
      </c>
      <c r="Q58" s="71">
        <f>SUMIF(C28:C51,4,L28:L51)</f>
        <v>686.19999999999993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P59" s="70" t="s">
        <v>311</v>
      </c>
      <c r="Q59" s="71">
        <f>SUMIF(C28:C51,5,L28:L51)</f>
        <v>256.39999999999998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309</v>
      </c>
      <c r="Q60" s="71">
        <f>SUMIF(C28:C51,6,L28:L51)</f>
        <v>10.1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310</v>
      </c>
      <c r="Q61" s="71">
        <f>SUMIF(C28:C51,7,L28:L51)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312</v>
      </c>
      <c r="Q62" s="71">
        <f>SUMIF(C28:C51,8,L28:L51)</f>
        <v>173.39999999999998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313</v>
      </c>
      <c r="Q63" s="71">
        <f>SUMIF(C28:C51,9,L28:L51)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314</v>
      </c>
      <c r="Q64" s="71">
        <f>SUMIF(C28:C51,10,L28:L51)</f>
        <v>78.600000000000009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5" t="s">
        <v>172</v>
      </c>
      <c r="Q65" s="76">
        <f>SUM(Q55:Q64)</f>
        <v>1204.6999999999998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7"/>
      <c r="Q66" s="77">
        <f>Q65-L53</f>
        <v>0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C163" s="53"/>
    </row>
    <row r="164" spans="1:14" x14ac:dyDescent="0.25">
      <c r="C164" s="53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</sheetData>
  <mergeCells count="35">
    <mergeCell ref="B13:O13"/>
    <mergeCell ref="L24:L26"/>
    <mergeCell ref="M24:O24"/>
    <mergeCell ref="M25:N25"/>
    <mergeCell ref="I24:K24"/>
    <mergeCell ref="K25:K26"/>
    <mergeCell ref="B14:O14"/>
    <mergeCell ref="A22:O22"/>
    <mergeCell ref="A24:A26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0:O50"/>
    <mergeCell ref="B43:O43"/>
    <mergeCell ref="B37:O37"/>
    <mergeCell ref="E25:F25"/>
    <mergeCell ref="B46:O46"/>
    <mergeCell ref="B30:O30"/>
    <mergeCell ref="B40:O40"/>
    <mergeCell ref="I25:J25"/>
    <mergeCell ref="C24:C26"/>
    <mergeCell ref="O25:O26"/>
    <mergeCell ref="B24:B26"/>
    <mergeCell ref="D24:D26"/>
    <mergeCell ref="G25:G26"/>
    <mergeCell ref="E24:G24"/>
    <mergeCell ref="H24:H26"/>
    <mergeCell ref="B27:O27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topLeftCell="A118" workbookViewId="0">
      <selection activeCell="S143" sqref="S143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75" t="s">
        <v>328</v>
      </c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</row>
    <row r="2" spans="1:15" x14ac:dyDescent="0.25">
      <c r="B2" s="675" t="s">
        <v>447</v>
      </c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</row>
    <row r="3" spans="1:15" x14ac:dyDescent="0.25">
      <c r="B3" s="675" t="s">
        <v>505</v>
      </c>
      <c r="C3" s="675"/>
      <c r="D3" s="675"/>
      <c r="E3" s="675"/>
      <c r="F3" s="675"/>
      <c r="G3" s="675"/>
      <c r="H3" s="675"/>
      <c r="I3" s="675"/>
      <c r="J3" s="675"/>
      <c r="K3" s="675"/>
      <c r="L3" s="675"/>
      <c r="M3" s="675"/>
      <c r="N3" s="675"/>
      <c r="O3" s="675"/>
    </row>
    <row r="4" spans="1:15" x14ac:dyDescent="0.25">
      <c r="B4" s="675" t="s">
        <v>347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  <c r="O4" s="675"/>
    </row>
    <row r="5" spans="1:15" ht="13.5" customHeight="1" x14ac:dyDescent="0.25">
      <c r="B5" s="676" t="s">
        <v>511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676"/>
    </row>
    <row r="6" spans="1:15" ht="15" customHeight="1" x14ac:dyDescent="0.25">
      <c r="B6" s="676" t="s">
        <v>515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6"/>
      <c r="O6" s="676"/>
    </row>
    <row r="7" spans="1:15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44.25" customHeight="1" x14ac:dyDescent="0.25">
      <c r="A8" s="556" t="s">
        <v>459</v>
      </c>
      <c r="B8" s="556"/>
      <c r="C8" s="556"/>
      <c r="D8" s="556"/>
      <c r="E8" s="556"/>
      <c r="F8" s="556"/>
      <c r="G8" s="556"/>
      <c r="H8" s="556"/>
      <c r="I8" s="556"/>
      <c r="J8" s="556"/>
      <c r="K8" s="556"/>
      <c r="L8" s="556"/>
      <c r="M8" s="556"/>
      <c r="N8" s="556"/>
      <c r="O8" s="556"/>
    </row>
    <row r="9" spans="1:15" ht="18.75" customHeight="1" x14ac:dyDescent="0.25">
      <c r="A9" s="426"/>
      <c r="B9" s="426"/>
      <c r="C9" s="426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406</v>
      </c>
    </row>
    <row r="10" spans="1:15" x14ac:dyDescent="0.25">
      <c r="A10" s="665" t="s">
        <v>5</v>
      </c>
      <c r="B10" s="559" t="s">
        <v>349</v>
      </c>
      <c r="C10" s="559" t="s">
        <v>54</v>
      </c>
      <c r="D10" s="583" t="s">
        <v>336</v>
      </c>
      <c r="E10" s="593" t="s">
        <v>194</v>
      </c>
      <c r="F10" s="593"/>
      <c r="G10" s="593"/>
      <c r="H10" s="560" t="s">
        <v>338</v>
      </c>
      <c r="I10" s="591" t="s">
        <v>194</v>
      </c>
      <c r="J10" s="591"/>
      <c r="K10" s="591"/>
      <c r="L10" s="576" t="s">
        <v>0</v>
      </c>
      <c r="M10" s="576" t="s">
        <v>194</v>
      </c>
      <c r="N10" s="576"/>
      <c r="O10" s="576"/>
    </row>
    <row r="11" spans="1:15" x14ac:dyDescent="0.25">
      <c r="A11" s="665"/>
      <c r="B11" s="559"/>
      <c r="C11" s="559"/>
      <c r="D11" s="583"/>
      <c r="E11" s="593" t="s">
        <v>1</v>
      </c>
      <c r="F11" s="593"/>
      <c r="G11" s="583" t="s">
        <v>2</v>
      </c>
      <c r="H11" s="560"/>
      <c r="I11" s="591" t="s">
        <v>1</v>
      </c>
      <c r="J11" s="591"/>
      <c r="K11" s="560" t="s">
        <v>2</v>
      </c>
      <c r="L11" s="576"/>
      <c r="M11" s="576" t="s">
        <v>1</v>
      </c>
      <c r="N11" s="576"/>
      <c r="O11" s="559" t="s">
        <v>2</v>
      </c>
    </row>
    <row r="12" spans="1:15" ht="29.25" customHeight="1" x14ac:dyDescent="0.25">
      <c r="A12" s="665"/>
      <c r="B12" s="559"/>
      <c r="C12" s="559"/>
      <c r="D12" s="583"/>
      <c r="E12" s="425" t="s">
        <v>3</v>
      </c>
      <c r="F12" s="423" t="s">
        <v>4</v>
      </c>
      <c r="G12" s="583"/>
      <c r="H12" s="560"/>
      <c r="I12" s="424" t="s">
        <v>3</v>
      </c>
      <c r="J12" s="421" t="s">
        <v>4</v>
      </c>
      <c r="K12" s="560"/>
      <c r="L12" s="576"/>
      <c r="M12" s="422" t="s">
        <v>3</v>
      </c>
      <c r="N12" s="420" t="s">
        <v>4</v>
      </c>
      <c r="O12" s="559"/>
    </row>
    <row r="13" spans="1:15" ht="18" customHeight="1" x14ac:dyDescent="0.25">
      <c r="A13" s="5" t="s">
        <v>71</v>
      </c>
      <c r="B13" s="672" t="s">
        <v>492</v>
      </c>
      <c r="C13" s="673"/>
      <c r="D13" s="673"/>
      <c r="E13" s="673"/>
      <c r="F13" s="673"/>
      <c r="G13" s="673"/>
      <c r="H13" s="673"/>
      <c r="I13" s="673"/>
      <c r="J13" s="673"/>
      <c r="K13" s="673"/>
      <c r="L13" s="673"/>
      <c r="M13" s="673"/>
      <c r="N13" s="673"/>
      <c r="O13" s="674"/>
    </row>
    <row r="14" spans="1:15" ht="15.75" customHeight="1" x14ac:dyDescent="0.25">
      <c r="A14" s="5" t="s">
        <v>182</v>
      </c>
      <c r="B14" s="573" t="s">
        <v>6</v>
      </c>
      <c r="C14" s="574"/>
      <c r="D14" s="574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5"/>
    </row>
    <row r="15" spans="1:15" ht="15" customHeight="1" x14ac:dyDescent="0.25">
      <c r="A15" s="5" t="s">
        <v>72</v>
      </c>
      <c r="B15" s="29" t="s">
        <v>20</v>
      </c>
      <c r="C15" s="15"/>
      <c r="D15" s="16">
        <f t="shared" ref="D15:D18" si="0">E15+G15</f>
        <v>147.5</v>
      </c>
      <c r="E15" s="16">
        <f>E16+E17+E18</f>
        <v>147.5</v>
      </c>
      <c r="F15" s="16">
        <f t="shared" ref="F15:G15" si="1">F16+F17+F18</f>
        <v>0</v>
      </c>
      <c r="G15" s="16">
        <f t="shared" si="1"/>
        <v>0</v>
      </c>
      <c r="H15" s="10">
        <f t="shared" ref="H15" si="2">I15+K15</f>
        <v>0</v>
      </c>
      <c r="I15" s="10">
        <f t="shared" ref="I15:K15" si="3">I16+I17+I18</f>
        <v>0</v>
      </c>
      <c r="J15" s="10">
        <f t="shared" si="3"/>
        <v>0</v>
      </c>
      <c r="K15" s="10">
        <f t="shared" si="3"/>
        <v>0</v>
      </c>
      <c r="L15" s="12">
        <f t="shared" ref="L15:O18" si="4">D15+H15</f>
        <v>147.5</v>
      </c>
      <c r="M15" s="12">
        <f t="shared" si="4"/>
        <v>147.5</v>
      </c>
      <c r="N15" s="12">
        <f t="shared" si="4"/>
        <v>0</v>
      </c>
      <c r="O15" s="12">
        <f t="shared" si="4"/>
        <v>0</v>
      </c>
    </row>
    <row r="16" spans="1:15" ht="15" customHeight="1" x14ac:dyDescent="0.25">
      <c r="A16" s="19"/>
      <c r="B16" s="80"/>
      <c r="C16" s="410" t="s">
        <v>9</v>
      </c>
      <c r="D16" s="16">
        <f t="shared" si="0"/>
        <v>24.7</v>
      </c>
      <c r="E16" s="16">
        <v>24.7</v>
      </c>
      <c r="F16" s="16"/>
      <c r="G16" s="16"/>
      <c r="H16" s="10"/>
      <c r="I16" s="10"/>
      <c r="J16" s="10"/>
      <c r="K16" s="10"/>
      <c r="L16" s="12">
        <f t="shared" si="4"/>
        <v>24.7</v>
      </c>
      <c r="M16" s="12">
        <f t="shared" si="4"/>
        <v>24.7</v>
      </c>
      <c r="N16" s="12">
        <f t="shared" si="4"/>
        <v>0</v>
      </c>
      <c r="O16" s="12">
        <f t="shared" si="4"/>
        <v>0</v>
      </c>
    </row>
    <row r="17" spans="1:15" ht="15" customHeight="1" x14ac:dyDescent="0.25">
      <c r="A17" s="19"/>
      <c r="B17" s="80"/>
      <c r="C17" s="410" t="s">
        <v>25</v>
      </c>
      <c r="D17" s="16">
        <f t="shared" si="0"/>
        <v>87.4</v>
      </c>
      <c r="E17" s="16">
        <v>87.4</v>
      </c>
      <c r="F17" s="16"/>
      <c r="G17" s="16"/>
      <c r="H17" s="10"/>
      <c r="I17" s="10"/>
      <c r="J17" s="10"/>
      <c r="K17" s="10"/>
      <c r="L17" s="12">
        <f t="shared" si="4"/>
        <v>87.4</v>
      </c>
      <c r="M17" s="12">
        <f t="shared" si="4"/>
        <v>87.4</v>
      </c>
      <c r="N17" s="12">
        <f t="shared" si="4"/>
        <v>0</v>
      </c>
      <c r="O17" s="12">
        <f t="shared" si="4"/>
        <v>0</v>
      </c>
    </row>
    <row r="18" spans="1:15" s="98" customFormat="1" ht="15" customHeight="1" x14ac:dyDescent="0.25">
      <c r="A18" s="311"/>
      <c r="B18" s="312"/>
      <c r="C18" s="15" t="s">
        <v>22</v>
      </c>
      <c r="D18" s="16">
        <f t="shared" si="0"/>
        <v>35.4</v>
      </c>
      <c r="E18" s="16">
        <v>35.4</v>
      </c>
      <c r="F18" s="16"/>
      <c r="G18" s="16"/>
      <c r="H18" s="10">
        <f>I18+K18</f>
        <v>0</v>
      </c>
      <c r="I18" s="10"/>
      <c r="J18" s="10"/>
      <c r="K18" s="10"/>
      <c r="L18" s="12">
        <f t="shared" si="4"/>
        <v>35.4</v>
      </c>
      <c r="M18" s="12">
        <f t="shared" si="4"/>
        <v>35.4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20" t="s">
        <v>73</v>
      </c>
      <c r="B19" s="21" t="s">
        <v>174</v>
      </c>
      <c r="C19" s="28"/>
      <c r="D19" s="265">
        <f>E19+G19</f>
        <v>147.5</v>
      </c>
      <c r="E19" s="23">
        <f>E15</f>
        <v>147.5</v>
      </c>
      <c r="F19" s="23">
        <f>F15</f>
        <v>0</v>
      </c>
      <c r="G19" s="23">
        <f>G15</f>
        <v>0</v>
      </c>
      <c r="H19" s="24">
        <f t="shared" ref="H19" si="5">I19+K19</f>
        <v>0</v>
      </c>
      <c r="I19" s="24">
        <f>I15</f>
        <v>0</v>
      </c>
      <c r="J19" s="24">
        <f>J15</f>
        <v>0</v>
      </c>
      <c r="K19" s="24">
        <f>K15</f>
        <v>0</v>
      </c>
      <c r="L19" s="21">
        <f t="shared" ref="L19" si="6">M19+O19</f>
        <v>147.5</v>
      </c>
      <c r="M19" s="21">
        <f>M15</f>
        <v>147.5</v>
      </c>
      <c r="N19" s="21">
        <f>N15</f>
        <v>0</v>
      </c>
      <c r="O19" s="21">
        <f>O15</f>
        <v>0</v>
      </c>
    </row>
    <row r="20" spans="1:15" ht="18.75" customHeight="1" x14ac:dyDescent="0.25">
      <c r="A20" s="19" t="s">
        <v>74</v>
      </c>
      <c r="B20" s="573" t="s">
        <v>59</v>
      </c>
      <c r="C20" s="574"/>
      <c r="D20" s="574"/>
      <c r="E20" s="574"/>
      <c r="F20" s="574"/>
      <c r="G20" s="574"/>
      <c r="H20" s="574"/>
      <c r="I20" s="574"/>
      <c r="J20" s="574"/>
      <c r="K20" s="574"/>
      <c r="L20" s="574"/>
      <c r="M20" s="574"/>
      <c r="N20" s="574"/>
      <c r="O20" s="575"/>
    </row>
    <row r="21" spans="1:15" ht="15" customHeight="1" x14ac:dyDescent="0.25">
      <c r="A21" s="154" t="s">
        <v>75</v>
      </c>
      <c r="B21" s="29" t="s">
        <v>20</v>
      </c>
      <c r="C21" s="30"/>
      <c r="D21" s="16">
        <f t="shared" ref="D21:D24" si="7">E21+G21</f>
        <v>91.8</v>
      </c>
      <c r="E21" s="16">
        <f>E22+E23</f>
        <v>77.2</v>
      </c>
      <c r="F21" s="16">
        <f>F22+F23</f>
        <v>0</v>
      </c>
      <c r="G21" s="16">
        <f>G22+G23</f>
        <v>14.6</v>
      </c>
      <c r="H21" s="10">
        <f t="shared" ref="H21" si="8">I21+K21</f>
        <v>0</v>
      </c>
      <c r="I21" s="10">
        <f>I22+I23</f>
        <v>0</v>
      </c>
      <c r="J21" s="10">
        <f>J22+J23</f>
        <v>0</v>
      </c>
      <c r="K21" s="10">
        <f>K22+K23</f>
        <v>0</v>
      </c>
      <c r="L21" s="12">
        <f t="shared" ref="L21:O24" si="9">D21+H21</f>
        <v>91.8</v>
      </c>
      <c r="M21" s="12">
        <f t="shared" si="9"/>
        <v>77.2</v>
      </c>
      <c r="N21" s="12">
        <f t="shared" si="9"/>
        <v>0</v>
      </c>
      <c r="O21" s="12">
        <f t="shared" si="9"/>
        <v>14.6</v>
      </c>
    </row>
    <row r="22" spans="1:15" s="37" customFormat="1" ht="15" customHeight="1" x14ac:dyDescent="0.25">
      <c r="A22" s="428"/>
      <c r="B22" s="312"/>
      <c r="C22" s="427" t="s">
        <v>21</v>
      </c>
      <c r="D22" s="16">
        <f t="shared" si="7"/>
        <v>17.8</v>
      </c>
      <c r="E22" s="16">
        <v>3.2</v>
      </c>
      <c r="F22" s="16"/>
      <c r="G22" s="16">
        <v>14.6</v>
      </c>
      <c r="H22" s="10">
        <f t="shared" ref="H22:H23" si="10">I22+K22</f>
        <v>0</v>
      </c>
      <c r="I22" s="10"/>
      <c r="J22" s="10"/>
      <c r="K22" s="10"/>
      <c r="L22" s="12">
        <f t="shared" si="9"/>
        <v>17.8</v>
      </c>
      <c r="M22" s="12">
        <f t="shared" si="9"/>
        <v>3.2</v>
      </c>
      <c r="N22" s="12">
        <f t="shared" si="9"/>
        <v>0</v>
      </c>
      <c r="O22" s="12">
        <f t="shared" si="9"/>
        <v>14.6</v>
      </c>
    </row>
    <row r="23" spans="1:15" ht="15" customHeight="1" x14ac:dyDescent="0.25">
      <c r="A23" s="158"/>
      <c r="B23" s="312"/>
      <c r="C23" s="30" t="s">
        <v>31</v>
      </c>
      <c r="D23" s="16">
        <f t="shared" si="7"/>
        <v>74</v>
      </c>
      <c r="E23" s="16">
        <v>74</v>
      </c>
      <c r="F23" s="16"/>
      <c r="G23" s="16"/>
      <c r="H23" s="10">
        <f t="shared" si="10"/>
        <v>0</v>
      </c>
      <c r="I23" s="10"/>
      <c r="J23" s="10"/>
      <c r="K23" s="10"/>
      <c r="L23" s="12">
        <f t="shared" si="9"/>
        <v>74</v>
      </c>
      <c r="M23" s="12">
        <f t="shared" si="9"/>
        <v>74</v>
      </c>
      <c r="N23" s="12">
        <f t="shared" si="9"/>
        <v>0</v>
      </c>
      <c r="O23" s="12">
        <f t="shared" si="9"/>
        <v>0</v>
      </c>
    </row>
    <row r="24" spans="1:15" s="37" customFormat="1" ht="15" customHeight="1" x14ac:dyDescent="0.25">
      <c r="A24" s="154" t="s">
        <v>76</v>
      </c>
      <c r="B24" s="29" t="s">
        <v>17</v>
      </c>
      <c r="C24" s="315" t="s">
        <v>22</v>
      </c>
      <c r="D24" s="16">
        <f t="shared" si="7"/>
        <v>20.7</v>
      </c>
      <c r="E24" s="16"/>
      <c r="F24" s="16"/>
      <c r="G24" s="16">
        <v>20.7</v>
      </c>
      <c r="H24" s="10">
        <f>I24+K24</f>
        <v>0</v>
      </c>
      <c r="I24" s="10"/>
      <c r="J24" s="10"/>
      <c r="K24" s="10"/>
      <c r="L24" s="12">
        <f t="shared" si="9"/>
        <v>20.7</v>
      </c>
      <c r="M24" s="12">
        <f t="shared" si="9"/>
        <v>0</v>
      </c>
      <c r="N24" s="12">
        <f t="shared" si="9"/>
        <v>0</v>
      </c>
      <c r="O24" s="12">
        <f t="shared" si="9"/>
        <v>20.7</v>
      </c>
    </row>
    <row r="25" spans="1:15" ht="15" customHeight="1" x14ac:dyDescent="0.25">
      <c r="A25" s="20" t="s">
        <v>77</v>
      </c>
      <c r="B25" s="21" t="s">
        <v>175</v>
      </c>
      <c r="C25" s="28"/>
      <c r="D25" s="265">
        <f>E25+G25</f>
        <v>112.5</v>
      </c>
      <c r="E25" s="23">
        <f>E21+E24</f>
        <v>77.2</v>
      </c>
      <c r="F25" s="23">
        <f t="shared" ref="F25:G25" si="11">F21+F24</f>
        <v>0</v>
      </c>
      <c r="G25" s="23">
        <f t="shared" si="11"/>
        <v>35.299999999999997</v>
      </c>
      <c r="H25" s="24">
        <f t="shared" ref="H25" si="12">I25+K25</f>
        <v>0</v>
      </c>
      <c r="I25" s="24">
        <f t="shared" ref="I25" si="13">I21+I24</f>
        <v>0</v>
      </c>
      <c r="J25" s="24">
        <f t="shared" ref="J25" si="14">J21+J24</f>
        <v>0</v>
      </c>
      <c r="K25" s="24">
        <f t="shared" ref="K25" si="15">K21+K24</f>
        <v>0</v>
      </c>
      <c r="L25" s="21">
        <f t="shared" ref="L25" si="16">M25+O25</f>
        <v>112.5</v>
      </c>
      <c r="M25" s="21">
        <f t="shared" ref="M25" si="17">M21+M24</f>
        <v>77.2</v>
      </c>
      <c r="N25" s="21">
        <f t="shared" ref="N25" si="18">N21+N24</f>
        <v>0</v>
      </c>
      <c r="O25" s="21">
        <f t="shared" ref="O25" si="19">O21+O24</f>
        <v>35.299999999999997</v>
      </c>
    </row>
    <row r="26" spans="1:15" ht="18.75" customHeight="1" x14ac:dyDescent="0.25">
      <c r="A26" s="13" t="s">
        <v>78</v>
      </c>
      <c r="B26" s="573" t="s">
        <v>171</v>
      </c>
      <c r="C26" s="574"/>
      <c r="D26" s="574"/>
      <c r="E26" s="574"/>
      <c r="F26" s="574"/>
      <c r="G26" s="574"/>
      <c r="H26" s="574"/>
      <c r="I26" s="574"/>
      <c r="J26" s="574"/>
      <c r="K26" s="574"/>
      <c r="L26" s="574"/>
      <c r="M26" s="574"/>
      <c r="N26" s="574"/>
      <c r="O26" s="575"/>
    </row>
    <row r="27" spans="1:15" ht="15" customHeight="1" x14ac:dyDescent="0.25">
      <c r="A27" s="13" t="s">
        <v>79</v>
      </c>
      <c r="B27" s="29" t="s">
        <v>20</v>
      </c>
      <c r="C27" s="30" t="s">
        <v>51</v>
      </c>
      <c r="D27" s="16">
        <f t="shared" ref="D27:D57" si="20">E27+G27</f>
        <v>22.3</v>
      </c>
      <c r="E27" s="16">
        <v>22.3</v>
      </c>
      <c r="F27" s="16"/>
      <c r="G27" s="16"/>
      <c r="H27" s="10">
        <f t="shared" ref="H27:H58" si="21">I27+K27</f>
        <v>0</v>
      </c>
      <c r="I27" s="10"/>
      <c r="J27" s="10"/>
      <c r="K27" s="10"/>
      <c r="L27" s="12">
        <f t="shared" ref="L27" si="22">D27+H27</f>
        <v>22.3</v>
      </c>
      <c r="M27" s="12">
        <f t="shared" ref="M27:M57" si="23">E27+I27</f>
        <v>22.3</v>
      </c>
      <c r="N27" s="12">
        <f t="shared" ref="N27:N57" si="24">F27+J27</f>
        <v>0</v>
      </c>
      <c r="O27" s="12">
        <f t="shared" ref="O27:O57" si="25">G27+K27</f>
        <v>0</v>
      </c>
    </row>
    <row r="28" spans="1:15" x14ac:dyDescent="0.25">
      <c r="A28" s="13" t="s">
        <v>80</v>
      </c>
      <c r="B28" s="14" t="s">
        <v>55</v>
      </c>
      <c r="C28" s="15" t="s">
        <v>51</v>
      </c>
      <c r="D28" s="16">
        <f t="shared" si="20"/>
        <v>1.5</v>
      </c>
      <c r="E28" s="16">
        <v>1.5</v>
      </c>
      <c r="F28" s="16"/>
      <c r="G28" s="16"/>
      <c r="H28" s="10">
        <f t="shared" si="21"/>
        <v>0</v>
      </c>
      <c r="I28" s="10"/>
      <c r="J28" s="10"/>
      <c r="K28" s="10"/>
      <c r="L28" s="12">
        <f t="shared" ref="L28:L58" si="26">M28+O28</f>
        <v>1.5</v>
      </c>
      <c r="M28" s="12">
        <f t="shared" si="23"/>
        <v>1.5</v>
      </c>
      <c r="N28" s="12">
        <f t="shared" si="24"/>
        <v>0</v>
      </c>
      <c r="O28" s="12">
        <f t="shared" si="25"/>
        <v>0</v>
      </c>
    </row>
    <row r="29" spans="1:15" ht="15" customHeight="1" x14ac:dyDescent="0.25">
      <c r="A29" s="13" t="s">
        <v>81</v>
      </c>
      <c r="B29" s="12" t="s">
        <v>33</v>
      </c>
      <c r="C29" s="15" t="s">
        <v>51</v>
      </c>
      <c r="D29" s="16">
        <f t="shared" si="20"/>
        <v>2.4</v>
      </c>
      <c r="E29" s="16">
        <v>2.4</v>
      </c>
      <c r="F29" s="16"/>
      <c r="G29" s="16"/>
      <c r="H29" s="10">
        <f t="shared" si="21"/>
        <v>0</v>
      </c>
      <c r="I29" s="10"/>
      <c r="J29" s="10"/>
      <c r="K29" s="10"/>
      <c r="L29" s="12">
        <f t="shared" si="26"/>
        <v>2.4</v>
      </c>
      <c r="M29" s="12">
        <f t="shared" si="23"/>
        <v>2.4</v>
      </c>
      <c r="N29" s="12">
        <f t="shared" si="24"/>
        <v>0</v>
      </c>
      <c r="O29" s="12">
        <f t="shared" si="25"/>
        <v>0</v>
      </c>
    </row>
    <row r="30" spans="1:15" ht="15" customHeight="1" x14ac:dyDescent="0.25">
      <c r="A30" s="13" t="s">
        <v>82</v>
      </c>
      <c r="B30" s="12" t="s">
        <v>160</v>
      </c>
      <c r="C30" s="15" t="s">
        <v>51</v>
      </c>
      <c r="D30" s="16">
        <f t="shared" si="20"/>
        <v>7.1</v>
      </c>
      <c r="E30" s="16">
        <v>7.1</v>
      </c>
      <c r="F30" s="16"/>
      <c r="G30" s="16"/>
      <c r="H30" s="10">
        <f t="shared" si="21"/>
        <v>0</v>
      </c>
      <c r="I30" s="10"/>
      <c r="J30" s="10"/>
      <c r="K30" s="10"/>
      <c r="L30" s="12">
        <f t="shared" si="26"/>
        <v>7.1</v>
      </c>
      <c r="M30" s="12">
        <f t="shared" si="23"/>
        <v>7.1</v>
      </c>
      <c r="N30" s="12">
        <f t="shared" si="24"/>
        <v>0</v>
      </c>
      <c r="O30" s="12">
        <f t="shared" si="25"/>
        <v>0</v>
      </c>
    </row>
    <row r="31" spans="1:15" ht="15" customHeight="1" x14ac:dyDescent="0.25">
      <c r="A31" s="13" t="s">
        <v>83</v>
      </c>
      <c r="B31" s="12" t="s">
        <v>416</v>
      </c>
      <c r="C31" s="15" t="s">
        <v>51</v>
      </c>
      <c r="D31" s="16">
        <f t="shared" si="20"/>
        <v>1</v>
      </c>
      <c r="E31" s="16">
        <v>1</v>
      </c>
      <c r="F31" s="16"/>
      <c r="G31" s="16"/>
      <c r="H31" s="10">
        <f t="shared" si="21"/>
        <v>0</v>
      </c>
      <c r="I31" s="10"/>
      <c r="J31" s="10"/>
      <c r="K31" s="10"/>
      <c r="L31" s="12">
        <f t="shared" si="26"/>
        <v>1</v>
      </c>
      <c r="M31" s="12">
        <f t="shared" si="23"/>
        <v>1</v>
      </c>
      <c r="N31" s="12">
        <f t="shared" si="24"/>
        <v>0</v>
      </c>
      <c r="O31" s="12">
        <f t="shared" si="25"/>
        <v>0</v>
      </c>
    </row>
    <row r="32" spans="1:15" ht="15" customHeight="1" x14ac:dyDescent="0.25">
      <c r="A32" s="13" t="s">
        <v>84</v>
      </c>
      <c r="B32" s="12" t="s">
        <v>152</v>
      </c>
      <c r="C32" s="15" t="s">
        <v>51</v>
      </c>
      <c r="D32" s="16">
        <f t="shared" si="20"/>
        <v>1.9</v>
      </c>
      <c r="E32" s="16">
        <v>1.9</v>
      </c>
      <c r="F32" s="16"/>
      <c r="G32" s="16"/>
      <c r="H32" s="10">
        <f t="shared" si="21"/>
        <v>0</v>
      </c>
      <c r="I32" s="10"/>
      <c r="J32" s="10"/>
      <c r="K32" s="10"/>
      <c r="L32" s="12">
        <f t="shared" si="26"/>
        <v>1.9</v>
      </c>
      <c r="M32" s="12">
        <f t="shared" si="23"/>
        <v>1.9</v>
      </c>
      <c r="N32" s="12">
        <f t="shared" si="24"/>
        <v>0</v>
      </c>
      <c r="O32" s="12">
        <f t="shared" si="25"/>
        <v>0</v>
      </c>
    </row>
    <row r="33" spans="1:15" ht="15" customHeight="1" x14ac:dyDescent="0.25">
      <c r="A33" s="13" t="s">
        <v>85</v>
      </c>
      <c r="B33" s="271" t="s">
        <v>342</v>
      </c>
      <c r="C33" s="15" t="s">
        <v>51</v>
      </c>
      <c r="D33" s="16">
        <f t="shared" si="20"/>
        <v>1.3</v>
      </c>
      <c r="E33" s="16">
        <v>1.3</v>
      </c>
      <c r="F33" s="16"/>
      <c r="G33" s="16"/>
      <c r="H33" s="10">
        <f t="shared" si="21"/>
        <v>0</v>
      </c>
      <c r="I33" s="10"/>
      <c r="J33" s="10"/>
      <c r="K33" s="10"/>
      <c r="L33" s="12">
        <f t="shared" si="26"/>
        <v>1.3</v>
      </c>
      <c r="M33" s="12">
        <f t="shared" si="23"/>
        <v>1.3</v>
      </c>
      <c r="N33" s="12">
        <f t="shared" si="24"/>
        <v>0</v>
      </c>
      <c r="O33" s="12">
        <f t="shared" si="25"/>
        <v>0</v>
      </c>
    </row>
    <row r="34" spans="1:15" ht="16.5" customHeight="1" x14ac:dyDescent="0.25">
      <c r="A34" s="13" t="s">
        <v>86</v>
      </c>
      <c r="B34" s="12" t="s">
        <v>417</v>
      </c>
      <c r="C34" s="15" t="s">
        <v>51</v>
      </c>
      <c r="D34" s="16">
        <f t="shared" si="20"/>
        <v>16.899999999999999</v>
      </c>
      <c r="E34" s="16">
        <v>16.899999999999999</v>
      </c>
      <c r="F34" s="16"/>
      <c r="G34" s="16"/>
      <c r="H34" s="10">
        <f t="shared" si="21"/>
        <v>0</v>
      </c>
      <c r="I34" s="10"/>
      <c r="J34" s="10"/>
      <c r="K34" s="10"/>
      <c r="L34" s="12">
        <f t="shared" si="26"/>
        <v>16.899999999999999</v>
      </c>
      <c r="M34" s="12">
        <f t="shared" si="23"/>
        <v>16.899999999999999</v>
      </c>
      <c r="N34" s="12">
        <f t="shared" si="24"/>
        <v>0</v>
      </c>
      <c r="O34" s="12">
        <f t="shared" si="25"/>
        <v>0</v>
      </c>
    </row>
    <row r="35" spans="1:15" ht="16.5" customHeight="1" x14ac:dyDescent="0.25">
      <c r="A35" s="13" t="s">
        <v>87</v>
      </c>
      <c r="B35" s="12" t="s">
        <v>418</v>
      </c>
      <c r="C35" s="15" t="s">
        <v>51</v>
      </c>
      <c r="D35" s="16">
        <f t="shared" si="20"/>
        <v>9.6</v>
      </c>
      <c r="E35" s="16">
        <v>9.6</v>
      </c>
      <c r="F35" s="16"/>
      <c r="G35" s="16"/>
      <c r="H35" s="10">
        <f t="shared" si="21"/>
        <v>0</v>
      </c>
      <c r="I35" s="10"/>
      <c r="J35" s="10"/>
      <c r="K35" s="10"/>
      <c r="L35" s="12">
        <f t="shared" si="26"/>
        <v>9.6</v>
      </c>
      <c r="M35" s="12">
        <f t="shared" si="23"/>
        <v>9.6</v>
      </c>
      <c r="N35" s="12">
        <f t="shared" si="24"/>
        <v>0</v>
      </c>
      <c r="O35" s="12">
        <f t="shared" si="25"/>
        <v>0</v>
      </c>
    </row>
    <row r="36" spans="1:15" ht="15" customHeight="1" x14ac:dyDescent="0.25">
      <c r="A36" s="13" t="s">
        <v>88</v>
      </c>
      <c r="B36" s="12" t="s">
        <v>419</v>
      </c>
      <c r="C36" s="15" t="s">
        <v>51</v>
      </c>
      <c r="D36" s="16">
        <f t="shared" si="20"/>
        <v>7.4</v>
      </c>
      <c r="E36" s="16">
        <v>7.4</v>
      </c>
      <c r="F36" s="16"/>
      <c r="G36" s="16"/>
      <c r="H36" s="10">
        <f t="shared" si="21"/>
        <v>0</v>
      </c>
      <c r="I36" s="10"/>
      <c r="J36" s="10"/>
      <c r="K36" s="10"/>
      <c r="L36" s="12">
        <f t="shared" si="26"/>
        <v>7.4</v>
      </c>
      <c r="M36" s="12">
        <f t="shared" si="23"/>
        <v>7.4</v>
      </c>
      <c r="N36" s="12">
        <f t="shared" si="24"/>
        <v>0</v>
      </c>
      <c r="O36" s="12">
        <f t="shared" si="25"/>
        <v>0</v>
      </c>
    </row>
    <row r="37" spans="1:15" ht="15" customHeight="1" x14ac:dyDescent="0.25">
      <c r="A37" s="5" t="s">
        <v>89</v>
      </c>
      <c r="B37" s="12" t="s">
        <v>391</v>
      </c>
      <c r="C37" s="15" t="s">
        <v>51</v>
      </c>
      <c r="D37" s="16">
        <f t="shared" si="20"/>
        <v>7.2</v>
      </c>
      <c r="E37" s="16">
        <v>7.2</v>
      </c>
      <c r="F37" s="16"/>
      <c r="G37" s="16"/>
      <c r="H37" s="10">
        <f t="shared" si="21"/>
        <v>0</v>
      </c>
      <c r="I37" s="10"/>
      <c r="J37" s="10"/>
      <c r="K37" s="10"/>
      <c r="L37" s="12">
        <f t="shared" si="26"/>
        <v>7.2</v>
      </c>
      <c r="M37" s="12">
        <f t="shared" si="23"/>
        <v>7.2</v>
      </c>
      <c r="N37" s="12">
        <f t="shared" si="24"/>
        <v>0</v>
      </c>
      <c r="O37" s="12">
        <f t="shared" si="25"/>
        <v>0</v>
      </c>
    </row>
    <row r="38" spans="1:15" ht="15" customHeight="1" x14ac:dyDescent="0.25">
      <c r="A38" s="5" t="s">
        <v>90</v>
      </c>
      <c r="B38" s="202" t="s">
        <v>46</v>
      </c>
      <c r="C38" s="15" t="s">
        <v>51</v>
      </c>
      <c r="D38" s="16">
        <f t="shared" si="20"/>
        <v>0.2</v>
      </c>
      <c r="E38" s="16">
        <v>0.2</v>
      </c>
      <c r="F38" s="16"/>
      <c r="G38" s="16"/>
      <c r="H38" s="10">
        <f t="shared" si="21"/>
        <v>0</v>
      </c>
      <c r="I38" s="10"/>
      <c r="J38" s="10"/>
      <c r="K38" s="10"/>
      <c r="L38" s="12">
        <f t="shared" si="26"/>
        <v>0.2</v>
      </c>
      <c r="M38" s="12">
        <f t="shared" si="23"/>
        <v>0.2</v>
      </c>
      <c r="N38" s="12">
        <f t="shared" si="24"/>
        <v>0</v>
      </c>
      <c r="O38" s="12">
        <f t="shared" si="25"/>
        <v>0</v>
      </c>
    </row>
    <row r="39" spans="1:15" ht="15" customHeight="1" x14ac:dyDescent="0.25">
      <c r="A39" s="32" t="s">
        <v>91</v>
      </c>
      <c r="B39" s="12" t="s">
        <v>43</v>
      </c>
      <c r="C39" s="15" t="s">
        <v>51</v>
      </c>
      <c r="D39" s="16">
        <f t="shared" si="20"/>
        <v>0.5</v>
      </c>
      <c r="E39" s="16">
        <v>0.5</v>
      </c>
      <c r="F39" s="16"/>
      <c r="G39" s="16"/>
      <c r="H39" s="10">
        <f t="shared" si="21"/>
        <v>0</v>
      </c>
      <c r="I39" s="10"/>
      <c r="J39" s="10"/>
      <c r="K39" s="10"/>
      <c r="L39" s="12">
        <f t="shared" si="26"/>
        <v>0.5</v>
      </c>
      <c r="M39" s="12">
        <f t="shared" si="23"/>
        <v>0.5</v>
      </c>
      <c r="N39" s="12">
        <f t="shared" si="24"/>
        <v>0</v>
      </c>
      <c r="O39" s="12">
        <f t="shared" si="25"/>
        <v>0</v>
      </c>
    </row>
    <row r="40" spans="1:15" ht="15" customHeight="1" x14ac:dyDescent="0.25">
      <c r="A40" s="5" t="s">
        <v>92</v>
      </c>
      <c r="B40" s="12" t="s">
        <v>45</v>
      </c>
      <c r="C40" s="15" t="s">
        <v>51</v>
      </c>
      <c r="D40" s="16">
        <f t="shared" si="20"/>
        <v>0.6</v>
      </c>
      <c r="E40" s="16">
        <v>0.6</v>
      </c>
      <c r="F40" s="16"/>
      <c r="G40" s="16"/>
      <c r="H40" s="10">
        <f t="shared" si="21"/>
        <v>0</v>
      </c>
      <c r="I40" s="10"/>
      <c r="J40" s="10"/>
      <c r="K40" s="10"/>
      <c r="L40" s="12">
        <f t="shared" si="26"/>
        <v>0.6</v>
      </c>
      <c r="M40" s="12">
        <f t="shared" si="23"/>
        <v>0.6</v>
      </c>
      <c r="N40" s="12">
        <f t="shared" si="24"/>
        <v>0</v>
      </c>
      <c r="O40" s="12">
        <f t="shared" si="25"/>
        <v>0</v>
      </c>
    </row>
    <row r="41" spans="1:15" ht="15" customHeight="1" x14ac:dyDescent="0.25">
      <c r="A41" s="5" t="s">
        <v>93</v>
      </c>
      <c r="B41" s="12" t="s">
        <v>165</v>
      </c>
      <c r="C41" s="15" t="s">
        <v>51</v>
      </c>
      <c r="D41" s="16">
        <f t="shared" si="20"/>
        <v>0.9</v>
      </c>
      <c r="E41" s="16">
        <v>0.9</v>
      </c>
      <c r="F41" s="16"/>
      <c r="G41" s="16"/>
      <c r="H41" s="10">
        <f t="shared" si="21"/>
        <v>0</v>
      </c>
      <c r="I41" s="10"/>
      <c r="J41" s="10"/>
      <c r="K41" s="10"/>
      <c r="L41" s="12">
        <f t="shared" si="26"/>
        <v>0.9</v>
      </c>
      <c r="M41" s="12">
        <f t="shared" si="23"/>
        <v>0.9</v>
      </c>
      <c r="N41" s="12">
        <f t="shared" si="24"/>
        <v>0</v>
      </c>
      <c r="O41" s="12">
        <f t="shared" si="25"/>
        <v>0</v>
      </c>
    </row>
    <row r="42" spans="1:15" ht="15" customHeight="1" x14ac:dyDescent="0.25">
      <c r="A42" s="32" t="s">
        <v>94</v>
      </c>
      <c r="B42" s="12" t="s">
        <v>44</v>
      </c>
      <c r="C42" s="15" t="s">
        <v>51</v>
      </c>
      <c r="D42" s="16">
        <f t="shared" si="20"/>
        <v>0.3</v>
      </c>
      <c r="E42" s="16">
        <v>0.3</v>
      </c>
      <c r="F42" s="16"/>
      <c r="G42" s="16"/>
      <c r="H42" s="10">
        <f t="shared" si="21"/>
        <v>0</v>
      </c>
      <c r="I42" s="10"/>
      <c r="J42" s="10"/>
      <c r="K42" s="10"/>
      <c r="L42" s="12">
        <f t="shared" si="26"/>
        <v>0.3</v>
      </c>
      <c r="M42" s="12">
        <f t="shared" si="23"/>
        <v>0.3</v>
      </c>
      <c r="N42" s="12">
        <f t="shared" si="24"/>
        <v>0</v>
      </c>
      <c r="O42" s="12">
        <f t="shared" si="25"/>
        <v>0</v>
      </c>
    </row>
    <row r="43" spans="1:15" ht="15" customHeight="1" x14ac:dyDescent="0.25">
      <c r="A43" s="5" t="s">
        <v>95</v>
      </c>
      <c r="B43" s="202" t="s">
        <v>47</v>
      </c>
      <c r="C43" s="15" t="s">
        <v>51</v>
      </c>
      <c r="D43" s="16">
        <f t="shared" si="20"/>
        <v>0.4</v>
      </c>
      <c r="E43" s="16">
        <v>0.4</v>
      </c>
      <c r="F43" s="16"/>
      <c r="G43" s="16"/>
      <c r="H43" s="10">
        <f t="shared" si="21"/>
        <v>0</v>
      </c>
      <c r="I43" s="10"/>
      <c r="J43" s="10"/>
      <c r="K43" s="10"/>
      <c r="L43" s="12">
        <f t="shared" si="26"/>
        <v>0.4</v>
      </c>
      <c r="M43" s="12">
        <f t="shared" si="23"/>
        <v>0.4</v>
      </c>
      <c r="N43" s="12">
        <f t="shared" si="24"/>
        <v>0</v>
      </c>
      <c r="O43" s="12">
        <f t="shared" si="25"/>
        <v>0</v>
      </c>
    </row>
    <row r="44" spans="1:15" ht="15" customHeight="1" x14ac:dyDescent="0.25">
      <c r="A44" s="5" t="s">
        <v>96</v>
      </c>
      <c r="B44" s="94" t="s">
        <v>392</v>
      </c>
      <c r="C44" s="97" t="s">
        <v>51</v>
      </c>
      <c r="D44" s="16">
        <f t="shared" si="20"/>
        <v>0.6</v>
      </c>
      <c r="E44" s="16">
        <v>0.6</v>
      </c>
      <c r="F44" s="16"/>
      <c r="G44" s="16"/>
      <c r="H44" s="10">
        <f t="shared" si="21"/>
        <v>0</v>
      </c>
      <c r="I44" s="10"/>
      <c r="J44" s="10"/>
      <c r="K44" s="10"/>
      <c r="L44" s="12">
        <f t="shared" si="26"/>
        <v>0.6</v>
      </c>
      <c r="M44" s="12">
        <f t="shared" si="23"/>
        <v>0.6</v>
      </c>
      <c r="N44" s="12">
        <f t="shared" si="24"/>
        <v>0</v>
      </c>
      <c r="O44" s="12">
        <f t="shared" si="25"/>
        <v>0</v>
      </c>
    </row>
    <row r="45" spans="1:15" ht="15" customHeight="1" x14ac:dyDescent="0.25">
      <c r="A45" s="5" t="s">
        <v>97</v>
      </c>
      <c r="B45" s="12" t="s">
        <v>42</v>
      </c>
      <c r="C45" s="15" t="s">
        <v>51</v>
      </c>
      <c r="D45" s="16">
        <f t="shared" si="20"/>
        <v>3</v>
      </c>
      <c r="E45" s="16">
        <v>3</v>
      </c>
      <c r="F45" s="16"/>
      <c r="G45" s="16"/>
      <c r="H45" s="10">
        <f t="shared" si="21"/>
        <v>0</v>
      </c>
      <c r="I45" s="10"/>
      <c r="J45" s="10"/>
      <c r="K45" s="10"/>
      <c r="L45" s="12">
        <f t="shared" si="26"/>
        <v>3</v>
      </c>
      <c r="M45" s="12">
        <f t="shared" si="23"/>
        <v>3</v>
      </c>
      <c r="N45" s="12">
        <f t="shared" si="24"/>
        <v>0</v>
      </c>
      <c r="O45" s="12">
        <f t="shared" si="25"/>
        <v>0</v>
      </c>
    </row>
    <row r="46" spans="1:15" ht="15" customHeight="1" x14ac:dyDescent="0.25">
      <c r="A46" s="5" t="s">
        <v>98</v>
      </c>
      <c r="B46" s="272" t="s">
        <v>393</v>
      </c>
      <c r="C46" s="97" t="s">
        <v>51</v>
      </c>
      <c r="D46" s="16">
        <f t="shared" si="20"/>
        <v>1.7</v>
      </c>
      <c r="E46" s="16">
        <v>1.7</v>
      </c>
      <c r="F46" s="16"/>
      <c r="G46" s="16"/>
      <c r="H46" s="10">
        <f t="shared" si="21"/>
        <v>0</v>
      </c>
      <c r="I46" s="10"/>
      <c r="J46" s="10"/>
      <c r="K46" s="10"/>
      <c r="L46" s="12">
        <f t="shared" si="26"/>
        <v>1.7</v>
      </c>
      <c r="M46" s="12">
        <f t="shared" si="23"/>
        <v>1.7</v>
      </c>
      <c r="N46" s="12">
        <f t="shared" si="24"/>
        <v>0</v>
      </c>
      <c r="O46" s="12">
        <f t="shared" si="25"/>
        <v>0</v>
      </c>
    </row>
    <row r="47" spans="1:15" ht="15" customHeight="1" x14ac:dyDescent="0.25">
      <c r="A47" s="5" t="s">
        <v>99</v>
      </c>
      <c r="B47" s="202" t="s">
        <v>41</v>
      </c>
      <c r="C47" s="15" t="s">
        <v>51</v>
      </c>
      <c r="D47" s="16">
        <f t="shared" si="20"/>
        <v>2.5</v>
      </c>
      <c r="E47" s="16">
        <v>2.5</v>
      </c>
      <c r="F47" s="16"/>
      <c r="G47" s="16"/>
      <c r="H47" s="10">
        <f t="shared" si="21"/>
        <v>0</v>
      </c>
      <c r="I47" s="10"/>
      <c r="J47" s="10"/>
      <c r="K47" s="10"/>
      <c r="L47" s="12">
        <f t="shared" si="26"/>
        <v>2.5</v>
      </c>
      <c r="M47" s="12">
        <f t="shared" si="23"/>
        <v>2.5</v>
      </c>
      <c r="N47" s="12">
        <f t="shared" si="24"/>
        <v>0</v>
      </c>
      <c r="O47" s="12">
        <f t="shared" si="25"/>
        <v>0</v>
      </c>
    </row>
    <row r="48" spans="1:15" ht="15" customHeight="1" x14ac:dyDescent="0.25">
      <c r="A48" s="5" t="s">
        <v>100</v>
      </c>
      <c r="B48" s="12" t="s">
        <v>153</v>
      </c>
      <c r="C48" s="15" t="s">
        <v>51</v>
      </c>
      <c r="D48" s="16">
        <f t="shared" si="20"/>
        <v>4.4000000000000004</v>
      </c>
      <c r="E48" s="16">
        <v>4.4000000000000004</v>
      </c>
      <c r="F48" s="16"/>
      <c r="G48" s="16"/>
      <c r="H48" s="10">
        <f t="shared" si="21"/>
        <v>0</v>
      </c>
      <c r="I48" s="10"/>
      <c r="J48" s="10"/>
      <c r="K48" s="10"/>
      <c r="L48" s="12">
        <f t="shared" si="26"/>
        <v>4.4000000000000004</v>
      </c>
      <c r="M48" s="12">
        <f t="shared" si="23"/>
        <v>4.4000000000000004</v>
      </c>
      <c r="N48" s="12">
        <f t="shared" si="24"/>
        <v>0</v>
      </c>
      <c r="O48" s="12">
        <f t="shared" si="25"/>
        <v>0</v>
      </c>
    </row>
    <row r="49" spans="1:17" ht="15" customHeight="1" x14ac:dyDescent="0.25">
      <c r="A49" s="5" t="s">
        <v>101</v>
      </c>
      <c r="B49" s="12" t="s">
        <v>34</v>
      </c>
      <c r="C49" s="15" t="s">
        <v>51</v>
      </c>
      <c r="D49" s="16">
        <f t="shared" si="20"/>
        <v>3.2</v>
      </c>
      <c r="E49" s="16">
        <v>3.2</v>
      </c>
      <c r="F49" s="16"/>
      <c r="G49" s="16"/>
      <c r="H49" s="10">
        <f t="shared" si="21"/>
        <v>0</v>
      </c>
      <c r="I49" s="10"/>
      <c r="J49" s="10"/>
      <c r="K49" s="10"/>
      <c r="L49" s="12">
        <f t="shared" si="26"/>
        <v>3.2</v>
      </c>
      <c r="M49" s="12">
        <f t="shared" si="23"/>
        <v>3.2</v>
      </c>
      <c r="N49" s="12">
        <f t="shared" si="24"/>
        <v>0</v>
      </c>
      <c r="O49" s="12">
        <f t="shared" si="25"/>
        <v>0</v>
      </c>
    </row>
    <row r="50" spans="1:17" ht="15" customHeight="1" x14ac:dyDescent="0.25">
      <c r="A50" s="5" t="s">
        <v>102</v>
      </c>
      <c r="B50" s="12" t="s">
        <v>36</v>
      </c>
      <c r="C50" s="15" t="s">
        <v>51</v>
      </c>
      <c r="D50" s="16">
        <f t="shared" si="20"/>
        <v>4.5</v>
      </c>
      <c r="E50" s="16">
        <v>4.5</v>
      </c>
      <c r="F50" s="16"/>
      <c r="G50" s="16"/>
      <c r="H50" s="10">
        <f t="shared" si="21"/>
        <v>0</v>
      </c>
      <c r="I50" s="10"/>
      <c r="J50" s="10"/>
      <c r="K50" s="10"/>
      <c r="L50" s="12">
        <f t="shared" si="26"/>
        <v>4.5</v>
      </c>
      <c r="M50" s="12">
        <f t="shared" si="23"/>
        <v>4.5</v>
      </c>
      <c r="N50" s="12">
        <f t="shared" si="24"/>
        <v>0</v>
      </c>
      <c r="O50" s="12">
        <f t="shared" si="25"/>
        <v>0</v>
      </c>
      <c r="P50" s="37"/>
      <c r="Q50" s="37"/>
    </row>
    <row r="51" spans="1:17" ht="15" customHeight="1" x14ac:dyDescent="0.25">
      <c r="A51" s="5" t="s">
        <v>103</v>
      </c>
      <c r="B51" s="12" t="s">
        <v>38</v>
      </c>
      <c r="C51" s="15" t="s">
        <v>51</v>
      </c>
      <c r="D51" s="16">
        <f t="shared" si="20"/>
        <v>6.2</v>
      </c>
      <c r="E51" s="16">
        <v>6.2</v>
      </c>
      <c r="F51" s="16"/>
      <c r="G51" s="16"/>
      <c r="H51" s="10">
        <f t="shared" si="21"/>
        <v>0</v>
      </c>
      <c r="I51" s="10"/>
      <c r="J51" s="10"/>
      <c r="K51" s="10"/>
      <c r="L51" s="12">
        <f t="shared" si="26"/>
        <v>6.2</v>
      </c>
      <c r="M51" s="12">
        <f t="shared" si="23"/>
        <v>6.2</v>
      </c>
      <c r="N51" s="12">
        <f t="shared" si="24"/>
        <v>0</v>
      </c>
      <c r="O51" s="12">
        <f t="shared" si="25"/>
        <v>0</v>
      </c>
    </row>
    <row r="52" spans="1:17" ht="15" customHeight="1" x14ac:dyDescent="0.25">
      <c r="A52" s="5" t="s">
        <v>104</v>
      </c>
      <c r="B52" s="12" t="s">
        <v>37</v>
      </c>
      <c r="C52" s="15" t="s">
        <v>51</v>
      </c>
      <c r="D52" s="16">
        <f t="shared" si="20"/>
        <v>0.4</v>
      </c>
      <c r="E52" s="16">
        <v>0.4</v>
      </c>
      <c r="F52" s="16"/>
      <c r="G52" s="16"/>
      <c r="H52" s="10">
        <f t="shared" si="21"/>
        <v>0</v>
      </c>
      <c r="I52" s="10"/>
      <c r="J52" s="10"/>
      <c r="K52" s="10"/>
      <c r="L52" s="12">
        <f t="shared" si="26"/>
        <v>0.4</v>
      </c>
      <c r="M52" s="12">
        <f t="shared" si="23"/>
        <v>0.4</v>
      </c>
      <c r="N52" s="12">
        <f t="shared" si="24"/>
        <v>0</v>
      </c>
      <c r="O52" s="12">
        <f t="shared" si="25"/>
        <v>0</v>
      </c>
    </row>
    <row r="53" spans="1:17" ht="15" customHeight="1" x14ac:dyDescent="0.25">
      <c r="A53" s="5" t="s">
        <v>105</v>
      </c>
      <c r="B53" s="12" t="s">
        <v>35</v>
      </c>
      <c r="C53" s="15" t="s">
        <v>51</v>
      </c>
      <c r="D53" s="16">
        <f t="shared" si="20"/>
        <v>4.8</v>
      </c>
      <c r="E53" s="16">
        <v>4.8</v>
      </c>
      <c r="F53" s="16"/>
      <c r="G53" s="16"/>
      <c r="H53" s="10">
        <f t="shared" si="21"/>
        <v>0</v>
      </c>
      <c r="I53" s="10"/>
      <c r="J53" s="10"/>
      <c r="K53" s="10"/>
      <c r="L53" s="12">
        <f t="shared" si="26"/>
        <v>4.8</v>
      </c>
      <c r="M53" s="12">
        <f t="shared" si="23"/>
        <v>4.8</v>
      </c>
      <c r="N53" s="12">
        <f t="shared" si="24"/>
        <v>0</v>
      </c>
      <c r="O53" s="12">
        <f t="shared" si="25"/>
        <v>0</v>
      </c>
    </row>
    <row r="54" spans="1:17" ht="15" customHeight="1" x14ac:dyDescent="0.25">
      <c r="A54" s="5" t="s">
        <v>106</v>
      </c>
      <c r="B54" s="202" t="s">
        <v>39</v>
      </c>
      <c r="C54" s="15" t="s">
        <v>51</v>
      </c>
      <c r="D54" s="16">
        <f t="shared" si="20"/>
        <v>0.6</v>
      </c>
      <c r="E54" s="16">
        <v>0.6</v>
      </c>
      <c r="F54" s="16"/>
      <c r="G54" s="16"/>
      <c r="H54" s="10">
        <f t="shared" si="21"/>
        <v>0</v>
      </c>
      <c r="I54" s="10"/>
      <c r="J54" s="10"/>
      <c r="K54" s="10"/>
      <c r="L54" s="12">
        <f t="shared" si="26"/>
        <v>0.6</v>
      </c>
      <c r="M54" s="12">
        <f t="shared" si="23"/>
        <v>0.6</v>
      </c>
      <c r="N54" s="12">
        <f t="shared" si="24"/>
        <v>0</v>
      </c>
      <c r="O54" s="12">
        <f t="shared" si="25"/>
        <v>0</v>
      </c>
    </row>
    <row r="55" spans="1:17" ht="15" customHeight="1" x14ac:dyDescent="0.25">
      <c r="A55" s="5" t="s">
        <v>107</v>
      </c>
      <c r="B55" s="202" t="s">
        <v>40</v>
      </c>
      <c r="C55" s="15" t="s">
        <v>51</v>
      </c>
      <c r="D55" s="16">
        <f t="shared" si="20"/>
        <v>0.6</v>
      </c>
      <c r="E55" s="16">
        <v>0.6</v>
      </c>
      <c r="F55" s="16"/>
      <c r="G55" s="16"/>
      <c r="H55" s="10">
        <f t="shared" si="21"/>
        <v>0</v>
      </c>
      <c r="I55" s="10"/>
      <c r="J55" s="10"/>
      <c r="K55" s="10"/>
      <c r="L55" s="12">
        <f t="shared" si="26"/>
        <v>0.6</v>
      </c>
      <c r="M55" s="12">
        <f t="shared" si="23"/>
        <v>0.6</v>
      </c>
      <c r="N55" s="12">
        <f t="shared" si="24"/>
        <v>0</v>
      </c>
      <c r="O55" s="12">
        <f t="shared" si="25"/>
        <v>0</v>
      </c>
    </row>
    <row r="56" spans="1:17" ht="15" customHeight="1" x14ac:dyDescent="0.25">
      <c r="A56" s="13" t="s">
        <v>108</v>
      </c>
      <c r="B56" s="12" t="s">
        <v>50</v>
      </c>
      <c r="C56" s="15" t="s">
        <v>51</v>
      </c>
      <c r="D56" s="16">
        <f t="shared" si="20"/>
        <v>0.1</v>
      </c>
      <c r="E56" s="16">
        <v>0.1</v>
      </c>
      <c r="F56" s="16"/>
      <c r="G56" s="16"/>
      <c r="H56" s="10">
        <f t="shared" si="21"/>
        <v>0</v>
      </c>
      <c r="I56" s="10"/>
      <c r="J56" s="10"/>
      <c r="K56" s="10"/>
      <c r="L56" s="12">
        <f t="shared" si="26"/>
        <v>0.1</v>
      </c>
      <c r="M56" s="12">
        <f t="shared" si="23"/>
        <v>0.1</v>
      </c>
      <c r="N56" s="12">
        <f t="shared" si="24"/>
        <v>0</v>
      </c>
      <c r="O56" s="12">
        <f t="shared" si="25"/>
        <v>0</v>
      </c>
    </row>
    <row r="57" spans="1:17" ht="15" customHeight="1" x14ac:dyDescent="0.25">
      <c r="A57" s="13" t="s">
        <v>109</v>
      </c>
      <c r="B57" s="12" t="s">
        <v>167</v>
      </c>
      <c r="C57" s="15" t="s">
        <v>51</v>
      </c>
      <c r="D57" s="16">
        <f t="shared" si="20"/>
        <v>3.4</v>
      </c>
      <c r="E57" s="16">
        <v>3.4</v>
      </c>
      <c r="F57" s="16"/>
      <c r="G57" s="16"/>
      <c r="H57" s="10">
        <f t="shared" si="21"/>
        <v>0</v>
      </c>
      <c r="I57" s="10"/>
      <c r="J57" s="10"/>
      <c r="K57" s="10"/>
      <c r="L57" s="12">
        <f t="shared" si="26"/>
        <v>3.4</v>
      </c>
      <c r="M57" s="12">
        <f t="shared" si="23"/>
        <v>3.4</v>
      </c>
      <c r="N57" s="12">
        <f t="shared" si="24"/>
        <v>0</v>
      </c>
      <c r="O57" s="12">
        <f t="shared" si="25"/>
        <v>0</v>
      </c>
    </row>
    <row r="58" spans="1:17" ht="15.95" customHeight="1" x14ac:dyDescent="0.25">
      <c r="A58" s="20" t="s">
        <v>155</v>
      </c>
      <c r="B58" s="21" t="s">
        <v>177</v>
      </c>
      <c r="C58" s="28"/>
      <c r="D58" s="265">
        <f>E58+G58</f>
        <v>117.5</v>
      </c>
      <c r="E58" s="23">
        <f>SUM(E27:E57)</f>
        <v>117.5</v>
      </c>
      <c r="F58" s="23">
        <f t="shared" ref="F58:G58" si="27">SUM(F27:F57)</f>
        <v>0</v>
      </c>
      <c r="G58" s="23">
        <f t="shared" si="27"/>
        <v>0</v>
      </c>
      <c r="H58" s="24">
        <f t="shared" si="21"/>
        <v>0</v>
      </c>
      <c r="I58" s="24">
        <f t="shared" ref="I58" si="28">SUM(I27:I57)</f>
        <v>0</v>
      </c>
      <c r="J58" s="24">
        <f t="shared" ref="J58" si="29">SUM(J27:J57)</f>
        <v>0</v>
      </c>
      <c r="K58" s="24">
        <f t="shared" ref="K58" si="30">SUM(K27:K57)</f>
        <v>0</v>
      </c>
      <c r="L58" s="21">
        <f t="shared" si="26"/>
        <v>117.5</v>
      </c>
      <c r="M58" s="21">
        <f t="shared" ref="M58" si="31">SUM(M27:M57)</f>
        <v>117.5</v>
      </c>
      <c r="N58" s="21">
        <f t="shared" ref="N58" si="32">SUM(N27:N57)</f>
        <v>0</v>
      </c>
      <c r="O58" s="21">
        <f t="shared" ref="O58" si="33">SUM(O27:O57)</f>
        <v>0</v>
      </c>
    </row>
    <row r="59" spans="1:17" ht="15.95" customHeight="1" x14ac:dyDescent="0.25">
      <c r="A59" s="38" t="s">
        <v>156</v>
      </c>
      <c r="B59" s="573" t="s">
        <v>66</v>
      </c>
      <c r="C59" s="574"/>
      <c r="D59" s="574"/>
      <c r="E59" s="574"/>
      <c r="F59" s="574"/>
      <c r="G59" s="574"/>
      <c r="H59" s="574"/>
      <c r="I59" s="574"/>
      <c r="J59" s="574"/>
      <c r="K59" s="574"/>
      <c r="L59" s="574"/>
      <c r="M59" s="574"/>
      <c r="N59" s="574"/>
      <c r="O59" s="575"/>
    </row>
    <row r="60" spans="1:17" ht="15" customHeight="1" x14ac:dyDescent="0.25">
      <c r="A60" s="19" t="s">
        <v>110</v>
      </c>
      <c r="B60" s="29" t="s">
        <v>27</v>
      </c>
      <c r="C60" s="39" t="s">
        <v>30</v>
      </c>
      <c r="D60" s="16">
        <f t="shared" ref="D60:D68" si="34">E60+G60</f>
        <v>4.8</v>
      </c>
      <c r="E60" s="16">
        <v>4.8</v>
      </c>
      <c r="F60" s="16"/>
      <c r="G60" s="16"/>
      <c r="H60" s="9">
        <f t="shared" ref="H60:H69" si="35">I60+K60</f>
        <v>0</v>
      </c>
      <c r="I60" s="10"/>
      <c r="J60" s="10"/>
      <c r="K60" s="207"/>
      <c r="L60" s="11">
        <f t="shared" ref="L60:L69" si="36">M60+O60</f>
        <v>4.8</v>
      </c>
      <c r="M60" s="11">
        <f t="shared" ref="M60:O68" si="37">E60+I60</f>
        <v>4.8</v>
      </c>
      <c r="N60" s="11">
        <f t="shared" si="37"/>
        <v>0</v>
      </c>
      <c r="O60" s="11">
        <f t="shared" si="37"/>
        <v>0</v>
      </c>
    </row>
    <row r="61" spans="1:17" ht="15" customHeight="1" x14ac:dyDescent="0.25">
      <c r="A61" s="13" t="s">
        <v>157</v>
      </c>
      <c r="B61" s="29" t="s">
        <v>57</v>
      </c>
      <c r="C61" s="39" t="s">
        <v>30</v>
      </c>
      <c r="D61" s="16">
        <f t="shared" si="34"/>
        <v>0.1</v>
      </c>
      <c r="E61" s="16">
        <v>0.1</v>
      </c>
      <c r="F61" s="16"/>
      <c r="G61" s="16"/>
      <c r="H61" s="9">
        <f t="shared" si="35"/>
        <v>0</v>
      </c>
      <c r="I61" s="10"/>
      <c r="J61" s="10"/>
      <c r="K61" s="207"/>
      <c r="L61" s="11">
        <f t="shared" si="36"/>
        <v>0.1</v>
      </c>
      <c r="M61" s="11">
        <f t="shared" si="37"/>
        <v>0.1</v>
      </c>
      <c r="N61" s="11">
        <f t="shared" si="37"/>
        <v>0</v>
      </c>
      <c r="O61" s="11">
        <f t="shared" si="37"/>
        <v>0</v>
      </c>
    </row>
    <row r="62" spans="1:17" ht="15" customHeight="1" x14ac:dyDescent="0.25">
      <c r="A62" s="243" t="s">
        <v>158</v>
      </c>
      <c r="B62" s="29" t="s">
        <v>58</v>
      </c>
      <c r="C62" s="39" t="s">
        <v>30</v>
      </c>
      <c r="D62" s="16">
        <f t="shared" si="34"/>
        <v>0.5</v>
      </c>
      <c r="E62" s="16">
        <v>0.5</v>
      </c>
      <c r="F62" s="16"/>
      <c r="G62" s="16"/>
      <c r="H62" s="9">
        <f t="shared" si="35"/>
        <v>0</v>
      </c>
      <c r="I62" s="10"/>
      <c r="J62" s="10"/>
      <c r="K62" s="207"/>
      <c r="L62" s="11">
        <f t="shared" si="36"/>
        <v>0.5</v>
      </c>
      <c r="M62" s="11">
        <f t="shared" si="37"/>
        <v>0.5</v>
      </c>
      <c r="N62" s="11">
        <f t="shared" si="37"/>
        <v>0</v>
      </c>
      <c r="O62" s="11">
        <f t="shared" si="37"/>
        <v>0</v>
      </c>
    </row>
    <row r="63" spans="1:17" ht="15" customHeight="1" x14ac:dyDescent="0.25">
      <c r="A63" s="38" t="s">
        <v>111</v>
      </c>
      <c r="B63" s="29" t="s">
        <v>394</v>
      </c>
      <c r="C63" s="39" t="s">
        <v>30</v>
      </c>
      <c r="D63" s="16">
        <f t="shared" si="34"/>
        <v>0.1</v>
      </c>
      <c r="E63" s="16">
        <v>0.1</v>
      </c>
      <c r="F63" s="16"/>
      <c r="G63" s="16"/>
      <c r="H63" s="9">
        <f t="shared" si="35"/>
        <v>0</v>
      </c>
      <c r="I63" s="10"/>
      <c r="J63" s="10"/>
      <c r="K63" s="207"/>
      <c r="L63" s="11">
        <f t="shared" si="36"/>
        <v>0.1</v>
      </c>
      <c r="M63" s="11">
        <f t="shared" si="37"/>
        <v>0.1</v>
      </c>
      <c r="N63" s="11">
        <f t="shared" si="37"/>
        <v>0</v>
      </c>
      <c r="O63" s="11">
        <f t="shared" si="37"/>
        <v>0</v>
      </c>
    </row>
    <row r="64" spans="1:17" ht="15" customHeight="1" x14ac:dyDescent="0.25">
      <c r="A64" s="40" t="s">
        <v>112</v>
      </c>
      <c r="B64" s="29" t="s">
        <v>396</v>
      </c>
      <c r="C64" s="39" t="s">
        <v>30</v>
      </c>
      <c r="D64" s="16">
        <f t="shared" si="34"/>
        <v>0.4</v>
      </c>
      <c r="E64" s="16">
        <v>0.4</v>
      </c>
      <c r="F64" s="16"/>
      <c r="G64" s="16"/>
      <c r="H64" s="9">
        <f t="shared" si="35"/>
        <v>0</v>
      </c>
      <c r="I64" s="10"/>
      <c r="J64" s="10"/>
      <c r="K64" s="207"/>
      <c r="L64" s="11">
        <f t="shared" si="36"/>
        <v>0.4</v>
      </c>
      <c r="M64" s="11">
        <f t="shared" si="37"/>
        <v>0.4</v>
      </c>
      <c r="N64" s="11">
        <f t="shared" si="37"/>
        <v>0</v>
      </c>
      <c r="O64" s="11">
        <f t="shared" si="37"/>
        <v>0</v>
      </c>
    </row>
    <row r="65" spans="1:17" x14ac:dyDescent="0.25">
      <c r="A65" s="32" t="s">
        <v>113</v>
      </c>
      <c r="B65" s="29" t="s">
        <v>67</v>
      </c>
      <c r="C65" s="39" t="s">
        <v>30</v>
      </c>
      <c r="D65" s="16">
        <f t="shared" si="34"/>
        <v>0.1</v>
      </c>
      <c r="E65" s="16">
        <v>0.1</v>
      </c>
      <c r="F65" s="16"/>
      <c r="G65" s="16"/>
      <c r="H65" s="9">
        <f t="shared" si="35"/>
        <v>0</v>
      </c>
      <c r="I65" s="10"/>
      <c r="J65" s="10"/>
      <c r="K65" s="207"/>
      <c r="L65" s="11">
        <f t="shared" si="36"/>
        <v>0.1</v>
      </c>
      <c r="M65" s="11">
        <f t="shared" si="37"/>
        <v>0.1</v>
      </c>
      <c r="N65" s="11">
        <f t="shared" si="37"/>
        <v>0</v>
      </c>
      <c r="O65" s="11">
        <f t="shared" si="37"/>
        <v>0</v>
      </c>
      <c r="P65" s="37"/>
      <c r="Q65" s="37"/>
    </row>
    <row r="66" spans="1:17" x14ac:dyDescent="0.25">
      <c r="A66" s="32" t="s">
        <v>114</v>
      </c>
      <c r="B66" s="29" t="s">
        <v>28</v>
      </c>
      <c r="C66" s="39" t="s">
        <v>30</v>
      </c>
      <c r="D66" s="16">
        <f t="shared" si="34"/>
        <v>3.7</v>
      </c>
      <c r="E66" s="16">
        <v>3.7</v>
      </c>
      <c r="F66" s="16"/>
      <c r="G66" s="16"/>
      <c r="H66" s="9">
        <f t="shared" si="35"/>
        <v>0</v>
      </c>
      <c r="I66" s="10"/>
      <c r="J66" s="10"/>
      <c r="K66" s="207"/>
      <c r="L66" s="11">
        <f t="shared" si="36"/>
        <v>3.7</v>
      </c>
      <c r="M66" s="11">
        <f t="shared" si="37"/>
        <v>3.7</v>
      </c>
      <c r="N66" s="11">
        <f t="shared" si="37"/>
        <v>0</v>
      </c>
      <c r="O66" s="11">
        <f t="shared" si="37"/>
        <v>0</v>
      </c>
      <c r="P66" s="37"/>
      <c r="Q66" s="37"/>
    </row>
    <row r="67" spans="1:17" ht="15" customHeight="1" x14ac:dyDescent="0.25">
      <c r="A67" s="32" t="s">
        <v>115</v>
      </c>
      <c r="B67" s="12" t="s">
        <v>29</v>
      </c>
      <c r="C67" s="39" t="s">
        <v>30</v>
      </c>
      <c r="D67" s="16">
        <f t="shared" si="34"/>
        <v>2.6</v>
      </c>
      <c r="E67" s="16">
        <v>2.6</v>
      </c>
      <c r="F67" s="16"/>
      <c r="G67" s="16"/>
      <c r="H67" s="9">
        <f t="shared" si="35"/>
        <v>0</v>
      </c>
      <c r="I67" s="10"/>
      <c r="J67" s="10"/>
      <c r="K67" s="207"/>
      <c r="L67" s="11">
        <f t="shared" si="36"/>
        <v>2.6</v>
      </c>
      <c r="M67" s="11">
        <f t="shared" si="37"/>
        <v>2.6</v>
      </c>
      <c r="N67" s="11">
        <f t="shared" si="37"/>
        <v>0</v>
      </c>
      <c r="O67" s="11">
        <f t="shared" si="37"/>
        <v>0</v>
      </c>
      <c r="P67" s="37"/>
      <c r="Q67" s="37"/>
    </row>
    <row r="68" spans="1:17" x14ac:dyDescent="0.25">
      <c r="A68" s="32" t="s">
        <v>166</v>
      </c>
      <c r="B68" s="41" t="s">
        <v>64</v>
      </c>
      <c r="C68" s="39" t="s">
        <v>30</v>
      </c>
      <c r="D68" s="16">
        <f t="shared" si="34"/>
        <v>3</v>
      </c>
      <c r="E68" s="16">
        <v>3</v>
      </c>
      <c r="F68" s="16"/>
      <c r="G68" s="16"/>
      <c r="H68" s="9">
        <f t="shared" si="35"/>
        <v>0</v>
      </c>
      <c r="I68" s="10"/>
      <c r="J68" s="10"/>
      <c r="K68" s="207"/>
      <c r="L68" s="11">
        <f t="shared" si="36"/>
        <v>3</v>
      </c>
      <c r="M68" s="11">
        <f t="shared" si="37"/>
        <v>3</v>
      </c>
      <c r="N68" s="11">
        <f t="shared" si="37"/>
        <v>0</v>
      </c>
      <c r="O68" s="11">
        <f t="shared" si="37"/>
        <v>0</v>
      </c>
    </row>
    <row r="69" spans="1:17" ht="15.95" customHeight="1" x14ac:dyDescent="0.25">
      <c r="A69" s="451" t="s">
        <v>116</v>
      </c>
      <c r="B69" s="44" t="s">
        <v>179</v>
      </c>
      <c r="C69" s="78"/>
      <c r="D69" s="265">
        <f>E69+G69</f>
        <v>15.299999999999999</v>
      </c>
      <c r="E69" s="23">
        <f>SUM(E60:E68)</f>
        <v>15.299999999999999</v>
      </c>
      <c r="F69" s="23">
        <f t="shared" ref="F69:G69" si="38">SUM(F60:F68)</f>
        <v>0</v>
      </c>
      <c r="G69" s="23">
        <f t="shared" si="38"/>
        <v>0</v>
      </c>
      <c r="H69" s="24">
        <f t="shared" si="35"/>
        <v>0</v>
      </c>
      <c r="I69" s="24">
        <f t="shared" ref="I69" si="39">SUM(I60:I68)</f>
        <v>0</v>
      </c>
      <c r="J69" s="24">
        <f t="shared" ref="J69" si="40">SUM(J60:J68)</f>
        <v>0</v>
      </c>
      <c r="K69" s="24">
        <f t="shared" ref="K69" si="41">SUM(K60:K68)</f>
        <v>0</v>
      </c>
      <c r="L69" s="21">
        <f t="shared" si="36"/>
        <v>15.299999999999999</v>
      </c>
      <c r="M69" s="21">
        <f t="shared" ref="M69" si="42">SUM(M60:M68)</f>
        <v>15.299999999999999</v>
      </c>
      <c r="N69" s="21">
        <f t="shared" ref="N69" si="43">SUM(N60:N68)</f>
        <v>0</v>
      </c>
      <c r="O69" s="21">
        <f t="shared" ref="O69" si="44">SUM(O60:O68)</f>
        <v>0</v>
      </c>
    </row>
    <row r="70" spans="1:17" ht="17.25" customHeight="1" x14ac:dyDescent="0.25">
      <c r="A70" s="32" t="s">
        <v>117</v>
      </c>
      <c r="B70" s="573" t="s">
        <v>68</v>
      </c>
      <c r="C70" s="574"/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5"/>
    </row>
    <row r="71" spans="1:17" ht="17.25" customHeight="1" x14ac:dyDescent="0.25">
      <c r="A71" s="32" t="s">
        <v>118</v>
      </c>
      <c r="B71" s="6" t="s">
        <v>20</v>
      </c>
      <c r="C71" s="97" t="s">
        <v>24</v>
      </c>
      <c r="D71" s="16">
        <f t="shared" ref="D71" si="45">E71+G71</f>
        <v>202.39999999999998</v>
      </c>
      <c r="E71" s="16">
        <v>136.19999999999999</v>
      </c>
      <c r="F71" s="16"/>
      <c r="G71" s="16">
        <v>66.2</v>
      </c>
      <c r="H71" s="9">
        <f t="shared" ref="H71" si="46">I71+K71</f>
        <v>0</v>
      </c>
      <c r="I71" s="10"/>
      <c r="J71" s="10"/>
      <c r="K71" s="207"/>
      <c r="L71" s="11">
        <f t="shared" ref="L71" si="47">M71+O71</f>
        <v>202.39999999999998</v>
      </c>
      <c r="M71" s="11">
        <f t="shared" ref="M71" si="48">E71+I71</f>
        <v>136.19999999999999</v>
      </c>
      <c r="N71" s="11">
        <f t="shared" ref="N71" si="49">F71+J71</f>
        <v>0</v>
      </c>
      <c r="O71" s="11">
        <f t="shared" ref="O71" si="50">G71+K71</f>
        <v>66.2</v>
      </c>
    </row>
    <row r="72" spans="1:17" ht="15" customHeight="1" x14ac:dyDescent="0.25">
      <c r="A72" s="32" t="s">
        <v>119</v>
      </c>
      <c r="B72" s="12" t="s">
        <v>52</v>
      </c>
      <c r="C72" s="81" t="s">
        <v>24</v>
      </c>
      <c r="D72" s="16">
        <f t="shared" ref="D72:D74" si="51">E72+G72</f>
        <v>4.2</v>
      </c>
      <c r="E72" s="16">
        <v>4.2</v>
      </c>
      <c r="F72" s="16"/>
      <c r="G72" s="16"/>
      <c r="H72" s="9">
        <f t="shared" ref="H72:H75" si="52">I72+K72</f>
        <v>0</v>
      </c>
      <c r="I72" s="10"/>
      <c r="J72" s="10"/>
      <c r="K72" s="207"/>
      <c r="L72" s="12">
        <f t="shared" ref="L72:L75" si="53">M72+O72</f>
        <v>4.2</v>
      </c>
      <c r="M72" s="12">
        <f t="shared" ref="M72:O74" si="54">E72+I72</f>
        <v>4.2</v>
      </c>
      <c r="N72" s="12">
        <f t="shared" si="54"/>
        <v>0</v>
      </c>
      <c r="O72" s="12">
        <f t="shared" si="54"/>
        <v>0</v>
      </c>
    </row>
    <row r="73" spans="1:17" ht="15" customHeight="1" x14ac:dyDescent="0.25">
      <c r="A73" s="38" t="s">
        <v>120</v>
      </c>
      <c r="B73" s="29" t="s">
        <v>53</v>
      </c>
      <c r="C73" s="30" t="s">
        <v>24</v>
      </c>
      <c r="D73" s="16">
        <f t="shared" si="51"/>
        <v>2.2999999999999998</v>
      </c>
      <c r="E73" s="16">
        <v>2.2999999999999998</v>
      </c>
      <c r="F73" s="16"/>
      <c r="G73" s="16"/>
      <c r="H73" s="9">
        <f t="shared" si="52"/>
        <v>0</v>
      </c>
      <c r="I73" s="10"/>
      <c r="J73" s="10"/>
      <c r="K73" s="207"/>
      <c r="L73" s="12">
        <f t="shared" si="53"/>
        <v>2.2999999999999998</v>
      </c>
      <c r="M73" s="12">
        <f t="shared" si="54"/>
        <v>2.2999999999999998</v>
      </c>
      <c r="N73" s="12">
        <f t="shared" si="54"/>
        <v>0</v>
      </c>
      <c r="O73" s="12">
        <f t="shared" si="54"/>
        <v>0</v>
      </c>
    </row>
    <row r="74" spans="1:17" s="37" customFormat="1" ht="15" customHeight="1" x14ac:dyDescent="0.25">
      <c r="A74" s="38" t="s">
        <v>162</v>
      </c>
      <c r="B74" s="12" t="s">
        <v>69</v>
      </c>
      <c r="C74" s="30" t="s">
        <v>24</v>
      </c>
      <c r="D74" s="16">
        <f t="shared" si="51"/>
        <v>5.7</v>
      </c>
      <c r="E74" s="16">
        <v>5.7</v>
      </c>
      <c r="F74" s="16"/>
      <c r="G74" s="16"/>
      <c r="H74" s="9">
        <f t="shared" si="52"/>
        <v>0</v>
      </c>
      <c r="I74" s="10"/>
      <c r="J74" s="10"/>
      <c r="K74" s="207"/>
      <c r="L74" s="12">
        <f t="shared" si="53"/>
        <v>5.7</v>
      </c>
      <c r="M74" s="12">
        <f t="shared" si="54"/>
        <v>5.7</v>
      </c>
      <c r="N74" s="12">
        <f t="shared" si="54"/>
        <v>0</v>
      </c>
      <c r="O74" s="12">
        <f t="shared" si="54"/>
        <v>0</v>
      </c>
      <c r="P74" s="2"/>
      <c r="Q74" s="2"/>
    </row>
    <row r="75" spans="1:17" ht="15.95" customHeight="1" x14ac:dyDescent="0.25">
      <c r="A75" s="452" t="s">
        <v>121</v>
      </c>
      <c r="B75" s="246" t="s">
        <v>180</v>
      </c>
      <c r="C75" s="25"/>
      <c r="D75" s="265">
        <f>E75+G75</f>
        <v>214.59999999999997</v>
      </c>
      <c r="E75" s="23">
        <f>SUM(E71:E74)</f>
        <v>148.39999999999998</v>
      </c>
      <c r="F75" s="23">
        <f t="shared" ref="F75:G75" si="55">SUM(F71:F74)</f>
        <v>0</v>
      </c>
      <c r="G75" s="23">
        <f t="shared" si="55"/>
        <v>66.2</v>
      </c>
      <c r="H75" s="24">
        <f t="shared" si="52"/>
        <v>0</v>
      </c>
      <c r="I75" s="24">
        <f t="shared" ref="I75" si="56">SUM(I71:I74)</f>
        <v>0</v>
      </c>
      <c r="J75" s="24">
        <f t="shared" ref="J75" si="57">SUM(J71:J74)</f>
        <v>0</v>
      </c>
      <c r="K75" s="24">
        <f t="shared" ref="K75" si="58">SUM(K71:K74)</f>
        <v>0</v>
      </c>
      <c r="L75" s="21">
        <f t="shared" si="53"/>
        <v>214.59999999999997</v>
      </c>
      <c r="M75" s="21">
        <f t="shared" ref="M75" si="59">SUM(M71:M74)</f>
        <v>148.39999999999998</v>
      </c>
      <c r="N75" s="21">
        <f t="shared" ref="N75" si="60">SUM(N71:N74)</f>
        <v>0</v>
      </c>
      <c r="O75" s="21">
        <f t="shared" ref="O75" si="61">SUM(O71:O74)</f>
        <v>66.2</v>
      </c>
    </row>
    <row r="76" spans="1:17" ht="18" customHeight="1" x14ac:dyDescent="0.25">
      <c r="A76" s="32" t="s">
        <v>122</v>
      </c>
      <c r="B76" s="669" t="s">
        <v>488</v>
      </c>
      <c r="C76" s="653"/>
      <c r="D76" s="653"/>
      <c r="E76" s="653"/>
      <c r="F76" s="653"/>
      <c r="G76" s="653"/>
      <c r="H76" s="653"/>
      <c r="I76" s="653"/>
      <c r="J76" s="653"/>
      <c r="K76" s="653"/>
      <c r="L76" s="653"/>
      <c r="M76" s="653"/>
      <c r="N76" s="653"/>
      <c r="O76" s="654"/>
    </row>
    <row r="77" spans="1:17" ht="15.75" customHeight="1" x14ac:dyDescent="0.25">
      <c r="A77" s="32" t="s">
        <v>123</v>
      </c>
      <c r="B77" s="573" t="s">
        <v>6</v>
      </c>
      <c r="C77" s="574"/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5"/>
    </row>
    <row r="78" spans="1:17" ht="15" customHeight="1" x14ac:dyDescent="0.25">
      <c r="A78" s="32" t="s">
        <v>124</v>
      </c>
      <c r="B78" s="35" t="s">
        <v>12</v>
      </c>
      <c r="C78" s="15" t="s">
        <v>9</v>
      </c>
      <c r="D78" s="16">
        <f t="shared" ref="D78:D80" si="62">E78+G78</f>
        <v>0.2</v>
      </c>
      <c r="E78" s="16">
        <v>0.2</v>
      </c>
      <c r="F78" s="16"/>
      <c r="G78" s="16"/>
      <c r="H78" s="10">
        <f t="shared" ref="H78:H81" si="63">I78+K78</f>
        <v>0</v>
      </c>
      <c r="I78" s="10"/>
      <c r="J78" s="10"/>
      <c r="K78" s="10"/>
      <c r="L78" s="12">
        <f t="shared" ref="L78:L81" si="64">M78+O78</f>
        <v>0.2</v>
      </c>
      <c r="M78" s="12">
        <f t="shared" ref="M78:O80" si="65">E78+I78</f>
        <v>0.2</v>
      </c>
      <c r="N78" s="12">
        <f t="shared" si="65"/>
        <v>0</v>
      </c>
      <c r="O78" s="12">
        <f t="shared" si="65"/>
        <v>0</v>
      </c>
    </row>
    <row r="79" spans="1:17" ht="15" hidden="1" customHeight="1" x14ac:dyDescent="0.25">
      <c r="A79" s="32" t="s">
        <v>127</v>
      </c>
      <c r="B79" s="35" t="s">
        <v>13</v>
      </c>
      <c r="C79" s="15" t="s">
        <v>9</v>
      </c>
      <c r="D79" s="16">
        <f t="shared" si="62"/>
        <v>0</v>
      </c>
      <c r="E79" s="16"/>
      <c r="F79" s="16"/>
      <c r="G79" s="16"/>
      <c r="H79" s="10">
        <f t="shared" si="63"/>
        <v>0</v>
      </c>
      <c r="I79" s="10"/>
      <c r="J79" s="10"/>
      <c r="K79" s="10"/>
      <c r="L79" s="12">
        <f t="shared" si="64"/>
        <v>0</v>
      </c>
      <c r="M79" s="12">
        <f t="shared" si="65"/>
        <v>0</v>
      </c>
      <c r="N79" s="12">
        <f t="shared" si="65"/>
        <v>0</v>
      </c>
      <c r="O79" s="12">
        <f t="shared" si="65"/>
        <v>0</v>
      </c>
    </row>
    <row r="80" spans="1:17" ht="15" customHeight="1" x14ac:dyDescent="0.25">
      <c r="A80" s="32" t="s">
        <v>125</v>
      </c>
      <c r="B80" s="12" t="s">
        <v>170</v>
      </c>
      <c r="C80" s="427" t="s">
        <v>21</v>
      </c>
      <c r="D80" s="16">
        <f t="shared" si="62"/>
        <v>0.1</v>
      </c>
      <c r="E80" s="16">
        <v>0.1</v>
      </c>
      <c r="F80" s="16"/>
      <c r="G80" s="16"/>
      <c r="H80" s="10">
        <f t="shared" si="63"/>
        <v>0</v>
      </c>
      <c r="I80" s="10"/>
      <c r="J80" s="10"/>
      <c r="K80" s="10"/>
      <c r="L80" s="12">
        <f t="shared" si="64"/>
        <v>0.1</v>
      </c>
      <c r="M80" s="12">
        <f t="shared" si="65"/>
        <v>0.1</v>
      </c>
      <c r="N80" s="12">
        <f t="shared" si="65"/>
        <v>0</v>
      </c>
      <c r="O80" s="12">
        <f t="shared" si="65"/>
        <v>0</v>
      </c>
    </row>
    <row r="81" spans="1:15" ht="15" customHeight="1" x14ac:dyDescent="0.25">
      <c r="A81" s="453" t="s">
        <v>126</v>
      </c>
      <c r="B81" s="21" t="s">
        <v>174</v>
      </c>
      <c r="C81" s="28"/>
      <c r="D81" s="265">
        <f>E81+G81</f>
        <v>0.30000000000000004</v>
      </c>
      <c r="E81" s="23">
        <f>SUM(E78:E80)</f>
        <v>0.30000000000000004</v>
      </c>
      <c r="F81" s="23">
        <f t="shared" ref="F81:G81" si="66">SUM(F78:F80)</f>
        <v>0</v>
      </c>
      <c r="G81" s="23">
        <f t="shared" si="66"/>
        <v>0</v>
      </c>
      <c r="H81" s="24">
        <f t="shared" si="63"/>
        <v>0</v>
      </c>
      <c r="I81" s="24">
        <f t="shared" ref="I81" si="67">SUM(I78:I80)</f>
        <v>0</v>
      </c>
      <c r="J81" s="24">
        <f t="shared" ref="J81" si="68">SUM(J78:J80)</f>
        <v>0</v>
      </c>
      <c r="K81" s="24">
        <f t="shared" ref="K81" si="69">SUM(K78:K80)</f>
        <v>0</v>
      </c>
      <c r="L81" s="21">
        <f t="shared" si="64"/>
        <v>0.30000000000000004</v>
      </c>
      <c r="M81" s="21">
        <f t="shared" ref="M81" si="70">SUM(M78:M80)</f>
        <v>0.30000000000000004</v>
      </c>
      <c r="N81" s="21">
        <f t="shared" ref="N81" si="71">SUM(N78:N80)</f>
        <v>0</v>
      </c>
      <c r="O81" s="21">
        <f t="shared" ref="O81" si="72">SUM(O78:O80)</f>
        <v>0</v>
      </c>
    </row>
    <row r="82" spans="1:15" ht="18.75" customHeight="1" x14ac:dyDescent="0.25">
      <c r="A82" s="32" t="s">
        <v>127</v>
      </c>
      <c r="B82" s="573" t="s">
        <v>59</v>
      </c>
      <c r="C82" s="574"/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5"/>
    </row>
    <row r="83" spans="1:15" ht="15" customHeight="1" x14ac:dyDescent="0.25">
      <c r="A83" s="32" t="s">
        <v>128</v>
      </c>
      <c r="B83" s="35" t="s">
        <v>12</v>
      </c>
      <c r="C83" s="15" t="s">
        <v>22</v>
      </c>
      <c r="D83" s="16">
        <f t="shared" ref="D83:D85" si="73">E83+G83</f>
        <v>0.1</v>
      </c>
      <c r="E83" s="16">
        <v>0.1</v>
      </c>
      <c r="F83" s="16"/>
      <c r="G83" s="16"/>
      <c r="H83" s="10">
        <f t="shared" ref="H83:H86" si="74">I83+K83</f>
        <v>0</v>
      </c>
      <c r="I83" s="10"/>
      <c r="J83" s="10"/>
      <c r="K83" s="10"/>
      <c r="L83" s="12">
        <f t="shared" ref="L83:L86" si="75">M83+O83</f>
        <v>0.1</v>
      </c>
      <c r="M83" s="12">
        <f t="shared" ref="M83:M85" si="76">E83+I83</f>
        <v>0.1</v>
      </c>
      <c r="N83" s="12">
        <f t="shared" ref="N83:N85" si="77">F83+J83</f>
        <v>0</v>
      </c>
      <c r="O83" s="12">
        <f t="shared" ref="O83:O85" si="78">G83+K83</f>
        <v>0</v>
      </c>
    </row>
    <row r="84" spans="1:15" ht="15" hidden="1" customHeight="1" x14ac:dyDescent="0.25">
      <c r="A84" s="32" t="s">
        <v>131</v>
      </c>
      <c r="B84" s="35" t="s">
        <v>13</v>
      </c>
      <c r="C84" s="15" t="s">
        <v>9</v>
      </c>
      <c r="D84" s="16">
        <f t="shared" si="73"/>
        <v>0</v>
      </c>
      <c r="E84" s="16"/>
      <c r="F84" s="16"/>
      <c r="G84" s="16"/>
      <c r="H84" s="10">
        <f t="shared" si="74"/>
        <v>0</v>
      </c>
      <c r="I84" s="10"/>
      <c r="J84" s="10"/>
      <c r="K84" s="10"/>
      <c r="L84" s="12">
        <f t="shared" si="75"/>
        <v>0</v>
      </c>
      <c r="M84" s="12">
        <f t="shared" si="76"/>
        <v>0</v>
      </c>
      <c r="N84" s="12">
        <f t="shared" si="77"/>
        <v>0</v>
      </c>
      <c r="O84" s="12">
        <f t="shared" si="78"/>
        <v>0</v>
      </c>
    </row>
    <row r="85" spans="1:15" ht="15" customHeight="1" x14ac:dyDescent="0.25">
      <c r="A85" s="32" t="s">
        <v>129</v>
      </c>
      <c r="B85" s="12" t="s">
        <v>15</v>
      </c>
      <c r="C85" s="15" t="s">
        <v>22</v>
      </c>
      <c r="D85" s="16">
        <f t="shared" si="73"/>
        <v>0.1</v>
      </c>
      <c r="E85" s="16">
        <v>0.1</v>
      </c>
      <c r="F85" s="16"/>
      <c r="G85" s="16"/>
      <c r="H85" s="10">
        <f t="shared" si="74"/>
        <v>0</v>
      </c>
      <c r="I85" s="10"/>
      <c r="J85" s="10"/>
      <c r="K85" s="10"/>
      <c r="L85" s="12">
        <f t="shared" si="75"/>
        <v>0.1</v>
      </c>
      <c r="M85" s="12">
        <f t="shared" si="76"/>
        <v>0.1</v>
      </c>
      <c r="N85" s="12">
        <f t="shared" si="77"/>
        <v>0</v>
      </c>
      <c r="O85" s="12">
        <f t="shared" si="78"/>
        <v>0</v>
      </c>
    </row>
    <row r="86" spans="1:15" ht="15" customHeight="1" x14ac:dyDescent="0.25">
      <c r="A86" s="453" t="s">
        <v>130</v>
      </c>
      <c r="B86" s="21" t="s">
        <v>175</v>
      </c>
      <c r="C86" s="28"/>
      <c r="D86" s="265">
        <f>E86+G86</f>
        <v>0.2</v>
      </c>
      <c r="E86" s="23">
        <f>SUM(E83:E85)</f>
        <v>0.2</v>
      </c>
      <c r="F86" s="23">
        <f t="shared" ref="F86:G86" si="79">SUM(F83:F85)</f>
        <v>0</v>
      </c>
      <c r="G86" s="23">
        <f t="shared" si="79"/>
        <v>0</v>
      </c>
      <c r="H86" s="24">
        <f t="shared" si="74"/>
        <v>0</v>
      </c>
      <c r="I86" s="24">
        <f t="shared" ref="I86:K86" si="80">SUM(I83:I85)</f>
        <v>0</v>
      </c>
      <c r="J86" s="24">
        <f t="shared" si="80"/>
        <v>0</v>
      </c>
      <c r="K86" s="24">
        <f t="shared" si="80"/>
        <v>0</v>
      </c>
      <c r="L86" s="21">
        <f t="shared" si="75"/>
        <v>0.2</v>
      </c>
      <c r="M86" s="21">
        <f t="shared" ref="M86:O86" si="81">SUM(M83:M85)</f>
        <v>0.2</v>
      </c>
      <c r="N86" s="21">
        <f t="shared" si="81"/>
        <v>0</v>
      </c>
      <c r="O86" s="21">
        <f t="shared" si="81"/>
        <v>0</v>
      </c>
    </row>
    <row r="87" spans="1:15" ht="15.95" customHeight="1" x14ac:dyDescent="0.25">
      <c r="A87" s="32" t="s">
        <v>131</v>
      </c>
      <c r="B87" s="573" t="s">
        <v>63</v>
      </c>
      <c r="C87" s="574"/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</row>
    <row r="88" spans="1:15" ht="15" customHeight="1" x14ac:dyDescent="0.25">
      <c r="A88" s="32" t="s">
        <v>132</v>
      </c>
      <c r="B88" s="35" t="s">
        <v>20</v>
      </c>
      <c r="C88" s="15" t="s">
        <v>32</v>
      </c>
      <c r="D88" s="16">
        <f>E88+G88</f>
        <v>1.7</v>
      </c>
      <c r="E88" s="16"/>
      <c r="F88" s="16"/>
      <c r="G88" s="16">
        <v>1.7</v>
      </c>
      <c r="H88" s="10">
        <f t="shared" ref="H88:H89" si="82">I88+K88</f>
        <v>0</v>
      </c>
      <c r="I88" s="10"/>
      <c r="J88" s="10"/>
      <c r="K88" s="10"/>
      <c r="L88" s="12">
        <f t="shared" ref="L88:L89" si="83">M88+O88</f>
        <v>1.7</v>
      </c>
      <c r="M88" s="12">
        <f t="shared" ref="M88:O88" si="84">E88+I88</f>
        <v>0</v>
      </c>
      <c r="N88" s="12">
        <f t="shared" si="84"/>
        <v>0</v>
      </c>
      <c r="O88" s="12">
        <f t="shared" si="84"/>
        <v>1.7</v>
      </c>
    </row>
    <row r="89" spans="1:15" ht="15.95" customHeight="1" x14ac:dyDescent="0.25">
      <c r="A89" s="453" t="s">
        <v>163</v>
      </c>
      <c r="B89" s="44" t="s">
        <v>176</v>
      </c>
      <c r="C89" s="78"/>
      <c r="D89" s="265">
        <f>E89+G89</f>
        <v>1.7</v>
      </c>
      <c r="E89" s="23">
        <f>E88</f>
        <v>0</v>
      </c>
      <c r="F89" s="23">
        <f t="shared" ref="F89:G89" si="85">F88</f>
        <v>0</v>
      </c>
      <c r="G89" s="23">
        <f t="shared" si="85"/>
        <v>1.7</v>
      </c>
      <c r="H89" s="24">
        <f t="shared" si="82"/>
        <v>0</v>
      </c>
      <c r="I89" s="24">
        <f t="shared" ref="I89" si="86">I88</f>
        <v>0</v>
      </c>
      <c r="J89" s="24">
        <f t="shared" ref="J89" si="87">J88</f>
        <v>0</v>
      </c>
      <c r="K89" s="24">
        <f t="shared" ref="K89" si="88">K88</f>
        <v>0</v>
      </c>
      <c r="L89" s="21">
        <f t="shared" si="83"/>
        <v>1.7</v>
      </c>
      <c r="M89" s="21">
        <f t="shared" ref="M89" si="89">M88</f>
        <v>0</v>
      </c>
      <c r="N89" s="21">
        <f t="shared" ref="N89" si="90">N88</f>
        <v>0</v>
      </c>
      <c r="O89" s="21">
        <f t="shared" ref="O89" si="91">O88</f>
        <v>1.7</v>
      </c>
    </row>
    <row r="90" spans="1:15" ht="15.95" customHeight="1" x14ac:dyDescent="0.25">
      <c r="A90" s="32" t="s">
        <v>133</v>
      </c>
      <c r="B90" s="573" t="s">
        <v>171</v>
      </c>
      <c r="C90" s="574"/>
      <c r="D90" s="574"/>
      <c r="E90" s="574"/>
      <c r="F90" s="574"/>
      <c r="G90" s="574"/>
      <c r="H90" s="574"/>
      <c r="I90" s="574"/>
      <c r="J90" s="574"/>
      <c r="K90" s="574"/>
      <c r="L90" s="574"/>
      <c r="M90" s="574"/>
      <c r="N90" s="574"/>
      <c r="O90" s="575"/>
    </row>
    <row r="91" spans="1:15" ht="15" customHeight="1" x14ac:dyDescent="0.25">
      <c r="A91" s="32" t="s">
        <v>134</v>
      </c>
      <c r="B91" s="29" t="s">
        <v>416</v>
      </c>
      <c r="C91" s="30" t="s">
        <v>51</v>
      </c>
      <c r="D91" s="16">
        <f t="shared" ref="D91:D110" si="92">E91+G91</f>
        <v>0.1</v>
      </c>
      <c r="E91" s="16">
        <v>0.1</v>
      </c>
      <c r="F91" s="16"/>
      <c r="G91" s="16"/>
      <c r="H91" s="10">
        <f t="shared" ref="H91:H119" si="93">I91+K91</f>
        <v>0</v>
      </c>
      <c r="I91" s="10"/>
      <c r="J91" s="10"/>
      <c r="K91" s="10"/>
      <c r="L91" s="12">
        <f t="shared" ref="L91:L119" si="94">M91+O91</f>
        <v>0.1</v>
      </c>
      <c r="M91" s="12">
        <f t="shared" ref="M91:O94" si="95">E91+I91</f>
        <v>0.1</v>
      </c>
      <c r="N91" s="12">
        <f t="shared" si="95"/>
        <v>0</v>
      </c>
      <c r="O91" s="12">
        <f t="shared" si="95"/>
        <v>0</v>
      </c>
    </row>
    <row r="92" spans="1:15" ht="15" customHeight="1" x14ac:dyDescent="0.25">
      <c r="A92" s="32" t="s">
        <v>135</v>
      </c>
      <c r="B92" s="12" t="s">
        <v>152</v>
      </c>
      <c r="C92" s="30" t="s">
        <v>51</v>
      </c>
      <c r="D92" s="16">
        <f t="shared" si="92"/>
        <v>0.3</v>
      </c>
      <c r="E92" s="16">
        <v>0.3</v>
      </c>
      <c r="F92" s="16"/>
      <c r="G92" s="16"/>
      <c r="H92" s="10">
        <f t="shared" si="93"/>
        <v>0</v>
      </c>
      <c r="I92" s="10"/>
      <c r="J92" s="10"/>
      <c r="K92" s="10"/>
      <c r="L92" s="12">
        <f t="shared" si="94"/>
        <v>0.3</v>
      </c>
      <c r="M92" s="12">
        <f t="shared" si="95"/>
        <v>0.3</v>
      </c>
      <c r="N92" s="12">
        <f t="shared" si="95"/>
        <v>0</v>
      </c>
      <c r="O92" s="12">
        <f t="shared" si="95"/>
        <v>0</v>
      </c>
    </row>
    <row r="93" spans="1:15" ht="15" customHeight="1" x14ac:dyDescent="0.25">
      <c r="A93" s="32" t="s">
        <v>136</v>
      </c>
      <c r="B93" s="29" t="s">
        <v>417</v>
      </c>
      <c r="C93" s="15" t="s">
        <v>51</v>
      </c>
      <c r="D93" s="16">
        <f t="shared" si="92"/>
        <v>0.6</v>
      </c>
      <c r="E93" s="16">
        <v>0.6</v>
      </c>
      <c r="F93" s="16"/>
      <c r="G93" s="16"/>
      <c r="H93" s="10">
        <f t="shared" si="93"/>
        <v>0</v>
      </c>
      <c r="I93" s="10"/>
      <c r="J93" s="10"/>
      <c r="K93" s="10"/>
      <c r="L93" s="12">
        <f t="shared" si="94"/>
        <v>0.6</v>
      </c>
      <c r="M93" s="12">
        <f t="shared" si="95"/>
        <v>0.6</v>
      </c>
      <c r="N93" s="12">
        <f t="shared" si="95"/>
        <v>0</v>
      </c>
      <c r="O93" s="12">
        <f t="shared" si="95"/>
        <v>0</v>
      </c>
    </row>
    <row r="94" spans="1:15" ht="15" customHeight="1" x14ac:dyDescent="0.25">
      <c r="A94" s="32" t="s">
        <v>137</v>
      </c>
      <c r="B94" s="29" t="s">
        <v>418</v>
      </c>
      <c r="C94" s="15" t="s">
        <v>51</v>
      </c>
      <c r="D94" s="16">
        <f t="shared" si="92"/>
        <v>0.3</v>
      </c>
      <c r="E94" s="16">
        <v>0.3</v>
      </c>
      <c r="F94" s="16"/>
      <c r="G94" s="16"/>
      <c r="H94" s="10">
        <f t="shared" si="93"/>
        <v>0</v>
      </c>
      <c r="I94" s="10"/>
      <c r="J94" s="10"/>
      <c r="K94" s="10"/>
      <c r="L94" s="12">
        <f t="shared" si="94"/>
        <v>0.3</v>
      </c>
      <c r="M94" s="12">
        <f t="shared" si="95"/>
        <v>0.3</v>
      </c>
      <c r="N94" s="12">
        <f t="shared" si="95"/>
        <v>0</v>
      </c>
      <c r="O94" s="12">
        <f t="shared" si="95"/>
        <v>0</v>
      </c>
    </row>
    <row r="95" spans="1:15" ht="15" customHeight="1" x14ac:dyDescent="0.25">
      <c r="A95" s="32" t="s">
        <v>138</v>
      </c>
      <c r="B95" s="33" t="s">
        <v>42</v>
      </c>
      <c r="C95" s="82" t="s">
        <v>51</v>
      </c>
      <c r="D95" s="16">
        <f t="shared" si="92"/>
        <v>0.2</v>
      </c>
      <c r="E95" s="16">
        <v>0.2</v>
      </c>
      <c r="F95" s="16"/>
      <c r="G95" s="16"/>
      <c r="H95" s="10">
        <f t="shared" si="93"/>
        <v>0</v>
      </c>
      <c r="I95" s="10"/>
      <c r="J95" s="10"/>
      <c r="K95" s="10"/>
      <c r="L95" s="12">
        <f t="shared" si="94"/>
        <v>0.2</v>
      </c>
      <c r="M95" s="12">
        <f t="shared" ref="M95:O118" si="96">E95+I95</f>
        <v>0.2</v>
      </c>
      <c r="N95" s="12">
        <f t="shared" si="96"/>
        <v>0</v>
      </c>
      <c r="O95" s="12">
        <f t="shared" si="96"/>
        <v>0</v>
      </c>
    </row>
    <row r="96" spans="1:15" ht="15" customHeight="1" x14ac:dyDescent="0.25">
      <c r="A96" s="32" t="s">
        <v>139</v>
      </c>
      <c r="B96" s="34" t="s">
        <v>393</v>
      </c>
      <c r="C96" s="82" t="s">
        <v>51</v>
      </c>
      <c r="D96" s="16">
        <f>E96+G96</f>
        <v>0.1</v>
      </c>
      <c r="E96" s="16">
        <v>0.1</v>
      </c>
      <c r="F96" s="16"/>
      <c r="G96" s="16"/>
      <c r="H96" s="10">
        <f>I96+K96</f>
        <v>0</v>
      </c>
      <c r="I96" s="10"/>
      <c r="J96" s="10"/>
      <c r="K96" s="10"/>
      <c r="L96" s="12">
        <f>M96+O96</f>
        <v>0.1</v>
      </c>
      <c r="M96" s="12">
        <f>E96+I96</f>
        <v>0.1</v>
      </c>
      <c r="N96" s="12">
        <f>F96+J96</f>
        <v>0</v>
      </c>
      <c r="O96" s="12">
        <f>G96+K96</f>
        <v>0</v>
      </c>
    </row>
    <row r="97" spans="1:15" ht="15" customHeight="1" x14ac:dyDescent="0.25">
      <c r="A97" s="32" t="s">
        <v>164</v>
      </c>
      <c r="B97" s="34" t="s">
        <v>41</v>
      </c>
      <c r="C97" s="82" t="s">
        <v>51</v>
      </c>
      <c r="D97" s="16">
        <f t="shared" si="92"/>
        <v>0.5</v>
      </c>
      <c r="E97" s="16">
        <v>0.5</v>
      </c>
      <c r="F97" s="16"/>
      <c r="G97" s="16"/>
      <c r="H97" s="10">
        <f t="shared" si="93"/>
        <v>0</v>
      </c>
      <c r="I97" s="10"/>
      <c r="J97" s="10"/>
      <c r="K97" s="10"/>
      <c r="L97" s="12">
        <f t="shared" si="94"/>
        <v>0.5</v>
      </c>
      <c r="M97" s="12">
        <f t="shared" si="96"/>
        <v>0.5</v>
      </c>
      <c r="N97" s="12">
        <f t="shared" si="96"/>
        <v>0</v>
      </c>
      <c r="O97" s="12">
        <f t="shared" si="96"/>
        <v>0</v>
      </c>
    </row>
    <row r="98" spans="1:15" ht="15" customHeight="1" x14ac:dyDescent="0.25">
      <c r="A98" s="32" t="s">
        <v>140</v>
      </c>
      <c r="B98" s="29" t="s">
        <v>161</v>
      </c>
      <c r="C98" s="30" t="s">
        <v>51</v>
      </c>
      <c r="D98" s="16">
        <f t="shared" si="92"/>
        <v>0.1</v>
      </c>
      <c r="E98" s="16">
        <v>0.1</v>
      </c>
      <c r="F98" s="16"/>
      <c r="G98" s="16"/>
      <c r="H98" s="10">
        <f t="shared" si="93"/>
        <v>0</v>
      </c>
      <c r="I98" s="10"/>
      <c r="J98" s="10"/>
      <c r="K98" s="10"/>
      <c r="L98" s="12">
        <f t="shared" si="94"/>
        <v>0.1</v>
      </c>
      <c r="M98" s="12">
        <f t="shared" si="96"/>
        <v>0.1</v>
      </c>
      <c r="N98" s="12">
        <f t="shared" si="96"/>
        <v>0</v>
      </c>
      <c r="O98" s="12">
        <f t="shared" si="96"/>
        <v>0</v>
      </c>
    </row>
    <row r="99" spans="1:15" ht="15" customHeight="1" x14ac:dyDescent="0.25">
      <c r="A99" s="32" t="s">
        <v>183</v>
      </c>
      <c r="B99" s="29" t="s">
        <v>153</v>
      </c>
      <c r="C99" s="30" t="s">
        <v>51</v>
      </c>
      <c r="D99" s="16">
        <f t="shared" si="92"/>
        <v>0.4</v>
      </c>
      <c r="E99" s="16">
        <v>0.4</v>
      </c>
      <c r="F99" s="16"/>
      <c r="G99" s="16"/>
      <c r="H99" s="10">
        <f t="shared" si="93"/>
        <v>0</v>
      </c>
      <c r="I99" s="10"/>
      <c r="J99" s="10"/>
      <c r="K99" s="10"/>
      <c r="L99" s="12">
        <f t="shared" si="94"/>
        <v>0.4</v>
      </c>
      <c r="M99" s="12">
        <f t="shared" si="96"/>
        <v>0.4</v>
      </c>
      <c r="N99" s="12">
        <f t="shared" si="96"/>
        <v>0</v>
      </c>
      <c r="O99" s="12">
        <f t="shared" si="96"/>
        <v>0</v>
      </c>
    </row>
    <row r="100" spans="1:15" ht="15" customHeight="1" x14ac:dyDescent="0.25">
      <c r="A100" s="32" t="s">
        <v>184</v>
      </c>
      <c r="B100" s="29" t="s">
        <v>34</v>
      </c>
      <c r="C100" s="30" t="s">
        <v>51</v>
      </c>
      <c r="D100" s="16">
        <f t="shared" si="92"/>
        <v>0.4</v>
      </c>
      <c r="E100" s="16">
        <v>0.4</v>
      </c>
      <c r="F100" s="16"/>
      <c r="G100" s="16"/>
      <c r="H100" s="10">
        <f t="shared" si="93"/>
        <v>0</v>
      </c>
      <c r="I100" s="10"/>
      <c r="J100" s="10"/>
      <c r="K100" s="10"/>
      <c r="L100" s="12">
        <f t="shared" si="94"/>
        <v>0.4</v>
      </c>
      <c r="M100" s="12">
        <f t="shared" si="96"/>
        <v>0.4</v>
      </c>
      <c r="N100" s="12">
        <f t="shared" si="96"/>
        <v>0</v>
      </c>
      <c r="O100" s="12">
        <f t="shared" si="96"/>
        <v>0</v>
      </c>
    </row>
    <row r="101" spans="1:15" ht="15" customHeight="1" x14ac:dyDescent="0.25">
      <c r="A101" s="32" t="s">
        <v>185</v>
      </c>
      <c r="B101" s="29" t="s">
        <v>36</v>
      </c>
      <c r="C101" s="30" t="s">
        <v>51</v>
      </c>
      <c r="D101" s="16">
        <f t="shared" si="92"/>
        <v>0.1</v>
      </c>
      <c r="E101" s="16">
        <v>0.1</v>
      </c>
      <c r="F101" s="16"/>
      <c r="G101" s="16"/>
      <c r="H101" s="10">
        <f t="shared" si="93"/>
        <v>0</v>
      </c>
      <c r="I101" s="10"/>
      <c r="J101" s="10"/>
      <c r="K101" s="10"/>
      <c r="L101" s="12">
        <f t="shared" si="94"/>
        <v>0.1</v>
      </c>
      <c r="M101" s="12">
        <f t="shared" si="96"/>
        <v>0.1</v>
      </c>
      <c r="N101" s="12">
        <f t="shared" si="96"/>
        <v>0</v>
      </c>
      <c r="O101" s="12">
        <f t="shared" si="96"/>
        <v>0</v>
      </c>
    </row>
    <row r="102" spans="1:15" ht="15" customHeight="1" x14ac:dyDescent="0.25">
      <c r="A102" s="32" t="s">
        <v>186</v>
      </c>
      <c r="B102" s="29" t="s">
        <v>38</v>
      </c>
      <c r="C102" s="30" t="s">
        <v>51</v>
      </c>
      <c r="D102" s="16">
        <f t="shared" si="92"/>
        <v>0.2</v>
      </c>
      <c r="E102" s="16">
        <v>0.2</v>
      </c>
      <c r="F102" s="16"/>
      <c r="G102" s="16"/>
      <c r="H102" s="10">
        <f t="shared" si="93"/>
        <v>0</v>
      </c>
      <c r="I102" s="10"/>
      <c r="J102" s="10"/>
      <c r="K102" s="10"/>
      <c r="L102" s="12">
        <f t="shared" si="94"/>
        <v>0.2</v>
      </c>
      <c r="M102" s="12">
        <f t="shared" si="96"/>
        <v>0.2</v>
      </c>
      <c r="N102" s="12">
        <f t="shared" si="96"/>
        <v>0</v>
      </c>
      <c r="O102" s="12">
        <f t="shared" si="96"/>
        <v>0</v>
      </c>
    </row>
    <row r="103" spans="1:15" ht="16.5" customHeight="1" x14ac:dyDescent="0.25">
      <c r="A103" s="32" t="s">
        <v>187</v>
      </c>
      <c r="B103" s="12" t="s">
        <v>37</v>
      </c>
      <c r="C103" s="30" t="s">
        <v>51</v>
      </c>
      <c r="D103" s="16">
        <f t="shared" si="92"/>
        <v>0.9</v>
      </c>
      <c r="E103" s="16">
        <v>0.9</v>
      </c>
      <c r="F103" s="16"/>
      <c r="G103" s="16"/>
      <c r="H103" s="10">
        <f t="shared" si="93"/>
        <v>0</v>
      </c>
      <c r="I103" s="10"/>
      <c r="J103" s="10"/>
      <c r="K103" s="10"/>
      <c r="L103" s="12">
        <f t="shared" si="94"/>
        <v>0.9</v>
      </c>
      <c r="M103" s="12">
        <f t="shared" si="96"/>
        <v>0.9</v>
      </c>
      <c r="N103" s="12">
        <f t="shared" si="96"/>
        <v>0</v>
      </c>
      <c r="O103" s="12">
        <f t="shared" si="96"/>
        <v>0</v>
      </c>
    </row>
    <row r="104" spans="1:15" x14ac:dyDescent="0.25">
      <c r="A104" s="32" t="s">
        <v>188</v>
      </c>
      <c r="B104" s="35" t="s">
        <v>35</v>
      </c>
      <c r="C104" s="15" t="s">
        <v>51</v>
      </c>
      <c r="D104" s="16">
        <f t="shared" si="92"/>
        <v>0.3</v>
      </c>
      <c r="E104" s="16">
        <v>0.3</v>
      </c>
      <c r="F104" s="16"/>
      <c r="G104" s="16"/>
      <c r="H104" s="10">
        <f t="shared" si="93"/>
        <v>0</v>
      </c>
      <c r="I104" s="10"/>
      <c r="J104" s="10"/>
      <c r="K104" s="10"/>
      <c r="L104" s="12">
        <f t="shared" si="94"/>
        <v>0.3</v>
      </c>
      <c r="M104" s="12">
        <f t="shared" si="96"/>
        <v>0.3</v>
      </c>
      <c r="N104" s="12">
        <f t="shared" si="96"/>
        <v>0</v>
      </c>
      <c r="O104" s="12">
        <f t="shared" si="96"/>
        <v>0</v>
      </c>
    </row>
    <row r="105" spans="1:15" ht="15" customHeight="1" x14ac:dyDescent="0.25">
      <c r="A105" s="32" t="s">
        <v>189</v>
      </c>
      <c r="B105" s="36" t="s">
        <v>40</v>
      </c>
      <c r="C105" s="15" t="s">
        <v>51</v>
      </c>
      <c r="D105" s="16">
        <f t="shared" si="92"/>
        <v>0.9</v>
      </c>
      <c r="E105" s="16">
        <v>0.9</v>
      </c>
      <c r="F105" s="16"/>
      <c r="G105" s="16"/>
      <c r="H105" s="10">
        <f t="shared" si="93"/>
        <v>0</v>
      </c>
      <c r="I105" s="10"/>
      <c r="J105" s="10"/>
      <c r="K105" s="10"/>
      <c r="L105" s="12">
        <f t="shared" si="94"/>
        <v>0.9</v>
      </c>
      <c r="M105" s="12">
        <f t="shared" si="96"/>
        <v>0.9</v>
      </c>
      <c r="N105" s="12">
        <f t="shared" si="96"/>
        <v>0</v>
      </c>
      <c r="O105" s="12">
        <f t="shared" si="96"/>
        <v>0</v>
      </c>
    </row>
    <row r="106" spans="1:15" ht="15" customHeight="1" x14ac:dyDescent="0.25">
      <c r="A106" s="32" t="s">
        <v>190</v>
      </c>
      <c r="B106" s="35" t="s">
        <v>49</v>
      </c>
      <c r="C106" s="15" t="s">
        <v>51</v>
      </c>
      <c r="D106" s="16">
        <f t="shared" si="92"/>
        <v>0.3</v>
      </c>
      <c r="E106" s="16">
        <v>0.3</v>
      </c>
      <c r="F106" s="16">
        <v>0.2</v>
      </c>
      <c r="G106" s="16"/>
      <c r="H106" s="10">
        <f t="shared" si="93"/>
        <v>0</v>
      </c>
      <c r="I106" s="10"/>
      <c r="J106" s="10"/>
      <c r="K106" s="10"/>
      <c r="L106" s="12">
        <f t="shared" si="94"/>
        <v>0.3</v>
      </c>
      <c r="M106" s="12">
        <f t="shared" si="96"/>
        <v>0.3</v>
      </c>
      <c r="N106" s="12">
        <f t="shared" si="96"/>
        <v>0.2</v>
      </c>
      <c r="O106" s="12">
        <f t="shared" si="96"/>
        <v>0</v>
      </c>
    </row>
    <row r="107" spans="1:15" ht="15" customHeight="1" x14ac:dyDescent="0.25">
      <c r="A107" s="32" t="s">
        <v>191</v>
      </c>
      <c r="B107" s="35" t="s">
        <v>48</v>
      </c>
      <c r="C107" s="15" t="s">
        <v>51</v>
      </c>
      <c r="D107" s="16">
        <f t="shared" si="92"/>
        <v>7.8</v>
      </c>
      <c r="E107" s="16">
        <v>7.8</v>
      </c>
      <c r="F107" s="16">
        <v>5.6</v>
      </c>
      <c r="G107" s="16"/>
      <c r="H107" s="10">
        <f t="shared" si="93"/>
        <v>0</v>
      </c>
      <c r="I107" s="10"/>
      <c r="J107" s="10"/>
      <c r="K107" s="10"/>
      <c r="L107" s="12">
        <f t="shared" si="94"/>
        <v>7.8</v>
      </c>
      <c r="M107" s="12">
        <f t="shared" si="96"/>
        <v>7.8</v>
      </c>
      <c r="N107" s="12">
        <f t="shared" si="96"/>
        <v>5.6</v>
      </c>
      <c r="O107" s="12">
        <f t="shared" si="96"/>
        <v>0</v>
      </c>
    </row>
    <row r="108" spans="1:15" ht="15" customHeight="1" x14ac:dyDescent="0.25">
      <c r="A108" s="32" t="s">
        <v>192</v>
      </c>
      <c r="B108" s="35" t="s">
        <v>65</v>
      </c>
      <c r="C108" s="15" t="s">
        <v>51</v>
      </c>
      <c r="D108" s="16">
        <f t="shared" si="92"/>
        <v>0.5</v>
      </c>
      <c r="E108" s="16">
        <v>0.5</v>
      </c>
      <c r="F108" s="16"/>
      <c r="G108" s="16"/>
      <c r="H108" s="10">
        <f t="shared" si="93"/>
        <v>0</v>
      </c>
      <c r="I108" s="10"/>
      <c r="J108" s="10"/>
      <c r="K108" s="10"/>
      <c r="L108" s="12">
        <f t="shared" si="94"/>
        <v>0.5</v>
      </c>
      <c r="M108" s="12">
        <f t="shared" si="96"/>
        <v>0.5</v>
      </c>
      <c r="N108" s="12">
        <f t="shared" si="96"/>
        <v>0</v>
      </c>
      <c r="O108" s="12">
        <f t="shared" si="96"/>
        <v>0</v>
      </c>
    </row>
    <row r="109" spans="1:15" ht="15" customHeight="1" x14ac:dyDescent="0.25">
      <c r="A109" s="32" t="s">
        <v>193</v>
      </c>
      <c r="B109" s="35" t="s">
        <v>50</v>
      </c>
      <c r="C109" s="15" t="s">
        <v>51</v>
      </c>
      <c r="D109" s="16">
        <f t="shared" si="92"/>
        <v>1.8</v>
      </c>
      <c r="E109" s="16">
        <v>1.8</v>
      </c>
      <c r="F109" s="16"/>
      <c r="G109" s="16"/>
      <c r="H109" s="10">
        <f t="shared" si="93"/>
        <v>0</v>
      </c>
      <c r="I109" s="10"/>
      <c r="J109" s="10"/>
      <c r="K109" s="10"/>
      <c r="L109" s="12">
        <f t="shared" si="94"/>
        <v>1.8</v>
      </c>
      <c r="M109" s="12">
        <f t="shared" si="96"/>
        <v>1.8</v>
      </c>
      <c r="N109" s="12">
        <f t="shared" si="96"/>
        <v>0</v>
      </c>
      <c r="O109" s="12">
        <f t="shared" si="96"/>
        <v>0</v>
      </c>
    </row>
    <row r="110" spans="1:15" ht="15" customHeight="1" x14ac:dyDescent="0.25">
      <c r="A110" s="32" t="s">
        <v>141</v>
      </c>
      <c r="B110" s="35" t="s">
        <v>167</v>
      </c>
      <c r="C110" s="15" t="s">
        <v>51</v>
      </c>
      <c r="D110" s="16">
        <f t="shared" si="92"/>
        <v>0.3</v>
      </c>
      <c r="E110" s="16">
        <v>0.3</v>
      </c>
      <c r="F110" s="16"/>
      <c r="G110" s="16"/>
      <c r="H110" s="10">
        <f t="shared" si="93"/>
        <v>0</v>
      </c>
      <c r="I110" s="10"/>
      <c r="J110" s="10"/>
      <c r="K110" s="10"/>
      <c r="L110" s="12">
        <f t="shared" si="94"/>
        <v>0.3</v>
      </c>
      <c r="M110" s="12">
        <f t="shared" si="96"/>
        <v>0.3</v>
      </c>
      <c r="N110" s="12">
        <f t="shared" si="96"/>
        <v>0</v>
      </c>
      <c r="O110" s="12">
        <f t="shared" si="96"/>
        <v>0</v>
      </c>
    </row>
    <row r="111" spans="1:15" ht="15.95" customHeight="1" x14ac:dyDescent="0.25">
      <c r="A111" s="453" t="s">
        <v>142</v>
      </c>
      <c r="B111" s="21" t="s">
        <v>177</v>
      </c>
      <c r="C111" s="25"/>
      <c r="D111" s="265">
        <f>E111+G111</f>
        <v>16.100000000000001</v>
      </c>
      <c r="E111" s="23">
        <f>SUM(E91:E110)</f>
        <v>16.100000000000001</v>
      </c>
      <c r="F111" s="23">
        <f>SUM(F91:F110)</f>
        <v>5.8</v>
      </c>
      <c r="G111" s="23">
        <f>SUM(G91:G110)</f>
        <v>0</v>
      </c>
      <c r="H111" s="24">
        <f t="shared" si="93"/>
        <v>0</v>
      </c>
      <c r="I111" s="24">
        <f t="shared" ref="I111:K111" si="97">SUM(I91:I110)</f>
        <v>0</v>
      </c>
      <c r="J111" s="24">
        <f t="shared" si="97"/>
        <v>0</v>
      </c>
      <c r="K111" s="24">
        <f t="shared" si="97"/>
        <v>0</v>
      </c>
      <c r="L111" s="21">
        <f t="shared" si="94"/>
        <v>16.100000000000001</v>
      </c>
      <c r="M111" s="21">
        <f t="shared" ref="M111:O111" si="98">SUM(M91:M110)</f>
        <v>16.100000000000001</v>
      </c>
      <c r="N111" s="21">
        <f t="shared" si="98"/>
        <v>5.8</v>
      </c>
      <c r="O111" s="21">
        <f t="shared" si="98"/>
        <v>0</v>
      </c>
    </row>
    <row r="112" spans="1:15" ht="15.95" customHeight="1" x14ac:dyDescent="0.25">
      <c r="A112" s="32" t="s">
        <v>143</v>
      </c>
      <c r="B112" s="573" t="s">
        <v>66</v>
      </c>
      <c r="C112" s="574"/>
      <c r="D112" s="574"/>
      <c r="E112" s="574"/>
      <c r="F112" s="574"/>
      <c r="G112" s="574"/>
      <c r="H112" s="574"/>
      <c r="I112" s="574"/>
      <c r="J112" s="574"/>
      <c r="K112" s="574"/>
      <c r="L112" s="574"/>
      <c r="M112" s="574"/>
      <c r="N112" s="574"/>
      <c r="O112" s="574"/>
    </row>
    <row r="113" spans="1:15" ht="15" customHeight="1" x14ac:dyDescent="0.25">
      <c r="A113" s="38" t="s">
        <v>144</v>
      </c>
      <c r="B113" s="29" t="s">
        <v>57</v>
      </c>
      <c r="C113" s="39" t="s">
        <v>30</v>
      </c>
      <c r="D113" s="16">
        <f t="shared" ref="D113" si="99">E113+G113</f>
        <v>0.2</v>
      </c>
      <c r="E113" s="16">
        <v>0.2</v>
      </c>
      <c r="F113" s="16"/>
      <c r="G113" s="16"/>
      <c r="H113" s="10">
        <f t="shared" si="93"/>
        <v>0</v>
      </c>
      <c r="I113" s="10"/>
      <c r="J113" s="10"/>
      <c r="K113" s="10"/>
      <c r="L113" s="12">
        <f t="shared" si="94"/>
        <v>0.2</v>
      </c>
      <c r="M113" s="12">
        <f t="shared" si="96"/>
        <v>0.2</v>
      </c>
      <c r="N113" s="12">
        <f t="shared" si="96"/>
        <v>0</v>
      </c>
      <c r="O113" s="12">
        <f t="shared" si="96"/>
        <v>0</v>
      </c>
    </row>
    <row r="114" spans="1:15" ht="15.95" customHeight="1" x14ac:dyDescent="0.25">
      <c r="A114" s="451" t="s">
        <v>145</v>
      </c>
      <c r="B114" s="44" t="s">
        <v>179</v>
      </c>
      <c r="C114" s="83"/>
      <c r="D114" s="265">
        <f>E114+G114</f>
        <v>0.2</v>
      </c>
      <c r="E114" s="23">
        <f>SUM(E113:E113)</f>
        <v>0.2</v>
      </c>
      <c r="F114" s="23">
        <f>SUM(F113:F113)</f>
        <v>0</v>
      </c>
      <c r="G114" s="23">
        <f>SUM(G113:G113)</f>
        <v>0</v>
      </c>
      <c r="H114" s="24">
        <f t="shared" si="93"/>
        <v>0</v>
      </c>
      <c r="I114" s="24">
        <f t="shared" ref="I114:K114" si="100">SUM(I113:I113)</f>
        <v>0</v>
      </c>
      <c r="J114" s="24">
        <f t="shared" si="100"/>
        <v>0</v>
      </c>
      <c r="K114" s="24">
        <f t="shared" si="100"/>
        <v>0</v>
      </c>
      <c r="L114" s="21">
        <f t="shared" si="94"/>
        <v>0.2</v>
      </c>
      <c r="M114" s="21">
        <f t="shared" ref="M114:O114" si="101">SUM(M113:M113)</f>
        <v>0.2</v>
      </c>
      <c r="N114" s="21">
        <f t="shared" si="101"/>
        <v>0</v>
      </c>
      <c r="O114" s="21">
        <f t="shared" si="101"/>
        <v>0</v>
      </c>
    </row>
    <row r="115" spans="1:15" ht="15.95" customHeight="1" x14ac:dyDescent="0.25">
      <c r="A115" s="32" t="s">
        <v>146</v>
      </c>
      <c r="B115" s="573" t="s">
        <v>68</v>
      </c>
      <c r="C115" s="574"/>
      <c r="D115" s="574"/>
      <c r="E115" s="574"/>
      <c r="F115" s="574"/>
      <c r="G115" s="574"/>
      <c r="H115" s="574"/>
      <c r="I115" s="574"/>
      <c r="J115" s="574"/>
      <c r="K115" s="574"/>
      <c r="L115" s="574"/>
      <c r="M115" s="574"/>
      <c r="N115" s="574"/>
      <c r="O115" s="575"/>
    </row>
    <row r="116" spans="1:15" ht="15" customHeight="1" x14ac:dyDescent="0.25">
      <c r="A116" s="32" t="s">
        <v>147</v>
      </c>
      <c r="B116" s="11" t="s">
        <v>52</v>
      </c>
      <c r="C116" s="7" t="s">
        <v>24</v>
      </c>
      <c r="D116" s="8">
        <f>E116+G116</f>
        <v>0.1</v>
      </c>
      <c r="E116" s="42">
        <v>0.1</v>
      </c>
      <c r="F116" s="42"/>
      <c r="G116" s="42"/>
      <c r="H116" s="9">
        <f t="shared" si="93"/>
        <v>0</v>
      </c>
      <c r="I116" s="9"/>
      <c r="J116" s="9"/>
      <c r="K116" s="9"/>
      <c r="L116" s="11">
        <f t="shared" si="94"/>
        <v>0.1</v>
      </c>
      <c r="M116" s="11">
        <f t="shared" si="96"/>
        <v>0.1</v>
      </c>
      <c r="N116" s="11">
        <f>F116+J116</f>
        <v>0</v>
      </c>
      <c r="O116" s="11">
        <f t="shared" si="96"/>
        <v>0</v>
      </c>
    </row>
    <row r="117" spans="1:15" ht="15" customHeight="1" x14ac:dyDescent="0.25">
      <c r="A117" s="32" t="s">
        <v>148</v>
      </c>
      <c r="B117" s="12" t="s">
        <v>53</v>
      </c>
      <c r="C117" s="15" t="s">
        <v>24</v>
      </c>
      <c r="D117" s="16">
        <f>E117+G117</f>
        <v>0.1</v>
      </c>
      <c r="E117" s="16">
        <v>0.1</v>
      </c>
      <c r="F117" s="16"/>
      <c r="G117" s="16"/>
      <c r="H117" s="10">
        <f t="shared" si="93"/>
        <v>0</v>
      </c>
      <c r="I117" s="10"/>
      <c r="J117" s="10"/>
      <c r="K117" s="10"/>
      <c r="L117" s="12">
        <f t="shared" si="94"/>
        <v>0.1</v>
      </c>
      <c r="M117" s="12">
        <f t="shared" si="96"/>
        <v>0.1</v>
      </c>
      <c r="N117" s="12">
        <f t="shared" si="96"/>
        <v>0</v>
      </c>
      <c r="O117" s="12">
        <f t="shared" si="96"/>
        <v>0</v>
      </c>
    </row>
    <row r="118" spans="1:15" ht="15" customHeight="1" x14ac:dyDescent="0.25">
      <c r="A118" s="38" t="s">
        <v>149</v>
      </c>
      <c r="B118" s="12" t="s">
        <v>167</v>
      </c>
      <c r="C118" s="15" t="s">
        <v>24</v>
      </c>
      <c r="D118" s="16">
        <f>E118+G118</f>
        <v>0.1</v>
      </c>
      <c r="E118" s="43">
        <v>0.1</v>
      </c>
      <c r="F118" s="43"/>
      <c r="G118" s="43"/>
      <c r="H118" s="10">
        <f t="shared" si="93"/>
        <v>0</v>
      </c>
      <c r="I118" s="10"/>
      <c r="J118" s="10"/>
      <c r="K118" s="10"/>
      <c r="L118" s="12">
        <f t="shared" si="94"/>
        <v>0.1</v>
      </c>
      <c r="M118" s="12">
        <f t="shared" si="96"/>
        <v>0.1</v>
      </c>
      <c r="N118" s="12">
        <f t="shared" si="96"/>
        <v>0</v>
      </c>
      <c r="O118" s="12">
        <f t="shared" si="96"/>
        <v>0</v>
      </c>
    </row>
    <row r="119" spans="1:15" ht="15.95" customHeight="1" x14ac:dyDescent="0.25">
      <c r="A119" s="451" t="s">
        <v>150</v>
      </c>
      <c r="B119" s="84" t="s">
        <v>180</v>
      </c>
      <c r="C119" s="85"/>
      <c r="D119" s="265">
        <f>E119+G119</f>
        <v>0.30000000000000004</v>
      </c>
      <c r="E119" s="23">
        <f>SUM(E116:E118)</f>
        <v>0.30000000000000004</v>
      </c>
      <c r="F119" s="23">
        <f>SUM(F116:F118)</f>
        <v>0</v>
      </c>
      <c r="G119" s="23">
        <f>SUM(G116:G118)</f>
        <v>0</v>
      </c>
      <c r="H119" s="10">
        <f t="shared" si="93"/>
        <v>0</v>
      </c>
      <c r="I119" s="24">
        <f t="shared" ref="I119:K119" si="102">SUM(I116:I118)</f>
        <v>0</v>
      </c>
      <c r="J119" s="24">
        <f t="shared" si="102"/>
        <v>0</v>
      </c>
      <c r="K119" s="24">
        <f t="shared" si="102"/>
        <v>0</v>
      </c>
      <c r="L119" s="21">
        <f t="shared" si="94"/>
        <v>0.30000000000000004</v>
      </c>
      <c r="M119" s="21">
        <f t="shared" ref="M119:O119" si="103">SUM(M116:M118)</f>
        <v>0.30000000000000004</v>
      </c>
      <c r="N119" s="21">
        <f t="shared" si="103"/>
        <v>0</v>
      </c>
      <c r="O119" s="21">
        <f t="shared" si="103"/>
        <v>0</v>
      </c>
    </row>
    <row r="120" spans="1:15" ht="18" customHeight="1" x14ac:dyDescent="0.25">
      <c r="A120" s="32" t="s">
        <v>151</v>
      </c>
      <c r="B120" s="671" t="s">
        <v>489</v>
      </c>
      <c r="C120" s="671"/>
      <c r="D120" s="671"/>
      <c r="E120" s="671"/>
      <c r="F120" s="671"/>
      <c r="G120" s="671"/>
      <c r="H120" s="671"/>
      <c r="I120" s="671"/>
      <c r="J120" s="671"/>
      <c r="K120" s="671"/>
      <c r="L120" s="671"/>
      <c r="M120" s="671"/>
      <c r="N120" s="671"/>
      <c r="O120" s="671"/>
    </row>
    <row r="121" spans="1:15" ht="15.75" customHeight="1" x14ac:dyDescent="0.25">
      <c r="A121" s="32" t="s">
        <v>463</v>
      </c>
      <c r="B121" s="573" t="s">
        <v>59</v>
      </c>
      <c r="C121" s="574"/>
      <c r="D121" s="574"/>
      <c r="E121" s="574"/>
      <c r="F121" s="574"/>
      <c r="G121" s="574"/>
      <c r="H121" s="574"/>
      <c r="I121" s="574"/>
      <c r="J121" s="574"/>
      <c r="K121" s="574"/>
      <c r="L121" s="574"/>
      <c r="M121" s="574"/>
      <c r="N121" s="574"/>
      <c r="O121" s="575"/>
    </row>
    <row r="122" spans="1:15" ht="15" customHeight="1" x14ac:dyDescent="0.25">
      <c r="A122" s="32" t="s">
        <v>464</v>
      </c>
      <c r="B122" s="12" t="s">
        <v>20</v>
      </c>
      <c r="C122" s="30" t="s">
        <v>31</v>
      </c>
      <c r="D122" s="16">
        <f t="shared" ref="D122:D123" si="104">E122+G122</f>
        <v>1.6</v>
      </c>
      <c r="E122" s="16">
        <v>1.6</v>
      </c>
      <c r="F122" s="16"/>
      <c r="G122" s="16"/>
      <c r="H122" s="10">
        <f t="shared" ref="H122:H124" si="105">I122+K122</f>
        <v>0</v>
      </c>
      <c r="I122" s="10"/>
      <c r="J122" s="10"/>
      <c r="K122" s="10"/>
      <c r="L122" s="12">
        <f t="shared" ref="L122:L124" si="106">M122+O122</f>
        <v>1.6</v>
      </c>
      <c r="M122" s="12">
        <f t="shared" ref="M122:M123" si="107">E122+I122</f>
        <v>1.6</v>
      </c>
      <c r="N122" s="12">
        <f t="shared" ref="N122:N123" si="108">F122+J122</f>
        <v>0</v>
      </c>
      <c r="O122" s="12">
        <f t="shared" ref="O122:O123" si="109">G122+K122</f>
        <v>0</v>
      </c>
    </row>
    <row r="123" spans="1:15" ht="15" hidden="1" customHeight="1" x14ac:dyDescent="0.25">
      <c r="A123" s="38" t="s">
        <v>467</v>
      </c>
      <c r="B123" s="35" t="s">
        <v>13</v>
      </c>
      <c r="C123" s="15" t="s">
        <v>9</v>
      </c>
      <c r="D123" s="16">
        <f t="shared" si="104"/>
        <v>0</v>
      </c>
      <c r="E123" s="16"/>
      <c r="F123" s="16"/>
      <c r="G123" s="16"/>
      <c r="H123" s="10">
        <f t="shared" si="105"/>
        <v>0</v>
      </c>
      <c r="I123" s="10"/>
      <c r="J123" s="10"/>
      <c r="K123" s="10"/>
      <c r="L123" s="12">
        <f t="shared" si="106"/>
        <v>0</v>
      </c>
      <c r="M123" s="12">
        <f t="shared" si="107"/>
        <v>0</v>
      </c>
      <c r="N123" s="12">
        <f t="shared" si="108"/>
        <v>0</v>
      </c>
      <c r="O123" s="12">
        <f t="shared" si="109"/>
        <v>0</v>
      </c>
    </row>
    <row r="124" spans="1:15" ht="15" customHeight="1" x14ac:dyDescent="0.25">
      <c r="A124" s="453" t="s">
        <v>486</v>
      </c>
      <c r="B124" s="21" t="s">
        <v>175</v>
      </c>
      <c r="C124" s="28"/>
      <c r="D124" s="265">
        <f>E124+G124</f>
        <v>1.6</v>
      </c>
      <c r="E124" s="23">
        <f>SUM(E122:E123)</f>
        <v>1.6</v>
      </c>
      <c r="F124" s="23">
        <f>SUM(F122:F123)</f>
        <v>0</v>
      </c>
      <c r="G124" s="23">
        <f>SUM(G122:G123)</f>
        <v>0</v>
      </c>
      <c r="H124" s="24">
        <f t="shared" si="105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106"/>
        <v>1.6</v>
      </c>
      <c r="M124" s="21">
        <f>SUM(M122:M123)</f>
        <v>1.6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466</v>
      </c>
      <c r="B125" s="671" t="s">
        <v>490</v>
      </c>
      <c r="C125" s="671"/>
      <c r="D125" s="671"/>
      <c r="E125" s="671"/>
      <c r="F125" s="671"/>
      <c r="G125" s="671"/>
      <c r="H125" s="671"/>
      <c r="I125" s="671"/>
      <c r="J125" s="671"/>
      <c r="K125" s="671"/>
      <c r="L125" s="671"/>
      <c r="M125" s="671"/>
      <c r="N125" s="671"/>
      <c r="O125" s="671"/>
    </row>
    <row r="126" spans="1:15" ht="15.75" customHeight="1" x14ac:dyDescent="0.25">
      <c r="A126" s="32" t="s">
        <v>467</v>
      </c>
      <c r="B126" s="573" t="s">
        <v>66</v>
      </c>
      <c r="C126" s="574"/>
      <c r="D126" s="574"/>
      <c r="E126" s="574"/>
      <c r="F126" s="574"/>
      <c r="G126" s="574"/>
      <c r="H126" s="574"/>
      <c r="I126" s="574"/>
      <c r="J126" s="574"/>
      <c r="K126" s="574"/>
      <c r="L126" s="574"/>
      <c r="M126" s="574"/>
      <c r="N126" s="574"/>
      <c r="O126" s="574"/>
    </row>
    <row r="127" spans="1:15" ht="15" customHeight="1" x14ac:dyDescent="0.25">
      <c r="A127" s="38" t="s">
        <v>468</v>
      </c>
      <c r="B127" s="12" t="s">
        <v>20</v>
      </c>
      <c r="C127" s="39" t="s">
        <v>30</v>
      </c>
      <c r="D127" s="16">
        <f t="shared" ref="D127:D128" si="110">E127+G127</f>
        <v>92.7</v>
      </c>
      <c r="E127" s="16"/>
      <c r="F127" s="16"/>
      <c r="G127" s="16">
        <v>92.7</v>
      </c>
      <c r="H127" s="10">
        <f t="shared" ref="H127:H129" si="111">I127+K127</f>
        <v>0</v>
      </c>
      <c r="I127" s="10"/>
      <c r="J127" s="10"/>
      <c r="K127" s="10"/>
      <c r="L127" s="12">
        <f t="shared" ref="L127:L129" si="112">M127+O127</f>
        <v>92.7</v>
      </c>
      <c r="M127" s="12">
        <f t="shared" ref="M127:M128" si="113">E127+I127</f>
        <v>0</v>
      </c>
      <c r="N127" s="12">
        <f t="shared" ref="N127:N128" si="114">F127+J127</f>
        <v>0</v>
      </c>
      <c r="O127" s="12">
        <f t="shared" ref="O127:O128" si="115">G127+K127</f>
        <v>92.7</v>
      </c>
    </row>
    <row r="128" spans="1:15" ht="15" hidden="1" customHeight="1" x14ac:dyDescent="0.25">
      <c r="A128" s="38" t="s">
        <v>472</v>
      </c>
      <c r="B128" s="35" t="s">
        <v>13</v>
      </c>
      <c r="C128" s="15" t="s">
        <v>9</v>
      </c>
      <c r="D128" s="16">
        <f t="shared" si="110"/>
        <v>0</v>
      </c>
      <c r="E128" s="16"/>
      <c r="F128" s="16"/>
      <c r="G128" s="16"/>
      <c r="H128" s="10">
        <f t="shared" si="111"/>
        <v>0</v>
      </c>
      <c r="I128" s="10"/>
      <c r="J128" s="10"/>
      <c r="K128" s="10"/>
      <c r="L128" s="12">
        <f t="shared" si="112"/>
        <v>0</v>
      </c>
      <c r="M128" s="12">
        <f t="shared" si="113"/>
        <v>0</v>
      </c>
      <c r="N128" s="12">
        <f t="shared" si="114"/>
        <v>0</v>
      </c>
      <c r="O128" s="12">
        <f t="shared" si="115"/>
        <v>0</v>
      </c>
    </row>
    <row r="129" spans="1:16" ht="15" customHeight="1" x14ac:dyDescent="0.25">
      <c r="A129" s="451" t="s">
        <v>469</v>
      </c>
      <c r="B129" s="21" t="s">
        <v>179</v>
      </c>
      <c r="C129" s="28"/>
      <c r="D129" s="265">
        <f>E129+G129</f>
        <v>92.7</v>
      </c>
      <c r="E129" s="23">
        <f>SUM(E127:E128)</f>
        <v>0</v>
      </c>
      <c r="F129" s="23">
        <f>SUM(F127:F128)</f>
        <v>0</v>
      </c>
      <c r="G129" s="23">
        <f>SUM(G127:G128)</f>
        <v>92.7</v>
      </c>
      <c r="H129" s="24">
        <f t="shared" si="11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12"/>
        <v>92.7</v>
      </c>
      <c r="M129" s="21">
        <f>SUM(M127:M128)</f>
        <v>0</v>
      </c>
      <c r="N129" s="21">
        <f>SUM(N127:N128)</f>
        <v>0</v>
      </c>
      <c r="O129" s="21">
        <f>SUM(O127:O128)</f>
        <v>92.7</v>
      </c>
    </row>
    <row r="130" spans="1:16" ht="15.75" customHeight="1" x14ac:dyDescent="0.25">
      <c r="A130" s="38" t="s">
        <v>487</v>
      </c>
      <c r="B130" s="671" t="s">
        <v>491</v>
      </c>
      <c r="C130" s="671"/>
      <c r="D130" s="671"/>
      <c r="E130" s="671"/>
      <c r="F130" s="671"/>
      <c r="G130" s="671"/>
      <c r="H130" s="671"/>
      <c r="I130" s="671"/>
      <c r="J130" s="671"/>
      <c r="K130" s="671"/>
      <c r="L130" s="671"/>
      <c r="M130" s="671"/>
      <c r="N130" s="671"/>
      <c r="O130" s="671"/>
    </row>
    <row r="131" spans="1:16" ht="15.75" customHeight="1" x14ac:dyDescent="0.25">
      <c r="A131" s="32" t="s">
        <v>470</v>
      </c>
      <c r="B131" s="573" t="s">
        <v>171</v>
      </c>
      <c r="C131" s="574"/>
      <c r="D131" s="574"/>
      <c r="E131" s="574"/>
      <c r="F131" s="574"/>
      <c r="G131" s="574"/>
      <c r="H131" s="574"/>
      <c r="I131" s="574"/>
      <c r="J131" s="574"/>
      <c r="K131" s="574"/>
      <c r="L131" s="574"/>
      <c r="M131" s="574"/>
      <c r="N131" s="574"/>
      <c r="O131" s="575"/>
    </row>
    <row r="132" spans="1:16" ht="15" customHeight="1" x14ac:dyDescent="0.25">
      <c r="A132" s="32" t="s">
        <v>471</v>
      </c>
      <c r="B132" s="12" t="s">
        <v>20</v>
      </c>
      <c r="C132" s="15" t="s">
        <v>51</v>
      </c>
      <c r="D132" s="16">
        <f t="shared" ref="D132:D133" si="116">E132+G132</f>
        <v>1</v>
      </c>
      <c r="E132" s="16">
        <v>1</v>
      </c>
      <c r="F132" s="16">
        <v>0.4</v>
      </c>
      <c r="G132" s="16"/>
      <c r="H132" s="10">
        <f t="shared" ref="H132:H134" si="117">I132+K132</f>
        <v>0</v>
      </c>
      <c r="I132" s="10"/>
      <c r="J132" s="10"/>
      <c r="K132" s="10"/>
      <c r="L132" s="12">
        <f t="shared" ref="L132:L134" si="118">M132+O132</f>
        <v>1</v>
      </c>
      <c r="M132" s="12">
        <f t="shared" ref="M132:M133" si="119">E132+I132</f>
        <v>1</v>
      </c>
      <c r="N132" s="12">
        <f t="shared" ref="N132:N133" si="120">F132+J132</f>
        <v>0.4</v>
      </c>
      <c r="O132" s="12">
        <f t="shared" ref="O132:O133" si="121">G132+K132</f>
        <v>0</v>
      </c>
    </row>
    <row r="133" spans="1:16" ht="15" hidden="1" customHeight="1" x14ac:dyDescent="0.25">
      <c r="A133" s="32" t="s">
        <v>472</v>
      </c>
      <c r="B133" s="35" t="s">
        <v>13</v>
      </c>
      <c r="C133" s="15" t="s">
        <v>9</v>
      </c>
      <c r="D133" s="16">
        <f t="shared" si="116"/>
        <v>0</v>
      </c>
      <c r="E133" s="16"/>
      <c r="F133" s="16"/>
      <c r="G133" s="16"/>
      <c r="H133" s="10">
        <f t="shared" si="117"/>
        <v>0</v>
      </c>
      <c r="I133" s="10"/>
      <c r="J133" s="10"/>
      <c r="K133" s="10"/>
      <c r="L133" s="12">
        <f t="shared" si="118"/>
        <v>0</v>
      </c>
      <c r="M133" s="12">
        <f t="shared" si="119"/>
        <v>0</v>
      </c>
      <c r="N133" s="12">
        <f t="shared" si="120"/>
        <v>0</v>
      </c>
      <c r="O133" s="12">
        <f t="shared" si="121"/>
        <v>0</v>
      </c>
    </row>
    <row r="134" spans="1:16" ht="15" customHeight="1" x14ac:dyDescent="0.25">
      <c r="A134" s="451" t="s">
        <v>472</v>
      </c>
      <c r="B134" s="21" t="s">
        <v>177</v>
      </c>
      <c r="C134" s="28"/>
      <c r="D134" s="265">
        <f>E134+G134</f>
        <v>1</v>
      </c>
      <c r="E134" s="23">
        <f>SUM(E132:E133)</f>
        <v>1</v>
      </c>
      <c r="F134" s="23">
        <f>SUM(F132:F133)</f>
        <v>0.4</v>
      </c>
      <c r="G134" s="23">
        <f>SUM(G132:G133)</f>
        <v>0</v>
      </c>
      <c r="H134" s="24">
        <f t="shared" si="11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18"/>
        <v>1</v>
      </c>
      <c r="M134" s="21">
        <f>SUM(M132:M133)</f>
        <v>1</v>
      </c>
      <c r="N134" s="21">
        <f>SUM(N132:N133)</f>
        <v>0.4</v>
      </c>
      <c r="O134" s="21">
        <f>SUM(O132:O133)</f>
        <v>0</v>
      </c>
    </row>
    <row r="135" spans="1:16" ht="15.95" customHeight="1" x14ac:dyDescent="0.25">
      <c r="A135" s="38" t="s">
        <v>473</v>
      </c>
      <c r="B135" s="671" t="s">
        <v>68</v>
      </c>
      <c r="C135" s="671"/>
      <c r="D135" s="671"/>
      <c r="E135" s="671"/>
      <c r="F135" s="671"/>
      <c r="G135" s="671"/>
      <c r="H135" s="671"/>
      <c r="I135" s="671"/>
      <c r="J135" s="671"/>
      <c r="K135" s="671"/>
      <c r="L135" s="671"/>
      <c r="M135" s="671"/>
      <c r="N135" s="671"/>
      <c r="O135" s="671"/>
    </row>
    <row r="136" spans="1:16" ht="15" customHeight="1" x14ac:dyDescent="0.25">
      <c r="A136" s="38" t="s">
        <v>474</v>
      </c>
      <c r="B136" s="12" t="s">
        <v>20</v>
      </c>
      <c r="C136" s="7" t="s">
        <v>24</v>
      </c>
      <c r="D136" s="8">
        <f>E136+G136</f>
        <v>16</v>
      </c>
      <c r="E136" s="42">
        <v>1.8</v>
      </c>
      <c r="F136" s="42">
        <v>0.9</v>
      </c>
      <c r="G136" s="42">
        <v>14.2</v>
      </c>
      <c r="H136" s="9">
        <f t="shared" ref="H136:H138" si="122">I136+K136</f>
        <v>0</v>
      </c>
      <c r="I136" s="9"/>
      <c r="J136" s="9"/>
      <c r="K136" s="9"/>
      <c r="L136" s="11">
        <f t="shared" ref="L136:L138" si="123">M136+O136</f>
        <v>16</v>
      </c>
      <c r="M136" s="11">
        <f t="shared" ref="M136:M137" si="124">E136+I136</f>
        <v>1.8</v>
      </c>
      <c r="N136" s="11">
        <f>F136+J136</f>
        <v>0.9</v>
      </c>
      <c r="O136" s="11">
        <f t="shared" ref="O136:O137" si="125">G136+K136</f>
        <v>14.2</v>
      </c>
    </row>
    <row r="137" spans="1:16" ht="15" customHeight="1" x14ac:dyDescent="0.25">
      <c r="A137" s="38" t="s">
        <v>475</v>
      </c>
      <c r="B137" s="12" t="s">
        <v>53</v>
      </c>
      <c r="C137" s="15" t="s">
        <v>24</v>
      </c>
      <c r="D137" s="16">
        <f>E137+G137</f>
        <v>43.1</v>
      </c>
      <c r="E137" s="16">
        <v>43.1</v>
      </c>
      <c r="F137" s="16">
        <v>31.4</v>
      </c>
      <c r="G137" s="16"/>
      <c r="H137" s="10">
        <f t="shared" si="122"/>
        <v>0</v>
      </c>
      <c r="I137" s="10"/>
      <c r="J137" s="10"/>
      <c r="K137" s="10"/>
      <c r="L137" s="12">
        <f t="shared" si="123"/>
        <v>43.1</v>
      </c>
      <c r="M137" s="12">
        <f t="shared" si="124"/>
        <v>43.1</v>
      </c>
      <c r="N137" s="12">
        <f t="shared" ref="N137" si="126">F137+J137</f>
        <v>31.4</v>
      </c>
      <c r="O137" s="12">
        <f t="shared" si="125"/>
        <v>0</v>
      </c>
    </row>
    <row r="138" spans="1:16" ht="15.95" customHeight="1" x14ac:dyDescent="0.25">
      <c r="A138" s="451" t="s">
        <v>476</v>
      </c>
      <c r="B138" s="44" t="s">
        <v>180</v>
      </c>
      <c r="C138" s="431"/>
      <c r="D138" s="265">
        <f>E138+G138</f>
        <v>59.099999999999994</v>
      </c>
      <c r="E138" s="23">
        <f>SUM(E136:E137)</f>
        <v>44.9</v>
      </c>
      <c r="F138" s="23">
        <f>SUM(F136:F137)</f>
        <v>32.299999999999997</v>
      </c>
      <c r="G138" s="23">
        <f>SUM(G136:G137)</f>
        <v>14.2</v>
      </c>
      <c r="H138" s="10">
        <f t="shared" si="122"/>
        <v>0</v>
      </c>
      <c r="I138" s="24">
        <f>SUM(I136:I137)</f>
        <v>0</v>
      </c>
      <c r="J138" s="24">
        <f>SUM(J136:J137)</f>
        <v>0</v>
      </c>
      <c r="K138" s="24">
        <f>SUM(K136:K137)</f>
        <v>0</v>
      </c>
      <c r="L138" s="21">
        <f t="shared" si="123"/>
        <v>59.099999999999994</v>
      </c>
      <c r="M138" s="21">
        <f>SUM(M136:M137)</f>
        <v>44.9</v>
      </c>
      <c r="N138" s="21">
        <f>SUM(N136:N137)</f>
        <v>32.299999999999997</v>
      </c>
      <c r="O138" s="21">
        <f>SUM(O136:O137)</f>
        <v>14.2</v>
      </c>
    </row>
    <row r="139" spans="1:16" x14ac:dyDescent="0.25">
      <c r="A139" s="454" t="s">
        <v>477</v>
      </c>
      <c r="B139" s="434" t="s">
        <v>172</v>
      </c>
      <c r="C139" s="407"/>
      <c r="D139" s="265">
        <f>D141+D142+D143+D144+D145</f>
        <v>780.6</v>
      </c>
      <c r="E139" s="23">
        <f t="shared" ref="E139:O139" si="127">E141+E142+E143+E144+E145</f>
        <v>570.5</v>
      </c>
      <c r="F139" s="23">
        <f t="shared" si="127"/>
        <v>38.499999999999993</v>
      </c>
      <c r="G139" s="23">
        <f t="shared" si="127"/>
        <v>210.1</v>
      </c>
      <c r="H139" s="10">
        <f t="shared" si="127"/>
        <v>0</v>
      </c>
      <c r="I139" s="24">
        <f t="shared" si="127"/>
        <v>0</v>
      </c>
      <c r="J139" s="24">
        <f t="shared" si="127"/>
        <v>0</v>
      </c>
      <c r="K139" s="24">
        <f t="shared" si="127"/>
        <v>0</v>
      </c>
      <c r="L139" s="21">
        <f t="shared" si="127"/>
        <v>780.6</v>
      </c>
      <c r="M139" s="21">
        <f t="shared" si="127"/>
        <v>570.5</v>
      </c>
      <c r="N139" s="21">
        <f t="shared" si="127"/>
        <v>38.499999999999993</v>
      </c>
      <c r="O139" s="21">
        <f t="shared" si="127"/>
        <v>210.1</v>
      </c>
      <c r="P139" s="405"/>
    </row>
    <row r="140" spans="1:16" ht="15" customHeight="1" x14ac:dyDescent="0.25">
      <c r="A140" s="455"/>
      <c r="B140" s="429" t="s">
        <v>194</v>
      </c>
      <c r="C140" s="432"/>
      <c r="D140" s="317"/>
      <c r="E140" s="192"/>
      <c r="F140" s="193"/>
      <c r="G140" s="193"/>
      <c r="H140" s="194"/>
      <c r="I140" s="194"/>
      <c r="J140" s="195"/>
      <c r="K140" s="195"/>
      <c r="L140" s="196"/>
      <c r="M140" s="196"/>
      <c r="N140" s="197"/>
      <c r="O140" s="197"/>
    </row>
    <row r="141" spans="1:16" x14ac:dyDescent="0.25">
      <c r="A141" s="455"/>
      <c r="B141" s="430" t="s">
        <v>478</v>
      </c>
      <c r="C141" s="432"/>
      <c r="D141" s="314">
        <f>E141+G141</f>
        <v>607.4</v>
      </c>
      <c r="E141" s="96">
        <f>E19+E25+E58+E69+E75</f>
        <v>505.9</v>
      </c>
      <c r="F141" s="96">
        <f>F19+F25+F58+F69+F75</f>
        <v>0</v>
      </c>
      <c r="G141" s="96">
        <f>G19+G25+G58+G69+G75</f>
        <v>101.5</v>
      </c>
      <c r="H141" s="100">
        <f>I141+K141</f>
        <v>0</v>
      </c>
      <c r="I141" s="100">
        <f>I19+I25+I58+I69+I75</f>
        <v>0</v>
      </c>
      <c r="J141" s="100">
        <f>J19+J25+J58+J69+J75</f>
        <v>0</v>
      </c>
      <c r="K141" s="100">
        <f>K19+K25+K58+K69+K75</f>
        <v>0</v>
      </c>
      <c r="L141" s="101">
        <f>M141+O141</f>
        <v>607.4</v>
      </c>
      <c r="M141" s="101">
        <f>M19+M25+M58+M69+M75</f>
        <v>505.9</v>
      </c>
      <c r="N141" s="101">
        <f>N19+N25+N58+N69+N75</f>
        <v>0</v>
      </c>
      <c r="O141" s="101">
        <f>O19+O25+O58+O69+O75</f>
        <v>101.5</v>
      </c>
    </row>
    <row r="142" spans="1:16" x14ac:dyDescent="0.25">
      <c r="A142" s="455"/>
      <c r="B142" s="430" t="s">
        <v>497</v>
      </c>
      <c r="C142" s="432"/>
      <c r="D142" s="314">
        <f t="shared" ref="D142:D144" si="128">E142+G142</f>
        <v>18.8</v>
      </c>
      <c r="E142" s="96">
        <f>E81+E86+E89+E111+E114+E119</f>
        <v>17.100000000000001</v>
      </c>
      <c r="F142" s="96">
        <f>F81+F86+F89+F111+F114+F119</f>
        <v>5.8</v>
      </c>
      <c r="G142" s="96">
        <f>G81+G86+G89+G111+G114+G119</f>
        <v>1.7</v>
      </c>
      <c r="H142" s="100">
        <f t="shared" ref="H142:H145" si="129">I142+K142</f>
        <v>0</v>
      </c>
      <c r="I142" s="100">
        <f>I81+I86+I89+I111+I114+I119</f>
        <v>0</v>
      </c>
      <c r="J142" s="100">
        <f>J81+J86+J89+J111+J114+J119</f>
        <v>0</v>
      </c>
      <c r="K142" s="100">
        <f>K81+K86+K89+K111+K114+K119</f>
        <v>0</v>
      </c>
      <c r="L142" s="101">
        <f t="shared" ref="L142:L145" si="130">M142+O142</f>
        <v>18.8</v>
      </c>
      <c r="M142" s="101">
        <f>M81+M86+M89+M111+M114+M119</f>
        <v>17.100000000000001</v>
      </c>
      <c r="N142" s="101">
        <f>N81+N86+N89+N111+N114+N119</f>
        <v>5.8</v>
      </c>
      <c r="O142" s="101">
        <f>O81+O86+O89+O111+O114+O119</f>
        <v>1.7</v>
      </c>
    </row>
    <row r="143" spans="1:16" x14ac:dyDescent="0.25">
      <c r="A143" s="455"/>
      <c r="B143" s="430" t="s">
        <v>493</v>
      </c>
      <c r="C143" s="432"/>
      <c r="D143" s="314">
        <f t="shared" si="128"/>
        <v>1.6</v>
      </c>
      <c r="E143" s="96">
        <f>E124</f>
        <v>1.6</v>
      </c>
      <c r="F143" s="96">
        <f>F124</f>
        <v>0</v>
      </c>
      <c r="G143" s="96">
        <f>G124</f>
        <v>0</v>
      </c>
      <c r="H143" s="100">
        <f t="shared" si="129"/>
        <v>0</v>
      </c>
      <c r="I143" s="100">
        <f>I124</f>
        <v>0</v>
      </c>
      <c r="J143" s="100">
        <f>J124</f>
        <v>0</v>
      </c>
      <c r="K143" s="100">
        <f>K124</f>
        <v>0</v>
      </c>
      <c r="L143" s="101">
        <f t="shared" si="130"/>
        <v>1.6</v>
      </c>
      <c r="M143" s="101">
        <f>M124</f>
        <v>1.6</v>
      </c>
      <c r="N143" s="101">
        <f>N124</f>
        <v>0</v>
      </c>
      <c r="O143" s="101">
        <f>O124</f>
        <v>0</v>
      </c>
    </row>
    <row r="144" spans="1:16" x14ac:dyDescent="0.25">
      <c r="A144" s="455"/>
      <c r="B144" s="430" t="s">
        <v>495</v>
      </c>
      <c r="C144" s="432"/>
      <c r="D144" s="314">
        <f t="shared" si="128"/>
        <v>92.7</v>
      </c>
      <c r="E144" s="96">
        <f>E129</f>
        <v>0</v>
      </c>
      <c r="F144" s="96">
        <f>F129</f>
        <v>0</v>
      </c>
      <c r="G144" s="96">
        <f>G129</f>
        <v>92.7</v>
      </c>
      <c r="H144" s="100">
        <f t="shared" si="129"/>
        <v>0</v>
      </c>
      <c r="I144" s="100">
        <f>I129</f>
        <v>0</v>
      </c>
      <c r="J144" s="100">
        <f>J129</f>
        <v>0</v>
      </c>
      <c r="K144" s="100">
        <f>K129</f>
        <v>0</v>
      </c>
      <c r="L144" s="101">
        <f t="shared" si="130"/>
        <v>92.7</v>
      </c>
      <c r="M144" s="101">
        <f>M129</f>
        <v>0</v>
      </c>
      <c r="N144" s="101">
        <f>N129</f>
        <v>0</v>
      </c>
      <c r="O144" s="101">
        <f>O129</f>
        <v>92.7</v>
      </c>
    </row>
    <row r="145" spans="1:17" ht="26.25" x14ac:dyDescent="0.25">
      <c r="A145" s="456"/>
      <c r="B145" s="435" t="s">
        <v>496</v>
      </c>
      <c r="C145" s="433"/>
      <c r="D145" s="314">
        <f>E145+G145</f>
        <v>60.099999999999994</v>
      </c>
      <c r="E145" s="96">
        <f>E134+E138</f>
        <v>45.9</v>
      </c>
      <c r="F145" s="96">
        <f t="shared" ref="F145:G145" si="131">F134+F138</f>
        <v>32.699999999999996</v>
      </c>
      <c r="G145" s="96">
        <f t="shared" si="131"/>
        <v>14.2</v>
      </c>
      <c r="H145" s="100">
        <f t="shared" si="129"/>
        <v>0</v>
      </c>
      <c r="I145" s="100">
        <f t="shared" ref="I145:O145" si="132">I134+I138</f>
        <v>0</v>
      </c>
      <c r="J145" s="100">
        <f t="shared" si="132"/>
        <v>0</v>
      </c>
      <c r="K145" s="100">
        <f t="shared" si="132"/>
        <v>0</v>
      </c>
      <c r="L145" s="101">
        <f t="shared" si="130"/>
        <v>60.099999999999994</v>
      </c>
      <c r="M145" s="101">
        <f t="shared" ref="M145" si="133">M134+M138</f>
        <v>45.9</v>
      </c>
      <c r="N145" s="101">
        <f t="shared" si="132"/>
        <v>32.699999999999996</v>
      </c>
      <c r="O145" s="101">
        <f t="shared" si="132"/>
        <v>14.2</v>
      </c>
    </row>
    <row r="146" spans="1:17" ht="12.75" customHeight="1" x14ac:dyDescent="0.25">
      <c r="A146" s="106"/>
      <c r="B146" s="123"/>
      <c r="C146" s="124"/>
      <c r="D146" s="50"/>
      <c r="E146" s="50"/>
      <c r="F146" s="108"/>
      <c r="G146" s="108"/>
      <c r="H146" s="108"/>
      <c r="I146" s="108"/>
      <c r="J146" s="108"/>
      <c r="K146" s="108"/>
      <c r="L146" s="108"/>
      <c r="M146" s="108"/>
      <c r="N146" s="108"/>
      <c r="P146" s="70" t="s">
        <v>305</v>
      </c>
      <c r="Q146" s="71">
        <f>SUMIF(C15:C138,1,L15:L138)</f>
        <v>24.9</v>
      </c>
    </row>
    <row r="147" spans="1:17" x14ac:dyDescent="0.25">
      <c r="A147" s="106"/>
      <c r="B147" s="6"/>
      <c r="C147" s="109"/>
      <c r="D147" s="6"/>
      <c r="E147" s="6"/>
      <c r="F147" s="110"/>
      <c r="G147" s="6"/>
      <c r="H147" s="6"/>
      <c r="I147" s="6"/>
      <c r="J147" s="6"/>
      <c r="K147" s="6"/>
      <c r="L147" s="6"/>
      <c r="M147" s="6"/>
      <c r="N147" s="6"/>
      <c r="P147" s="70" t="s">
        <v>306</v>
      </c>
      <c r="Q147" s="71">
        <f>SUMIF(C15:C138,2,L15:L138)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70" t="s">
        <v>307</v>
      </c>
      <c r="Q148" s="71">
        <f>SUMIF(C15:C138,3,L15:L138)</f>
        <v>17.900000000000002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70" t="s">
        <v>308</v>
      </c>
      <c r="Q149" s="71">
        <f>SUMIF(C15:C138,4,L15:L138)</f>
        <v>87.4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311</v>
      </c>
      <c r="Q150" s="71">
        <f>SUMIF(C15:C138,5,L15:L138)</f>
        <v>75.599999999999994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309</v>
      </c>
      <c r="Q151" s="71">
        <f>SUMIF(C15:C138,6,L15:L138)</f>
        <v>56.3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310</v>
      </c>
      <c r="Q152" s="71">
        <f>SUMIF(C15:C138,7,L15:L138)</f>
        <v>1.7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312</v>
      </c>
      <c r="Q153" s="71">
        <f>SUMIF(C15:C138,8,L15:L138)</f>
        <v>108.2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313</v>
      </c>
      <c r="Q154" s="71">
        <f>SUMIF(C15:C138,9,L15:L138)</f>
        <v>134.60000000000002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314</v>
      </c>
      <c r="Q155" s="71">
        <f>SUMIF(C15:C138,10,L15:L138)</f>
        <v>273.99999999999994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5" t="s">
        <v>172</v>
      </c>
      <c r="Q156" s="76">
        <f>SUM(Q146:Q155)</f>
        <v>780.59999999999991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7"/>
      <c r="Q157" s="77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2">
    <mergeCell ref="A10:A12"/>
    <mergeCell ref="B10:B12"/>
    <mergeCell ref="C10:C12"/>
    <mergeCell ref="D10:D12"/>
    <mergeCell ref="E10:G10"/>
    <mergeCell ref="B1:O1"/>
    <mergeCell ref="B2:O2"/>
    <mergeCell ref="B3:O3"/>
    <mergeCell ref="B4:O4"/>
    <mergeCell ref="A8:O8"/>
    <mergeCell ref="B5:O5"/>
    <mergeCell ref="B6:O6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B13:O13"/>
    <mergeCell ref="B70:O70"/>
    <mergeCell ref="B76:O76"/>
    <mergeCell ref="B77:O77"/>
    <mergeCell ref="B82:O82"/>
    <mergeCell ref="B14:O14"/>
    <mergeCell ref="B20:O20"/>
    <mergeCell ref="B26:O26"/>
    <mergeCell ref="B59:O59"/>
    <mergeCell ref="B87:O87"/>
    <mergeCell ref="B90:O90"/>
    <mergeCell ref="B112:O112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1"/>
  <sheetViews>
    <sheetView showZeros="0" topLeftCell="A10" workbookViewId="0">
      <selection activeCell="R13" sqref="R13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77" t="s">
        <v>328</v>
      </c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</row>
    <row r="2" spans="1:15" x14ac:dyDescent="0.25">
      <c r="B2" s="677" t="s">
        <v>447</v>
      </c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</row>
    <row r="3" spans="1:15" x14ac:dyDescent="0.25">
      <c r="B3" s="677" t="s">
        <v>505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</row>
    <row r="4" spans="1:15" x14ac:dyDescent="0.25">
      <c r="B4" s="677" t="s">
        <v>350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</row>
    <row r="5" spans="1:15" x14ac:dyDescent="0.25">
      <c r="B5" s="555" t="s">
        <v>507</v>
      </c>
      <c r="C5" s="555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</row>
    <row r="6" spans="1:15" x14ac:dyDescent="0.25">
      <c r="B6" s="555" t="s">
        <v>516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5"/>
      <c r="O6" s="555"/>
    </row>
    <row r="7" spans="1:15" x14ac:dyDescent="0.25">
      <c r="B7" s="555" t="s">
        <v>535</v>
      </c>
      <c r="C7" s="555"/>
      <c r="D7" s="555"/>
      <c r="E7" s="555"/>
      <c r="F7" s="555"/>
      <c r="G7" s="555"/>
      <c r="H7" s="555"/>
      <c r="I7" s="555"/>
      <c r="J7" s="555"/>
      <c r="K7" s="555"/>
      <c r="L7" s="555"/>
      <c r="M7" s="555"/>
      <c r="N7" s="555"/>
      <c r="O7" s="555"/>
    </row>
    <row r="8" spans="1:15" x14ac:dyDescent="0.25">
      <c r="B8" s="555" t="s">
        <v>537</v>
      </c>
      <c r="C8" s="55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</row>
    <row r="9" spans="1:15" x14ac:dyDescent="0.25">
      <c r="B9" s="663" t="s">
        <v>551</v>
      </c>
      <c r="C9" s="663"/>
      <c r="D9" s="663"/>
      <c r="E9" s="663"/>
      <c r="F9" s="663"/>
      <c r="G9" s="663"/>
      <c r="H9" s="663"/>
      <c r="I9" s="663"/>
      <c r="J9" s="663"/>
      <c r="K9" s="663"/>
      <c r="L9" s="663"/>
      <c r="M9" s="663"/>
      <c r="N9" s="663"/>
      <c r="O9" s="663"/>
    </row>
    <row r="10" spans="1:15" x14ac:dyDescent="0.25">
      <c r="B10" s="664" t="s">
        <v>559</v>
      </c>
      <c r="C10" s="664"/>
      <c r="D10" s="664"/>
      <c r="E10" s="664"/>
      <c r="F10" s="664"/>
      <c r="G10" s="664"/>
      <c r="H10" s="664"/>
      <c r="I10" s="664"/>
      <c r="J10" s="664"/>
      <c r="K10" s="664"/>
      <c r="L10" s="664"/>
      <c r="M10" s="664"/>
      <c r="N10" s="664"/>
      <c r="O10" s="539"/>
    </row>
    <row r="11" spans="1:15" x14ac:dyDescent="0.25">
      <c r="B11" s="663" t="s">
        <v>565</v>
      </c>
      <c r="C11" s="663"/>
      <c r="D11" s="663"/>
      <c r="E11" s="663"/>
      <c r="F11" s="663"/>
      <c r="G11" s="663"/>
      <c r="H11" s="663"/>
      <c r="I11" s="663"/>
      <c r="J11" s="663"/>
      <c r="K11" s="663"/>
      <c r="L11" s="663"/>
      <c r="M11" s="663"/>
      <c r="N11" s="663"/>
      <c r="O11" s="663"/>
    </row>
    <row r="12" spans="1:15" x14ac:dyDescent="0.25">
      <c r="B12" s="664" t="s">
        <v>572</v>
      </c>
      <c r="C12" s="664"/>
      <c r="D12" s="664"/>
      <c r="E12" s="664"/>
      <c r="F12" s="664"/>
      <c r="G12" s="664"/>
      <c r="H12" s="664"/>
      <c r="I12" s="664"/>
      <c r="J12" s="664"/>
      <c r="K12" s="664"/>
      <c r="L12" s="664"/>
      <c r="M12" s="664"/>
      <c r="N12" s="664"/>
      <c r="O12" s="545"/>
    </row>
    <row r="14" spans="1:15" x14ac:dyDescent="0.25">
      <c r="A14" s="556" t="s">
        <v>460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</row>
    <row r="15" spans="1:15" ht="17.25" customHeight="1" x14ac:dyDescent="0.25">
      <c r="A15" s="58"/>
      <c r="B15" s="58"/>
      <c r="C15" s="58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4" t="s">
        <v>406</v>
      </c>
      <c r="O15" s="4"/>
    </row>
    <row r="16" spans="1:15" ht="15" customHeight="1" x14ac:dyDescent="0.25">
      <c r="A16" s="561" t="s">
        <v>5</v>
      </c>
      <c r="B16" s="564" t="s">
        <v>226</v>
      </c>
      <c r="C16" s="577" t="s">
        <v>336</v>
      </c>
      <c r="D16" s="581" t="s">
        <v>194</v>
      </c>
      <c r="E16" s="581"/>
      <c r="F16" s="582"/>
      <c r="G16" s="567" t="s">
        <v>338</v>
      </c>
      <c r="H16" s="570" t="s">
        <v>194</v>
      </c>
      <c r="I16" s="571"/>
      <c r="J16" s="572"/>
      <c r="K16" s="576" t="s">
        <v>0</v>
      </c>
      <c r="L16" s="584" t="s">
        <v>194</v>
      </c>
      <c r="M16" s="585"/>
      <c r="N16" s="586"/>
    </row>
    <row r="17" spans="1:16" ht="15" customHeight="1" x14ac:dyDescent="0.25">
      <c r="A17" s="562"/>
      <c r="B17" s="565"/>
      <c r="C17" s="578"/>
      <c r="D17" s="582" t="s">
        <v>1</v>
      </c>
      <c r="E17" s="593"/>
      <c r="F17" s="583" t="s">
        <v>2</v>
      </c>
      <c r="G17" s="568"/>
      <c r="H17" s="591" t="s">
        <v>1</v>
      </c>
      <c r="I17" s="591"/>
      <c r="J17" s="560" t="s">
        <v>2</v>
      </c>
      <c r="K17" s="576"/>
      <c r="L17" s="576" t="s">
        <v>1</v>
      </c>
      <c r="M17" s="576"/>
      <c r="N17" s="559" t="s">
        <v>2</v>
      </c>
    </row>
    <row r="18" spans="1:16" ht="28.5" customHeight="1" x14ac:dyDescent="0.25">
      <c r="A18" s="563"/>
      <c r="B18" s="566"/>
      <c r="C18" s="579"/>
      <c r="D18" s="114" t="s">
        <v>3</v>
      </c>
      <c r="E18" s="115" t="s">
        <v>4</v>
      </c>
      <c r="F18" s="583"/>
      <c r="G18" s="569"/>
      <c r="H18" s="116" t="s">
        <v>3</v>
      </c>
      <c r="I18" s="112" t="s">
        <v>4</v>
      </c>
      <c r="J18" s="560"/>
      <c r="K18" s="576"/>
      <c r="L18" s="113" t="s">
        <v>3</v>
      </c>
      <c r="M18" s="111" t="s">
        <v>4</v>
      </c>
      <c r="N18" s="559"/>
    </row>
    <row r="19" spans="1:16" ht="15" customHeight="1" x14ac:dyDescent="0.25">
      <c r="A19" s="5" t="s">
        <v>71</v>
      </c>
      <c r="B19" s="17" t="s">
        <v>6</v>
      </c>
      <c r="C19" s="16">
        <f>D19+F19</f>
        <v>6576.3</v>
      </c>
      <c r="D19" s="16">
        <f>'4 pr._savarankiškos f-jos'!E89+'5 pr._valstybinės f-jos'!E82+'7 pr._kita dotacija'!E70+'9 pr._įstaigų pajamos'!E43+'10 pr._skolintos lėšos'!E29+'11 pr._apyvartinės lėšos'!E19+'11 pr._apyvartinės lėšos'!E81</f>
        <v>5142.3</v>
      </c>
      <c r="E19" s="16">
        <f>'4 pr._savarankiškos f-jos'!F89+'5 pr._valstybinės f-jos'!F82+'7 pr._kita dotacija'!F70+'9 pr._įstaigų pajamos'!F43+'10 pr._skolintos lėšos'!F29+'11 pr._apyvartinės lėšos'!F19+'11 pr._apyvartinės lėšos'!F81</f>
        <v>2730.3999999999996</v>
      </c>
      <c r="F19" s="16">
        <f>'4 pr._savarankiškos f-jos'!G89+'5 pr._valstybinės f-jos'!G82+'7 pr._kita dotacija'!G70+'9 pr._įstaigų pajamos'!G43+'10 pr._skolintos lėšos'!G29+'11 pr._apyvartinės lėšos'!G19+'11 pr._apyvartinės lėšos'!G81</f>
        <v>1434</v>
      </c>
      <c r="G19" s="10">
        <f t="shared" ref="G19" si="0">H19+J19</f>
        <v>325.10000000000002</v>
      </c>
      <c r="H19" s="10">
        <f>'4 pr._savarankiškos f-jos'!I89+'5 pr._valstybinės f-jos'!I82+'7 pr._kita dotacija'!I70+'9 pr._įstaigų pajamos'!I43+'10 pr._skolintos lėšos'!I29+'11 pr._apyvartinės lėšos'!I19+'11 pr._apyvartinės lėšos'!I81</f>
        <v>300.60000000000002</v>
      </c>
      <c r="I19" s="10">
        <f>'4 pr._savarankiškos f-jos'!J89+'5 pr._valstybinės f-jos'!J82+'7 pr._kita dotacija'!J70+'9 pr._įstaigų pajamos'!J43+'10 pr._skolintos lėšos'!J29+'11 pr._apyvartinės lėšos'!J19+'11 pr._apyvartinės lėšos'!J81</f>
        <v>91.999999999999986</v>
      </c>
      <c r="J19" s="10">
        <f>'4 pr._savarankiškos f-jos'!K89+'5 pr._valstybinės f-jos'!K82+'7 pr._kita dotacija'!K70+'9 pr._įstaigų pajamos'!K43+'10 pr._skolintos lėšos'!K29+'11 pr._apyvartinės lėšos'!K19+'11 pr._apyvartinės lėšos'!K81</f>
        <v>24.5</v>
      </c>
      <c r="K19" s="12">
        <f t="shared" ref="K19" si="1">L19+N19</f>
        <v>6901.4000000000005</v>
      </c>
      <c r="L19" s="94">
        <f>'4 pr._savarankiškos f-jos'!M89+'5 pr._valstybinės f-jos'!M82+'7 pr._kita dotacija'!M70+'9 pr._įstaigų pajamos'!M43+'10 pr._skolintos lėšos'!M29+'11 pr._apyvartinės lėšos'!M19+'11 pr._apyvartinės lėšos'!M81</f>
        <v>5442.9000000000005</v>
      </c>
      <c r="M19" s="94">
        <f>'4 pr._savarankiškos f-jos'!N89+'5 pr._valstybinės f-jos'!N82+'7 pr._kita dotacija'!N70+'9 pr._įstaigų pajamos'!N43+'10 pr._skolintos lėšos'!N29+'11 pr._apyvartinės lėšos'!N19+'11 pr._apyvartinės lėšos'!N81</f>
        <v>2822.4</v>
      </c>
      <c r="N19" s="94">
        <f>'4 pr._savarankiškos f-jos'!O89+'5 pr._valstybinės f-jos'!O82+'7 pr._kita dotacija'!O70+'9 pr._įstaigų pajamos'!O43+'10 pr._skolintos lėšos'!O29+'11 pr._apyvartinės lėšos'!O19+'11 pr._apyvartinės lėšos'!O81</f>
        <v>1458.5</v>
      </c>
    </row>
    <row r="20" spans="1:16" ht="15" customHeight="1" x14ac:dyDescent="0.25">
      <c r="A20" s="5" t="s">
        <v>182</v>
      </c>
      <c r="B20" s="17" t="s">
        <v>59</v>
      </c>
      <c r="C20" s="16">
        <f t="shared" ref="C20:C25" si="2">D20+F20</f>
        <v>4691.3999999999996</v>
      </c>
      <c r="D20" s="16">
        <f>'4 pr._savarankiškos f-jos'!E143+'8 pr._aplinkos apsaugos s. p.'!E17+'9 pr._įstaigų pajamos'!E56+'10 pr._skolintos lėšos'!E36+'7 pr._kita dotacija'!E77+'11 pr._apyvartinės lėšos'!E25+'11 pr._apyvartinės lėšos'!E86+'11 pr._apyvartinės lėšos'!E124</f>
        <v>3245.3999999999996</v>
      </c>
      <c r="E20" s="16">
        <f>'4 pr._savarankiškos f-jos'!F143+'8 pr._aplinkos apsaugos s. p.'!F17+'9 pr._įstaigų pajamos'!F56+'10 pr._skolintos lėšos'!F36+'7 pr._kita dotacija'!F77+'11 pr._apyvartinės lėšos'!F25+'11 pr._apyvartinės lėšos'!F86+'11 pr._apyvartinės lėšos'!F124</f>
        <v>0</v>
      </c>
      <c r="F20" s="16">
        <f>'4 pr._savarankiškos f-jos'!G143+'8 pr._aplinkos apsaugos s. p.'!G17+'9 pr._įstaigų pajamos'!G56+'10 pr._skolintos lėšos'!G36+'7 pr._kita dotacija'!G77+'11 pr._apyvartinės lėšos'!G25+'11 pr._apyvartinės lėšos'!G86+'11 pr._apyvartinės lėšos'!G124</f>
        <v>1446</v>
      </c>
      <c r="G20" s="10">
        <f t="shared" ref="G20:G22" si="3">H20+J20</f>
        <v>493.2</v>
      </c>
      <c r="H20" s="10">
        <f>'4 pr._savarankiškos f-jos'!I143+'8 pr._aplinkos apsaugos s. p.'!I17+'9 pr._įstaigų pajamos'!I56+'10 pr._skolintos lėšos'!I36+'7 pr._kita dotacija'!I77+'11 pr._apyvartinės lėšos'!I25+'11 pr._apyvartinės lėšos'!I86+'11 pr._apyvartinės lėšos'!I124</f>
        <v>29.599999999999998</v>
      </c>
      <c r="I20" s="10">
        <f>'4 pr._savarankiškos f-jos'!J143+'8 pr._aplinkos apsaugos s. p.'!J17+'9 pr._įstaigų pajamos'!J56+'10 pr._skolintos lėšos'!J36+'7 pr._kita dotacija'!J77+'11 pr._apyvartinės lėšos'!J25+'11 pr._apyvartinės lėšos'!J86+'11 pr._apyvartinės lėšos'!J124</f>
        <v>0.5</v>
      </c>
      <c r="J20" s="10">
        <f>'4 pr._savarankiškos f-jos'!K143+'8 pr._aplinkos apsaugos s. p.'!K17+'9 pr._įstaigų pajamos'!K56+'10 pr._skolintos lėšos'!K36+'7 pr._kita dotacija'!K77+'11 pr._apyvartinės lėšos'!K25+'11 pr._apyvartinės lėšos'!K86+'11 pr._apyvartinės lėšos'!K124</f>
        <v>463.59999999999997</v>
      </c>
      <c r="K20" s="12">
        <f t="shared" ref="K20:K22" si="4">L20+N20</f>
        <v>5184.5999999999995</v>
      </c>
      <c r="L20" s="12">
        <f>'4 pr._savarankiškos f-jos'!M143+'8 pr._aplinkos apsaugos s. p.'!M17+'9 pr._įstaigų pajamos'!M56+'10 pr._skolintos lėšos'!M36+'7 pr._kita dotacija'!M77+'11 pr._apyvartinės lėšos'!M25+'11 pr._apyvartinės lėšos'!M86+'11 pr._apyvartinės lėšos'!M124</f>
        <v>3274.9999999999995</v>
      </c>
      <c r="M20" s="12">
        <f>'4 pr._savarankiškos f-jos'!N143+'8 pr._aplinkos apsaugos s. p.'!N17+'9 pr._įstaigų pajamos'!N56+'10 pr._skolintos lėšos'!N36+'7 pr._kita dotacija'!N77+'11 pr._apyvartinės lėšos'!N25+'11 pr._apyvartinės lėšos'!N86+'11 pr._apyvartinės lėšos'!N124</f>
        <v>0.5</v>
      </c>
      <c r="N20" s="12">
        <f>'4 pr._savarankiškos f-jos'!O143+'8 pr._aplinkos apsaugos s. p.'!O17+'9 pr._įstaigų pajamos'!O56+'10 pr._skolintos lėšos'!O36+'7 pr._kita dotacija'!O77+'11 pr._apyvartinės lėšos'!O25+'11 pr._apyvartinės lėšos'!O86+'11 pr._apyvartinės lėšos'!O124</f>
        <v>1909.6000000000001</v>
      </c>
    </row>
    <row r="21" spans="1:16" ht="15.95" customHeight="1" x14ac:dyDescent="0.25">
      <c r="A21" s="5" t="s">
        <v>72</v>
      </c>
      <c r="B21" s="17" t="s">
        <v>63</v>
      </c>
      <c r="C21" s="16">
        <f t="shared" si="2"/>
        <v>546.30000000000007</v>
      </c>
      <c r="D21" s="16">
        <f>'4 pr._savarankiškos f-jos'!E147+'5 pr._valstybinės f-jos'!E88+'8 pr._aplinkos apsaugos s. p.'!E20+'9 pr._įstaigų pajamos'!E60+'10 pr._skolintos lėšos'!E39+'7 pr._kita dotacija'!E87+'11 pr._apyvartinės lėšos'!E88</f>
        <v>270.30000000000007</v>
      </c>
      <c r="E21" s="16">
        <f>'4 pr._savarankiškos f-jos'!F147+'5 pr._valstybinės f-jos'!F88+'8 pr._aplinkos apsaugos s. p.'!F20+'9 pr._įstaigų pajamos'!F60+'10 pr._skolintos lėšos'!F39+'7 pr._kita dotacija'!F87+'11 pr._apyvartinės lėšos'!F88</f>
        <v>122.60000000000001</v>
      </c>
      <c r="F21" s="16">
        <f>'4 pr._savarankiškos f-jos'!G147+'5 pr._valstybinės f-jos'!G88+'8 pr._aplinkos apsaugos s. p.'!G20+'9 pr._įstaigų pajamos'!G60+'10 pr._skolintos lėšos'!G39+'7 pr._kita dotacija'!G87+'11 pr._apyvartinės lėšos'!G88</f>
        <v>276</v>
      </c>
      <c r="G21" s="10">
        <f t="shared" si="3"/>
        <v>-2.9</v>
      </c>
      <c r="H21" s="10">
        <f>'4 pr._savarankiškos f-jos'!I147+'5 pr._valstybinės f-jos'!I88+'8 pr._aplinkos apsaugos s. p.'!I20+'9 pr._įstaigų pajamos'!I60+'10 pr._skolintos lėšos'!I39+'7 pr._kita dotacija'!I87+'11 pr._apyvartinės lėšos'!I88</f>
        <v>3.1</v>
      </c>
      <c r="I21" s="10">
        <f>'4 pr._savarankiškos f-jos'!J147+'5 pr._valstybinės f-jos'!J88+'8 pr._aplinkos apsaugos s. p.'!J20+'9 pr._įstaigų pajamos'!J60+'10 pr._skolintos lėšos'!J39+'7 pr._kita dotacija'!J87+'11 pr._apyvartinės lėšos'!J88</f>
        <v>2.4</v>
      </c>
      <c r="J21" s="10">
        <f>'4 pr._savarankiškos f-jos'!K147+'5 pr._valstybinės f-jos'!K88+'8 pr._aplinkos apsaugos s. p.'!K20+'9 pr._įstaigų pajamos'!K60+'10 pr._skolintos lėšos'!K39+'7 pr._kita dotacija'!K87+'11 pr._apyvartinės lėšos'!K88</f>
        <v>-6</v>
      </c>
      <c r="K21" s="12">
        <f t="shared" si="4"/>
        <v>543.40000000000009</v>
      </c>
      <c r="L21" s="12">
        <f>'4 pr._savarankiškos f-jos'!M147+'5 pr._valstybinės f-jos'!M88+'8 pr._aplinkos apsaugos s. p.'!M20+'9 pr._įstaigų pajamos'!M60+'10 pr._skolintos lėšos'!M39+'7 pr._kita dotacija'!M87+'11 pr._apyvartinės lėšos'!M88</f>
        <v>273.40000000000003</v>
      </c>
      <c r="M21" s="12">
        <f>'4 pr._savarankiškos f-jos'!N147+'5 pr._valstybinės f-jos'!N88+'8 pr._aplinkos apsaugos s. p.'!N20+'9 pr._įstaigų pajamos'!N60+'10 pr._skolintos lėšos'!N39+'7 pr._kita dotacija'!N87+'11 pr._apyvartinės lėšos'!N88</f>
        <v>124.99999999999999</v>
      </c>
      <c r="N21" s="12">
        <f>'4 pr._savarankiškos f-jos'!O147+'5 pr._valstybinės f-jos'!O88+'8 pr._aplinkos apsaugos s. p.'!O20+'9 pr._įstaigų pajamos'!O60+'10 pr._skolintos lėšos'!O39+'7 pr._kita dotacija'!O87+'11 pr._apyvartinės lėšos'!O88</f>
        <v>270</v>
      </c>
    </row>
    <row r="22" spans="1:16" ht="15" customHeight="1" x14ac:dyDescent="0.25">
      <c r="A22" s="5" t="s">
        <v>73</v>
      </c>
      <c r="B22" s="17" t="s">
        <v>171</v>
      </c>
      <c r="C22" s="16">
        <f>D22+F22</f>
        <v>17398.600000000002</v>
      </c>
      <c r="D22" s="16">
        <f>'4 pr._savarankiškos f-jos'!E187+'6 pr._mokinio krepšelis'!E53+'7 pr._kita dotacija'!E244+'9 pr._įstaigų pajamos'!E96+'10 pr._skolintos lėšos'!E42+'11 pr._apyvartinės lėšos'!E58+'11 pr._apyvartinės lėšos'!E111+'11 pr._apyvartinės lėšos'!E134</f>
        <v>16435.400000000001</v>
      </c>
      <c r="E22" s="16">
        <f>'4 pr._savarankiškos f-jos'!F187+'6 pr._mokinio krepšelis'!F53+'7 pr._kita dotacija'!F244+'9 pr._įstaigų pajamos'!F96+'10 pr._skolintos lėšos'!F42+'11 pr._apyvartinės lėšos'!F58+'11 pr._apyvartinės lėšos'!F111+'11 pr._apyvartinės lėšos'!F134</f>
        <v>10639.100000000002</v>
      </c>
      <c r="F22" s="16">
        <f>'4 pr._savarankiškos f-jos'!G187+'6 pr._mokinio krepšelis'!G53+'7 pr._kita dotacija'!G244+'9 pr._įstaigų pajamos'!G96+'10 pr._skolintos lėšos'!G42+'11 pr._apyvartinės lėšos'!G58+'11 pr._apyvartinės lėšos'!G111+'11 pr._apyvartinės lėšos'!G134</f>
        <v>963.2</v>
      </c>
      <c r="G22" s="10">
        <f t="shared" si="3"/>
        <v>126.7</v>
      </c>
      <c r="H22" s="10">
        <f>'4 pr._savarankiškos f-jos'!I187+'6 pr._mokinio krepšelis'!I53+'7 pr._kita dotacija'!I244+'9 pr._įstaigų pajamos'!I96+'10 pr._skolintos lėšos'!I42+'11 pr._apyvartinės lėšos'!I58+'11 pr._apyvartinės lėšos'!I111+'11 pr._apyvartinės lėšos'!I134</f>
        <v>12.200000000000006</v>
      </c>
      <c r="I22" s="10">
        <f>'4 pr._savarankiškos f-jos'!J187+'6 pr._mokinio krepšelis'!J53+'7 pr._kita dotacija'!J244+'9 pr._įstaigų pajamos'!J96+'10 pr._skolintos lėšos'!J42+'11 pr._apyvartinės lėšos'!J58+'11 pr._apyvartinės lėšos'!J111+'11 pr._apyvartinės lėšos'!J134</f>
        <v>-35.099999999999994</v>
      </c>
      <c r="J22" s="10">
        <f>'4 pr._savarankiškos f-jos'!K187+'6 pr._mokinio krepšelis'!K53+'7 pr._kita dotacija'!K244+'9 pr._įstaigų pajamos'!K96+'10 pr._skolintos lėšos'!K42+'11 pr._apyvartinės lėšos'!K58+'11 pr._apyvartinės lėšos'!K111+'11 pr._apyvartinės lėšos'!K134</f>
        <v>114.5</v>
      </c>
      <c r="K22" s="12">
        <f t="shared" si="4"/>
        <v>17525.3</v>
      </c>
      <c r="L22" s="12">
        <f>'4 pr._savarankiškos f-jos'!M187+'6 pr._mokinio krepšelis'!M53+'7 pr._kita dotacija'!M244+'9 pr._įstaigų pajamos'!M96+'10 pr._skolintos lėšos'!M42+'11 pr._apyvartinės lėšos'!M58+'11 pr._apyvartinės lėšos'!M111+'11 pr._apyvartinės lėšos'!M134</f>
        <v>16447.599999999999</v>
      </c>
      <c r="M22" s="12">
        <f>'4 pr._savarankiškos f-jos'!N187+'6 pr._mokinio krepšelis'!N53+'7 pr._kita dotacija'!N244+'9 pr._įstaigų pajamos'!N96+'10 pr._skolintos lėšos'!N42+'11 pr._apyvartinės lėšos'!N58+'11 pr._apyvartinės lėšos'!N111+'11 pr._apyvartinės lėšos'!N134</f>
        <v>10603.999999999998</v>
      </c>
      <c r="N22" s="12">
        <f>'4 pr._savarankiškos f-jos'!O187+'6 pr._mokinio krepšelis'!O53+'7 pr._kita dotacija'!O244+'9 pr._įstaigų pajamos'!O96+'10 pr._skolintos lėšos'!O42+'11 pr._apyvartinės lėšos'!O58+'11 pr._apyvartinės lėšos'!O111+'11 pr._apyvartinės lėšos'!O134</f>
        <v>1077.7</v>
      </c>
    </row>
    <row r="23" spans="1:16" x14ac:dyDescent="0.25">
      <c r="A23" s="5" t="s">
        <v>74</v>
      </c>
      <c r="B23" s="17" t="s">
        <v>181</v>
      </c>
      <c r="C23" s="16">
        <f t="shared" si="2"/>
        <v>1309.8</v>
      </c>
      <c r="D23" s="16">
        <f>'4 pr._savarankiškos f-jos'!E192+'5 pr._valstybinės f-jos'!E114+'10 pr._skolintos lėšos'!E45+'7 pr._kita dotacija'!E250</f>
        <v>735.5</v>
      </c>
      <c r="E23" s="16">
        <f>'4 pr._savarankiškos f-jos'!F192+'5 pr._valstybinės f-jos'!F114+'10 pr._skolintos lėšos'!F45+'7 pr._kita dotacija'!F250</f>
        <v>166.3</v>
      </c>
      <c r="F23" s="16">
        <f>'4 pr._savarankiškos f-jos'!G192+'5 pr._valstybinės f-jos'!G114+'10 pr._skolintos lėšos'!G45+'7 pr._kita dotacija'!G250</f>
        <v>574.29999999999995</v>
      </c>
      <c r="G23" s="10">
        <f t="shared" ref="G23:G25" si="5">H23+J23</f>
        <v>0</v>
      </c>
      <c r="H23" s="10">
        <f>'4 pr._savarankiškos f-jos'!I192+'5 pr._valstybinės f-jos'!I114+'10 pr._skolintos lėšos'!I45+'7 pr._kita dotacija'!I250</f>
        <v>6</v>
      </c>
      <c r="I23" s="10">
        <f>'4 pr._savarankiškos f-jos'!J192+'5 pr._valstybinės f-jos'!J114+'10 pr._skolintos lėšos'!J45+'7 pr._kita dotacija'!J250</f>
        <v>0</v>
      </c>
      <c r="J23" s="10">
        <f>'4 pr._savarankiškos f-jos'!K192+'5 pr._valstybinės f-jos'!K114+'10 pr._skolintos lėšos'!K45+'7 pr._kita dotacija'!K250</f>
        <v>-6</v>
      </c>
      <c r="K23" s="12">
        <f t="shared" ref="K23:K25" si="6">L23+N23</f>
        <v>1309.8</v>
      </c>
      <c r="L23" s="12">
        <f>'4 pr._savarankiškos f-jos'!M192+'5 pr._valstybinės f-jos'!M114+'10 pr._skolintos lėšos'!M45+'7 pr._kita dotacija'!M250</f>
        <v>741.5</v>
      </c>
      <c r="M23" s="12">
        <f>'4 pr._savarankiškos f-jos'!N192+'5 pr._valstybinės f-jos'!N114+'10 pr._skolintos lėšos'!N45+'7 pr._kita dotacija'!N250</f>
        <v>166.3</v>
      </c>
      <c r="N23" s="12">
        <f>'4 pr._savarankiškos f-jos'!O192+'5 pr._valstybinės f-jos'!O114+'10 pr._skolintos lėšos'!O45+'7 pr._kita dotacija'!O250</f>
        <v>568.29999999999995</v>
      </c>
    </row>
    <row r="24" spans="1:16" x14ac:dyDescent="0.25">
      <c r="A24" s="5" t="s">
        <v>75</v>
      </c>
      <c r="B24" s="17" t="s">
        <v>66</v>
      </c>
      <c r="C24" s="16">
        <f t="shared" si="2"/>
        <v>4909.3999999999996</v>
      </c>
      <c r="D24" s="16">
        <f>'4 pr._savarankiškos f-jos'!E209+'9 pr._įstaigų pajamos'!E112+'10 pr._skolintos lėšos'!E49+'7 pr._kita dotacija'!E308+'11 pr._apyvartinės lėšos'!E69+'11 pr._apyvartinės lėšos'!E114+'11 pr._apyvartinės lėšos'!E129</f>
        <v>2154.4</v>
      </c>
      <c r="E24" s="16">
        <f>'4 pr._savarankiškos f-jos'!F209+'9 pr._įstaigų pajamos'!F112+'10 pr._skolintos lėšos'!F49+'7 pr._kita dotacija'!F308+'11 pr._apyvartinės lėšos'!F69+'11 pr._apyvartinės lėšos'!F114+'11 pr._apyvartinės lėšos'!F129</f>
        <v>1121.8999999999999</v>
      </c>
      <c r="F24" s="16">
        <f>'4 pr._savarankiškos f-jos'!G209+'9 pr._įstaigų pajamos'!G112+'10 pr._skolintos lėšos'!G49+'7 pr._kita dotacija'!G308+'11 pr._apyvartinės lėšos'!G69+'11 pr._apyvartinės lėšos'!G114+'11 pr._apyvartinės lėšos'!G129</f>
        <v>2755</v>
      </c>
      <c r="G24" s="10">
        <f t="shared" si="5"/>
        <v>33.6</v>
      </c>
      <c r="H24" s="10">
        <f>'4 pr._savarankiškos f-jos'!I209+'9 pr._įstaigų pajamos'!I112+'10 pr._skolintos lėšos'!I49+'7 pr._kita dotacija'!I308+'11 pr._apyvartinės lėšos'!I69+'11 pr._apyvartinės lėšos'!I114+'11 pr._apyvartinės lėšos'!I129</f>
        <v>23</v>
      </c>
      <c r="I24" s="10">
        <f>'4 pr._savarankiškos f-jos'!J209+'9 pr._įstaigų pajamos'!J112+'10 pr._skolintos lėšos'!J49+'7 pr._kita dotacija'!J308+'11 pr._apyvartinės lėšos'!J69+'11 pr._apyvartinės lėšos'!J114+'11 pr._apyvartinės lėšos'!J129</f>
        <v>0</v>
      </c>
      <c r="J24" s="10">
        <f>'4 pr._savarankiškos f-jos'!K209+'9 pr._įstaigų pajamos'!K112+'10 pr._skolintos lėšos'!K49+'7 pr._kita dotacija'!K308+'11 pr._apyvartinės lėšos'!K69+'11 pr._apyvartinės lėšos'!K114+'11 pr._apyvartinės lėšos'!K129</f>
        <v>10.6</v>
      </c>
      <c r="K24" s="12">
        <f t="shared" si="6"/>
        <v>4943</v>
      </c>
      <c r="L24" s="12">
        <f>'4 pr._savarankiškos f-jos'!M209+'9 pr._įstaigų pajamos'!M112+'10 pr._skolintos lėšos'!M49+'7 pr._kita dotacija'!M308+'11 pr._apyvartinės lėšos'!M69+'11 pr._apyvartinės lėšos'!M114+'11 pr._apyvartinės lėšos'!M129</f>
        <v>2177.4</v>
      </c>
      <c r="M24" s="12">
        <f>'4 pr._savarankiškos f-jos'!N209+'9 pr._įstaigų pajamos'!N112+'10 pr._skolintos lėšos'!N49+'7 pr._kita dotacija'!N308+'11 pr._apyvartinės lėšos'!N69+'11 pr._apyvartinės lėšos'!N114+'11 pr._apyvartinės lėšos'!N129</f>
        <v>1121.8999999999999</v>
      </c>
      <c r="N24" s="12">
        <f>'4 pr._savarankiškos f-jos'!O209+'9 pr._įstaigų pajamos'!O112+'10 pr._skolintos lėšos'!O49+'7 pr._kita dotacija'!O308+'11 pr._apyvartinės lėšos'!O69+'11 pr._apyvartinės lėšos'!O114+'11 pr._apyvartinės lėšos'!O129</f>
        <v>2765.6</v>
      </c>
    </row>
    <row r="25" spans="1:16" x14ac:dyDescent="0.25">
      <c r="A25" s="5" t="s">
        <v>76</v>
      </c>
      <c r="B25" s="17" t="s">
        <v>68</v>
      </c>
      <c r="C25" s="16">
        <f t="shared" si="2"/>
        <v>5110.2</v>
      </c>
      <c r="D25" s="16">
        <f>'4 pr._savarankiškos f-jos'!E221+'5 pr._valstybinės f-jos'!E125+'9 pr._įstaigų pajamos'!E119+'7 pr._kita dotacija'!E329+'10 pr._skolintos lėšos'!E52+'11 pr._apyvartinės lėšos'!E75+'11 pr._apyvartinės lėšos'!E119+'11 pr._apyvartinės lėšos'!E138</f>
        <v>4923.5999999999995</v>
      </c>
      <c r="E25" s="16">
        <f>'4 pr._savarankiškos f-jos'!F221+'5 pr._valstybinės f-jos'!F125+'9 pr._įstaigų pajamos'!F119+'7 pr._kita dotacija'!F329+'10 pr._skolintos lėšos'!F52+'11 pr._apyvartinės lėšos'!F75+'11 pr._apyvartinės lėšos'!F119+'11 pr._apyvartinės lėšos'!F138</f>
        <v>1181.5999999999999</v>
      </c>
      <c r="F25" s="16">
        <f>'4 pr._savarankiškos f-jos'!G221+'5 pr._valstybinės f-jos'!G125+'9 pr._įstaigų pajamos'!G119+'7 pr._kita dotacija'!G329+'10 pr._skolintos lėšos'!G52+'11 pr._apyvartinės lėšos'!G75+'11 pr._apyvartinės lėšos'!G119+'11 pr._apyvartinės lėšos'!G138</f>
        <v>186.6</v>
      </c>
      <c r="G25" s="10">
        <f t="shared" si="5"/>
        <v>25.699999999999992</v>
      </c>
      <c r="H25" s="10">
        <f>'4 pr._savarankiškos f-jos'!I221+'5 pr._valstybinės f-jos'!I125+'9 pr._įstaigų pajamos'!I119+'7 pr._kita dotacija'!I329+'10 pr._skolintos lėšos'!I52+'11 pr._apyvartinės lėšos'!I75+'11 pr._apyvartinės lėšos'!I119+'11 pr._apyvartinės lėšos'!I138</f>
        <v>25.699999999999992</v>
      </c>
      <c r="I25" s="10">
        <f>'4 pr._savarankiškos f-jos'!J221+'5 pr._valstybinės f-jos'!J125+'9 pr._įstaigų pajamos'!J119+'7 pr._kita dotacija'!J329+'10 pr._skolintos lėšos'!J52+'11 pr._apyvartinės lėšos'!J75+'11 pr._apyvartinės lėšos'!J119+'11 pr._apyvartinės lėšos'!J138</f>
        <v>40.199999999999996</v>
      </c>
      <c r="J25" s="10">
        <f>'4 pr._savarankiškos f-jos'!K221+'5 pr._valstybinės f-jos'!K125+'9 pr._įstaigų pajamos'!K119+'7 pr._kita dotacija'!K329+'10 pr._skolintos lėšos'!K52+'11 pr._apyvartinės lėšos'!K75+'11 pr._apyvartinės lėšos'!K119+'11 pr._apyvartinės lėšos'!K138</f>
        <v>0</v>
      </c>
      <c r="K25" s="12">
        <f t="shared" si="6"/>
        <v>5135.8999999999996</v>
      </c>
      <c r="L25" s="12">
        <f>'4 pr._savarankiškos f-jos'!M221+'5 pr._valstybinės f-jos'!M125+'9 pr._įstaigų pajamos'!M119+'7 pr._kita dotacija'!M329+'10 pr._skolintos lėšos'!M52+'11 pr._apyvartinės lėšos'!M75+'11 pr._apyvartinės lėšos'!M119+'11 pr._apyvartinės lėšos'!M138</f>
        <v>4949.2999999999993</v>
      </c>
      <c r="M25" s="12">
        <f>'4 pr._savarankiškos f-jos'!N221+'5 pr._valstybinės f-jos'!N125+'9 pr._įstaigų pajamos'!N119+'7 pr._kita dotacija'!N329+'10 pr._skolintos lėšos'!N52+'11 pr._apyvartinės lėšos'!N75+'11 pr._apyvartinės lėšos'!N119+'11 pr._apyvartinės lėšos'!N138</f>
        <v>1221.8</v>
      </c>
      <c r="N25" s="12">
        <f>'4 pr._savarankiškos f-jos'!O221+'5 pr._valstybinės f-jos'!O125+'9 pr._įstaigų pajamos'!O119+'7 pr._kita dotacija'!O329+'10 pr._skolintos lėšos'!O52+'11 pr._apyvartinės lėšos'!O75+'11 pr._apyvartinės lėšos'!O119+'11 pr._apyvartinės lėšos'!O138</f>
        <v>186.6</v>
      </c>
    </row>
    <row r="26" spans="1:16" x14ac:dyDescent="0.25">
      <c r="A26" s="122" t="s">
        <v>77</v>
      </c>
      <c r="B26" s="45" t="s">
        <v>172</v>
      </c>
      <c r="C26" s="47">
        <f>SUM(C19:C25)</f>
        <v>40542</v>
      </c>
      <c r="D26" s="47">
        <f>SUM(D19:D25)</f>
        <v>32906.9</v>
      </c>
      <c r="E26" s="47">
        <f>SUM(E19:E25)</f>
        <v>15961.900000000001</v>
      </c>
      <c r="F26" s="47">
        <f>SUM(F19:F25)</f>
        <v>7635.1</v>
      </c>
      <c r="G26" s="48">
        <f t="shared" ref="G26:N26" si="7">SUM(G19:G25)</f>
        <v>1001.4000000000001</v>
      </c>
      <c r="H26" s="48">
        <f t="shared" si="7"/>
        <v>400.20000000000005</v>
      </c>
      <c r="I26" s="48">
        <f t="shared" si="7"/>
        <v>100</v>
      </c>
      <c r="J26" s="48">
        <f t="shared" si="7"/>
        <v>601.19999999999993</v>
      </c>
      <c r="K26" s="49">
        <f t="shared" si="7"/>
        <v>41543.4</v>
      </c>
      <c r="L26" s="49">
        <f t="shared" si="7"/>
        <v>33307.1</v>
      </c>
      <c r="M26" s="49">
        <f t="shared" si="7"/>
        <v>16061.899999999996</v>
      </c>
      <c r="N26" s="49">
        <f t="shared" si="7"/>
        <v>8236.3000000000011</v>
      </c>
    </row>
    <row r="27" spans="1:16" x14ac:dyDescent="0.25">
      <c r="A27" s="6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</row>
    <row r="28" spans="1:16" x14ac:dyDescent="0.25">
      <c r="A28" s="6"/>
      <c r="B28" s="6"/>
      <c r="C28" s="6"/>
      <c r="D28" s="6"/>
      <c r="E28" s="6"/>
      <c r="F28" s="6"/>
    </row>
    <row r="29" spans="1:16" x14ac:dyDescent="0.25">
      <c r="A29" s="6"/>
      <c r="B29" s="6"/>
      <c r="C29" s="6"/>
      <c r="D29" s="6"/>
      <c r="E29" s="6"/>
      <c r="F29" s="6"/>
      <c r="O29" s="77"/>
      <c r="P29" s="125" t="s">
        <v>323</v>
      </c>
    </row>
    <row r="30" spans="1:16" x14ac:dyDescent="0.25">
      <c r="A30" s="6"/>
      <c r="B30" s="6"/>
      <c r="C30" s="6"/>
      <c r="D30" s="6"/>
      <c r="E30" s="6"/>
      <c r="F30" s="6"/>
      <c r="O30" s="70" t="s">
        <v>305</v>
      </c>
      <c r="P30" s="71">
        <f>'4 pr._savarankiškos f-jos'!Q227+'5 pr._valstybinės f-jos'!Q150+'6 pr._mokinio krepšelis'!Q14+'7 pr._kita dotacija'!S346+'8 pr._aplinkos apsaugos s. p.'!Q14+'9 pr._įstaigų pajamos'!Q122+'10 pr._skolintos lėšos'!Q55+'11 pr._apyvartinės lėšos'!Q146</f>
        <v>4744.5</v>
      </c>
    </row>
    <row r="31" spans="1:16" x14ac:dyDescent="0.25">
      <c r="A31" s="6"/>
      <c r="B31" s="6"/>
      <c r="C31" s="6"/>
      <c r="D31" s="6"/>
      <c r="E31" s="6"/>
      <c r="F31" s="6"/>
      <c r="O31" s="70" t="s">
        <v>306</v>
      </c>
      <c r="P31" s="71">
        <f>'4 pr._savarankiškos f-jos'!Q228+'5 pr._valstybinės f-jos'!Q151+'6 pr._mokinio krepšelis'!Q15+'7 pr._kita dotacija'!S347+'8 pr._aplinkos apsaugos s. p.'!Q15+'9 pr._įstaigų pajamos'!Q123+'10 pr._skolintos lėšos'!Q56+'11 pr._apyvartinės lėšos'!Q147</f>
        <v>24.299999999999997</v>
      </c>
    </row>
    <row r="32" spans="1:16" x14ac:dyDescent="0.25">
      <c r="A32" s="6"/>
      <c r="B32" s="6"/>
      <c r="C32" s="6"/>
      <c r="D32" s="6"/>
      <c r="E32" s="6"/>
      <c r="F32" s="6"/>
      <c r="O32" s="70" t="s">
        <v>307</v>
      </c>
      <c r="P32" s="71">
        <f>'4 pr._savarankiškos f-jos'!Q229+'5 pr._valstybinės f-jos'!Q152+'6 pr._mokinio krepšelis'!Q16+'7 pr._kita dotacija'!S348+'8 pr._aplinkos apsaugos s. p.'!Q16+'9 pr._įstaigų pajamos'!Q124+'10 pr._skolintos lėšos'!Q57+'11 pr._apyvartinės lėšos'!Q148</f>
        <v>462.5</v>
      </c>
    </row>
    <row r="33" spans="1:16" x14ac:dyDescent="0.25">
      <c r="A33" s="6"/>
      <c r="B33" s="6"/>
      <c r="C33" s="6"/>
      <c r="D33" s="6"/>
      <c r="E33" s="6"/>
      <c r="F33" s="6"/>
      <c r="O33" s="70" t="s">
        <v>308</v>
      </c>
      <c r="P33" s="71">
        <f>'4 pr._savarankiškos f-jos'!Q230+'5 pr._valstybinės f-jos'!Q153+'6 pr._mokinio krepšelis'!Q17+'7 pr._kita dotacija'!S349+'8 pr._aplinkos apsaugos s. p.'!Q17+'9 pr._įstaigų pajamos'!Q125+'10 pr._skolintos lėšos'!Q58+'11 pr._apyvartinės lėšos'!Q149</f>
        <v>4042.4999999999995</v>
      </c>
    </row>
    <row r="34" spans="1:16" x14ac:dyDescent="0.25">
      <c r="A34" s="6"/>
      <c r="B34" s="6"/>
      <c r="C34" s="6"/>
      <c r="D34" s="6"/>
      <c r="E34" s="6"/>
      <c r="F34" s="6"/>
      <c r="O34" s="70" t="s">
        <v>311</v>
      </c>
      <c r="P34" s="71">
        <f>'4 pr._savarankiškos f-jos'!Q231+'5 pr._valstybinės f-jos'!Q154+'6 pr._mokinio krepšelis'!Q18+'7 pr._kita dotacija'!S350+'8 pr._aplinkos apsaugos s. p.'!Q18+'9 pr._įstaigų pajamos'!Q126+'10 pr._skolintos lėšos'!Q59+'11 pr._apyvartinės lėšos'!Q150</f>
        <v>2287</v>
      </c>
    </row>
    <row r="35" spans="1:16" x14ac:dyDescent="0.25">
      <c r="A35" s="6"/>
      <c r="B35" s="6"/>
      <c r="C35" s="6"/>
      <c r="D35" s="6"/>
      <c r="E35" s="6"/>
      <c r="F35" s="6"/>
      <c r="G35" s="2" t="s">
        <v>173</v>
      </c>
      <c r="O35" s="70" t="s">
        <v>309</v>
      </c>
      <c r="P35" s="71">
        <f>'4 pr._savarankiškos f-jos'!Q232+'5 pr._valstybinės f-jos'!Q155+'6 pr._mokinio krepšelis'!Q19+'7 pr._kita dotacija'!S351+'8 pr._aplinkos apsaugos s. p.'!Q19+'9 pr._įstaigų pajamos'!Q127+'10 pr._skolintos lėšos'!Q60+'11 pr._apyvartinės lėšos'!Q151</f>
        <v>1554.7999999999997</v>
      </c>
    </row>
    <row r="36" spans="1:16" x14ac:dyDescent="0.25">
      <c r="A36" s="6"/>
      <c r="B36" s="6"/>
      <c r="C36" s="6"/>
      <c r="D36" s="6"/>
      <c r="E36" s="6"/>
      <c r="F36" s="6"/>
      <c r="O36" s="70" t="s">
        <v>310</v>
      </c>
      <c r="P36" s="71">
        <f>'4 pr._savarankiškos f-jos'!Q233+'5 pr._valstybinės f-jos'!Q156+'6 pr._mokinio krepšelis'!Q20+'7 pr._kita dotacija'!S352+'8 pr._aplinkos apsaugos s. p.'!Q20+'9 pr._įstaigų pajamos'!Q128+'10 pr._skolintos lėšos'!Q61+'11 pr._apyvartinės lėšos'!Q152</f>
        <v>552.6</v>
      </c>
    </row>
    <row r="37" spans="1:16" x14ac:dyDescent="0.25">
      <c r="A37" s="6"/>
      <c r="B37" s="6"/>
      <c r="C37" s="6"/>
      <c r="D37" s="6"/>
      <c r="E37" s="6"/>
      <c r="F37" s="6"/>
      <c r="O37" s="70" t="s">
        <v>312</v>
      </c>
      <c r="P37" s="71">
        <f>'4 pr._savarankiškos f-jos'!Q234+'5 pr._valstybinės f-jos'!Q157+'6 pr._mokinio krepšelis'!Q21+'7 pr._kita dotacija'!S353+'8 pr._aplinkos apsaugos s. p.'!Q21+'9 pr._įstaigų pajamos'!Q129+'10 pr._skolintos lėšos'!Q62+'11 pr._apyvartinės lėšos'!Q153</f>
        <v>5055.7</v>
      </c>
    </row>
    <row r="38" spans="1:16" x14ac:dyDescent="0.25">
      <c r="A38" s="6"/>
      <c r="B38" s="6"/>
      <c r="C38" s="6"/>
      <c r="D38" s="6"/>
      <c r="E38" s="6"/>
      <c r="F38" s="6"/>
      <c r="O38" s="70" t="s">
        <v>313</v>
      </c>
      <c r="P38" s="71">
        <f>'4 pr._savarankiškos f-jos'!Q235+'5 pr._valstybinės f-jos'!Q158+'6 pr._mokinio krepšelis'!Q22+'7 pr._kita dotacija'!S354+'8 pr._aplinkos apsaugos s. p.'!Q22+'9 pr._įstaigų pajamos'!Q130+'10 pr._skolintos lėšos'!Q63+'11 pr._apyvartinės lėšos'!Q154</f>
        <v>17505.5</v>
      </c>
    </row>
    <row r="39" spans="1:16" x14ac:dyDescent="0.25">
      <c r="A39" s="6"/>
      <c r="B39" s="6"/>
      <c r="C39" s="6"/>
      <c r="D39" s="6"/>
      <c r="E39" s="6"/>
      <c r="F39" s="6"/>
      <c r="O39" s="70" t="s">
        <v>314</v>
      </c>
      <c r="P39" s="71">
        <f>'4 pr._savarankiškos f-jos'!Q236+'5 pr._valstybinės f-jos'!Q159+'6 pr._mokinio krepšelis'!Q23+'7 pr._kita dotacija'!S355+'8 pr._aplinkos apsaugos s. p.'!Q23+'9 pr._įstaigų pajamos'!Q131+'10 pr._skolintos lėšos'!Q64+'11 pr._apyvartinės lėšos'!Q155</f>
        <v>5314.0000000000009</v>
      </c>
    </row>
    <row r="40" spans="1:16" x14ac:dyDescent="0.25">
      <c r="A40" s="6"/>
      <c r="B40" s="6"/>
      <c r="C40" s="6"/>
      <c r="D40" s="6"/>
      <c r="E40" s="6"/>
      <c r="F40" s="6"/>
      <c r="O40" s="75" t="s">
        <v>172</v>
      </c>
      <c r="P40" s="76">
        <f>SUM(P30:P39)</f>
        <v>41543.399999999994</v>
      </c>
    </row>
    <row r="41" spans="1:16" x14ac:dyDescent="0.25">
      <c r="A41" s="6"/>
      <c r="B41" s="6"/>
      <c r="C41" s="6"/>
      <c r="D41" s="6"/>
      <c r="E41" s="6"/>
      <c r="F41" s="6"/>
      <c r="O41" s="77"/>
      <c r="P41" s="77"/>
    </row>
    <row r="42" spans="1:16" x14ac:dyDescent="0.25">
      <c r="A42" s="6"/>
      <c r="B42" s="6"/>
      <c r="C42" s="6"/>
      <c r="D42" s="6"/>
      <c r="E42" s="6"/>
      <c r="F42" s="6"/>
      <c r="O42" s="77"/>
      <c r="P42" s="77">
        <f>K26-P40</f>
        <v>0</v>
      </c>
    </row>
    <row r="43" spans="1:16" x14ac:dyDescent="0.25">
      <c r="A43" s="6"/>
      <c r="B43" s="6"/>
      <c r="C43" s="6"/>
      <c r="D43" s="6"/>
      <c r="E43" s="6"/>
      <c r="F43" s="6"/>
    </row>
    <row r="44" spans="1:16" x14ac:dyDescent="0.25">
      <c r="A44" s="6"/>
      <c r="B44" s="6"/>
      <c r="C44" s="6"/>
      <c r="D44" s="6"/>
      <c r="E44" s="6"/>
      <c r="F44" s="6"/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</sheetData>
  <mergeCells count="27">
    <mergeCell ref="B5:O5"/>
    <mergeCell ref="B6:O6"/>
    <mergeCell ref="K16:K18"/>
    <mergeCell ref="C16:C18"/>
    <mergeCell ref="D17:E17"/>
    <mergeCell ref="B7:O7"/>
    <mergeCell ref="B8:O8"/>
    <mergeCell ref="B9:O9"/>
    <mergeCell ref="B10:N10"/>
    <mergeCell ref="B11:O11"/>
    <mergeCell ref="B12:N12"/>
    <mergeCell ref="B1:N1"/>
    <mergeCell ref="B2:N2"/>
    <mergeCell ref="B3:N3"/>
    <mergeCell ref="B4:N4"/>
    <mergeCell ref="N17:N18"/>
    <mergeCell ref="D16:F16"/>
    <mergeCell ref="L16:N16"/>
    <mergeCell ref="L17:M17"/>
    <mergeCell ref="A14:N14"/>
    <mergeCell ref="H17:I17"/>
    <mergeCell ref="G16:G18"/>
    <mergeCell ref="H16:J16"/>
    <mergeCell ref="B16:B18"/>
    <mergeCell ref="A16:A18"/>
    <mergeCell ref="J17:J18"/>
    <mergeCell ref="F17:F18"/>
  </mergeCells>
  <pageMargins left="1.1811023622047245" right="0.19685039370078741" top="0.78740157480314965" bottom="0.78740157480314965" header="0.31496062992125984" footer="0.31496062992125984"/>
  <pageSetup paperSize="9" scale="93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0"/>
  <sheetViews>
    <sheetView showZeros="0" zoomScale="98" zoomScaleNormal="98" workbookViewId="0">
      <selection activeCell="B6" sqref="B6:O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53" t="s">
        <v>328</v>
      </c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</row>
    <row r="2" spans="1:15" x14ac:dyDescent="0.25">
      <c r="B2" s="553" t="s">
        <v>447</v>
      </c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3"/>
    </row>
    <row r="3" spans="1:15" x14ac:dyDescent="0.25">
      <c r="B3" s="553" t="s">
        <v>505</v>
      </c>
      <c r="C3" s="553"/>
      <c r="D3" s="553"/>
      <c r="E3" s="553"/>
      <c r="F3" s="553"/>
      <c r="G3" s="553"/>
      <c r="H3" s="553"/>
      <c r="I3" s="553"/>
      <c r="J3" s="553"/>
      <c r="K3" s="553"/>
      <c r="L3" s="553"/>
      <c r="M3" s="553"/>
      <c r="N3" s="553"/>
      <c r="O3" s="553"/>
    </row>
    <row r="4" spans="1:15" x14ac:dyDescent="0.25">
      <c r="B4" s="553" t="s">
        <v>332</v>
      </c>
      <c r="C4" s="553"/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</row>
    <row r="5" spans="1:15" s="284" customFormat="1" x14ac:dyDescent="0.25">
      <c r="B5" s="555" t="s">
        <v>560</v>
      </c>
      <c r="C5" s="555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</row>
    <row r="6" spans="1:15" s="284" customFormat="1" x14ac:dyDescent="0.25">
      <c r="B6" s="555" t="s">
        <v>574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5"/>
      <c r="O6" s="555"/>
    </row>
    <row r="7" spans="1:15" x14ac:dyDescent="0.25">
      <c r="B7" s="554"/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  <c r="O7" s="554"/>
    </row>
    <row r="8" spans="1:15" ht="30.75" customHeight="1" x14ac:dyDescent="0.25">
      <c r="A8" s="556" t="s">
        <v>453</v>
      </c>
      <c r="B8" s="556"/>
      <c r="C8" s="556"/>
      <c r="D8" s="556"/>
      <c r="E8" s="556"/>
      <c r="F8" s="556"/>
      <c r="G8" s="556"/>
      <c r="H8" s="556"/>
      <c r="I8" s="556"/>
      <c r="J8" s="556"/>
      <c r="K8" s="556"/>
      <c r="L8" s="556"/>
      <c r="M8" s="556"/>
      <c r="N8" s="556"/>
      <c r="O8" s="556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406</v>
      </c>
    </row>
    <row r="10" spans="1:15" ht="15" customHeight="1" x14ac:dyDescent="0.25">
      <c r="A10" s="561" t="s">
        <v>5</v>
      </c>
      <c r="B10" s="564" t="s">
        <v>326</v>
      </c>
      <c r="C10" s="564" t="s">
        <v>503</v>
      </c>
      <c r="D10" s="577" t="s">
        <v>336</v>
      </c>
      <c r="E10" s="580" t="s">
        <v>194</v>
      </c>
      <c r="F10" s="581"/>
      <c r="G10" s="582"/>
      <c r="H10" s="567" t="s">
        <v>337</v>
      </c>
      <c r="I10" s="570" t="s">
        <v>194</v>
      </c>
      <c r="J10" s="571"/>
      <c r="K10" s="572"/>
      <c r="L10" s="576" t="s">
        <v>0</v>
      </c>
      <c r="M10" s="584" t="s">
        <v>194</v>
      </c>
      <c r="N10" s="585"/>
      <c r="O10" s="586"/>
    </row>
    <row r="11" spans="1:15" x14ac:dyDescent="0.25">
      <c r="A11" s="562"/>
      <c r="B11" s="565"/>
      <c r="C11" s="565"/>
      <c r="D11" s="578"/>
      <c r="E11" s="583" t="s">
        <v>195</v>
      </c>
      <c r="F11" s="587" t="s">
        <v>196</v>
      </c>
      <c r="G11" s="583" t="s">
        <v>197</v>
      </c>
      <c r="H11" s="568"/>
      <c r="I11" s="560" t="s">
        <v>195</v>
      </c>
      <c r="J11" s="589" t="s">
        <v>196</v>
      </c>
      <c r="K11" s="560" t="s">
        <v>197</v>
      </c>
      <c r="L11" s="576"/>
      <c r="M11" s="559" t="s">
        <v>195</v>
      </c>
      <c r="N11" s="557" t="s">
        <v>196</v>
      </c>
      <c r="O11" s="559" t="s">
        <v>197</v>
      </c>
    </row>
    <row r="12" spans="1:15" ht="70.5" customHeight="1" x14ac:dyDescent="0.25">
      <c r="A12" s="563"/>
      <c r="B12" s="566"/>
      <c r="C12" s="566"/>
      <c r="D12" s="579"/>
      <c r="E12" s="583"/>
      <c r="F12" s="588"/>
      <c r="G12" s="583"/>
      <c r="H12" s="569"/>
      <c r="I12" s="560"/>
      <c r="J12" s="590"/>
      <c r="K12" s="560"/>
      <c r="L12" s="576"/>
      <c r="M12" s="559"/>
      <c r="N12" s="558"/>
      <c r="O12" s="559"/>
    </row>
    <row r="13" spans="1:15" ht="15.95" customHeight="1" x14ac:dyDescent="0.25">
      <c r="A13" s="5" t="s">
        <v>71</v>
      </c>
      <c r="B13" s="573" t="s">
        <v>6</v>
      </c>
      <c r="C13" s="574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5"/>
    </row>
    <row r="14" spans="1:15" ht="15" customHeight="1" x14ac:dyDescent="0.25">
      <c r="A14" s="5" t="s">
        <v>182</v>
      </c>
      <c r="B14" s="6" t="s">
        <v>20</v>
      </c>
      <c r="C14" s="7" t="s">
        <v>9</v>
      </c>
      <c r="D14" s="8">
        <f>E14+F14+G14</f>
        <v>16.3</v>
      </c>
      <c r="E14" s="8">
        <v>14.3</v>
      </c>
      <c r="F14" s="8">
        <v>2</v>
      </c>
      <c r="G14" s="8"/>
      <c r="H14" s="9">
        <f>I14+J14+K14</f>
        <v>0</v>
      </c>
      <c r="I14" s="10"/>
      <c r="J14" s="10"/>
      <c r="K14" s="10"/>
      <c r="L14" s="11">
        <f>M14+N14+O14</f>
        <v>16.3</v>
      </c>
      <c r="M14" s="12">
        <f>E14+I14</f>
        <v>14.3</v>
      </c>
      <c r="N14" s="12">
        <f>F14+J14</f>
        <v>2</v>
      </c>
      <c r="O14" s="12">
        <f>G14+K14</f>
        <v>0</v>
      </c>
    </row>
    <row r="15" spans="1:15" x14ac:dyDescent="0.25">
      <c r="A15" s="13" t="s">
        <v>72</v>
      </c>
      <c r="B15" s="14" t="s">
        <v>324</v>
      </c>
      <c r="C15" s="15" t="s">
        <v>9</v>
      </c>
      <c r="D15" s="16">
        <f t="shared" ref="D15:D24" si="0">E15+F15+G15</f>
        <v>2.9</v>
      </c>
      <c r="E15" s="16">
        <v>2.9</v>
      </c>
      <c r="F15" s="16"/>
      <c r="G15" s="16"/>
      <c r="H15" s="9">
        <f t="shared" ref="H15:H17" si="1">I15+J15+K15</f>
        <v>0</v>
      </c>
      <c r="I15" s="10"/>
      <c r="J15" s="10"/>
      <c r="K15" s="10"/>
      <c r="L15" s="12">
        <f t="shared" ref="L15:L24" si="2">M15+N15+O15</f>
        <v>2.9</v>
      </c>
      <c r="M15" s="12">
        <f t="shared" ref="M15:M24" si="3">E15+I15</f>
        <v>2.9</v>
      </c>
      <c r="N15" s="12">
        <f t="shared" ref="N15:N24" si="4">F15+J15</f>
        <v>0</v>
      </c>
      <c r="O15" s="12">
        <f t="shared" ref="O15:O24" si="5">G15+K15</f>
        <v>0</v>
      </c>
    </row>
    <row r="16" spans="1:15" ht="15" customHeight="1" x14ac:dyDescent="0.25">
      <c r="A16" s="5" t="s">
        <v>73</v>
      </c>
      <c r="B16" s="17" t="s">
        <v>10</v>
      </c>
      <c r="C16" s="15" t="s">
        <v>9</v>
      </c>
      <c r="D16" s="16">
        <f t="shared" si="0"/>
        <v>0.2</v>
      </c>
      <c r="E16" s="16">
        <v>0.2</v>
      </c>
      <c r="F16" s="16"/>
      <c r="G16" s="16"/>
      <c r="H16" s="9">
        <f t="shared" si="1"/>
        <v>0</v>
      </c>
      <c r="I16" s="10"/>
      <c r="J16" s="10"/>
      <c r="K16" s="10"/>
      <c r="L16" s="12">
        <f t="shared" si="2"/>
        <v>0.2</v>
      </c>
      <c r="M16" s="12">
        <f t="shared" si="3"/>
        <v>0.2</v>
      </c>
      <c r="N16" s="12">
        <f t="shared" si="4"/>
        <v>0</v>
      </c>
      <c r="O16" s="12">
        <f t="shared" si="5"/>
        <v>0</v>
      </c>
    </row>
    <row r="17" spans="1:15" ht="15" customHeight="1" x14ac:dyDescent="0.25">
      <c r="A17" s="5" t="s">
        <v>74</v>
      </c>
      <c r="B17" s="17" t="s">
        <v>11</v>
      </c>
      <c r="C17" s="15" t="s">
        <v>9</v>
      </c>
      <c r="D17" s="16">
        <f t="shared" si="0"/>
        <v>0.5</v>
      </c>
      <c r="E17" s="16">
        <v>0.5</v>
      </c>
      <c r="F17" s="16"/>
      <c r="G17" s="16"/>
      <c r="H17" s="9">
        <f t="shared" si="1"/>
        <v>0</v>
      </c>
      <c r="I17" s="10"/>
      <c r="J17" s="10"/>
      <c r="K17" s="10"/>
      <c r="L17" s="12">
        <f t="shared" si="2"/>
        <v>0.5</v>
      </c>
      <c r="M17" s="12">
        <f t="shared" si="3"/>
        <v>0.5</v>
      </c>
      <c r="N17" s="12">
        <f t="shared" si="4"/>
        <v>0</v>
      </c>
      <c r="O17" s="12">
        <f t="shared" si="5"/>
        <v>0</v>
      </c>
    </row>
    <row r="18" spans="1:15" ht="15" customHeight="1" x14ac:dyDescent="0.25">
      <c r="A18" s="13" t="s">
        <v>75</v>
      </c>
      <c r="B18" s="17" t="s">
        <v>12</v>
      </c>
      <c r="C18" s="15" t="s">
        <v>9</v>
      </c>
      <c r="D18" s="16">
        <f t="shared" si="0"/>
        <v>1.5</v>
      </c>
      <c r="E18" s="16">
        <v>1.5</v>
      </c>
      <c r="F18" s="16"/>
      <c r="G18" s="16"/>
      <c r="H18" s="10">
        <f t="shared" ref="H18:H24" si="6">I18+J18+K18</f>
        <v>0</v>
      </c>
      <c r="I18" s="10"/>
      <c r="J18" s="10"/>
      <c r="K18" s="10"/>
      <c r="L18" s="12">
        <f t="shared" si="2"/>
        <v>1.5</v>
      </c>
      <c r="M18" s="12">
        <f t="shared" si="3"/>
        <v>1.5</v>
      </c>
      <c r="N18" s="12">
        <f t="shared" si="4"/>
        <v>0</v>
      </c>
      <c r="O18" s="12">
        <f t="shared" si="5"/>
        <v>0</v>
      </c>
    </row>
    <row r="19" spans="1:15" ht="15" hidden="1" customHeight="1" x14ac:dyDescent="0.25">
      <c r="A19" s="13" t="s">
        <v>76</v>
      </c>
      <c r="B19" s="17" t="s">
        <v>13</v>
      </c>
      <c r="C19" s="15" t="s">
        <v>9</v>
      </c>
      <c r="D19" s="16">
        <f t="shared" si="0"/>
        <v>0</v>
      </c>
      <c r="E19" s="16"/>
      <c r="F19" s="16"/>
      <c r="G19" s="16"/>
      <c r="H19" s="10">
        <f t="shared" si="6"/>
        <v>0</v>
      </c>
      <c r="I19" s="10"/>
      <c r="J19" s="10"/>
      <c r="K19" s="10"/>
      <c r="L19" s="12">
        <f t="shared" si="2"/>
        <v>0</v>
      </c>
      <c r="M19" s="12">
        <f t="shared" si="3"/>
        <v>0</v>
      </c>
      <c r="N19" s="12">
        <f t="shared" ref="N19" si="7">F19+J19</f>
        <v>0</v>
      </c>
      <c r="O19" s="12">
        <f t="shared" ref="O19" si="8">G19+K19</f>
        <v>0</v>
      </c>
    </row>
    <row r="20" spans="1:15" ht="15" customHeight="1" x14ac:dyDescent="0.25">
      <c r="A20" s="19" t="s">
        <v>76</v>
      </c>
      <c r="B20" s="18" t="s">
        <v>14</v>
      </c>
      <c r="C20" s="15" t="s">
        <v>9</v>
      </c>
      <c r="D20" s="16">
        <f t="shared" si="0"/>
        <v>2</v>
      </c>
      <c r="E20" s="16">
        <v>2</v>
      </c>
      <c r="F20" s="16"/>
      <c r="G20" s="16"/>
      <c r="H20" s="10">
        <f t="shared" si="6"/>
        <v>0</v>
      </c>
      <c r="I20" s="10"/>
      <c r="J20" s="10"/>
      <c r="K20" s="10"/>
      <c r="L20" s="12">
        <f t="shared" si="2"/>
        <v>2</v>
      </c>
      <c r="M20" s="12">
        <f t="shared" si="3"/>
        <v>2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77</v>
      </c>
      <c r="B21" s="6" t="s">
        <v>15</v>
      </c>
      <c r="C21" s="15" t="s">
        <v>9</v>
      </c>
      <c r="D21" s="16">
        <f t="shared" si="0"/>
        <v>0.1</v>
      </c>
      <c r="E21" s="16">
        <v>0.1</v>
      </c>
      <c r="F21" s="16"/>
      <c r="G21" s="16"/>
      <c r="H21" s="10">
        <f t="shared" si="6"/>
        <v>0</v>
      </c>
      <c r="I21" s="10"/>
      <c r="J21" s="10"/>
      <c r="K21" s="10"/>
      <c r="L21" s="12">
        <f t="shared" si="2"/>
        <v>0.1</v>
      </c>
      <c r="M21" s="12">
        <f t="shared" si="3"/>
        <v>0.1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5" t="s">
        <v>78</v>
      </c>
      <c r="B22" s="17" t="s">
        <v>16</v>
      </c>
      <c r="C22" s="15" t="s">
        <v>9</v>
      </c>
      <c r="D22" s="16">
        <f t="shared" si="0"/>
        <v>2.5</v>
      </c>
      <c r="E22" s="16">
        <v>2.5</v>
      </c>
      <c r="F22" s="16"/>
      <c r="G22" s="16"/>
      <c r="H22" s="10">
        <f t="shared" si="6"/>
        <v>0</v>
      </c>
      <c r="I22" s="10"/>
      <c r="J22" s="10"/>
      <c r="K22" s="10"/>
      <c r="L22" s="12">
        <f t="shared" si="2"/>
        <v>2.5</v>
      </c>
      <c r="M22" s="12">
        <f t="shared" si="3"/>
        <v>2.5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79</v>
      </c>
      <c r="B23" s="17" t="s">
        <v>17</v>
      </c>
      <c r="C23" s="15" t="s">
        <v>9</v>
      </c>
      <c r="D23" s="16">
        <f t="shared" si="0"/>
        <v>0.6</v>
      </c>
      <c r="E23" s="16">
        <v>0.6</v>
      </c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0.6</v>
      </c>
      <c r="M23" s="12">
        <f t="shared" si="3"/>
        <v>0.6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8" t="s">
        <v>80</v>
      </c>
      <c r="B24" s="17" t="s">
        <v>18</v>
      </c>
      <c r="C24" s="15" t="s">
        <v>9</v>
      </c>
      <c r="D24" s="16">
        <f t="shared" si="0"/>
        <v>0.7</v>
      </c>
      <c r="E24" s="16">
        <v>0.7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0.7</v>
      </c>
      <c r="M24" s="12">
        <f t="shared" si="3"/>
        <v>0.7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8" t="s">
        <v>81</v>
      </c>
      <c r="B25" s="35" t="s">
        <v>170</v>
      </c>
      <c r="C25" s="410" t="s">
        <v>21</v>
      </c>
      <c r="D25" s="16">
        <f t="shared" ref="D25" si="9">E25+F25+G25</f>
        <v>1.5</v>
      </c>
      <c r="E25" s="16"/>
      <c r="F25" s="16">
        <v>1.5</v>
      </c>
      <c r="G25" s="16"/>
      <c r="H25" s="10">
        <f t="shared" ref="H25" si="10">I25+J25+K25</f>
        <v>0</v>
      </c>
      <c r="I25" s="10"/>
      <c r="J25" s="10"/>
      <c r="K25" s="10"/>
      <c r="L25" s="12">
        <f t="shared" ref="L25" si="11">M25+N25+O25</f>
        <v>1.5</v>
      </c>
      <c r="M25" s="12">
        <f t="shared" ref="M25" si="12">E25+I25</f>
        <v>0</v>
      </c>
      <c r="N25" s="12">
        <f t="shared" ref="N25" si="13">F25+J25</f>
        <v>1.5</v>
      </c>
      <c r="O25" s="12">
        <f t="shared" ref="O25" si="14">G25+K25</f>
        <v>0</v>
      </c>
    </row>
    <row r="26" spans="1:15" ht="15.95" customHeight="1" x14ac:dyDescent="0.25">
      <c r="A26" s="99" t="s">
        <v>82</v>
      </c>
      <c r="B26" s="21" t="s">
        <v>174</v>
      </c>
      <c r="C26" s="22"/>
      <c r="D26" s="23">
        <f>SUM(D14:D25)</f>
        <v>28.8</v>
      </c>
      <c r="E26" s="23">
        <f t="shared" ref="E26:O26" si="15">SUM(E14:E25)</f>
        <v>25.3</v>
      </c>
      <c r="F26" s="23">
        <f t="shared" si="15"/>
        <v>3.5</v>
      </c>
      <c r="G26" s="23">
        <f t="shared" si="15"/>
        <v>0</v>
      </c>
      <c r="H26" s="24">
        <f t="shared" si="15"/>
        <v>0</v>
      </c>
      <c r="I26" s="24">
        <f t="shared" si="15"/>
        <v>0</v>
      </c>
      <c r="J26" s="24">
        <f t="shared" si="15"/>
        <v>0</v>
      </c>
      <c r="K26" s="24">
        <f t="shared" si="15"/>
        <v>0</v>
      </c>
      <c r="L26" s="21">
        <f t="shared" si="15"/>
        <v>28.8</v>
      </c>
      <c r="M26" s="21">
        <f t="shared" si="15"/>
        <v>25.3</v>
      </c>
      <c r="N26" s="21">
        <f t="shared" si="15"/>
        <v>3.5</v>
      </c>
      <c r="O26" s="21">
        <f t="shared" si="15"/>
        <v>0</v>
      </c>
    </row>
    <row r="27" spans="1:15" ht="15.95" customHeight="1" x14ac:dyDescent="0.25">
      <c r="A27" s="5" t="s">
        <v>83</v>
      </c>
      <c r="B27" s="573" t="s">
        <v>59</v>
      </c>
      <c r="C27" s="574"/>
      <c r="D27" s="574"/>
      <c r="E27" s="574"/>
      <c r="F27" s="574"/>
      <c r="G27" s="574"/>
      <c r="H27" s="574"/>
      <c r="I27" s="574"/>
      <c r="J27" s="574"/>
      <c r="K27" s="574"/>
      <c r="L27" s="574"/>
      <c r="M27" s="574"/>
      <c r="N27" s="574"/>
      <c r="O27" s="575"/>
    </row>
    <row r="28" spans="1:15" ht="15" customHeight="1" x14ac:dyDescent="0.25">
      <c r="A28" s="5" t="s">
        <v>84</v>
      </c>
      <c r="B28" s="6" t="s">
        <v>7</v>
      </c>
      <c r="C28" s="7" t="s">
        <v>22</v>
      </c>
      <c r="D28" s="8">
        <f>E28+F28+G28</f>
        <v>0.1</v>
      </c>
      <c r="E28" s="8">
        <v>0.1</v>
      </c>
      <c r="F28" s="8"/>
      <c r="G28" s="8"/>
      <c r="H28" s="9">
        <f>I28+J28+K28</f>
        <v>0</v>
      </c>
      <c r="I28" s="9"/>
      <c r="J28" s="9"/>
      <c r="K28" s="9"/>
      <c r="L28" s="11">
        <f>M28+N28+O28</f>
        <v>0.1</v>
      </c>
      <c r="M28" s="11">
        <f>E28+I28</f>
        <v>0.1</v>
      </c>
      <c r="N28" s="11">
        <f t="shared" ref="N28:N37" si="16">F28+J28</f>
        <v>0</v>
      </c>
      <c r="O28" s="11">
        <f t="shared" ref="O28:O37" si="17">G28+K28</f>
        <v>0</v>
      </c>
    </row>
    <row r="29" spans="1:15" ht="15" customHeight="1" x14ac:dyDescent="0.25">
      <c r="A29" s="5" t="s">
        <v>85</v>
      </c>
      <c r="B29" s="17" t="s">
        <v>10</v>
      </c>
      <c r="C29" s="15" t="s">
        <v>22</v>
      </c>
      <c r="D29" s="16">
        <f t="shared" ref="D29:D38" si="18">E29+F29+G29</f>
        <v>1.2</v>
      </c>
      <c r="E29" s="16">
        <v>0.6</v>
      </c>
      <c r="F29" s="16">
        <v>0.6</v>
      </c>
      <c r="G29" s="16"/>
      <c r="H29" s="10">
        <f t="shared" ref="H29:H37" si="19">I29+J29+K29</f>
        <v>0</v>
      </c>
      <c r="I29" s="10"/>
      <c r="J29" s="10"/>
      <c r="K29" s="10"/>
      <c r="L29" s="12">
        <f t="shared" ref="L29:L37" si="20">M29+N29+O29</f>
        <v>1.2</v>
      </c>
      <c r="M29" s="12">
        <f t="shared" ref="M29:M37" si="21">E29+I29</f>
        <v>0.6</v>
      </c>
      <c r="N29" s="12">
        <f t="shared" si="16"/>
        <v>0.6</v>
      </c>
      <c r="O29" s="12">
        <f t="shared" si="17"/>
        <v>0</v>
      </c>
    </row>
    <row r="30" spans="1:15" ht="15" customHeight="1" x14ac:dyDescent="0.25">
      <c r="A30" s="5" t="s">
        <v>86</v>
      </c>
      <c r="B30" s="17" t="s">
        <v>11</v>
      </c>
      <c r="C30" s="15" t="s">
        <v>22</v>
      </c>
      <c r="D30" s="16">
        <f t="shared" si="18"/>
        <v>13.299999999999999</v>
      </c>
      <c r="E30" s="16">
        <v>12.6</v>
      </c>
      <c r="F30" s="16">
        <v>0.7</v>
      </c>
      <c r="G30" s="16"/>
      <c r="H30" s="10">
        <f t="shared" si="19"/>
        <v>0</v>
      </c>
      <c r="I30" s="10"/>
      <c r="J30" s="10"/>
      <c r="K30" s="10"/>
      <c r="L30" s="12">
        <f t="shared" si="20"/>
        <v>13.299999999999999</v>
      </c>
      <c r="M30" s="12">
        <f t="shared" si="21"/>
        <v>12.6</v>
      </c>
      <c r="N30" s="12">
        <f t="shared" si="16"/>
        <v>0.7</v>
      </c>
      <c r="O30" s="12">
        <f t="shared" si="17"/>
        <v>0</v>
      </c>
    </row>
    <row r="31" spans="1:15" ht="15" customHeight="1" x14ac:dyDescent="0.25">
      <c r="A31" s="5" t="s">
        <v>87</v>
      </c>
      <c r="B31" s="17" t="s">
        <v>12</v>
      </c>
      <c r="C31" s="15" t="s">
        <v>22</v>
      </c>
      <c r="D31" s="16">
        <f t="shared" si="18"/>
        <v>1.1000000000000001</v>
      </c>
      <c r="E31" s="16"/>
      <c r="F31" s="16">
        <v>1.1000000000000001</v>
      </c>
      <c r="G31" s="16"/>
      <c r="H31" s="10">
        <f t="shared" si="19"/>
        <v>0</v>
      </c>
      <c r="I31" s="10"/>
      <c r="J31" s="10"/>
      <c r="K31" s="10"/>
      <c r="L31" s="12">
        <f t="shared" si="20"/>
        <v>1.1000000000000001</v>
      </c>
      <c r="M31" s="12">
        <f t="shared" si="21"/>
        <v>0</v>
      </c>
      <c r="N31" s="12">
        <f t="shared" si="16"/>
        <v>1.1000000000000001</v>
      </c>
      <c r="O31" s="12">
        <f t="shared" si="17"/>
        <v>0</v>
      </c>
    </row>
    <row r="32" spans="1:15" ht="15" customHeight="1" x14ac:dyDescent="0.25">
      <c r="A32" s="13" t="s">
        <v>88</v>
      </c>
      <c r="B32" s="17" t="s">
        <v>13</v>
      </c>
      <c r="C32" s="15" t="s">
        <v>22</v>
      </c>
      <c r="D32" s="16">
        <f t="shared" si="18"/>
        <v>1.6</v>
      </c>
      <c r="E32" s="16">
        <v>1.6</v>
      </c>
      <c r="F32" s="16"/>
      <c r="G32" s="16"/>
      <c r="H32" s="10">
        <f t="shared" si="19"/>
        <v>0</v>
      </c>
      <c r="I32" s="10"/>
      <c r="J32" s="10"/>
      <c r="K32" s="10"/>
      <c r="L32" s="12">
        <f t="shared" si="20"/>
        <v>1.6</v>
      </c>
      <c r="M32" s="12">
        <f t="shared" si="21"/>
        <v>1.6</v>
      </c>
      <c r="N32" s="12">
        <f t="shared" si="16"/>
        <v>0</v>
      </c>
      <c r="O32" s="12">
        <f t="shared" si="17"/>
        <v>0</v>
      </c>
    </row>
    <row r="33" spans="1:15" ht="15" customHeight="1" x14ac:dyDescent="0.25">
      <c r="A33" s="13" t="s">
        <v>89</v>
      </c>
      <c r="B33" s="18" t="s">
        <v>14</v>
      </c>
      <c r="C33" s="15" t="s">
        <v>22</v>
      </c>
      <c r="D33" s="16">
        <f t="shared" si="18"/>
        <v>2.9</v>
      </c>
      <c r="E33" s="16">
        <v>1.4</v>
      </c>
      <c r="F33" s="16">
        <v>1.5</v>
      </c>
      <c r="G33" s="16"/>
      <c r="H33" s="10">
        <f t="shared" si="19"/>
        <v>0</v>
      </c>
      <c r="I33" s="10"/>
      <c r="J33" s="10"/>
      <c r="K33" s="10"/>
      <c r="L33" s="12">
        <f t="shared" si="20"/>
        <v>2.9</v>
      </c>
      <c r="M33" s="12">
        <f t="shared" si="21"/>
        <v>1.4</v>
      </c>
      <c r="N33" s="12">
        <f t="shared" si="16"/>
        <v>1.5</v>
      </c>
      <c r="O33" s="12">
        <f t="shared" si="17"/>
        <v>0</v>
      </c>
    </row>
    <row r="34" spans="1:15" ht="15" customHeight="1" x14ac:dyDescent="0.25">
      <c r="A34" s="5" t="s">
        <v>90</v>
      </c>
      <c r="B34" s="6" t="s">
        <v>15</v>
      </c>
      <c r="C34" s="15" t="s">
        <v>22</v>
      </c>
      <c r="D34" s="16">
        <f t="shared" si="18"/>
        <v>2.9</v>
      </c>
      <c r="E34" s="16">
        <v>2.2999999999999998</v>
      </c>
      <c r="F34" s="16">
        <v>0.6</v>
      </c>
      <c r="G34" s="16"/>
      <c r="H34" s="10">
        <f t="shared" si="19"/>
        <v>0.4</v>
      </c>
      <c r="I34" s="10"/>
      <c r="J34" s="10">
        <v>0.4</v>
      </c>
      <c r="K34" s="10"/>
      <c r="L34" s="12">
        <f t="shared" si="20"/>
        <v>3.3</v>
      </c>
      <c r="M34" s="12">
        <f t="shared" si="21"/>
        <v>2.2999999999999998</v>
      </c>
      <c r="N34" s="12">
        <f t="shared" si="16"/>
        <v>1</v>
      </c>
      <c r="O34" s="12">
        <f t="shared" si="17"/>
        <v>0</v>
      </c>
    </row>
    <row r="35" spans="1:15" ht="15" customHeight="1" x14ac:dyDescent="0.25">
      <c r="A35" s="5" t="s">
        <v>91</v>
      </c>
      <c r="B35" s="17" t="s">
        <v>16</v>
      </c>
      <c r="C35" s="15" t="s">
        <v>22</v>
      </c>
      <c r="D35" s="16">
        <f t="shared" si="18"/>
        <v>9.9</v>
      </c>
      <c r="E35" s="16">
        <v>7</v>
      </c>
      <c r="F35" s="16">
        <v>2.9</v>
      </c>
      <c r="G35" s="16"/>
      <c r="H35" s="10">
        <f t="shared" si="19"/>
        <v>0</v>
      </c>
      <c r="I35" s="10"/>
      <c r="J35" s="10"/>
      <c r="K35" s="10"/>
      <c r="L35" s="12">
        <f t="shared" si="20"/>
        <v>9.9</v>
      </c>
      <c r="M35" s="12">
        <f t="shared" si="21"/>
        <v>7</v>
      </c>
      <c r="N35" s="12">
        <f t="shared" si="16"/>
        <v>2.9</v>
      </c>
      <c r="O35" s="12">
        <f t="shared" si="17"/>
        <v>0</v>
      </c>
    </row>
    <row r="36" spans="1:15" ht="15" customHeight="1" x14ac:dyDescent="0.25">
      <c r="A36" s="5" t="s">
        <v>92</v>
      </c>
      <c r="B36" s="17" t="s">
        <v>17</v>
      </c>
      <c r="C36" s="15" t="s">
        <v>22</v>
      </c>
      <c r="D36" s="16">
        <f t="shared" si="18"/>
        <v>0.4</v>
      </c>
      <c r="E36" s="16">
        <v>0.1</v>
      </c>
      <c r="F36" s="16">
        <v>0.3</v>
      </c>
      <c r="G36" s="16"/>
      <c r="H36" s="10">
        <f t="shared" si="19"/>
        <v>0</v>
      </c>
      <c r="I36" s="10"/>
      <c r="J36" s="10"/>
      <c r="K36" s="10"/>
      <c r="L36" s="12">
        <f t="shared" si="20"/>
        <v>0.4</v>
      </c>
      <c r="M36" s="12">
        <f t="shared" si="21"/>
        <v>0.1</v>
      </c>
      <c r="N36" s="12">
        <f t="shared" si="16"/>
        <v>0.3</v>
      </c>
      <c r="O36" s="12">
        <f t="shared" si="17"/>
        <v>0</v>
      </c>
    </row>
    <row r="37" spans="1:15" ht="15" customHeight="1" x14ac:dyDescent="0.25">
      <c r="A37" s="5" t="s">
        <v>93</v>
      </c>
      <c r="B37" s="17" t="s">
        <v>18</v>
      </c>
      <c r="C37" s="15" t="s">
        <v>22</v>
      </c>
      <c r="D37" s="16">
        <f t="shared" si="18"/>
        <v>1.5</v>
      </c>
      <c r="E37" s="16">
        <v>0.9</v>
      </c>
      <c r="F37" s="16">
        <v>0.6</v>
      </c>
      <c r="G37" s="16"/>
      <c r="H37" s="10">
        <f t="shared" si="19"/>
        <v>0</v>
      </c>
      <c r="I37" s="10"/>
      <c r="J37" s="10"/>
      <c r="K37" s="10"/>
      <c r="L37" s="12">
        <f t="shared" si="20"/>
        <v>1.5</v>
      </c>
      <c r="M37" s="12">
        <f t="shared" si="21"/>
        <v>0.9</v>
      </c>
      <c r="N37" s="12">
        <f t="shared" si="16"/>
        <v>0.6</v>
      </c>
      <c r="O37" s="12">
        <f t="shared" si="17"/>
        <v>0</v>
      </c>
    </row>
    <row r="38" spans="1:15" ht="15" customHeight="1" x14ac:dyDescent="0.25">
      <c r="A38" s="38" t="s">
        <v>94</v>
      </c>
      <c r="B38" s="17" t="s">
        <v>19</v>
      </c>
      <c r="C38" s="15" t="s">
        <v>22</v>
      </c>
      <c r="D38" s="16">
        <f t="shared" si="18"/>
        <v>0.9</v>
      </c>
      <c r="E38" s="16"/>
      <c r="F38" s="16">
        <v>0.9</v>
      </c>
      <c r="G38" s="16"/>
      <c r="H38" s="10">
        <f>I38+J38+K38</f>
        <v>0</v>
      </c>
      <c r="I38" s="10"/>
      <c r="J38" s="10"/>
      <c r="K38" s="10"/>
      <c r="L38" s="12">
        <f>M38+N38+O38</f>
        <v>0.9</v>
      </c>
      <c r="M38" s="12">
        <f>E38+I38</f>
        <v>0</v>
      </c>
      <c r="N38" s="12">
        <f>F38+J38</f>
        <v>0.9</v>
      </c>
      <c r="O38" s="12">
        <f>G38+K38</f>
        <v>0</v>
      </c>
    </row>
    <row r="39" spans="1:15" ht="15.95" customHeight="1" x14ac:dyDescent="0.25">
      <c r="A39" s="99" t="s">
        <v>95</v>
      </c>
      <c r="B39" s="21" t="s">
        <v>175</v>
      </c>
      <c r="C39" s="25"/>
      <c r="D39" s="23">
        <f>SUM(D28:D38)</f>
        <v>35.799999999999997</v>
      </c>
      <c r="E39" s="23">
        <f>SUM(E28:E38)</f>
        <v>26.599999999999998</v>
      </c>
      <c r="F39" s="23">
        <f>SUM(F28:F38)</f>
        <v>9.2000000000000011</v>
      </c>
      <c r="G39" s="23">
        <f>SUM(G28:G38)</f>
        <v>0</v>
      </c>
      <c r="H39" s="24">
        <f t="shared" ref="H39:O39" si="22">SUM(H28:H38)</f>
        <v>0.4</v>
      </c>
      <c r="I39" s="24">
        <f t="shared" si="22"/>
        <v>0</v>
      </c>
      <c r="J39" s="24">
        <f t="shared" si="22"/>
        <v>0.4</v>
      </c>
      <c r="K39" s="24">
        <f t="shared" si="22"/>
        <v>0</v>
      </c>
      <c r="L39" s="21">
        <f t="shared" si="22"/>
        <v>36.199999999999996</v>
      </c>
      <c r="M39" s="21">
        <f t="shared" si="22"/>
        <v>26.599999999999998</v>
      </c>
      <c r="N39" s="21">
        <f t="shared" si="22"/>
        <v>9.6000000000000014</v>
      </c>
      <c r="O39" s="21">
        <f t="shared" si="22"/>
        <v>0</v>
      </c>
    </row>
    <row r="40" spans="1:15" ht="15.95" customHeight="1" x14ac:dyDescent="0.25">
      <c r="A40" s="5" t="s">
        <v>96</v>
      </c>
      <c r="B40" s="573" t="s">
        <v>63</v>
      </c>
      <c r="C40" s="574"/>
      <c r="D40" s="574"/>
      <c r="E40" s="574"/>
      <c r="F40" s="574"/>
      <c r="G40" s="574"/>
      <c r="H40" s="574"/>
      <c r="I40" s="574"/>
      <c r="J40" s="574"/>
      <c r="K40" s="574"/>
      <c r="L40" s="574"/>
      <c r="M40" s="574"/>
      <c r="N40" s="574"/>
      <c r="O40" s="575"/>
    </row>
    <row r="41" spans="1:15" ht="15" customHeight="1" x14ac:dyDescent="0.25">
      <c r="A41" s="38" t="s">
        <v>97</v>
      </c>
      <c r="B41" s="26" t="s">
        <v>20</v>
      </c>
      <c r="C41" s="7" t="s">
        <v>32</v>
      </c>
      <c r="D41" s="8">
        <f>E41+F41+G41</f>
        <v>105.6</v>
      </c>
      <c r="E41" s="8">
        <v>105.6</v>
      </c>
      <c r="F41" s="8"/>
      <c r="G41" s="8"/>
      <c r="H41" s="10">
        <f>I41+J41+K41</f>
        <v>0</v>
      </c>
      <c r="I41" s="10"/>
      <c r="J41" s="10"/>
      <c r="K41" s="10"/>
      <c r="L41" s="12">
        <f>M41+N41+O41</f>
        <v>105.6</v>
      </c>
      <c r="M41" s="12">
        <f t="shared" ref="M41:O42" si="23">E41+I41</f>
        <v>105.6</v>
      </c>
      <c r="N41" s="12">
        <f t="shared" si="23"/>
        <v>0</v>
      </c>
      <c r="O41" s="12">
        <f t="shared" si="23"/>
        <v>0</v>
      </c>
    </row>
    <row r="42" spans="1:15" ht="15" hidden="1" customHeight="1" x14ac:dyDescent="0.25">
      <c r="A42" s="40" t="s">
        <v>98</v>
      </c>
      <c r="B42" s="29" t="s">
        <v>70</v>
      </c>
      <c r="C42" s="30" t="s">
        <v>32</v>
      </c>
      <c r="D42" s="8">
        <f>E42+F42+G42</f>
        <v>0</v>
      </c>
      <c r="E42" s="8"/>
      <c r="F42" s="8"/>
      <c r="G42" s="8"/>
      <c r="H42" s="10">
        <f>I42+J42+K42</f>
        <v>0</v>
      </c>
      <c r="I42" s="10"/>
      <c r="J42" s="10"/>
      <c r="K42" s="10"/>
      <c r="L42" s="12">
        <f>M42+N42+O42</f>
        <v>0</v>
      </c>
      <c r="M42" s="12">
        <f t="shared" si="23"/>
        <v>0</v>
      </c>
      <c r="N42" s="12">
        <f t="shared" si="23"/>
        <v>0</v>
      </c>
      <c r="O42" s="12">
        <f t="shared" si="23"/>
        <v>0</v>
      </c>
    </row>
    <row r="43" spans="1:15" ht="15.95" customHeight="1" x14ac:dyDescent="0.25">
      <c r="A43" s="20" t="s">
        <v>98</v>
      </c>
      <c r="B43" s="27" t="s">
        <v>176</v>
      </c>
      <c r="C43" s="28"/>
      <c r="D43" s="23">
        <f>D41+D42</f>
        <v>105.6</v>
      </c>
      <c r="E43" s="23">
        <f t="shared" ref="E43:O43" si="24">E41+E42</f>
        <v>105.6</v>
      </c>
      <c r="F43" s="23">
        <f t="shared" si="24"/>
        <v>0</v>
      </c>
      <c r="G43" s="23">
        <f t="shared" si="24"/>
        <v>0</v>
      </c>
      <c r="H43" s="24">
        <f t="shared" si="24"/>
        <v>0</v>
      </c>
      <c r="I43" s="24">
        <f t="shared" si="24"/>
        <v>0</v>
      </c>
      <c r="J43" s="24">
        <f t="shared" si="24"/>
        <v>0</v>
      </c>
      <c r="K43" s="24">
        <f t="shared" si="24"/>
        <v>0</v>
      </c>
      <c r="L43" s="21">
        <f t="shared" si="24"/>
        <v>105.6</v>
      </c>
      <c r="M43" s="21">
        <f t="shared" si="24"/>
        <v>105.6</v>
      </c>
      <c r="N43" s="21">
        <f t="shared" si="24"/>
        <v>0</v>
      </c>
      <c r="O43" s="21">
        <f t="shared" si="24"/>
        <v>0</v>
      </c>
    </row>
    <row r="44" spans="1:15" ht="15.95" customHeight="1" x14ac:dyDescent="0.25">
      <c r="A44" s="5" t="s">
        <v>99</v>
      </c>
      <c r="B44" s="573" t="s">
        <v>171</v>
      </c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5"/>
    </row>
    <row r="45" spans="1:15" ht="15.95" customHeight="1" x14ac:dyDescent="0.25">
      <c r="A45" s="13" t="s">
        <v>100</v>
      </c>
      <c r="B45" s="14" t="s">
        <v>55</v>
      </c>
      <c r="C45" s="30" t="s">
        <v>51</v>
      </c>
      <c r="D45" s="16">
        <f>E45+F45+G45</f>
        <v>0.1</v>
      </c>
      <c r="E45" s="16">
        <v>0.1</v>
      </c>
      <c r="F45" s="16"/>
      <c r="G45" s="16"/>
      <c r="H45" s="10">
        <f>I45+J45+K45</f>
        <v>0</v>
      </c>
      <c r="I45" s="10"/>
      <c r="J45" s="10"/>
      <c r="K45" s="10"/>
      <c r="L45" s="12">
        <f>M45+N45+O45</f>
        <v>0.1</v>
      </c>
      <c r="M45" s="12">
        <f t="shared" ref="M45:O47" si="25">E45+I45</f>
        <v>0.1</v>
      </c>
      <c r="N45" s="12">
        <f t="shared" si="25"/>
        <v>0</v>
      </c>
      <c r="O45" s="12">
        <f t="shared" si="25"/>
        <v>0</v>
      </c>
    </row>
    <row r="46" spans="1:15" ht="15.95" customHeight="1" x14ac:dyDescent="0.25">
      <c r="A46" s="13" t="s">
        <v>101</v>
      </c>
      <c r="B46" s="12" t="s">
        <v>33</v>
      </c>
      <c r="C46" s="30" t="s">
        <v>51</v>
      </c>
      <c r="D46" s="16">
        <f>E46+F46+G46</f>
        <v>0.1</v>
      </c>
      <c r="E46" s="16">
        <v>0.1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0.1</v>
      </c>
      <c r="M46" s="12">
        <f t="shared" si="25"/>
        <v>0.1</v>
      </c>
      <c r="N46" s="12">
        <f t="shared" si="25"/>
        <v>0</v>
      </c>
      <c r="O46" s="12">
        <f t="shared" si="25"/>
        <v>0</v>
      </c>
    </row>
    <row r="47" spans="1:15" ht="15" customHeight="1" x14ac:dyDescent="0.25">
      <c r="A47" s="19" t="s">
        <v>102</v>
      </c>
      <c r="B47" s="29" t="s">
        <v>160</v>
      </c>
      <c r="C47" s="30" t="s">
        <v>51</v>
      </c>
      <c r="D47" s="16">
        <f>E47+F47+G47</f>
        <v>1.5</v>
      </c>
      <c r="E47" s="16">
        <v>1.5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1.5</v>
      </c>
      <c r="M47" s="12">
        <f t="shared" si="25"/>
        <v>1.5</v>
      </c>
      <c r="N47" s="12">
        <f t="shared" si="25"/>
        <v>0</v>
      </c>
      <c r="O47" s="12">
        <f t="shared" si="25"/>
        <v>0</v>
      </c>
    </row>
    <row r="48" spans="1:15" ht="15" customHeight="1" x14ac:dyDescent="0.25">
      <c r="A48" s="5" t="s">
        <v>103</v>
      </c>
      <c r="B48" s="29" t="s">
        <v>416</v>
      </c>
      <c r="C48" s="30" t="s">
        <v>51</v>
      </c>
      <c r="D48" s="16">
        <f t="shared" ref="D48:D78" si="26">E48+F48+G48</f>
        <v>6.3999999999999995</v>
      </c>
      <c r="E48" s="16">
        <v>0.1</v>
      </c>
      <c r="F48" s="16"/>
      <c r="G48" s="16">
        <v>6.3</v>
      </c>
      <c r="H48" s="10">
        <f t="shared" ref="H48:H78" si="27">I48+J48+K48</f>
        <v>0</v>
      </c>
      <c r="I48" s="10"/>
      <c r="J48" s="10"/>
      <c r="K48" s="10"/>
      <c r="L48" s="12">
        <f t="shared" ref="L48:L78" si="28">M48+N48+O48</f>
        <v>6.3999999999999995</v>
      </c>
      <c r="M48" s="12">
        <f t="shared" ref="M48:M78" si="29">E48+I48</f>
        <v>0.1</v>
      </c>
      <c r="N48" s="12">
        <f t="shared" ref="N48:N78" si="30">F48+J48</f>
        <v>0</v>
      </c>
      <c r="O48" s="12">
        <f t="shared" ref="O48:O78" si="31">G48+K48</f>
        <v>6.3</v>
      </c>
    </row>
    <row r="49" spans="1:15" ht="15" customHeight="1" x14ac:dyDescent="0.25">
      <c r="A49" s="5" t="s">
        <v>104</v>
      </c>
      <c r="B49" s="18" t="s">
        <v>152</v>
      </c>
      <c r="C49" s="30" t="s">
        <v>51</v>
      </c>
      <c r="D49" s="16">
        <f t="shared" si="26"/>
        <v>7.1</v>
      </c>
      <c r="E49" s="16"/>
      <c r="F49" s="16">
        <v>7.1</v>
      </c>
      <c r="G49" s="16"/>
      <c r="H49" s="10">
        <f t="shared" si="27"/>
        <v>0</v>
      </c>
      <c r="I49" s="10"/>
      <c r="J49" s="10"/>
      <c r="K49" s="10"/>
      <c r="L49" s="12">
        <f t="shared" si="28"/>
        <v>7.1</v>
      </c>
      <c r="M49" s="12">
        <f t="shared" si="29"/>
        <v>0</v>
      </c>
      <c r="N49" s="12">
        <f t="shared" si="30"/>
        <v>7.1</v>
      </c>
      <c r="O49" s="12">
        <f t="shared" si="31"/>
        <v>0</v>
      </c>
    </row>
    <row r="50" spans="1:15" ht="15" customHeight="1" x14ac:dyDescent="0.25">
      <c r="A50" s="32" t="s">
        <v>105</v>
      </c>
      <c r="B50" s="31" t="s">
        <v>342</v>
      </c>
      <c r="C50" s="30" t="s">
        <v>51</v>
      </c>
      <c r="D50" s="16">
        <f t="shared" si="26"/>
        <v>7.8999999999999995</v>
      </c>
      <c r="E50" s="16">
        <v>0.1</v>
      </c>
      <c r="F50" s="16"/>
      <c r="G50" s="16">
        <v>7.8</v>
      </c>
      <c r="H50" s="10">
        <f t="shared" si="27"/>
        <v>0</v>
      </c>
      <c r="I50" s="10"/>
      <c r="J50" s="10"/>
      <c r="K50" s="10"/>
      <c r="L50" s="12">
        <f t="shared" si="28"/>
        <v>7.8999999999999995</v>
      </c>
      <c r="M50" s="12">
        <f t="shared" si="29"/>
        <v>0.1</v>
      </c>
      <c r="N50" s="12">
        <f t="shared" si="30"/>
        <v>0</v>
      </c>
      <c r="O50" s="12">
        <f t="shared" si="31"/>
        <v>7.8</v>
      </c>
    </row>
    <row r="51" spans="1:15" ht="15" customHeight="1" x14ac:dyDescent="0.25">
      <c r="A51" s="32" t="s">
        <v>106</v>
      </c>
      <c r="B51" s="29" t="s">
        <v>417</v>
      </c>
      <c r="C51" s="15" t="s">
        <v>51</v>
      </c>
      <c r="D51" s="16">
        <f t="shared" si="26"/>
        <v>37.6</v>
      </c>
      <c r="E51" s="16">
        <v>1.7</v>
      </c>
      <c r="F51" s="16">
        <v>30.7</v>
      </c>
      <c r="G51" s="16">
        <v>5.2</v>
      </c>
      <c r="H51" s="10">
        <f t="shared" si="27"/>
        <v>0</v>
      </c>
      <c r="I51" s="10"/>
      <c r="J51" s="10"/>
      <c r="K51" s="10"/>
      <c r="L51" s="12">
        <f t="shared" si="28"/>
        <v>37.6</v>
      </c>
      <c r="M51" s="12">
        <f t="shared" si="29"/>
        <v>1.7</v>
      </c>
      <c r="N51" s="12">
        <f t="shared" si="30"/>
        <v>30.7</v>
      </c>
      <c r="O51" s="12">
        <f t="shared" si="31"/>
        <v>5.2</v>
      </c>
    </row>
    <row r="52" spans="1:15" ht="15" customHeight="1" x14ac:dyDescent="0.25">
      <c r="A52" s="32" t="s">
        <v>107</v>
      </c>
      <c r="B52" s="29" t="s">
        <v>418</v>
      </c>
      <c r="C52" s="15" t="s">
        <v>51</v>
      </c>
      <c r="D52" s="16">
        <f t="shared" si="26"/>
        <v>10.9</v>
      </c>
      <c r="E52" s="16">
        <v>0.8</v>
      </c>
      <c r="F52" s="16">
        <v>0.6</v>
      </c>
      <c r="G52" s="16">
        <v>9.5</v>
      </c>
      <c r="H52" s="10">
        <f t="shared" si="27"/>
        <v>0</v>
      </c>
      <c r="I52" s="10"/>
      <c r="J52" s="10"/>
      <c r="K52" s="10"/>
      <c r="L52" s="12">
        <f t="shared" si="28"/>
        <v>10.9</v>
      </c>
      <c r="M52" s="12">
        <f t="shared" si="29"/>
        <v>0.8</v>
      </c>
      <c r="N52" s="12">
        <f t="shared" si="30"/>
        <v>0.6</v>
      </c>
      <c r="O52" s="12">
        <f t="shared" si="31"/>
        <v>9.5</v>
      </c>
    </row>
    <row r="53" spans="1:15" ht="15" customHeight="1" x14ac:dyDescent="0.25">
      <c r="A53" s="32" t="s">
        <v>108</v>
      </c>
      <c r="B53" s="29" t="s">
        <v>419</v>
      </c>
      <c r="C53" s="30" t="s">
        <v>51</v>
      </c>
      <c r="D53" s="16">
        <f>E53+F53+G53</f>
        <v>0.1</v>
      </c>
      <c r="E53" s="16">
        <v>0.1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0.1</v>
      </c>
      <c r="M53" s="12">
        <f>E53+I53</f>
        <v>0.1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109</v>
      </c>
      <c r="B54" s="33" t="s">
        <v>391</v>
      </c>
      <c r="C54" s="15" t="s">
        <v>51</v>
      </c>
      <c r="D54" s="16">
        <f t="shared" si="26"/>
        <v>2.2000000000000002</v>
      </c>
      <c r="E54" s="16">
        <v>2.2000000000000002</v>
      </c>
      <c r="F54" s="16"/>
      <c r="G54" s="16"/>
      <c r="H54" s="10">
        <f t="shared" si="27"/>
        <v>0</v>
      </c>
      <c r="I54" s="10"/>
      <c r="J54" s="10"/>
      <c r="K54" s="10"/>
      <c r="L54" s="12">
        <f t="shared" si="28"/>
        <v>2.2000000000000002</v>
      </c>
      <c r="M54" s="12">
        <f t="shared" si="29"/>
        <v>2.2000000000000002</v>
      </c>
      <c r="N54" s="12">
        <f t="shared" si="30"/>
        <v>0</v>
      </c>
      <c r="O54" s="12">
        <f t="shared" si="31"/>
        <v>0</v>
      </c>
    </row>
    <row r="55" spans="1:15" ht="15" customHeight="1" x14ac:dyDescent="0.25">
      <c r="A55" s="32" t="s">
        <v>155</v>
      </c>
      <c r="B55" s="202" t="s">
        <v>46</v>
      </c>
      <c r="C55" s="15" t="s">
        <v>51</v>
      </c>
      <c r="D55" s="16">
        <f t="shared" si="26"/>
        <v>0.1</v>
      </c>
      <c r="E55" s="16">
        <v>0.1</v>
      </c>
      <c r="F55" s="16"/>
      <c r="G55" s="16"/>
      <c r="H55" s="10">
        <f t="shared" si="27"/>
        <v>0</v>
      </c>
      <c r="I55" s="10"/>
      <c r="J55" s="10"/>
      <c r="K55" s="10"/>
      <c r="L55" s="12">
        <f t="shared" ref="L55" si="32">M55+N55+O55</f>
        <v>0.1</v>
      </c>
      <c r="M55" s="12">
        <f t="shared" ref="M55" si="33">E55+I55</f>
        <v>0.1</v>
      </c>
      <c r="N55" s="12">
        <f t="shared" ref="N55" si="34">F55+J55</f>
        <v>0</v>
      </c>
      <c r="O55" s="12">
        <f t="shared" ref="O55" si="35">G55+K55</f>
        <v>0</v>
      </c>
    </row>
    <row r="56" spans="1:15" ht="15" customHeight="1" x14ac:dyDescent="0.25">
      <c r="A56" s="32" t="s">
        <v>156</v>
      </c>
      <c r="B56" s="12" t="s">
        <v>43</v>
      </c>
      <c r="C56" s="15" t="s">
        <v>51</v>
      </c>
      <c r="D56" s="16">
        <f t="shared" si="26"/>
        <v>0.1</v>
      </c>
      <c r="E56" s="16">
        <v>0.1</v>
      </c>
      <c r="F56" s="16"/>
      <c r="G56" s="16"/>
      <c r="H56" s="10">
        <f t="shared" si="27"/>
        <v>0</v>
      </c>
      <c r="I56" s="10"/>
      <c r="J56" s="10"/>
      <c r="K56" s="10"/>
      <c r="L56" s="12">
        <f t="shared" si="28"/>
        <v>0.1</v>
      </c>
      <c r="M56" s="12">
        <f t="shared" si="29"/>
        <v>0.1</v>
      </c>
      <c r="N56" s="12">
        <f t="shared" si="30"/>
        <v>0</v>
      </c>
      <c r="O56" s="12">
        <f t="shared" si="31"/>
        <v>0</v>
      </c>
    </row>
    <row r="57" spans="1:15" ht="15" customHeight="1" x14ac:dyDescent="0.25">
      <c r="A57" s="32" t="s">
        <v>110</v>
      </c>
      <c r="B57" s="34" t="s">
        <v>165</v>
      </c>
      <c r="C57" s="30" t="s">
        <v>51</v>
      </c>
      <c r="D57" s="16">
        <f t="shared" si="26"/>
        <v>6.6</v>
      </c>
      <c r="E57" s="16">
        <v>0.1</v>
      </c>
      <c r="F57" s="16"/>
      <c r="G57" s="16">
        <v>6.5</v>
      </c>
      <c r="H57" s="10">
        <f t="shared" si="27"/>
        <v>0</v>
      </c>
      <c r="I57" s="10"/>
      <c r="J57" s="10"/>
      <c r="K57" s="10"/>
      <c r="L57" s="12">
        <f t="shared" si="28"/>
        <v>6.6</v>
      </c>
      <c r="M57" s="12">
        <f t="shared" ref="M57:O60" si="36">E57+I57</f>
        <v>0.1</v>
      </c>
      <c r="N57" s="12">
        <f t="shared" si="36"/>
        <v>0</v>
      </c>
      <c r="O57" s="12">
        <f t="shared" si="36"/>
        <v>6.5</v>
      </c>
    </row>
    <row r="58" spans="1:15" ht="15" customHeight="1" x14ac:dyDescent="0.25">
      <c r="A58" s="32" t="s">
        <v>157</v>
      </c>
      <c r="B58" s="34" t="s">
        <v>44</v>
      </c>
      <c r="C58" s="30" t="s">
        <v>51</v>
      </c>
      <c r="D58" s="16">
        <f t="shared" si="26"/>
        <v>0.1</v>
      </c>
      <c r="E58" s="16">
        <v>0.1</v>
      </c>
      <c r="F58" s="16"/>
      <c r="G58" s="16"/>
      <c r="H58" s="10">
        <f t="shared" si="27"/>
        <v>0</v>
      </c>
      <c r="I58" s="10"/>
      <c r="J58" s="10"/>
      <c r="K58" s="10"/>
      <c r="L58" s="12">
        <f t="shared" ref="L58:L59" si="37">M58+N58+O58</f>
        <v>0.1</v>
      </c>
      <c r="M58" s="12">
        <f t="shared" ref="M58" si="38">E58+I58</f>
        <v>0.1</v>
      </c>
      <c r="N58" s="12">
        <f t="shared" ref="N58" si="39">F58+J58</f>
        <v>0</v>
      </c>
      <c r="O58" s="12">
        <f t="shared" ref="O58" si="40">G58+K58</f>
        <v>0</v>
      </c>
    </row>
    <row r="59" spans="1:15" ht="15" customHeight="1" x14ac:dyDescent="0.25">
      <c r="A59" s="5" t="s">
        <v>158</v>
      </c>
      <c r="B59" s="93" t="s">
        <v>47</v>
      </c>
      <c r="C59" s="30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si="37"/>
        <v>0.1</v>
      </c>
      <c r="M59" s="12">
        <f t="shared" ref="M59" si="41">E59+I59</f>
        <v>0.1</v>
      </c>
      <c r="N59" s="12">
        <f t="shared" ref="N59" si="42">F59+J59</f>
        <v>0</v>
      </c>
      <c r="O59" s="12">
        <f t="shared" ref="O59" si="43">G59+K59</f>
        <v>0</v>
      </c>
    </row>
    <row r="60" spans="1:15" ht="15" customHeight="1" x14ac:dyDescent="0.25">
      <c r="A60" s="5" t="s">
        <v>111</v>
      </c>
      <c r="B60" s="33" t="s">
        <v>392</v>
      </c>
      <c r="C60" s="30" t="s">
        <v>51</v>
      </c>
      <c r="D60" s="16">
        <f>E60+F60+G60</f>
        <v>4.8</v>
      </c>
      <c r="E60" s="16"/>
      <c r="F60" s="16"/>
      <c r="G60" s="16">
        <v>4.8</v>
      </c>
      <c r="H60" s="10">
        <f t="shared" si="27"/>
        <v>0</v>
      </c>
      <c r="I60" s="10"/>
      <c r="J60" s="10"/>
      <c r="K60" s="10"/>
      <c r="L60" s="12">
        <f t="shared" si="28"/>
        <v>4.8</v>
      </c>
      <c r="M60" s="12">
        <f t="shared" si="36"/>
        <v>0</v>
      </c>
      <c r="N60" s="12">
        <f t="shared" si="36"/>
        <v>0</v>
      </c>
      <c r="O60" s="12">
        <f t="shared" si="36"/>
        <v>4.8</v>
      </c>
    </row>
    <row r="61" spans="1:15" ht="15" customHeight="1" x14ac:dyDescent="0.25">
      <c r="A61" s="5" t="s">
        <v>112</v>
      </c>
      <c r="B61" s="33" t="s">
        <v>42</v>
      </c>
      <c r="C61" s="30" t="s">
        <v>51</v>
      </c>
      <c r="D61" s="16">
        <f t="shared" si="26"/>
        <v>27.1</v>
      </c>
      <c r="E61" s="16">
        <v>0.1</v>
      </c>
      <c r="F61" s="16"/>
      <c r="G61" s="16">
        <v>27</v>
      </c>
      <c r="H61" s="10">
        <f t="shared" si="27"/>
        <v>0</v>
      </c>
      <c r="I61" s="10"/>
      <c r="J61" s="10"/>
      <c r="K61" s="10"/>
      <c r="L61" s="12">
        <f t="shared" si="28"/>
        <v>27.1</v>
      </c>
      <c r="M61" s="12">
        <f t="shared" si="29"/>
        <v>0.1</v>
      </c>
      <c r="N61" s="12">
        <f t="shared" si="30"/>
        <v>0</v>
      </c>
      <c r="O61" s="12">
        <f t="shared" si="31"/>
        <v>27</v>
      </c>
    </row>
    <row r="62" spans="1:15" ht="15" customHeight="1" x14ac:dyDescent="0.25">
      <c r="A62" s="5" t="s">
        <v>113</v>
      </c>
      <c r="B62" s="33" t="s">
        <v>393</v>
      </c>
      <c r="C62" s="30" t="s">
        <v>51</v>
      </c>
      <c r="D62" s="16">
        <f>E62+F62+G62</f>
        <v>12.1</v>
      </c>
      <c r="E62" s="16">
        <v>0.1</v>
      </c>
      <c r="F62" s="16"/>
      <c r="G62" s="16">
        <v>12</v>
      </c>
      <c r="H62" s="10">
        <f t="shared" si="27"/>
        <v>0</v>
      </c>
      <c r="I62" s="10"/>
      <c r="J62" s="10"/>
      <c r="K62" s="10"/>
      <c r="L62" s="12">
        <f t="shared" si="28"/>
        <v>12.1</v>
      </c>
      <c r="M62" s="12">
        <f>E62+I62</f>
        <v>0.1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114</v>
      </c>
      <c r="B63" s="34" t="s">
        <v>41</v>
      </c>
      <c r="C63" s="30" t="s">
        <v>51</v>
      </c>
      <c r="D63" s="16">
        <f t="shared" si="26"/>
        <v>22.6</v>
      </c>
      <c r="E63" s="16">
        <v>0.1</v>
      </c>
      <c r="F63" s="16"/>
      <c r="G63" s="16">
        <v>22.5</v>
      </c>
      <c r="H63" s="10">
        <f t="shared" si="27"/>
        <v>0</v>
      </c>
      <c r="I63" s="10"/>
      <c r="J63" s="10"/>
      <c r="K63" s="10"/>
      <c r="L63" s="12">
        <f t="shared" si="28"/>
        <v>22.6</v>
      </c>
      <c r="M63" s="12">
        <f t="shared" si="29"/>
        <v>0.1</v>
      </c>
      <c r="N63" s="12">
        <f t="shared" si="30"/>
        <v>0</v>
      </c>
      <c r="O63" s="12">
        <f t="shared" si="31"/>
        <v>22.5</v>
      </c>
    </row>
    <row r="64" spans="1:15" ht="15" customHeight="1" x14ac:dyDescent="0.25">
      <c r="A64" s="5" t="s">
        <v>115</v>
      </c>
      <c r="B64" s="29" t="s">
        <v>161</v>
      </c>
      <c r="C64" s="30" t="s">
        <v>51</v>
      </c>
      <c r="D64" s="16">
        <f t="shared" si="26"/>
        <v>6.2</v>
      </c>
      <c r="E64" s="16">
        <v>1</v>
      </c>
      <c r="F64" s="16"/>
      <c r="G64" s="16">
        <v>5.2</v>
      </c>
      <c r="H64" s="10">
        <f t="shared" si="27"/>
        <v>0</v>
      </c>
      <c r="I64" s="10"/>
      <c r="J64" s="10"/>
      <c r="K64" s="10"/>
      <c r="L64" s="12">
        <f t="shared" si="28"/>
        <v>6.2</v>
      </c>
      <c r="M64" s="12">
        <f t="shared" si="29"/>
        <v>1</v>
      </c>
      <c r="N64" s="12">
        <f t="shared" si="30"/>
        <v>0</v>
      </c>
      <c r="O64" s="12">
        <f t="shared" si="31"/>
        <v>5.2</v>
      </c>
    </row>
    <row r="65" spans="1:15" ht="15" customHeight="1" x14ac:dyDescent="0.25">
      <c r="A65" s="5" t="s">
        <v>166</v>
      </c>
      <c r="B65" s="29" t="s">
        <v>153</v>
      </c>
      <c r="C65" s="30" t="s">
        <v>51</v>
      </c>
      <c r="D65" s="16">
        <f t="shared" si="26"/>
        <v>60.4</v>
      </c>
      <c r="E65" s="16"/>
      <c r="F65" s="16"/>
      <c r="G65" s="16">
        <v>60.4</v>
      </c>
      <c r="H65" s="10">
        <f t="shared" si="27"/>
        <v>0</v>
      </c>
      <c r="I65" s="10"/>
      <c r="J65" s="10"/>
      <c r="K65" s="10"/>
      <c r="L65" s="12">
        <f t="shared" si="28"/>
        <v>60.4</v>
      </c>
      <c r="M65" s="12">
        <f t="shared" si="29"/>
        <v>0</v>
      </c>
      <c r="N65" s="12">
        <f t="shared" si="30"/>
        <v>0</v>
      </c>
      <c r="O65" s="12">
        <f t="shared" si="31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26"/>
        <v>35.299999999999997</v>
      </c>
      <c r="E66" s="16"/>
      <c r="F66" s="16"/>
      <c r="G66" s="16">
        <v>35.299999999999997</v>
      </c>
      <c r="H66" s="10">
        <f t="shared" si="27"/>
        <v>0</v>
      </c>
      <c r="I66" s="10"/>
      <c r="J66" s="10"/>
      <c r="K66" s="10"/>
      <c r="L66" s="12">
        <f t="shared" si="28"/>
        <v>35.299999999999997</v>
      </c>
      <c r="M66" s="12">
        <f t="shared" si="29"/>
        <v>0</v>
      </c>
      <c r="N66" s="12">
        <f t="shared" si="30"/>
        <v>0</v>
      </c>
      <c r="O66" s="12">
        <f t="shared" si="31"/>
        <v>35.299999999999997</v>
      </c>
    </row>
    <row r="67" spans="1:15" ht="15" customHeight="1" x14ac:dyDescent="0.25">
      <c r="A67" s="5" t="s">
        <v>117</v>
      </c>
      <c r="B67" s="29" t="s">
        <v>36</v>
      </c>
      <c r="C67" s="30" t="s">
        <v>51</v>
      </c>
      <c r="D67" s="16">
        <f t="shared" si="26"/>
        <v>35.6</v>
      </c>
      <c r="E67" s="16"/>
      <c r="F67" s="16"/>
      <c r="G67" s="16">
        <v>35.6</v>
      </c>
      <c r="H67" s="10">
        <f t="shared" si="27"/>
        <v>0</v>
      </c>
      <c r="I67" s="10"/>
      <c r="J67" s="10"/>
      <c r="K67" s="10"/>
      <c r="L67" s="12">
        <f t="shared" si="28"/>
        <v>35.6</v>
      </c>
      <c r="M67" s="12">
        <f t="shared" si="29"/>
        <v>0</v>
      </c>
      <c r="N67" s="12">
        <f t="shared" si="30"/>
        <v>0</v>
      </c>
      <c r="O67" s="12">
        <f t="shared" si="31"/>
        <v>35.6</v>
      </c>
    </row>
    <row r="68" spans="1:15" ht="15" customHeight="1" x14ac:dyDescent="0.25">
      <c r="A68" s="5" t="s">
        <v>118</v>
      </c>
      <c r="B68" s="29" t="s">
        <v>38</v>
      </c>
      <c r="C68" s="30" t="s">
        <v>51</v>
      </c>
      <c r="D68" s="16">
        <f t="shared" si="26"/>
        <v>76.400000000000006</v>
      </c>
      <c r="E68" s="16"/>
      <c r="F68" s="16"/>
      <c r="G68" s="16">
        <v>76.400000000000006</v>
      </c>
      <c r="H68" s="10">
        <f t="shared" si="27"/>
        <v>0</v>
      </c>
      <c r="I68" s="10"/>
      <c r="J68" s="10"/>
      <c r="K68" s="10"/>
      <c r="L68" s="12">
        <f t="shared" si="28"/>
        <v>76.400000000000006</v>
      </c>
      <c r="M68" s="12">
        <f t="shared" si="29"/>
        <v>0</v>
      </c>
      <c r="N68" s="12">
        <f t="shared" si="30"/>
        <v>0</v>
      </c>
      <c r="O68" s="12">
        <f t="shared" si="31"/>
        <v>76.400000000000006</v>
      </c>
    </row>
    <row r="69" spans="1:15" ht="15" customHeight="1" x14ac:dyDescent="0.25">
      <c r="A69" s="5" t="s">
        <v>119</v>
      </c>
      <c r="B69" s="29" t="s">
        <v>37</v>
      </c>
      <c r="C69" s="30" t="s">
        <v>51</v>
      </c>
      <c r="D69" s="16">
        <f t="shared" si="26"/>
        <v>38.200000000000003</v>
      </c>
      <c r="E69" s="16"/>
      <c r="F69" s="16"/>
      <c r="G69" s="16">
        <v>38.200000000000003</v>
      </c>
      <c r="H69" s="10">
        <f t="shared" si="27"/>
        <v>0</v>
      </c>
      <c r="I69" s="10"/>
      <c r="J69" s="10"/>
      <c r="K69" s="10"/>
      <c r="L69" s="12">
        <f t="shared" si="28"/>
        <v>38.200000000000003</v>
      </c>
      <c r="M69" s="12">
        <f t="shared" si="29"/>
        <v>0</v>
      </c>
      <c r="N69" s="12">
        <f t="shared" si="30"/>
        <v>0</v>
      </c>
      <c r="O69" s="12">
        <f t="shared" si="31"/>
        <v>38.200000000000003</v>
      </c>
    </row>
    <row r="70" spans="1:15" ht="15" customHeight="1" x14ac:dyDescent="0.25">
      <c r="A70" s="5" t="s">
        <v>120</v>
      </c>
      <c r="B70" s="35" t="s">
        <v>35</v>
      </c>
      <c r="C70" s="15" t="s">
        <v>51</v>
      </c>
      <c r="D70" s="16">
        <f t="shared" si="26"/>
        <v>69.7</v>
      </c>
      <c r="E70" s="16"/>
      <c r="F70" s="16"/>
      <c r="G70" s="16">
        <v>69.7</v>
      </c>
      <c r="H70" s="10">
        <f t="shared" si="27"/>
        <v>0</v>
      </c>
      <c r="I70" s="10"/>
      <c r="J70" s="10"/>
      <c r="K70" s="10"/>
      <c r="L70" s="12">
        <f t="shared" si="28"/>
        <v>69.7</v>
      </c>
      <c r="M70" s="12">
        <f t="shared" si="29"/>
        <v>0</v>
      </c>
      <c r="N70" s="12">
        <f t="shared" si="30"/>
        <v>0</v>
      </c>
      <c r="O70" s="12">
        <f t="shared" si="31"/>
        <v>69.7</v>
      </c>
    </row>
    <row r="71" spans="1:15" ht="15" customHeight="1" x14ac:dyDescent="0.25">
      <c r="A71" s="5" t="s">
        <v>162</v>
      </c>
      <c r="B71" s="36" t="s">
        <v>39</v>
      </c>
      <c r="C71" s="15" t="s">
        <v>51</v>
      </c>
      <c r="D71" s="16">
        <f t="shared" si="26"/>
        <v>8.9</v>
      </c>
      <c r="E71" s="16"/>
      <c r="F71" s="16"/>
      <c r="G71" s="16">
        <v>8.9</v>
      </c>
      <c r="H71" s="10">
        <f t="shared" si="27"/>
        <v>0</v>
      </c>
      <c r="I71" s="10"/>
      <c r="J71" s="10"/>
      <c r="K71" s="10"/>
      <c r="L71" s="12">
        <f t="shared" si="28"/>
        <v>8.9</v>
      </c>
      <c r="M71" s="12">
        <f t="shared" si="29"/>
        <v>0</v>
      </c>
      <c r="N71" s="12">
        <f t="shared" si="30"/>
        <v>0</v>
      </c>
      <c r="O71" s="12">
        <f t="shared" si="31"/>
        <v>8.9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26"/>
        <v>16.2</v>
      </c>
      <c r="E72" s="16"/>
      <c r="F72" s="16"/>
      <c r="G72" s="16">
        <v>16.2</v>
      </c>
      <c r="H72" s="10">
        <f t="shared" si="27"/>
        <v>0</v>
      </c>
      <c r="I72" s="10"/>
      <c r="J72" s="10"/>
      <c r="K72" s="10"/>
      <c r="L72" s="12">
        <f t="shared" si="28"/>
        <v>16.2</v>
      </c>
      <c r="M72" s="12">
        <f t="shared" si="29"/>
        <v>0</v>
      </c>
      <c r="N72" s="12">
        <f t="shared" si="30"/>
        <v>0</v>
      </c>
      <c r="O72" s="12">
        <f t="shared" si="31"/>
        <v>16.2</v>
      </c>
    </row>
    <row r="73" spans="1:15" ht="15" customHeight="1" x14ac:dyDescent="0.25">
      <c r="A73" s="32" t="s">
        <v>122</v>
      </c>
      <c r="B73" s="35" t="s">
        <v>49</v>
      </c>
      <c r="C73" s="15" t="s">
        <v>51</v>
      </c>
      <c r="D73" s="16">
        <f t="shared" si="26"/>
        <v>4.3999999999999995</v>
      </c>
      <c r="E73" s="16"/>
      <c r="F73" s="16">
        <v>0.1</v>
      </c>
      <c r="G73" s="16">
        <v>4.3</v>
      </c>
      <c r="H73" s="10">
        <f t="shared" si="27"/>
        <v>0</v>
      </c>
      <c r="I73" s="10"/>
      <c r="J73" s="10"/>
      <c r="K73" s="10"/>
      <c r="L73" s="12">
        <f t="shared" si="28"/>
        <v>4.3999999999999995</v>
      </c>
      <c r="M73" s="12">
        <f t="shared" si="29"/>
        <v>0</v>
      </c>
      <c r="N73" s="12">
        <f t="shared" si="30"/>
        <v>0.1</v>
      </c>
      <c r="O73" s="12">
        <f t="shared" si="31"/>
        <v>4.3</v>
      </c>
    </row>
    <row r="74" spans="1:15" ht="15" customHeight="1" x14ac:dyDescent="0.25">
      <c r="A74" s="38" t="s">
        <v>123</v>
      </c>
      <c r="B74" s="35" t="s">
        <v>48</v>
      </c>
      <c r="C74" s="15" t="s">
        <v>51</v>
      </c>
      <c r="D74" s="16">
        <f t="shared" si="26"/>
        <v>52.3</v>
      </c>
      <c r="E74" s="16"/>
      <c r="F74" s="16">
        <v>0.3</v>
      </c>
      <c r="G74" s="16">
        <v>52</v>
      </c>
      <c r="H74" s="10">
        <f t="shared" si="27"/>
        <v>0</v>
      </c>
      <c r="I74" s="10"/>
      <c r="J74" s="10"/>
      <c r="K74" s="10"/>
      <c r="L74" s="12">
        <f t="shared" si="28"/>
        <v>52.3</v>
      </c>
      <c r="M74" s="12">
        <f t="shared" si="29"/>
        <v>0</v>
      </c>
      <c r="N74" s="12">
        <f t="shared" si="30"/>
        <v>0.3</v>
      </c>
      <c r="O74" s="12">
        <f t="shared" si="31"/>
        <v>52</v>
      </c>
    </row>
    <row r="75" spans="1:15" ht="15" customHeight="1" x14ac:dyDescent="0.25">
      <c r="A75" s="13" t="s">
        <v>124</v>
      </c>
      <c r="B75" s="35" t="s">
        <v>65</v>
      </c>
      <c r="C75" s="15" t="s">
        <v>51</v>
      </c>
      <c r="D75" s="16">
        <f t="shared" si="26"/>
        <v>11.8</v>
      </c>
      <c r="E75" s="16"/>
      <c r="F75" s="16"/>
      <c r="G75" s="16">
        <v>11.8</v>
      </c>
      <c r="H75" s="10">
        <f t="shared" si="27"/>
        <v>0</v>
      </c>
      <c r="I75" s="10"/>
      <c r="J75" s="10"/>
      <c r="K75" s="10"/>
      <c r="L75" s="12">
        <f t="shared" si="28"/>
        <v>11.8</v>
      </c>
      <c r="M75" s="12">
        <f t="shared" si="29"/>
        <v>0</v>
      </c>
      <c r="N75" s="12">
        <f t="shared" si="30"/>
        <v>0</v>
      </c>
      <c r="O75" s="12">
        <f t="shared" si="31"/>
        <v>11.8</v>
      </c>
    </row>
    <row r="76" spans="1:15" ht="15" customHeight="1" x14ac:dyDescent="0.25">
      <c r="A76" s="19" t="s">
        <v>125</v>
      </c>
      <c r="B76" s="35" t="s">
        <v>50</v>
      </c>
      <c r="C76" s="15" t="s">
        <v>51</v>
      </c>
      <c r="D76" s="16">
        <f t="shared" si="26"/>
        <v>26.5</v>
      </c>
      <c r="E76" s="16"/>
      <c r="F76" s="16">
        <v>26.5</v>
      </c>
      <c r="G76" s="16"/>
      <c r="H76" s="10">
        <f t="shared" si="27"/>
        <v>0</v>
      </c>
      <c r="I76" s="10"/>
      <c r="J76" s="10"/>
      <c r="K76" s="10"/>
      <c r="L76" s="12">
        <f t="shared" si="28"/>
        <v>26.5</v>
      </c>
      <c r="M76" s="12">
        <f t="shared" si="29"/>
        <v>0</v>
      </c>
      <c r="N76" s="12">
        <f t="shared" si="30"/>
        <v>26.5</v>
      </c>
      <c r="O76" s="12">
        <f t="shared" si="31"/>
        <v>0</v>
      </c>
    </row>
    <row r="77" spans="1:15" ht="15" customHeight="1" x14ac:dyDescent="0.25">
      <c r="A77" s="365" t="s">
        <v>126</v>
      </c>
      <c r="B77" s="35" t="s">
        <v>167</v>
      </c>
      <c r="C77" s="15" t="s">
        <v>51</v>
      </c>
      <c r="D77" s="16">
        <f t="shared" si="26"/>
        <v>14</v>
      </c>
      <c r="E77" s="16">
        <v>0.1</v>
      </c>
      <c r="F77" s="16"/>
      <c r="G77" s="16">
        <v>13.9</v>
      </c>
      <c r="H77" s="10">
        <f t="shared" si="27"/>
        <v>-4.6999999999999993</v>
      </c>
      <c r="I77" s="10">
        <v>-0.1</v>
      </c>
      <c r="J77" s="10"/>
      <c r="K77" s="10">
        <v>-4.5999999999999996</v>
      </c>
      <c r="L77" s="12">
        <f t="shared" si="28"/>
        <v>9.3000000000000007</v>
      </c>
      <c r="M77" s="12">
        <f t="shared" si="29"/>
        <v>0</v>
      </c>
      <c r="N77" s="12">
        <f t="shared" si="30"/>
        <v>0</v>
      </c>
      <c r="O77" s="12">
        <f t="shared" si="31"/>
        <v>9.3000000000000007</v>
      </c>
    </row>
    <row r="78" spans="1:15" s="37" customFormat="1" ht="15" customHeight="1" x14ac:dyDescent="0.25">
      <c r="A78" s="32" t="s">
        <v>127</v>
      </c>
      <c r="B78" s="35" t="s">
        <v>168</v>
      </c>
      <c r="C78" s="15" t="s">
        <v>51</v>
      </c>
      <c r="D78" s="16">
        <f t="shared" si="26"/>
        <v>2</v>
      </c>
      <c r="E78" s="16">
        <v>2</v>
      </c>
      <c r="F78" s="16"/>
      <c r="G78" s="16"/>
      <c r="H78" s="10">
        <f t="shared" si="27"/>
        <v>4.5999999999999996</v>
      </c>
      <c r="I78" s="10"/>
      <c r="J78" s="10"/>
      <c r="K78" s="10">
        <v>4.5999999999999996</v>
      </c>
      <c r="L78" s="12">
        <f t="shared" si="28"/>
        <v>6.6</v>
      </c>
      <c r="M78" s="12">
        <f t="shared" si="29"/>
        <v>2</v>
      </c>
      <c r="N78" s="12">
        <f t="shared" si="30"/>
        <v>0</v>
      </c>
      <c r="O78" s="12">
        <f t="shared" si="31"/>
        <v>4.5999999999999996</v>
      </c>
    </row>
    <row r="79" spans="1:15" ht="15.95" customHeight="1" x14ac:dyDescent="0.25">
      <c r="A79" s="367" t="s">
        <v>128</v>
      </c>
      <c r="B79" s="27" t="s">
        <v>177</v>
      </c>
      <c r="C79" s="25"/>
      <c r="D79" s="21">
        <f>SUM(D44:D78)</f>
        <v>605.39999999999986</v>
      </c>
      <c r="E79" s="21">
        <f>SUM(E44:E78)</f>
        <v>10.599999999999996</v>
      </c>
      <c r="F79" s="21">
        <f>SUM(F44:F78)</f>
        <v>65.3</v>
      </c>
      <c r="G79" s="21">
        <f>SUM(G44:G78)</f>
        <v>529.49999999999989</v>
      </c>
      <c r="H79" s="24">
        <f>SUM(H45:H78)</f>
        <v>-9.9999999999999645E-2</v>
      </c>
      <c r="I79" s="24">
        <f>SUM(I45:I78)</f>
        <v>-0.1</v>
      </c>
      <c r="J79" s="24">
        <f>SUM(J45:J78)</f>
        <v>0</v>
      </c>
      <c r="K79" s="24">
        <f>SUM(K45:K78)</f>
        <v>0</v>
      </c>
      <c r="L79" s="21">
        <f>SUM(L44:L78)</f>
        <v>605.29999999999984</v>
      </c>
      <c r="M79" s="21">
        <f>SUM(M44:M78)</f>
        <v>10.499999999999996</v>
      </c>
      <c r="N79" s="21">
        <f>SUM(N44:N78)</f>
        <v>65.3</v>
      </c>
      <c r="O79" s="21">
        <f>SUM(O44:O78)</f>
        <v>529.49999999999989</v>
      </c>
    </row>
    <row r="80" spans="1:15" ht="15.95" customHeight="1" x14ac:dyDescent="0.25">
      <c r="A80" s="32" t="s">
        <v>129</v>
      </c>
      <c r="B80" s="573" t="s">
        <v>66</v>
      </c>
      <c r="C80" s="574"/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5"/>
    </row>
    <row r="81" spans="1:15" ht="15" customHeight="1" x14ac:dyDescent="0.25">
      <c r="A81" s="32" t="s">
        <v>130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131</v>
      </c>
      <c r="B82" s="29" t="s">
        <v>10</v>
      </c>
      <c r="C82" s="39" t="s">
        <v>30</v>
      </c>
      <c r="D82" s="16">
        <f t="shared" ref="D82:D94" si="44">E82+F82+G82</f>
        <v>0.6</v>
      </c>
      <c r="E82" s="16"/>
      <c r="F82" s="16">
        <v>0.6</v>
      </c>
      <c r="G82" s="16"/>
      <c r="H82" s="10">
        <f t="shared" ref="H82:H94" si="45">I82+J82+K82</f>
        <v>0</v>
      </c>
      <c r="I82" s="10"/>
      <c r="J82" s="10"/>
      <c r="K82" s="10"/>
      <c r="L82" s="12">
        <f t="shared" ref="L82:L94" si="46">M82+N82+O82</f>
        <v>0.6</v>
      </c>
      <c r="M82" s="12">
        <f t="shared" ref="M82:M94" si="47">E82+I82</f>
        <v>0</v>
      </c>
      <c r="N82" s="12">
        <f t="shared" ref="N82:N94" si="48">F82+J82</f>
        <v>0.6</v>
      </c>
      <c r="O82" s="12">
        <f t="shared" ref="O82:O94" si="49">G82+K82</f>
        <v>0</v>
      </c>
    </row>
    <row r="83" spans="1:15" ht="15" customHeight="1" x14ac:dyDescent="0.25">
      <c r="A83" s="32" t="s">
        <v>132</v>
      </c>
      <c r="B83" s="29" t="s">
        <v>11</v>
      </c>
      <c r="C83" s="39" t="s">
        <v>30</v>
      </c>
      <c r="D83" s="16">
        <f t="shared" si="44"/>
        <v>1</v>
      </c>
      <c r="E83" s="16"/>
      <c r="F83" s="16">
        <v>1</v>
      </c>
      <c r="G83" s="16"/>
      <c r="H83" s="10">
        <f t="shared" si="45"/>
        <v>0</v>
      </c>
      <c r="I83" s="10"/>
      <c r="J83" s="10"/>
      <c r="K83" s="10"/>
      <c r="L83" s="12">
        <f t="shared" si="46"/>
        <v>1</v>
      </c>
      <c r="M83" s="12">
        <f t="shared" si="47"/>
        <v>0</v>
      </c>
      <c r="N83" s="12">
        <f t="shared" si="48"/>
        <v>1</v>
      </c>
      <c r="O83" s="12">
        <f t="shared" si="49"/>
        <v>0</v>
      </c>
    </row>
    <row r="84" spans="1:15" ht="15" customHeight="1" x14ac:dyDescent="0.25">
      <c r="A84" s="32" t="s">
        <v>163</v>
      </c>
      <c r="B84" s="29" t="s">
        <v>15</v>
      </c>
      <c r="C84" s="39" t="s">
        <v>30</v>
      </c>
      <c r="D84" s="16">
        <f t="shared" si="44"/>
        <v>0.8</v>
      </c>
      <c r="E84" s="16"/>
      <c r="F84" s="16">
        <v>0.8</v>
      </c>
      <c r="G84" s="16"/>
      <c r="H84" s="10">
        <f t="shared" si="45"/>
        <v>0</v>
      </c>
      <c r="I84" s="10"/>
      <c r="J84" s="10"/>
      <c r="K84" s="10"/>
      <c r="L84" s="12">
        <f t="shared" si="46"/>
        <v>0.8</v>
      </c>
      <c r="M84" s="12">
        <f t="shared" si="47"/>
        <v>0</v>
      </c>
      <c r="N84" s="12">
        <f t="shared" si="48"/>
        <v>0.8</v>
      </c>
      <c r="O84" s="12">
        <f t="shared" si="49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44"/>
        <v>12.8</v>
      </c>
      <c r="E85" s="16"/>
      <c r="F85" s="16">
        <v>10.5</v>
      </c>
      <c r="G85" s="16">
        <v>2.2999999999999998</v>
      </c>
      <c r="H85" s="10">
        <f t="shared" si="45"/>
        <v>3</v>
      </c>
      <c r="I85" s="10"/>
      <c r="J85" s="10">
        <v>3</v>
      </c>
      <c r="K85" s="10"/>
      <c r="L85" s="12">
        <f t="shared" si="46"/>
        <v>15.8</v>
      </c>
      <c r="M85" s="12">
        <f t="shared" si="47"/>
        <v>0</v>
      </c>
      <c r="N85" s="12">
        <f t="shared" si="48"/>
        <v>13.5</v>
      </c>
      <c r="O85" s="12">
        <f t="shared" si="49"/>
        <v>2.2999999999999998</v>
      </c>
    </row>
    <row r="86" spans="1:15" ht="15" customHeight="1" x14ac:dyDescent="0.25">
      <c r="A86" s="32" t="s">
        <v>134</v>
      </c>
      <c r="B86" s="29" t="s">
        <v>57</v>
      </c>
      <c r="C86" s="39" t="s">
        <v>30</v>
      </c>
      <c r="D86" s="16">
        <f t="shared" si="44"/>
        <v>3.4000000000000004</v>
      </c>
      <c r="E86" s="16">
        <v>0.2</v>
      </c>
      <c r="F86" s="16">
        <v>3.2</v>
      </c>
      <c r="G86" s="16"/>
      <c r="H86" s="10">
        <f t="shared" si="45"/>
        <v>0</v>
      </c>
      <c r="I86" s="10"/>
      <c r="J86" s="10"/>
      <c r="K86" s="10"/>
      <c r="L86" s="12">
        <f t="shared" si="46"/>
        <v>3.4000000000000004</v>
      </c>
      <c r="M86" s="12">
        <f t="shared" si="47"/>
        <v>0.2</v>
      </c>
      <c r="N86" s="12">
        <f t="shared" si="48"/>
        <v>3.2</v>
      </c>
      <c r="O86" s="12">
        <f t="shared" si="49"/>
        <v>0</v>
      </c>
    </row>
    <row r="87" spans="1:15" ht="15" customHeight="1" x14ac:dyDescent="0.25">
      <c r="A87" s="32" t="s">
        <v>135</v>
      </c>
      <c r="B87" s="29" t="s">
        <v>58</v>
      </c>
      <c r="C87" s="39" t="s">
        <v>30</v>
      </c>
      <c r="D87" s="16">
        <f t="shared" si="44"/>
        <v>2.2999999999999998</v>
      </c>
      <c r="E87" s="16">
        <v>0.3</v>
      </c>
      <c r="F87" s="16">
        <v>2</v>
      </c>
      <c r="G87" s="16"/>
      <c r="H87" s="10">
        <f t="shared" si="45"/>
        <v>0</v>
      </c>
      <c r="I87" s="10"/>
      <c r="J87" s="10"/>
      <c r="K87" s="10"/>
      <c r="L87" s="12">
        <f t="shared" si="46"/>
        <v>2.2999999999999998</v>
      </c>
      <c r="M87" s="12">
        <f t="shared" si="47"/>
        <v>0.3</v>
      </c>
      <c r="N87" s="12">
        <f t="shared" si="48"/>
        <v>2</v>
      </c>
      <c r="O87" s="12">
        <f t="shared" si="49"/>
        <v>0</v>
      </c>
    </row>
    <row r="88" spans="1:15" ht="15" customHeight="1" x14ac:dyDescent="0.25">
      <c r="A88" s="32" t="s">
        <v>136</v>
      </c>
      <c r="B88" s="29" t="s">
        <v>394</v>
      </c>
      <c r="C88" s="39" t="s">
        <v>30</v>
      </c>
      <c r="D88" s="16">
        <f t="shared" si="44"/>
        <v>0.79999999999999993</v>
      </c>
      <c r="E88" s="16">
        <v>0.1</v>
      </c>
      <c r="F88" s="16">
        <v>0.7</v>
      </c>
      <c r="G88" s="16"/>
      <c r="H88" s="10">
        <f t="shared" si="45"/>
        <v>0</v>
      </c>
      <c r="I88" s="10"/>
      <c r="J88" s="10"/>
      <c r="K88" s="10"/>
      <c r="L88" s="12">
        <f t="shared" si="46"/>
        <v>0.79999999999999993</v>
      </c>
      <c r="M88" s="12">
        <f t="shared" si="47"/>
        <v>0.1</v>
      </c>
      <c r="N88" s="12">
        <f t="shared" si="48"/>
        <v>0.7</v>
      </c>
      <c r="O88" s="12">
        <f t="shared" si="49"/>
        <v>0</v>
      </c>
    </row>
    <row r="89" spans="1:15" ht="15" customHeight="1" x14ac:dyDescent="0.25">
      <c r="A89" s="32" t="s">
        <v>137</v>
      </c>
      <c r="B89" s="29" t="s">
        <v>395</v>
      </c>
      <c r="C89" s="39" t="s">
        <v>30</v>
      </c>
      <c r="D89" s="16">
        <f t="shared" si="44"/>
        <v>0.8</v>
      </c>
      <c r="E89" s="16">
        <v>0.4</v>
      </c>
      <c r="F89" s="16">
        <v>0.4</v>
      </c>
      <c r="G89" s="16"/>
      <c r="H89" s="10">
        <f t="shared" si="45"/>
        <v>0.7</v>
      </c>
      <c r="I89" s="10">
        <v>0.2</v>
      </c>
      <c r="J89" s="10">
        <v>0.5</v>
      </c>
      <c r="K89" s="10"/>
      <c r="L89" s="12">
        <f t="shared" si="46"/>
        <v>1.5</v>
      </c>
      <c r="M89" s="12">
        <f t="shared" si="47"/>
        <v>0.60000000000000009</v>
      </c>
      <c r="N89" s="12">
        <f t="shared" si="48"/>
        <v>0.9</v>
      </c>
      <c r="O89" s="12">
        <f t="shared" si="49"/>
        <v>0</v>
      </c>
    </row>
    <row r="90" spans="1:15" ht="15" customHeight="1" x14ac:dyDescent="0.25">
      <c r="A90" s="38" t="s">
        <v>138</v>
      </c>
      <c r="B90" s="29" t="s">
        <v>67</v>
      </c>
      <c r="C90" s="39" t="s">
        <v>30</v>
      </c>
      <c r="D90" s="16">
        <f t="shared" si="44"/>
        <v>1.2999999999999998</v>
      </c>
      <c r="E90" s="16">
        <v>0.6</v>
      </c>
      <c r="F90" s="16">
        <v>0.7</v>
      </c>
      <c r="G90" s="16"/>
      <c r="H90" s="10">
        <f t="shared" si="45"/>
        <v>0</v>
      </c>
      <c r="I90" s="10"/>
      <c r="J90" s="10"/>
      <c r="K90" s="10"/>
      <c r="L90" s="12">
        <f t="shared" si="46"/>
        <v>1.2999999999999998</v>
      </c>
      <c r="M90" s="12">
        <f t="shared" si="47"/>
        <v>0.6</v>
      </c>
      <c r="N90" s="12">
        <f t="shared" si="48"/>
        <v>0.7</v>
      </c>
      <c r="O90" s="12">
        <f t="shared" si="49"/>
        <v>0</v>
      </c>
    </row>
    <row r="91" spans="1:15" ht="15" customHeight="1" x14ac:dyDescent="0.25">
      <c r="A91" s="13" t="s">
        <v>139</v>
      </c>
      <c r="B91" s="29" t="s">
        <v>154</v>
      </c>
      <c r="C91" s="39" t="s">
        <v>30</v>
      </c>
      <c r="D91" s="16">
        <f t="shared" si="44"/>
        <v>1.6</v>
      </c>
      <c r="E91" s="16">
        <v>0.8</v>
      </c>
      <c r="F91" s="16">
        <v>0.8</v>
      </c>
      <c r="G91" s="16"/>
      <c r="H91" s="10">
        <f t="shared" si="45"/>
        <v>0</v>
      </c>
      <c r="I91" s="10"/>
      <c r="J91" s="10"/>
      <c r="K91" s="10"/>
      <c r="L91" s="12">
        <f t="shared" si="46"/>
        <v>1.6</v>
      </c>
      <c r="M91" s="12">
        <f t="shared" si="47"/>
        <v>0.8</v>
      </c>
      <c r="N91" s="12">
        <f t="shared" si="48"/>
        <v>0.8</v>
      </c>
      <c r="O91" s="12">
        <f t="shared" si="49"/>
        <v>0</v>
      </c>
    </row>
    <row r="92" spans="1:15" ht="15" customHeight="1" x14ac:dyDescent="0.25">
      <c r="A92" s="13" t="s">
        <v>164</v>
      </c>
      <c r="B92" s="29" t="s">
        <v>28</v>
      </c>
      <c r="C92" s="39" t="s">
        <v>30</v>
      </c>
      <c r="D92" s="16">
        <f t="shared" si="44"/>
        <v>1.8</v>
      </c>
      <c r="E92" s="16">
        <v>0.5</v>
      </c>
      <c r="F92" s="16">
        <v>1.3</v>
      </c>
      <c r="G92" s="16"/>
      <c r="H92" s="10">
        <f t="shared" si="45"/>
        <v>0</v>
      </c>
      <c r="I92" s="10"/>
      <c r="J92" s="10"/>
      <c r="K92" s="10"/>
      <c r="L92" s="12">
        <f t="shared" si="46"/>
        <v>1.8</v>
      </c>
      <c r="M92" s="12">
        <f t="shared" si="47"/>
        <v>0.5</v>
      </c>
      <c r="N92" s="12">
        <f t="shared" si="48"/>
        <v>1.3</v>
      </c>
      <c r="O92" s="12">
        <f t="shared" si="49"/>
        <v>0</v>
      </c>
    </row>
    <row r="93" spans="1:15" ht="15" customHeight="1" x14ac:dyDescent="0.25">
      <c r="A93" s="365" t="s">
        <v>140</v>
      </c>
      <c r="B93" s="12" t="s">
        <v>29</v>
      </c>
      <c r="C93" s="39" t="s">
        <v>30</v>
      </c>
      <c r="D93" s="16">
        <f t="shared" si="44"/>
        <v>13</v>
      </c>
      <c r="E93" s="16">
        <v>8.5</v>
      </c>
      <c r="F93" s="16">
        <v>4.5</v>
      </c>
      <c r="G93" s="16"/>
      <c r="H93" s="10">
        <f t="shared" si="45"/>
        <v>0</v>
      </c>
      <c r="I93" s="10"/>
      <c r="J93" s="10"/>
      <c r="K93" s="10"/>
      <c r="L93" s="12">
        <f t="shared" si="46"/>
        <v>13</v>
      </c>
      <c r="M93" s="12">
        <f t="shared" si="47"/>
        <v>8.5</v>
      </c>
      <c r="N93" s="12">
        <f t="shared" si="48"/>
        <v>4.5</v>
      </c>
      <c r="O93" s="12">
        <f t="shared" si="49"/>
        <v>0</v>
      </c>
    </row>
    <row r="94" spans="1:15" ht="15" customHeight="1" x14ac:dyDescent="0.25">
      <c r="A94" s="13" t="s">
        <v>183</v>
      </c>
      <c r="B94" s="41" t="s">
        <v>64</v>
      </c>
      <c r="C94" s="39" t="s">
        <v>30</v>
      </c>
      <c r="D94" s="16">
        <f t="shared" si="44"/>
        <v>13.2</v>
      </c>
      <c r="E94" s="16">
        <v>0.2</v>
      </c>
      <c r="F94" s="16"/>
      <c r="G94" s="16">
        <v>13</v>
      </c>
      <c r="H94" s="10">
        <f t="shared" si="45"/>
        <v>0</v>
      </c>
      <c r="I94" s="10"/>
      <c r="J94" s="10"/>
      <c r="K94" s="10"/>
      <c r="L94" s="12">
        <f t="shared" si="46"/>
        <v>13.2</v>
      </c>
      <c r="M94" s="12">
        <f t="shared" si="47"/>
        <v>0.2</v>
      </c>
      <c r="N94" s="12">
        <f t="shared" si="48"/>
        <v>0</v>
      </c>
      <c r="O94" s="12">
        <f t="shared" si="49"/>
        <v>13</v>
      </c>
    </row>
    <row r="95" spans="1:15" ht="15.95" customHeight="1" x14ac:dyDescent="0.25">
      <c r="A95" s="366" t="s">
        <v>184</v>
      </c>
      <c r="B95" s="27" t="s">
        <v>179</v>
      </c>
      <c r="C95" s="25"/>
      <c r="D95" s="23">
        <f>SUM(D81:D94)</f>
        <v>54.100000000000009</v>
      </c>
      <c r="E95" s="23">
        <f>SUM(E81:E94)</f>
        <v>12</v>
      </c>
      <c r="F95" s="23">
        <f>SUM(F81:F94)</f>
        <v>26.799999999999997</v>
      </c>
      <c r="G95" s="23">
        <f>SUM(G81:G94)</f>
        <v>15.3</v>
      </c>
      <c r="H95" s="24">
        <f t="shared" ref="H95:O95" si="50">SUM(H81:H94)</f>
        <v>3.7</v>
      </c>
      <c r="I95" s="24">
        <f t="shared" si="50"/>
        <v>0.2</v>
      </c>
      <c r="J95" s="24">
        <f t="shared" si="50"/>
        <v>3.5</v>
      </c>
      <c r="K95" s="24">
        <f t="shared" si="50"/>
        <v>0</v>
      </c>
      <c r="L95" s="21">
        <f t="shared" si="50"/>
        <v>57.8</v>
      </c>
      <c r="M95" s="21">
        <f t="shared" si="50"/>
        <v>12.2</v>
      </c>
      <c r="N95" s="21">
        <f t="shared" si="50"/>
        <v>30.299999999999997</v>
      </c>
      <c r="O95" s="21">
        <f t="shared" si="50"/>
        <v>15.3</v>
      </c>
    </row>
    <row r="96" spans="1:15" ht="15.95" customHeight="1" x14ac:dyDescent="0.25">
      <c r="A96" s="38" t="s">
        <v>185</v>
      </c>
      <c r="B96" s="573" t="s">
        <v>68</v>
      </c>
      <c r="C96" s="574"/>
      <c r="D96" s="574"/>
      <c r="E96" s="574"/>
      <c r="F96" s="574"/>
      <c r="G96" s="574"/>
      <c r="H96" s="574"/>
      <c r="I96" s="574"/>
      <c r="J96" s="574"/>
      <c r="K96" s="574"/>
      <c r="L96" s="574"/>
      <c r="M96" s="574"/>
      <c r="N96" s="574"/>
      <c r="O96" s="575"/>
    </row>
    <row r="97" spans="1:15" ht="15" customHeight="1" x14ac:dyDescent="0.25">
      <c r="A97" s="38" t="s">
        <v>186</v>
      </c>
      <c r="B97" s="11" t="s">
        <v>52</v>
      </c>
      <c r="C97" s="7" t="s">
        <v>24</v>
      </c>
      <c r="D97" s="8">
        <f>E97+F97+G97</f>
        <v>233</v>
      </c>
      <c r="E97" s="42"/>
      <c r="F97" s="42"/>
      <c r="G97" s="42">
        <v>233</v>
      </c>
      <c r="H97" s="10">
        <f>I97+J97+K97</f>
        <v>0</v>
      </c>
      <c r="I97" s="10"/>
      <c r="J97" s="10"/>
      <c r="K97" s="10"/>
      <c r="L97" s="12">
        <f>M97+N97+O97</f>
        <v>233</v>
      </c>
      <c r="M97" s="12">
        <f t="shared" ref="M97:O100" si="51">E97+I97</f>
        <v>0</v>
      </c>
      <c r="N97" s="12">
        <f t="shared" si="51"/>
        <v>0</v>
      </c>
      <c r="O97" s="12">
        <f t="shared" si="51"/>
        <v>233</v>
      </c>
    </row>
    <row r="98" spans="1:15" ht="15" customHeight="1" x14ac:dyDescent="0.25">
      <c r="A98" s="38" t="s">
        <v>187</v>
      </c>
      <c r="B98" s="12" t="s">
        <v>53</v>
      </c>
      <c r="C98" s="15" t="s">
        <v>24</v>
      </c>
      <c r="D98" s="16">
        <f>E98+F98+G98</f>
        <v>30</v>
      </c>
      <c r="E98" s="16"/>
      <c r="F98" s="16"/>
      <c r="G98" s="16">
        <v>30</v>
      </c>
      <c r="H98" s="10">
        <f>I98+J98+K98</f>
        <v>0</v>
      </c>
      <c r="I98" s="10"/>
      <c r="J98" s="10"/>
      <c r="K98" s="10"/>
      <c r="L98" s="12">
        <f>M98+N98+O98</f>
        <v>30</v>
      </c>
      <c r="M98" s="12">
        <f t="shared" si="51"/>
        <v>0</v>
      </c>
      <c r="N98" s="12">
        <f t="shared" si="51"/>
        <v>0</v>
      </c>
      <c r="O98" s="12">
        <f t="shared" si="51"/>
        <v>30</v>
      </c>
    </row>
    <row r="99" spans="1:15" ht="15" customHeight="1" x14ac:dyDescent="0.25">
      <c r="A99" s="38" t="s">
        <v>188</v>
      </c>
      <c r="B99" s="12" t="s">
        <v>167</v>
      </c>
      <c r="C99" s="15" t="s">
        <v>24</v>
      </c>
      <c r="D99" s="16">
        <f>E99+F99+G99</f>
        <v>8</v>
      </c>
      <c r="E99" s="43"/>
      <c r="F99" s="43"/>
      <c r="G99" s="43">
        <v>8</v>
      </c>
      <c r="H99" s="10">
        <f>I99+J99+K99</f>
        <v>-2.4</v>
      </c>
      <c r="I99" s="10"/>
      <c r="J99" s="10"/>
      <c r="K99" s="10">
        <v>-2.4</v>
      </c>
      <c r="L99" s="12">
        <f>M99+N99+O99</f>
        <v>5.6</v>
      </c>
      <c r="M99" s="12">
        <f t="shared" si="51"/>
        <v>0</v>
      </c>
      <c r="N99" s="12">
        <f t="shared" si="51"/>
        <v>0</v>
      </c>
      <c r="O99" s="12">
        <f t="shared" si="51"/>
        <v>5.6</v>
      </c>
    </row>
    <row r="100" spans="1:15" s="37" customFormat="1" ht="15" customHeight="1" x14ac:dyDescent="0.25">
      <c r="A100" s="38" t="s">
        <v>189</v>
      </c>
      <c r="B100" s="12" t="s">
        <v>69</v>
      </c>
      <c r="C100" s="30" t="s">
        <v>24</v>
      </c>
      <c r="D100" s="16">
        <f>E100+F100+G100</f>
        <v>3</v>
      </c>
      <c r="E100" s="16"/>
      <c r="F100" s="16"/>
      <c r="G100" s="16">
        <v>3</v>
      </c>
      <c r="H100" s="10">
        <f>I100+J100+K100</f>
        <v>0</v>
      </c>
      <c r="I100" s="10"/>
      <c r="J100" s="10"/>
      <c r="K100" s="10"/>
      <c r="L100" s="12">
        <f>M100+N100+O100</f>
        <v>3</v>
      </c>
      <c r="M100" s="12">
        <f t="shared" si="51"/>
        <v>0</v>
      </c>
      <c r="N100" s="12">
        <f t="shared" si="51"/>
        <v>0</v>
      </c>
      <c r="O100" s="12">
        <f t="shared" si="51"/>
        <v>3</v>
      </c>
    </row>
    <row r="101" spans="1:15" ht="15" customHeight="1" x14ac:dyDescent="0.25">
      <c r="A101" s="38" t="s">
        <v>190</v>
      </c>
      <c r="B101" s="12" t="s">
        <v>568</v>
      </c>
      <c r="C101" s="15" t="s">
        <v>24</v>
      </c>
      <c r="D101" s="16">
        <f>E101+F101+G101</f>
        <v>0</v>
      </c>
      <c r="E101" s="43"/>
      <c r="F101" s="43"/>
      <c r="G101" s="43"/>
      <c r="H101" s="10">
        <f>I101+J101+K101</f>
        <v>2.5</v>
      </c>
      <c r="I101" s="10">
        <v>0.1</v>
      </c>
      <c r="J101" s="10"/>
      <c r="K101" s="10">
        <v>2.4</v>
      </c>
      <c r="L101" s="12">
        <f>M101+N101+O101</f>
        <v>2.5</v>
      </c>
      <c r="M101" s="12">
        <f t="shared" ref="M101" si="52">E101+I101</f>
        <v>0.1</v>
      </c>
      <c r="N101" s="12">
        <f t="shared" ref="N101" si="53">F101+J101</f>
        <v>0</v>
      </c>
      <c r="O101" s="12">
        <f t="shared" ref="O101" si="54">G101+K101</f>
        <v>2.4</v>
      </c>
    </row>
    <row r="102" spans="1:15" ht="15.95" customHeight="1" x14ac:dyDescent="0.25">
      <c r="A102" s="20" t="s">
        <v>191</v>
      </c>
      <c r="B102" s="44" t="s">
        <v>180</v>
      </c>
      <c r="C102" s="25"/>
      <c r="D102" s="23">
        <f>SUM(D97:D101)</f>
        <v>274</v>
      </c>
      <c r="E102" s="23">
        <f t="shared" ref="E102:G102" si="55">SUM(E97:E101)</f>
        <v>0</v>
      </c>
      <c r="F102" s="23">
        <f t="shared" si="55"/>
        <v>0</v>
      </c>
      <c r="G102" s="23">
        <f t="shared" si="55"/>
        <v>274</v>
      </c>
      <c r="H102" s="24">
        <f>SUM(H97:H101)</f>
        <v>0.10000000000000009</v>
      </c>
      <c r="I102" s="24">
        <f t="shared" ref="I102:K102" si="56">SUM(I97:I101)</f>
        <v>0.1</v>
      </c>
      <c r="J102" s="24">
        <f t="shared" si="56"/>
        <v>0</v>
      </c>
      <c r="K102" s="24">
        <f t="shared" si="56"/>
        <v>0</v>
      </c>
      <c r="L102" s="21">
        <f>SUM(L97:L101)</f>
        <v>274.10000000000002</v>
      </c>
      <c r="M102" s="21">
        <f t="shared" ref="M102:O102" si="57">SUM(M97:M101)</f>
        <v>0.1</v>
      </c>
      <c r="N102" s="21">
        <f t="shared" si="57"/>
        <v>0</v>
      </c>
      <c r="O102" s="21">
        <f t="shared" si="57"/>
        <v>274</v>
      </c>
    </row>
    <row r="103" spans="1:15" ht="15.95" customHeight="1" x14ac:dyDescent="0.25">
      <c r="A103" s="20" t="s">
        <v>192</v>
      </c>
      <c r="B103" s="45" t="s">
        <v>172</v>
      </c>
      <c r="C103" s="46"/>
      <c r="D103" s="47">
        <f t="shared" ref="D103:O103" si="58">D26+D39+D43+D79+D95+D102</f>
        <v>1103.6999999999998</v>
      </c>
      <c r="E103" s="47">
        <f t="shared" si="58"/>
        <v>180.1</v>
      </c>
      <c r="F103" s="47">
        <f t="shared" si="58"/>
        <v>104.8</v>
      </c>
      <c r="G103" s="47">
        <f t="shared" si="58"/>
        <v>818.79999999999984</v>
      </c>
      <c r="H103" s="48">
        <f t="shared" si="58"/>
        <v>4.1000000000000014</v>
      </c>
      <c r="I103" s="48">
        <f t="shared" si="58"/>
        <v>0.2</v>
      </c>
      <c r="J103" s="48">
        <f t="shared" si="58"/>
        <v>3.9</v>
      </c>
      <c r="K103" s="48">
        <f t="shared" si="58"/>
        <v>0</v>
      </c>
      <c r="L103" s="49">
        <f t="shared" si="58"/>
        <v>1107.7999999999997</v>
      </c>
      <c r="M103" s="49">
        <f t="shared" si="58"/>
        <v>180.29999999999998</v>
      </c>
      <c r="N103" s="49">
        <f t="shared" si="58"/>
        <v>108.7</v>
      </c>
      <c r="O103" s="49">
        <f t="shared" si="58"/>
        <v>818.79999999999984</v>
      </c>
    </row>
    <row r="104" spans="1:15" x14ac:dyDescent="0.25">
      <c r="A104" s="55"/>
      <c r="B104" s="50"/>
      <c r="C104" s="51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</sheetData>
  <mergeCells count="32">
    <mergeCell ref="B96:O96"/>
    <mergeCell ref="L10:L12"/>
    <mergeCell ref="D10:D12"/>
    <mergeCell ref="E10:G10"/>
    <mergeCell ref="G11:G12"/>
    <mergeCell ref="E11:E12"/>
    <mergeCell ref="B80:O80"/>
    <mergeCell ref="M10:O10"/>
    <mergeCell ref="M11:M12"/>
    <mergeCell ref="B44:O44"/>
    <mergeCell ref="F11:F12"/>
    <mergeCell ref="B27:O27"/>
    <mergeCell ref="B40:O40"/>
    <mergeCell ref="B13:O13"/>
    <mergeCell ref="J11:J12"/>
    <mergeCell ref="A8:O8"/>
    <mergeCell ref="N11:N12"/>
    <mergeCell ref="O11:O12"/>
    <mergeCell ref="K11:K12"/>
    <mergeCell ref="A10:A12"/>
    <mergeCell ref="B10:B12"/>
    <mergeCell ref="C10:C12"/>
    <mergeCell ref="H10:H12"/>
    <mergeCell ref="I10:K10"/>
    <mergeCell ref="I11:I12"/>
    <mergeCell ref="B1:O1"/>
    <mergeCell ref="B2:O2"/>
    <mergeCell ref="B3:O3"/>
    <mergeCell ref="B4:O4"/>
    <mergeCell ref="B7:O7"/>
    <mergeCell ref="B5:O5"/>
    <mergeCell ref="B6:O6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7"/>
  <sheetViews>
    <sheetView showZeros="0" workbookViewId="0">
      <selection activeCell="B12" sqref="B12:N1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50" t="s">
        <v>328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</row>
    <row r="2" spans="1:14" x14ac:dyDescent="0.25">
      <c r="B2" s="550" t="s">
        <v>447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1:14" x14ac:dyDescent="0.25">
      <c r="B3" s="550" t="s">
        <v>505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</row>
    <row r="4" spans="1:14" x14ac:dyDescent="0.25">
      <c r="B4" s="550" t="s">
        <v>333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</row>
    <row r="5" spans="1:14" ht="15.75" customHeight="1" x14ac:dyDescent="0.25">
      <c r="B5" s="592" t="s">
        <v>509</v>
      </c>
      <c r="C5" s="592"/>
      <c r="D5" s="592"/>
      <c r="E5" s="592"/>
      <c r="F5" s="592"/>
      <c r="G5" s="592"/>
      <c r="H5" s="592"/>
      <c r="I5" s="592"/>
      <c r="J5" s="592"/>
      <c r="K5" s="592"/>
      <c r="L5" s="592"/>
      <c r="M5" s="592"/>
      <c r="N5" s="592"/>
    </row>
    <row r="6" spans="1:14" ht="15" customHeight="1" x14ac:dyDescent="0.25">
      <c r="B6" s="592" t="s">
        <v>518</v>
      </c>
      <c r="C6" s="592"/>
      <c r="D6" s="592"/>
      <c r="E6" s="592"/>
      <c r="F6" s="592"/>
      <c r="G6" s="592"/>
      <c r="H6" s="592"/>
      <c r="I6" s="592"/>
      <c r="J6" s="592"/>
      <c r="K6" s="592"/>
      <c r="L6" s="592"/>
      <c r="M6" s="592"/>
      <c r="N6" s="592"/>
    </row>
    <row r="7" spans="1:14" ht="15" customHeight="1" x14ac:dyDescent="0.25">
      <c r="B7" s="592" t="s">
        <v>520</v>
      </c>
      <c r="C7" s="592"/>
      <c r="D7" s="592"/>
      <c r="E7" s="592"/>
      <c r="F7" s="592"/>
      <c r="G7" s="592"/>
      <c r="H7" s="592"/>
      <c r="I7" s="592"/>
      <c r="J7" s="592"/>
      <c r="K7" s="592"/>
      <c r="L7" s="592"/>
      <c r="M7" s="592"/>
      <c r="N7" s="592"/>
    </row>
    <row r="8" spans="1:14" ht="15" customHeight="1" x14ac:dyDescent="0.25">
      <c r="B8" s="592" t="s">
        <v>539</v>
      </c>
      <c r="C8" s="592"/>
      <c r="D8" s="592"/>
      <c r="E8" s="592"/>
      <c r="F8" s="592"/>
      <c r="G8" s="592"/>
      <c r="H8" s="592"/>
      <c r="I8" s="592"/>
      <c r="J8" s="592"/>
      <c r="K8" s="592"/>
      <c r="L8" s="592"/>
      <c r="M8" s="592"/>
      <c r="N8" s="592"/>
    </row>
    <row r="9" spans="1:14" ht="15" customHeight="1" x14ac:dyDescent="0.25">
      <c r="B9" s="592" t="s">
        <v>544</v>
      </c>
      <c r="C9" s="592"/>
      <c r="D9" s="592"/>
      <c r="E9" s="592"/>
      <c r="F9" s="592"/>
      <c r="G9" s="592"/>
      <c r="H9" s="592"/>
      <c r="I9" s="592"/>
      <c r="J9" s="592"/>
      <c r="K9" s="592"/>
      <c r="L9" s="592"/>
      <c r="M9" s="592"/>
      <c r="N9" s="592"/>
    </row>
    <row r="10" spans="1:14" ht="15" customHeight="1" x14ac:dyDescent="0.25">
      <c r="B10" s="592" t="s">
        <v>555</v>
      </c>
      <c r="C10" s="592"/>
      <c r="D10" s="592"/>
      <c r="E10" s="592"/>
      <c r="F10" s="592"/>
      <c r="G10" s="592"/>
      <c r="H10" s="592"/>
      <c r="I10" s="592"/>
      <c r="J10" s="592"/>
      <c r="K10" s="592"/>
      <c r="L10" s="592"/>
      <c r="M10" s="592"/>
      <c r="N10" s="592"/>
    </row>
    <row r="11" spans="1:14" ht="15" customHeight="1" x14ac:dyDescent="0.25">
      <c r="B11" s="592" t="s">
        <v>561</v>
      </c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2"/>
    </row>
    <row r="12" spans="1:14" ht="15" customHeight="1" x14ac:dyDescent="0.25">
      <c r="B12" s="592" t="s">
        <v>575</v>
      </c>
      <c r="C12" s="592"/>
      <c r="D12" s="592"/>
      <c r="E12" s="592"/>
      <c r="F12" s="592"/>
      <c r="G12" s="592"/>
      <c r="H12" s="592"/>
      <c r="I12" s="592"/>
      <c r="J12" s="592"/>
      <c r="K12" s="592"/>
      <c r="L12" s="592"/>
      <c r="M12" s="592"/>
      <c r="N12" s="592"/>
    </row>
    <row r="13" spans="1:14" ht="15" customHeight="1" x14ac:dyDescent="0.25">
      <c r="B13" s="467"/>
      <c r="C13" s="467"/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</row>
    <row r="14" spans="1:14" ht="15" customHeight="1" x14ac:dyDescent="0.25">
      <c r="A14" s="556" t="s">
        <v>504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</row>
    <row r="15" spans="1:14" x14ac:dyDescent="0.25">
      <c r="F15" s="4"/>
      <c r="N15" s="4" t="s">
        <v>406</v>
      </c>
    </row>
    <row r="16" spans="1:14" ht="15" customHeight="1" x14ac:dyDescent="0.25">
      <c r="A16" s="561" t="s">
        <v>5</v>
      </c>
      <c r="B16" s="564" t="s">
        <v>334</v>
      </c>
      <c r="C16" s="577" t="s">
        <v>336</v>
      </c>
      <c r="D16" s="581" t="s">
        <v>194</v>
      </c>
      <c r="E16" s="581"/>
      <c r="F16" s="582"/>
      <c r="G16" s="567" t="s">
        <v>338</v>
      </c>
      <c r="H16" s="570" t="s">
        <v>194</v>
      </c>
      <c r="I16" s="571"/>
      <c r="J16" s="572"/>
      <c r="K16" s="594" t="s">
        <v>0</v>
      </c>
      <c r="L16" s="595" t="s">
        <v>194</v>
      </c>
      <c r="M16" s="596"/>
      <c r="N16" s="597"/>
    </row>
    <row r="17" spans="1:14" ht="15" customHeight="1" x14ac:dyDescent="0.25">
      <c r="A17" s="562"/>
      <c r="B17" s="565"/>
      <c r="C17" s="578"/>
      <c r="D17" s="582" t="s">
        <v>1</v>
      </c>
      <c r="E17" s="593"/>
      <c r="F17" s="583" t="s">
        <v>2</v>
      </c>
      <c r="G17" s="568"/>
      <c r="H17" s="591" t="s">
        <v>1</v>
      </c>
      <c r="I17" s="591"/>
      <c r="J17" s="560" t="s">
        <v>2</v>
      </c>
      <c r="K17" s="594"/>
      <c r="L17" s="594" t="s">
        <v>1</v>
      </c>
      <c r="M17" s="594"/>
      <c r="N17" s="598" t="s">
        <v>2</v>
      </c>
    </row>
    <row r="18" spans="1:14" ht="28.5" customHeight="1" x14ac:dyDescent="0.25">
      <c r="A18" s="563"/>
      <c r="B18" s="566"/>
      <c r="C18" s="579"/>
      <c r="D18" s="88" t="s">
        <v>3</v>
      </c>
      <c r="E18" s="89" t="s">
        <v>4</v>
      </c>
      <c r="F18" s="583"/>
      <c r="G18" s="569"/>
      <c r="H18" s="90" t="s">
        <v>3</v>
      </c>
      <c r="I18" s="91" t="s">
        <v>4</v>
      </c>
      <c r="J18" s="560"/>
      <c r="K18" s="594"/>
      <c r="L18" s="142" t="s">
        <v>3</v>
      </c>
      <c r="M18" s="143" t="s">
        <v>4</v>
      </c>
      <c r="N18" s="598"/>
    </row>
    <row r="19" spans="1:14" ht="15" customHeight="1" x14ac:dyDescent="0.25">
      <c r="A19" s="5" t="s">
        <v>71</v>
      </c>
      <c r="B19" s="17" t="s">
        <v>56</v>
      </c>
      <c r="C19" s="16">
        <f>D19+F19</f>
        <v>84.1</v>
      </c>
      <c r="D19" s="16">
        <f>'4 pr._savarankiškos f-jos'!E20</f>
        <v>84.1</v>
      </c>
      <c r="E19" s="16">
        <f>'4 pr._savarankiškos f-jos'!F20</f>
        <v>62.5</v>
      </c>
      <c r="F19" s="16">
        <f>'4 pr._savarankiškos f-jos'!G20</f>
        <v>0</v>
      </c>
      <c r="G19" s="10">
        <f>H19+J19</f>
        <v>0</v>
      </c>
      <c r="H19" s="10">
        <f>'4 pr._savarankiškos f-jos'!I20</f>
        <v>0</v>
      </c>
      <c r="I19" s="10">
        <f>'4 pr._savarankiškos f-jos'!J20</f>
        <v>0</v>
      </c>
      <c r="J19" s="10">
        <f>'4 pr._savarankiškos f-jos'!K20</f>
        <v>0</v>
      </c>
      <c r="K19" s="94">
        <f>L19+N19</f>
        <v>84.1</v>
      </c>
      <c r="L19" s="94">
        <f>'4 pr._savarankiškos f-jos'!M20</f>
        <v>84.1</v>
      </c>
      <c r="M19" s="94">
        <f>'4 pr._savarankiškos f-jos'!N20</f>
        <v>62.5</v>
      </c>
      <c r="N19" s="94">
        <f>'4 pr._savarankiškos f-jos'!O20</f>
        <v>0</v>
      </c>
    </row>
    <row r="20" spans="1:14" ht="15" customHeight="1" x14ac:dyDescent="0.25">
      <c r="A20" s="13" t="s">
        <v>182</v>
      </c>
      <c r="B20" s="17" t="s">
        <v>20</v>
      </c>
      <c r="C20" s="16">
        <f>D20+F20</f>
        <v>17619.799999999996</v>
      </c>
      <c r="D20" s="16">
        <f>'4 pr._savarankiškos f-jos'!E23+'4 pr._savarankiškos f-jos'!E91+'4 pr._savarankiškos f-jos'!E145+'4 pr._savarankiškos f-jos'!E149+'4 pr._savarankiškos f-jos'!E189+'4 pr._savarankiškos f-jos'!E194+'4 pr._savarankiškos f-jos'!E211+'5 pr._valstybinės f-jos'!E20+'5 pr._valstybinės f-jos'!E90+'5 pr._valstybinės f-jos'!E116+'6 pr._mokinio krepšelis'!E14+'8 pr._aplinkos apsaugos s. p.'!E16+'8 pr._aplinkos apsaugos s. p.'!E19+'9 pr._įstaigų pajamos'!E32+'9 pr._įstaigų pajamos'!E58+'10 pr._skolintos lėšos'!E28+'10 pr._skolintos lėšos'!E31+'10 pr._skolintos lėšos'!E44+'10 pr._skolintos lėšos'!E47+'10 pr._skolintos lėšos'!E51+'7 pr._kita dotacija'!E20+'7 pr._kita dotacija'!E72+'7 pr._kita dotacija'!E79+'7 pr._kita dotacija'!E89+'7 pr._kita dotacija'!E246+'7 pr._kita dotacija'!E252+'7 pr._kita dotacija'!E310+'11 pr._apyvartinės lėšos'!E15+'11 pr._apyvartinės lėšos'!E21+'11 pr._apyvartinės lėšos'!E27+'11 pr._apyvartinės lėšos'!E71+'11 pr._apyvartinės lėšos'!E88+'11 pr._apyvartinės lėšos'!E122+'11 pr._apyvartinės lėšos'!E127+'11 pr._apyvartinės lėšos'!E132+'11 pr._apyvartinės lėšos'!E136</f>
        <v>11220.199999999997</v>
      </c>
      <c r="E20" s="16">
        <f>'4 pr._savarankiškos f-jos'!F23+'4 pr._savarankiškos f-jos'!F91+'4 pr._savarankiškos f-jos'!F145+'4 pr._savarankiškos f-jos'!F149+'4 pr._savarankiškos f-jos'!F189+'4 pr._savarankiškos f-jos'!F194+'4 pr._savarankiškos f-jos'!F211+'5 pr._valstybinės f-jos'!F20+'5 pr._valstybinės f-jos'!F90+'5 pr._valstybinės f-jos'!F116+'6 pr._mokinio krepšelis'!F14+'8 pr._aplinkos apsaugos s. p.'!F16+'8 pr._aplinkos apsaugos s. p.'!F19+'9 pr._įstaigų pajamos'!F32+'9 pr._įstaigų pajamos'!F58+'10 pr._skolintos lėšos'!F28+'10 pr._skolintos lėšos'!F31+'10 pr._skolintos lėšos'!F44+'10 pr._skolintos lėšos'!F47+'10 pr._skolintos lėšos'!F51+'7 pr._kita dotacija'!F20+'7 pr._kita dotacija'!F72+'7 pr._kita dotacija'!F79+'7 pr._kita dotacija'!F89+'7 pr._kita dotacija'!F246+'7 pr._kita dotacija'!F252+'7 pr._kita dotacija'!F310+'11 pr._apyvartinės lėšos'!F15+'11 pr._apyvartinės lėšos'!F21+'11 pr._apyvartinės lėšos'!F27+'11 pr._apyvartinės lėšos'!F71+'11 pr._apyvartinės lėšos'!F88+'11 pr._apyvartinės lėšos'!F122+'11 pr._apyvartinės lėšos'!F127+'11 pr._apyvartinės lėšos'!F132+'11 pr._apyvartinės lėšos'!F136</f>
        <v>2285.9</v>
      </c>
      <c r="F20" s="16">
        <f>'4 pr._savarankiškos f-jos'!G23+'4 pr._savarankiškos f-jos'!G91+'4 pr._savarankiškos f-jos'!G145+'4 pr._savarankiškos f-jos'!G149+'4 pr._savarankiškos f-jos'!G189+'4 pr._savarankiškos f-jos'!G194+'4 pr._savarankiškos f-jos'!G211+'5 pr._valstybinės f-jos'!G20+'5 pr._valstybinės f-jos'!G90+'5 pr._valstybinės f-jos'!G116+'6 pr._mokinio krepšelis'!G14+'8 pr._aplinkos apsaugos s. p.'!G16+'8 pr._aplinkos apsaugos s. p.'!G19+'9 pr._įstaigų pajamos'!G32+'9 pr._įstaigų pajamos'!G58+'10 pr._skolintos lėšos'!G28+'10 pr._skolintos lėšos'!G31+'10 pr._skolintos lėšos'!G44+'10 pr._skolintos lėšos'!G47+'10 pr._skolintos lėšos'!G51+'7 pr._kita dotacija'!G20+'7 pr._kita dotacija'!G72+'7 pr._kita dotacija'!G79+'7 pr._kita dotacija'!G89+'7 pr._kita dotacija'!G246+'7 pr._kita dotacija'!G252+'7 pr._kita dotacija'!G310+'11 pr._apyvartinės lėšos'!G15+'11 pr._apyvartinės lėšos'!G21+'11 pr._apyvartinės lėšos'!G27+'11 pr._apyvartinės lėšos'!G71+'11 pr._apyvartinės lėšos'!G88+'11 pr._apyvartinės lėšos'!G122+'11 pr._apyvartinės lėšos'!G127+'11 pr._apyvartinės lėšos'!G132+'11 pr._apyvartinės lėšos'!G136</f>
        <v>6399.5999999999995</v>
      </c>
      <c r="G20" s="10">
        <f t="shared" ref="G20" si="0">H20+J20</f>
        <v>1116.0999999999999</v>
      </c>
      <c r="H20" s="10">
        <f>'4 pr._savarankiškos f-jos'!I23+'4 pr._savarankiškos f-jos'!I91+'4 pr._savarankiškos f-jos'!I145+'4 pr._savarankiškos f-jos'!I149+'4 pr._savarankiškos f-jos'!I189+'4 pr._savarankiškos f-jos'!I194+'4 pr._savarankiškos f-jos'!I211+'5 pr._valstybinės f-jos'!I20+'5 pr._valstybinės f-jos'!I90+'5 pr._valstybinės f-jos'!I116+'6 pr._mokinio krepšelis'!I14+'8 pr._aplinkos apsaugos s. p.'!I16+'8 pr._aplinkos apsaugos s. p.'!I19+'9 pr._įstaigų pajamos'!I32+'9 pr._įstaigų pajamos'!I58+'10 pr._skolintos lėšos'!I28+'10 pr._skolintos lėšos'!I31+'10 pr._skolintos lėšos'!I44+'10 pr._skolintos lėšos'!I47+'10 pr._skolintos lėšos'!I51+'7 pr._kita dotacija'!I20+'7 pr._kita dotacija'!I72+'7 pr._kita dotacija'!I79+'7 pr._kita dotacija'!I89+'7 pr._kita dotacija'!I246+'7 pr._kita dotacija'!I252+'7 pr._kita dotacija'!I310+'11 pr._apyvartinės lėšos'!I15+'11 pr._apyvartinės lėšos'!I21+'11 pr._apyvartinės lėšos'!I27+'11 pr._apyvartinės lėšos'!I71+'11 pr._apyvartinės lėšos'!I88+'11 pr._apyvartinės lėšos'!I122+'11 pr._apyvartinės lėšos'!I127+'11 pr._apyvartinės lėšos'!I132+'11 pr._apyvartinės lėšos'!I136</f>
        <v>518.79999999999995</v>
      </c>
      <c r="I20" s="10">
        <f>'4 pr._savarankiškos f-jos'!J23+'4 pr._savarankiškos f-jos'!J91+'4 pr._savarankiškos f-jos'!J145+'4 pr._savarankiškos f-jos'!J149+'4 pr._savarankiškos f-jos'!J189+'4 pr._savarankiškos f-jos'!J194+'4 pr._savarankiškos f-jos'!J211+'5 pr._valstybinės f-jos'!J20+'5 pr._valstybinės f-jos'!J90+'5 pr._valstybinės f-jos'!J116+'6 pr._mokinio krepšelis'!J14+'8 pr._aplinkos apsaugos s. p.'!J16+'8 pr._aplinkos apsaugos s. p.'!J19+'9 pr._įstaigų pajamos'!J32+'9 pr._įstaigų pajamos'!J58+'10 pr._skolintos lėšos'!J28+'10 pr._skolintos lėšos'!J31+'10 pr._skolintos lėšos'!J44+'10 pr._skolintos lėšos'!J47+'10 pr._skolintos lėšos'!J51+'7 pr._kita dotacija'!J20+'7 pr._kita dotacija'!J72+'7 pr._kita dotacija'!J79+'7 pr._kita dotacija'!J89+'7 pr._kita dotacija'!J246+'7 pr._kita dotacija'!J252+'7 pr._kita dotacija'!J310+'11 pr._apyvartinės lėšos'!J15+'11 pr._apyvartinės lėšos'!J21+'11 pr._apyvartinės lėšos'!J27+'11 pr._apyvartinės lėšos'!J71+'11 pr._apyvartinės lėšos'!J88+'11 pr._apyvartinės lėšos'!J122+'11 pr._apyvartinės lėšos'!J127+'11 pr._apyvartinės lėšos'!J132+'11 pr._apyvartinės lėšos'!J136</f>
        <v>114.6</v>
      </c>
      <c r="J20" s="10">
        <f>'4 pr._savarankiškos f-jos'!K23+'4 pr._savarankiškos f-jos'!K91+'4 pr._savarankiškos f-jos'!K145+'4 pr._savarankiškos f-jos'!K149+'4 pr._savarankiškos f-jos'!K189+'4 pr._savarankiškos f-jos'!K194+'4 pr._savarankiškos f-jos'!K211+'5 pr._valstybinės f-jos'!K20+'5 pr._valstybinės f-jos'!K90+'5 pr._valstybinės f-jos'!K116+'6 pr._mokinio krepšelis'!K14+'8 pr._aplinkos apsaugos s. p.'!K16+'8 pr._aplinkos apsaugos s. p.'!K19+'9 pr._įstaigų pajamos'!K32+'9 pr._įstaigų pajamos'!K58+'10 pr._skolintos lėšos'!K28+'10 pr._skolintos lėšos'!K31+'10 pr._skolintos lėšos'!K44+'10 pr._skolintos lėšos'!K47+'10 pr._skolintos lėšos'!K51+'7 pr._kita dotacija'!K20+'7 pr._kita dotacija'!K72+'7 pr._kita dotacija'!K79+'7 pr._kita dotacija'!K89+'7 pr._kita dotacija'!K246+'7 pr._kita dotacija'!K252+'7 pr._kita dotacija'!K310+'11 pr._apyvartinės lėšos'!K15+'11 pr._apyvartinės lėšos'!K21+'11 pr._apyvartinės lėšos'!K27+'11 pr._apyvartinės lėšos'!K71+'11 pr._apyvartinės lėšos'!K88+'11 pr._apyvartinės lėšos'!K122+'11 pr._apyvartinės lėšos'!K127+'11 pr._apyvartinės lėšos'!K132+'11 pr._apyvartinės lėšos'!K136</f>
        <v>597.30000000000007</v>
      </c>
      <c r="K20" s="94">
        <f t="shared" ref="K20" si="1">L20+N20</f>
        <v>18735.899999999998</v>
      </c>
      <c r="L20" s="94">
        <f>'4 pr._savarankiškos f-jos'!M23+'4 pr._savarankiškos f-jos'!M91+'4 pr._savarankiškos f-jos'!M145+'4 pr._savarankiškos f-jos'!M149+'4 pr._savarankiškos f-jos'!M189+'4 pr._savarankiškos f-jos'!M194+'4 pr._savarankiškos f-jos'!M211+'5 pr._valstybinės f-jos'!M20+'5 pr._valstybinės f-jos'!M90+'5 pr._valstybinės f-jos'!M116+'6 pr._mokinio krepšelis'!M14+'8 pr._aplinkos apsaugos s. p.'!M16+'8 pr._aplinkos apsaugos s. p.'!M19+'9 pr._įstaigų pajamos'!M32+'9 pr._įstaigų pajamos'!M58+'10 pr._skolintos lėšos'!M28+'10 pr._skolintos lėšos'!M31+'10 pr._skolintos lėšos'!M44+'10 pr._skolintos lėšos'!M47+'10 pr._skolintos lėšos'!M51+'7 pr._kita dotacija'!M20+'7 pr._kita dotacija'!M72+'7 pr._kita dotacija'!M79+'7 pr._kita dotacija'!M89+'7 pr._kita dotacija'!M246+'7 pr._kita dotacija'!M252+'7 pr._kita dotacija'!M310+'11 pr._apyvartinės lėšos'!M15+'11 pr._apyvartinės lėšos'!M21+'11 pr._apyvartinės lėšos'!M27+'11 pr._apyvartinės lėšos'!M71+'11 pr._apyvartinės lėšos'!M88+'11 pr._apyvartinės lėšos'!M122+'11 pr._apyvartinės lėšos'!M127+'11 pr._apyvartinės lėšos'!M132+'11 pr._apyvartinės lėšos'!M136</f>
        <v>11738.999999999998</v>
      </c>
      <c r="M20" s="94">
        <f>'4 pr._savarankiškos f-jos'!N23+'4 pr._savarankiškos f-jos'!N91+'4 pr._savarankiškos f-jos'!N145+'4 pr._savarankiškos f-jos'!N149+'4 pr._savarankiškos f-jos'!N189+'4 pr._savarankiškos f-jos'!N194+'4 pr._savarankiškos f-jos'!N211+'5 pr._valstybinės f-jos'!N20+'5 pr._valstybinės f-jos'!N90+'5 pr._valstybinės f-jos'!N116+'6 pr._mokinio krepšelis'!N14+'8 pr._aplinkos apsaugos s. p.'!N16+'8 pr._aplinkos apsaugos s. p.'!N19+'9 pr._įstaigų pajamos'!N32+'9 pr._įstaigų pajamos'!N58+'10 pr._skolintos lėšos'!N28+'10 pr._skolintos lėšos'!N31+'10 pr._skolintos lėšos'!N44+'10 pr._skolintos lėšos'!N47+'10 pr._skolintos lėšos'!N51+'7 pr._kita dotacija'!N20+'7 pr._kita dotacija'!N72+'7 pr._kita dotacija'!N79+'7 pr._kita dotacija'!N89+'7 pr._kita dotacija'!N246+'7 pr._kita dotacija'!N252+'7 pr._kita dotacija'!N310+'11 pr._apyvartinės lėšos'!N15+'11 pr._apyvartinės lėšos'!N21+'11 pr._apyvartinės lėšos'!N27+'11 pr._apyvartinės lėšos'!N71+'11 pr._apyvartinės lėšos'!N88+'11 pr._apyvartinės lėšos'!N122+'11 pr._apyvartinės lėšos'!N127+'11 pr._apyvartinės lėšos'!N132+'11 pr._apyvartinės lėšos'!N136</f>
        <v>2400.5</v>
      </c>
      <c r="N20" s="94">
        <f>'4 pr._savarankiškos f-jos'!O23+'4 pr._savarankiškos f-jos'!O91+'4 pr._savarankiškos f-jos'!O145+'4 pr._savarankiškos f-jos'!O149+'4 pr._savarankiškos f-jos'!O189+'4 pr._savarankiškos f-jos'!O194+'4 pr._savarankiškos f-jos'!O211+'5 pr._valstybinės f-jos'!O20+'5 pr._valstybinės f-jos'!O90+'5 pr._valstybinės f-jos'!O116+'6 pr._mokinio krepšelis'!O14+'8 pr._aplinkos apsaugos s. p.'!O16+'8 pr._aplinkos apsaugos s. p.'!O19+'9 pr._įstaigų pajamos'!O32+'9 pr._įstaigų pajamos'!O58+'10 pr._skolintos lėšos'!O28+'10 pr._skolintos lėšos'!O31+'10 pr._skolintos lėšos'!O44+'10 pr._skolintos lėšos'!O47+'10 pr._skolintos lėšos'!O51+'7 pr._kita dotacija'!O20+'7 pr._kita dotacija'!O72+'7 pr._kita dotacija'!O79+'7 pr._kita dotacija'!O89+'7 pr._kita dotacija'!O246+'7 pr._kita dotacija'!O252+'7 pr._kita dotacija'!O310+'11 pr._apyvartinės lėšos'!O15+'11 pr._apyvartinės lėšos'!O21+'11 pr._apyvartinės lėšos'!O27+'11 pr._apyvartinės lėšos'!O71+'11 pr._apyvartinės lėšos'!O88+'11 pr._apyvartinės lėšos'!O122+'11 pr._apyvartinės lėšos'!O127+'11 pr._apyvartinės lėšos'!O132+'11 pr._apyvartinės lėšos'!O136</f>
        <v>6996.9</v>
      </c>
    </row>
    <row r="21" spans="1:14" ht="15" customHeight="1" x14ac:dyDescent="0.25">
      <c r="A21" s="5" t="s">
        <v>72</v>
      </c>
      <c r="B21" s="17" t="s">
        <v>7</v>
      </c>
      <c r="C21" s="16">
        <f t="shared" ref="C21:C31" si="2">D21+F21</f>
        <v>153.6</v>
      </c>
      <c r="D21" s="16">
        <f>'4 pr._savarankiškos f-jos'!E30+'4 pr._savarankiškos f-jos'!E99+'4 pr._savarankiškos f-jos'!E195+'5 pr._valstybinės f-jos'!E38+'5 pr._valstybinės f-jos'!E92+'7 pr._kita dotacija'!E25+'7 pr._kita dotacija'!E254+'9 pr._įstaigų pajamos'!E33+'9 pr._įstaigų pajamos'!E45++'9 pr._įstaigų pajamos'!E98</f>
        <v>153.6</v>
      </c>
      <c r="E21" s="16">
        <f>'4 pr._savarankiškos f-jos'!F30+'4 pr._savarankiškos f-jos'!F99+'4 pr._savarankiškos f-jos'!F195+'5 pr._valstybinės f-jos'!F38+'5 pr._valstybinės f-jos'!F92+'7 pr._kita dotacija'!F25+'7 pr._kita dotacija'!F254+'9 pr._įstaigų pajamos'!F33+'9 pr._įstaigų pajamos'!F45++'9 pr._įstaigų pajamos'!F98</f>
        <v>85.9</v>
      </c>
      <c r="F21" s="16">
        <f>'4 pr._savarankiškos f-jos'!G30+'4 pr._savarankiškos f-jos'!G99+'4 pr._savarankiškos f-jos'!G195+'5 pr._valstybinės f-jos'!G38+'5 pr._valstybinės f-jos'!G92+'7 pr._kita dotacija'!G25+'7 pr._kita dotacija'!G254+'9 pr._įstaigų pajamos'!G33+'9 pr._įstaigų pajamos'!G45++'9 pr._įstaigų pajamos'!G98</f>
        <v>0</v>
      </c>
      <c r="G21" s="10">
        <f t="shared" ref="G21:G33" si="3">H21+J21</f>
        <v>0</v>
      </c>
      <c r="H21" s="10">
        <f>'4 pr._savarankiškos f-jos'!I30+'4 pr._savarankiškos f-jos'!I99+'4 pr._savarankiškos f-jos'!I195+'5 pr._valstybinės f-jos'!I38+'5 pr._valstybinės f-jos'!I92+'7 pr._kita dotacija'!I25+'7 pr._kita dotacija'!I254+'9 pr._įstaigų pajamos'!I33+'9 pr._įstaigų pajamos'!I45++'9 pr._įstaigų pajamos'!I98</f>
        <v>0</v>
      </c>
      <c r="I21" s="10">
        <f>'4 pr._savarankiškos f-jos'!J30+'4 pr._savarankiškos f-jos'!J99+'4 pr._savarankiškos f-jos'!J195+'5 pr._valstybinės f-jos'!J38+'5 pr._valstybinės f-jos'!J92+'7 pr._kita dotacija'!J25+'7 pr._kita dotacija'!J254+'9 pr._įstaigų pajamos'!J33+'9 pr._įstaigų pajamos'!J45++'9 pr._įstaigų pajamos'!J98</f>
        <v>0</v>
      </c>
      <c r="J21" s="10">
        <f>'4 pr._savarankiškos f-jos'!K30+'4 pr._savarankiškos f-jos'!K99+'4 pr._savarankiškos f-jos'!K195+'5 pr._valstybinės f-jos'!K38+'5 pr._valstybinės f-jos'!K92+'7 pr._kita dotacija'!K25+'7 pr._kita dotacija'!K254+'9 pr._įstaigų pajamos'!K33+'9 pr._įstaigų pajamos'!K45++'9 pr._įstaigų pajamos'!K98</f>
        <v>0</v>
      </c>
      <c r="K21" s="94">
        <f t="shared" ref="K21:K33" si="4">L21+N21</f>
        <v>153.6</v>
      </c>
      <c r="L21" s="94">
        <f>'4 pr._savarankiškos f-jos'!M30+'4 pr._savarankiškos f-jos'!M99+'4 pr._savarankiškos f-jos'!M195+'5 pr._valstybinės f-jos'!M38+'5 pr._valstybinės f-jos'!M92+'7 pr._kita dotacija'!M25+'7 pr._kita dotacija'!M254+'9 pr._įstaigų pajamos'!M33+'9 pr._įstaigų pajamos'!M45++'9 pr._įstaigų pajamos'!M98</f>
        <v>153.6</v>
      </c>
      <c r="M21" s="94">
        <f>'4 pr._savarankiškos f-jos'!N30+'4 pr._savarankiškos f-jos'!N99+'4 pr._savarankiškos f-jos'!N195+'5 pr._valstybinės f-jos'!N38+'5 pr._valstybinės f-jos'!N92+'7 pr._kita dotacija'!N25+'7 pr._kita dotacija'!N254+'9 pr._įstaigų pajamos'!N33+'9 pr._įstaigų pajamos'!N45++'9 pr._įstaigų pajamos'!N98</f>
        <v>85.9</v>
      </c>
      <c r="N21" s="94">
        <f>'4 pr._savarankiškos f-jos'!O30+'4 pr._savarankiškos f-jos'!O99+'4 pr._savarankiškos f-jos'!O195+'5 pr._valstybinės f-jos'!O38+'5 pr._valstybinės f-jos'!O92+'7 pr._kita dotacija'!O25+'7 pr._kita dotacija'!O254+'9 pr._įstaigų pajamos'!O33+'9 pr._įstaigų pajamos'!O45++'9 pr._įstaigų pajamos'!O98</f>
        <v>0</v>
      </c>
    </row>
    <row r="22" spans="1:14" ht="15" customHeight="1" x14ac:dyDescent="0.25">
      <c r="A22" s="5" t="s">
        <v>73</v>
      </c>
      <c r="B22" s="17" t="s">
        <v>10</v>
      </c>
      <c r="C22" s="16">
        <f t="shared" si="2"/>
        <v>145.09999999999997</v>
      </c>
      <c r="D22" s="16">
        <f>'4 pr._savarankiškos f-jos'!E36+'4 pr._savarankiškos f-jos'!E103+'4 pr._savarankiškos f-jos'!E196+'5 pr._valstybinės f-jos'!E42+'5 pr._valstybinės f-jos'!E94+'7 pr._kita dotacija'!E258+'7 pr._kita dotacija'!E29+'9 pr._įstaigų pajamos'!E34+'9 pr._įstaigų pajamos'!E46+'9 pr._įstaigų pajamos'!E99</f>
        <v>145.09999999999997</v>
      </c>
      <c r="E22" s="16">
        <f>'4 pr._savarankiškos f-jos'!F36+'4 pr._savarankiškos f-jos'!F103+'4 pr._savarankiškos f-jos'!F196+'5 pr._valstybinės f-jos'!F42+'5 pr._valstybinės f-jos'!F94+'7 pr._kita dotacija'!F258+'7 pr._kita dotacija'!F29+'9 pr._įstaigų pajamos'!F34+'9 pr._įstaigų pajamos'!F46+'9 pr._įstaigų pajamos'!F99</f>
        <v>88.5</v>
      </c>
      <c r="F22" s="16">
        <f>'4 pr._savarankiškos f-jos'!G36+'4 pr._savarankiškos f-jos'!G103+'4 pr._savarankiškos f-jos'!G196+'5 pr._valstybinės f-jos'!G42+'5 pr._valstybinės f-jos'!G94+'7 pr._kita dotacija'!G258+'7 pr._kita dotacija'!G29+'9 pr._įstaigų pajamos'!G34+'9 pr._įstaigų pajamos'!G46+'9 pr._įstaigų pajamos'!G99</f>
        <v>0</v>
      </c>
      <c r="G22" s="10">
        <f t="shared" si="3"/>
        <v>0</v>
      </c>
      <c r="H22" s="10">
        <f>'4 pr._savarankiškos f-jos'!I36+'4 pr._savarankiškos f-jos'!I103+'4 pr._savarankiškos f-jos'!I196+'5 pr._valstybinės f-jos'!I42+'5 pr._valstybinės f-jos'!I94+'7 pr._kita dotacija'!I258+'7 pr._kita dotacija'!I29+'9 pr._įstaigų pajamos'!I34+'9 pr._įstaigų pajamos'!I46+'9 pr._įstaigų pajamos'!I99</f>
        <v>0</v>
      </c>
      <c r="I22" s="10">
        <f>'4 pr._savarankiškos f-jos'!J36+'4 pr._savarankiškos f-jos'!J103+'4 pr._savarankiškos f-jos'!J196+'5 pr._valstybinės f-jos'!J42+'5 pr._valstybinės f-jos'!J94+'7 pr._kita dotacija'!J258+'7 pr._kita dotacija'!J29+'9 pr._įstaigų pajamos'!J34+'9 pr._įstaigų pajamos'!J46+'9 pr._įstaigų pajamos'!J99</f>
        <v>0</v>
      </c>
      <c r="J22" s="10">
        <f>'4 pr._savarankiškos f-jos'!K36+'4 pr._savarankiškos f-jos'!K103+'4 pr._savarankiškos f-jos'!K196+'5 pr._valstybinės f-jos'!K42+'5 pr._valstybinės f-jos'!K94+'7 pr._kita dotacija'!K258+'7 pr._kita dotacija'!K29+'9 pr._įstaigų pajamos'!K34+'9 pr._įstaigų pajamos'!K46+'9 pr._įstaigų pajamos'!K99</f>
        <v>0</v>
      </c>
      <c r="K22" s="94">
        <f t="shared" si="4"/>
        <v>145.09999999999997</v>
      </c>
      <c r="L22" s="94">
        <f>'4 pr._savarankiškos f-jos'!M36+'4 pr._savarankiškos f-jos'!M103+'4 pr._savarankiškos f-jos'!M196+'5 pr._valstybinės f-jos'!M42+'5 pr._valstybinės f-jos'!M94+'7 pr._kita dotacija'!M258+'7 pr._kita dotacija'!M29+'9 pr._įstaigų pajamos'!M34+'9 pr._įstaigų pajamos'!M46+'9 pr._įstaigų pajamos'!M99</f>
        <v>145.09999999999997</v>
      </c>
      <c r="M22" s="94">
        <f>'4 pr._savarankiškos f-jos'!N36+'4 pr._savarankiškos f-jos'!N103+'4 pr._savarankiškos f-jos'!N196+'5 pr._valstybinės f-jos'!N42+'5 pr._valstybinės f-jos'!N94+'7 pr._kita dotacija'!N258+'7 pr._kita dotacija'!N29+'9 pr._įstaigų pajamos'!N34+'9 pr._įstaigų pajamos'!N46+'9 pr._įstaigų pajamos'!N99</f>
        <v>88.5</v>
      </c>
      <c r="N22" s="94">
        <f>'4 pr._savarankiškos f-jos'!O36+'4 pr._savarankiškos f-jos'!O103+'4 pr._savarankiškos f-jos'!O196+'5 pr._valstybinės f-jos'!O42+'5 pr._valstybinės f-jos'!O94+'7 pr._kita dotacija'!O258+'7 pr._kita dotacija'!O29+'9 pr._įstaigų pajamos'!O34+'9 pr._įstaigų pajamos'!O46+'9 pr._įstaigų pajamos'!O99</f>
        <v>0</v>
      </c>
    </row>
    <row r="23" spans="1:14" ht="15" customHeight="1" x14ac:dyDescent="0.25">
      <c r="A23" s="5" t="s">
        <v>74</v>
      </c>
      <c r="B23" s="17" t="s">
        <v>11</v>
      </c>
      <c r="C23" s="16">
        <f t="shared" si="2"/>
        <v>275.39999999999998</v>
      </c>
      <c r="D23" s="16">
        <f>'4 pr._savarankiškos f-jos'!E41+'4 pr._savarankiškos f-jos'!E107+'4 pr._savarankiškos f-jos'!E197+'5 pr._valstybinės f-jos'!E46+'5 pr._valstybinės f-jos'!E96+'7 pr._kita dotacija'!E33+'7 pr._kita dotacija'!E262+'9 pr._įstaigų pajamos'!E35+'9 pr._įstaigų pajamos'!E47+'9 pr._įstaigų pajamos'!E100</f>
        <v>271.2</v>
      </c>
      <c r="E23" s="16">
        <f>'4 pr._savarankiškos f-jos'!F41+'4 pr._savarankiškos f-jos'!F107+'4 pr._savarankiškos f-jos'!F197+'5 pr._valstybinės f-jos'!F46+'5 pr._valstybinės f-jos'!F96+'7 pr._kita dotacija'!F33+'7 pr._kita dotacija'!F262+'9 pr._įstaigų pajamos'!F35+'9 pr._įstaigų pajamos'!F47+'9 pr._įstaigų pajamos'!F100</f>
        <v>161.80000000000001</v>
      </c>
      <c r="F23" s="16">
        <f>'4 pr._savarankiškos f-jos'!G41+'4 pr._savarankiškos f-jos'!G107+'4 pr._savarankiškos f-jos'!G197+'5 pr._valstybinės f-jos'!G46+'5 pr._valstybinės f-jos'!G96+'7 pr._kita dotacija'!G33+'7 pr._kita dotacija'!G262+'9 pr._įstaigų pajamos'!G35+'9 pr._įstaigų pajamos'!G47+'9 pr._įstaigų pajamos'!G100</f>
        <v>4.2</v>
      </c>
      <c r="G23" s="10">
        <f t="shared" si="3"/>
        <v>5.6</v>
      </c>
      <c r="H23" s="10">
        <f>'4 pr._savarankiškos f-jos'!I41+'4 pr._savarankiškos f-jos'!I107+'4 pr._savarankiškos f-jos'!I197+'5 pr._valstybinės f-jos'!I46+'5 pr._valstybinės f-jos'!I96+'7 pr._kita dotacija'!I33+'7 pr._kita dotacija'!I262+'9 pr._įstaigų pajamos'!I35+'9 pr._įstaigų pajamos'!I47+'9 pr._įstaigų pajamos'!I100</f>
        <v>5.6</v>
      </c>
      <c r="I23" s="10">
        <f>'4 pr._savarankiškos f-jos'!J41+'4 pr._savarankiškos f-jos'!J107+'4 pr._savarankiškos f-jos'!J197+'5 pr._valstybinės f-jos'!J46+'5 pr._valstybinės f-jos'!J96+'7 pr._kita dotacija'!J33+'7 pr._kita dotacija'!J262+'9 pr._įstaigų pajamos'!J35+'9 pr._įstaigų pajamos'!J47+'9 pr._įstaigų pajamos'!J100</f>
        <v>4.2</v>
      </c>
      <c r="J23" s="10">
        <f>'4 pr._savarankiškos f-jos'!K41+'4 pr._savarankiškos f-jos'!K107+'4 pr._savarankiškos f-jos'!K197+'5 pr._valstybinės f-jos'!K46+'5 pr._valstybinės f-jos'!K96+'7 pr._kita dotacija'!K33+'7 pr._kita dotacija'!K262+'9 pr._įstaigų pajamos'!K35+'9 pr._įstaigų pajamos'!K47+'9 pr._įstaigų pajamos'!K100</f>
        <v>0</v>
      </c>
      <c r="K23" s="94">
        <f t="shared" si="4"/>
        <v>281</v>
      </c>
      <c r="L23" s="94">
        <f>'4 pr._savarankiškos f-jos'!M41+'4 pr._savarankiškos f-jos'!M107+'4 pr._savarankiškos f-jos'!M197+'5 pr._valstybinės f-jos'!M46+'5 pr._valstybinės f-jos'!M96+'7 pr._kita dotacija'!M33+'7 pr._kita dotacija'!M262+'9 pr._įstaigų pajamos'!M35+'9 pr._įstaigų pajamos'!M47+'9 pr._įstaigų pajamos'!M100</f>
        <v>276.8</v>
      </c>
      <c r="M23" s="94">
        <f>'4 pr._savarankiškos f-jos'!N41+'4 pr._savarankiškos f-jos'!N107+'4 pr._savarankiškos f-jos'!N197+'5 pr._valstybinės f-jos'!N46+'5 pr._valstybinės f-jos'!N96+'7 pr._kita dotacija'!N33+'7 pr._kita dotacija'!N262+'9 pr._įstaigų pajamos'!N35+'9 pr._įstaigų pajamos'!N47+'9 pr._įstaigų pajamos'!N100</f>
        <v>166</v>
      </c>
      <c r="N23" s="94">
        <f>'4 pr._savarankiškos f-jos'!O41+'4 pr._savarankiškos f-jos'!O107+'4 pr._savarankiškos f-jos'!O197+'5 pr._valstybinės f-jos'!O46+'5 pr._valstybinės f-jos'!O96+'7 pr._kita dotacija'!O33+'7 pr._kita dotacija'!O262+'9 pr._įstaigų pajamos'!O35+'9 pr._įstaigų pajamos'!O47+'9 pr._įstaigų pajamos'!O100</f>
        <v>4.2</v>
      </c>
    </row>
    <row r="24" spans="1:14" ht="15" customHeight="1" x14ac:dyDescent="0.25">
      <c r="A24" s="5" t="s">
        <v>75</v>
      </c>
      <c r="B24" s="17" t="s">
        <v>12</v>
      </c>
      <c r="C24" s="16">
        <f t="shared" si="2"/>
        <v>171.2</v>
      </c>
      <c r="D24" s="16">
        <f>'4 pr._savarankiškos f-jos'!E47+'4 pr._savarankiškos f-jos'!E111+'5 pr._valstybinės f-jos'!E50+'5 pr._valstybinės f-jos'!E98+'7 pr._kita dotacija'!E38+'9 pr._įstaigų pajamos'!E36+'9 pr._įstaigų pajamos'!E48+'11 pr._apyvartinės lėšos'!E78+'11 pr._apyvartinės lėšos'!E83</f>
        <v>167.7</v>
      </c>
      <c r="E24" s="16">
        <f>'4 pr._savarankiškos f-jos'!F47+'4 pr._savarankiškos f-jos'!F111+'5 pr._valstybinės f-jos'!F50+'5 pr._valstybinės f-jos'!F98+'7 pr._kita dotacija'!F38+'9 pr._įstaigų pajamos'!F36+'9 pr._įstaigų pajamos'!F48+'11 pr._apyvartinės lėšos'!F78+'11 pr._apyvartinės lėšos'!F83</f>
        <v>97.399999999999991</v>
      </c>
      <c r="F24" s="16">
        <f>'4 pr._savarankiškos f-jos'!G47+'4 pr._savarankiškos f-jos'!G111+'5 pr._valstybinės f-jos'!G50+'5 pr._valstybinės f-jos'!G98+'7 pr._kita dotacija'!G38+'9 pr._įstaigų pajamos'!G36+'9 pr._įstaigų pajamos'!G48+'11 pr._apyvartinės lėšos'!G78+'11 pr._apyvartinės lėšos'!G83</f>
        <v>3.5</v>
      </c>
      <c r="G24" s="10">
        <f t="shared" si="3"/>
        <v>3.5</v>
      </c>
      <c r="H24" s="10">
        <f>'4 pr._savarankiškos f-jos'!I47+'4 pr._savarankiškos f-jos'!I111+'5 pr._valstybinės f-jos'!I50+'5 pr._valstybinės f-jos'!I98+'7 pr._kita dotacija'!I38+'9 pr._įstaigų pajamos'!I36+'9 pr._įstaigų pajamos'!I48+'11 pr._apyvartinės lėšos'!I78+'11 pr._apyvartinės lėšos'!I83</f>
        <v>0</v>
      </c>
      <c r="I24" s="10">
        <f>'4 pr._savarankiškos f-jos'!J47+'4 pr._savarankiškos f-jos'!J111+'5 pr._valstybinės f-jos'!J50+'5 pr._valstybinės f-jos'!J98+'7 pr._kita dotacija'!J38+'9 pr._įstaigų pajamos'!J36+'9 pr._įstaigų pajamos'!J48+'11 pr._apyvartinės lėšos'!J78+'11 pr._apyvartinės lėšos'!J83</f>
        <v>0</v>
      </c>
      <c r="J24" s="10">
        <f>'4 pr._savarankiškos f-jos'!K47+'4 pr._savarankiškos f-jos'!K111+'5 pr._valstybinės f-jos'!K50+'5 pr._valstybinės f-jos'!K98+'7 pr._kita dotacija'!K38+'9 pr._įstaigų pajamos'!K36+'9 pr._įstaigų pajamos'!K48+'11 pr._apyvartinės lėšos'!K78+'11 pr._apyvartinės lėšos'!K83</f>
        <v>3.5</v>
      </c>
      <c r="K24" s="94">
        <f t="shared" si="4"/>
        <v>174.7</v>
      </c>
      <c r="L24" s="94">
        <f>'4 pr._savarankiškos f-jos'!M47+'4 pr._savarankiškos f-jos'!M111+'5 pr._valstybinės f-jos'!M50+'5 pr._valstybinės f-jos'!M98+'7 pr._kita dotacija'!M38+'9 pr._įstaigų pajamos'!M36+'9 pr._įstaigų pajamos'!M48+'11 pr._apyvartinės lėšos'!M78+'11 pr._apyvartinės lėšos'!M83</f>
        <v>167.7</v>
      </c>
      <c r="M24" s="94">
        <f>'4 pr._savarankiškos f-jos'!N47+'4 pr._savarankiškos f-jos'!N111+'5 pr._valstybinės f-jos'!N50+'5 pr._valstybinės f-jos'!N98+'7 pr._kita dotacija'!N38+'9 pr._įstaigų pajamos'!N36+'9 pr._įstaigų pajamos'!N48+'11 pr._apyvartinės lėšos'!N78+'11 pr._apyvartinės lėšos'!N83</f>
        <v>97.399999999999991</v>
      </c>
      <c r="N24" s="94">
        <f>'4 pr._savarankiškos f-jos'!O47+'4 pr._savarankiškos f-jos'!O111+'5 pr._valstybinės f-jos'!O50+'5 pr._valstybinės f-jos'!O98+'7 pr._kita dotacija'!O38+'9 pr._įstaigų pajamos'!O36+'9 pr._įstaigų pajamos'!O48+'11 pr._apyvartinės lėšos'!O78+'11 pr._apyvartinės lėšos'!O83</f>
        <v>7</v>
      </c>
    </row>
    <row r="25" spans="1:14" ht="15" customHeight="1" x14ac:dyDescent="0.25">
      <c r="A25" s="5" t="s">
        <v>76</v>
      </c>
      <c r="B25" s="17" t="s">
        <v>13</v>
      </c>
      <c r="C25" s="16">
        <f t="shared" si="2"/>
        <v>119.69999999999999</v>
      </c>
      <c r="D25" s="16">
        <f>'4 pr._savarankiškos f-jos'!E52+'4 pr._savarankiškos f-jos'!E115+'5 pr._valstybinės f-jos'!E54+'5 pr._valstybinės f-jos'!E100+'7 pr._kita dotacija'!E42+'9 pr._įstaigų pajamos'!E49</f>
        <v>119.69999999999999</v>
      </c>
      <c r="E25" s="16">
        <f>'4 pr._savarankiškos f-jos'!F52+'4 pr._savarankiškos f-jos'!F115+'5 pr._valstybinės f-jos'!F54+'5 pr._valstybinės f-jos'!F100+'7 pr._kita dotacija'!F42+'9 pr._įstaigų pajamos'!F49</f>
        <v>70.599999999999994</v>
      </c>
      <c r="F25" s="16">
        <f>'4 pr._savarankiškos f-jos'!G52+'4 pr._savarankiškos f-jos'!G115+'5 pr._valstybinės f-jos'!G54+'5 pr._valstybinės f-jos'!G100+'7 pr._kita dotacija'!G42+'9 pr._įstaigų pajamos'!G49</f>
        <v>0</v>
      </c>
      <c r="G25" s="10">
        <f t="shared" si="3"/>
        <v>2.2000000000000002</v>
      </c>
      <c r="H25" s="10">
        <f>'4 pr._savarankiškos f-jos'!I52+'4 pr._savarankiškos f-jos'!I115+'5 pr._valstybinės f-jos'!I54+'5 pr._valstybinės f-jos'!I100+'7 pr._kita dotacija'!I42+'9 pr._įstaigų pajamos'!I49</f>
        <v>1.5</v>
      </c>
      <c r="I25" s="10">
        <f>'4 pr._savarankiškos f-jos'!J52+'4 pr._savarankiškos f-jos'!J115+'5 pr._valstybinės f-jos'!J54+'5 pr._valstybinės f-jos'!J100+'7 pr._kita dotacija'!J42+'9 pr._įstaigų pajamos'!J49</f>
        <v>1.6999999999999997</v>
      </c>
      <c r="J25" s="10">
        <f>'4 pr._savarankiškos f-jos'!K52+'4 pr._savarankiškos f-jos'!K115+'5 pr._valstybinės f-jos'!K54+'5 pr._valstybinės f-jos'!K100+'7 pr._kita dotacija'!K42+'9 pr._įstaigų pajamos'!K49</f>
        <v>0.7</v>
      </c>
      <c r="K25" s="94">
        <f t="shared" si="4"/>
        <v>121.89999999999999</v>
      </c>
      <c r="L25" s="94">
        <f>'4 pr._savarankiškos f-jos'!M52+'4 pr._savarankiškos f-jos'!M115+'5 pr._valstybinės f-jos'!M54+'5 pr._valstybinės f-jos'!M100+'7 pr._kita dotacija'!M42+'9 pr._įstaigų pajamos'!M49</f>
        <v>121.19999999999999</v>
      </c>
      <c r="M25" s="94">
        <f>'4 pr._savarankiškos f-jos'!N52+'4 pr._savarankiškos f-jos'!N115+'5 pr._valstybinės f-jos'!N54+'5 pr._valstybinės f-jos'!N100+'7 pr._kita dotacija'!N42+'9 pr._įstaigų pajamos'!N49</f>
        <v>72.3</v>
      </c>
      <c r="N25" s="94">
        <f>'4 pr._savarankiškos f-jos'!O52+'4 pr._savarankiškos f-jos'!O115+'5 pr._valstybinės f-jos'!O54+'5 pr._valstybinės f-jos'!O100+'7 pr._kita dotacija'!O42+'9 pr._įstaigų pajamos'!O49</f>
        <v>0.7</v>
      </c>
    </row>
    <row r="26" spans="1:14" ht="15" customHeight="1" x14ac:dyDescent="0.25">
      <c r="A26" s="5" t="s">
        <v>77</v>
      </c>
      <c r="B26" s="12" t="s">
        <v>14</v>
      </c>
      <c r="C26" s="16">
        <f t="shared" si="2"/>
        <v>147.60000000000002</v>
      </c>
      <c r="D26" s="16">
        <f>'4 pr._savarankiškos f-jos'!E57+'4 pr._savarankiškos f-jos'!E119+'5 pr._valstybinės f-jos'!E58+'5 pr._valstybinės f-jos'!E102+'7 pr._kita dotacija'!E46+'9 pr._įstaigų pajamos'!E37+'9 pr._įstaigų pajamos'!E50</f>
        <v>147.60000000000002</v>
      </c>
      <c r="E26" s="16">
        <f>'4 pr._savarankiškos f-jos'!F57+'4 pr._savarankiškos f-jos'!F119+'5 pr._valstybinės f-jos'!F58+'5 pr._valstybinės f-jos'!F102+'7 pr._kita dotacija'!F46+'9 pr._įstaigų pajamos'!F37+'9 pr._įstaigų pajamos'!F50</f>
        <v>73.399999999999991</v>
      </c>
      <c r="F26" s="16">
        <f>'4 pr._savarankiškos f-jos'!G57+'4 pr._savarankiškos f-jos'!G119+'5 pr._valstybinės f-jos'!G58+'5 pr._valstybinės f-jos'!G102+'7 pr._kita dotacija'!G46+'9 pr._įstaigų pajamos'!G37+'9 pr._įstaigų pajamos'!G50</f>
        <v>0</v>
      </c>
      <c r="G26" s="10">
        <f t="shared" si="3"/>
        <v>0</v>
      </c>
      <c r="H26" s="10">
        <f>'4 pr._savarankiškos f-jos'!I57+'4 pr._savarankiškos f-jos'!I119+'5 pr._valstybinės f-jos'!I58+'5 pr._valstybinės f-jos'!I102+'7 pr._kita dotacija'!I46+'9 pr._įstaigų pajamos'!I37+'9 pr._įstaigų pajamos'!I50</f>
        <v>0</v>
      </c>
      <c r="I26" s="10">
        <f>'4 pr._savarankiškos f-jos'!J57+'4 pr._savarankiškos f-jos'!J119+'5 pr._valstybinės f-jos'!J58+'5 pr._valstybinės f-jos'!J102+'7 pr._kita dotacija'!J46+'9 pr._įstaigų pajamos'!J37+'9 pr._įstaigų pajamos'!J50</f>
        <v>0</v>
      </c>
      <c r="J26" s="10">
        <f>'4 pr._savarankiškos f-jos'!K57+'4 pr._savarankiškos f-jos'!K119+'5 pr._valstybinės f-jos'!K58+'5 pr._valstybinės f-jos'!K102+'7 pr._kita dotacija'!K46+'9 pr._įstaigų pajamos'!K37+'9 pr._įstaigų pajamos'!K50</f>
        <v>0</v>
      </c>
      <c r="K26" s="94">
        <f t="shared" si="4"/>
        <v>147.60000000000002</v>
      </c>
      <c r="L26" s="94">
        <f>'4 pr._savarankiškos f-jos'!M57+'4 pr._savarankiškos f-jos'!M119+'5 pr._valstybinės f-jos'!M58+'5 pr._valstybinės f-jos'!M102+'7 pr._kita dotacija'!M46+'9 pr._įstaigų pajamos'!M37+'9 pr._įstaigų pajamos'!M50</f>
        <v>147.60000000000002</v>
      </c>
      <c r="M26" s="94">
        <f>'4 pr._savarankiškos f-jos'!N57+'4 pr._savarankiškos f-jos'!N119+'5 pr._valstybinės f-jos'!N58+'5 pr._valstybinės f-jos'!N102+'7 pr._kita dotacija'!N46+'9 pr._įstaigų pajamos'!N37+'9 pr._įstaigų pajamos'!N50</f>
        <v>73.399999999999991</v>
      </c>
      <c r="N26" s="94">
        <f>'4 pr._savarankiškos f-jos'!O57+'4 pr._savarankiškos f-jos'!O119+'5 pr._valstybinės f-jos'!O58+'5 pr._valstybinės f-jos'!O102+'7 pr._kita dotacija'!O46+'9 pr._įstaigų pajamos'!O37+'9 pr._įstaigų pajamos'!O50</f>
        <v>0</v>
      </c>
    </row>
    <row r="27" spans="1:14" ht="15" customHeight="1" x14ac:dyDescent="0.25">
      <c r="A27" s="13" t="s">
        <v>78</v>
      </c>
      <c r="B27" s="12" t="s">
        <v>15</v>
      </c>
      <c r="C27" s="16">
        <f t="shared" si="2"/>
        <v>166.7</v>
      </c>
      <c r="D27" s="16">
        <f>'4 pr._savarankiškos f-jos'!E62+'4 pr._savarankiškos f-jos'!E123++'4 pr._savarankiškos f-jos'!E198+'5 pr._valstybinės f-jos'!E62+'5 pr._valstybinės f-jos'!E104+'7 pr._kita dotacija'!E50+'7 pr._kita dotacija'!E266+'9 pr._įstaigų pajamos'!E38+'9 pr._įstaigų pajamos'!E51+'9 pr._įstaigų pajamos'!E101+'11 pr._apyvartinės lėšos'!E85</f>
        <v>164.7</v>
      </c>
      <c r="E27" s="16">
        <f>'4 pr._savarankiškos f-jos'!F62+'4 pr._savarankiškos f-jos'!F123++'4 pr._savarankiškos f-jos'!F198+'5 pr._valstybinės f-jos'!F62+'5 pr._valstybinės f-jos'!F104+'7 pr._kita dotacija'!F50+'7 pr._kita dotacija'!F266+'9 pr._įstaigų pajamos'!F38+'9 pr._įstaigų pajamos'!F51+'9 pr._įstaigų pajamos'!F101+'11 pr._apyvartinės lėšos'!F85</f>
        <v>101.7</v>
      </c>
      <c r="F27" s="16">
        <f>'4 pr._savarankiškos f-jos'!G62+'4 pr._savarankiškos f-jos'!G123++'4 pr._savarankiškos f-jos'!G198+'5 pr._valstybinės f-jos'!G62+'5 pr._valstybinės f-jos'!G104+'7 pr._kita dotacija'!G50+'7 pr._kita dotacija'!G266+'9 pr._įstaigų pajamos'!G38+'9 pr._įstaigų pajamos'!G51+'9 pr._įstaigų pajamos'!G101+'11 pr._apyvartinės lėšos'!G85</f>
        <v>2</v>
      </c>
      <c r="G27" s="10">
        <f t="shared" si="3"/>
        <v>0.4</v>
      </c>
      <c r="H27" s="10">
        <f>'4 pr._savarankiškos f-jos'!I62+'4 pr._savarankiškos f-jos'!I123++'4 pr._savarankiškos f-jos'!I198+'5 pr._valstybinės f-jos'!I62+'5 pr._valstybinės f-jos'!I104+'7 pr._kita dotacija'!I50+'7 pr._kita dotacija'!I266+'9 pr._įstaigų pajamos'!I38+'9 pr._įstaigų pajamos'!I51+'9 pr._įstaigų pajamos'!I101+'11 pr._apyvartinės lėšos'!I85</f>
        <v>0.4</v>
      </c>
      <c r="I27" s="10">
        <f>'4 pr._savarankiškos f-jos'!J62+'4 pr._savarankiškos f-jos'!J123++'4 pr._savarankiškos f-jos'!J198+'5 pr._valstybinės f-jos'!J62+'5 pr._valstybinės f-jos'!J104+'7 pr._kita dotacija'!J50+'7 pr._kita dotacija'!J266+'9 pr._įstaigų pajamos'!J38+'9 pr._įstaigų pajamos'!J51+'9 pr._įstaigų pajamos'!J101+'11 pr._apyvartinės lėšos'!J85</f>
        <v>0</v>
      </c>
      <c r="J27" s="10">
        <f>'4 pr._savarankiškos f-jos'!K62+'4 pr._savarankiškos f-jos'!K123++'4 pr._savarankiškos f-jos'!K198+'5 pr._valstybinės f-jos'!K62+'5 pr._valstybinės f-jos'!K104+'7 pr._kita dotacija'!K50+'7 pr._kita dotacija'!K266+'9 pr._įstaigų pajamos'!K38+'9 pr._įstaigų pajamos'!K51+'9 pr._įstaigų pajamos'!K101+'11 pr._apyvartinės lėšos'!K85</f>
        <v>0</v>
      </c>
      <c r="K27" s="94">
        <f t="shared" si="4"/>
        <v>167.1</v>
      </c>
      <c r="L27" s="94">
        <f>'4 pr._savarankiškos f-jos'!M62+'4 pr._savarankiškos f-jos'!M123++'4 pr._savarankiškos f-jos'!M198+'5 pr._valstybinės f-jos'!M62+'5 pr._valstybinės f-jos'!M104+'7 pr._kita dotacija'!M50+'7 pr._kita dotacija'!M266+'9 pr._įstaigų pajamos'!M38+'9 pr._įstaigų pajamos'!M51+'9 pr._įstaigų pajamos'!M101+'11 pr._apyvartinės lėšos'!M85</f>
        <v>165.1</v>
      </c>
      <c r="M27" s="94">
        <f>'4 pr._savarankiškos f-jos'!N62+'4 pr._savarankiškos f-jos'!N123++'4 pr._savarankiškos f-jos'!N198+'5 pr._valstybinės f-jos'!N62+'5 pr._valstybinės f-jos'!N104+'7 pr._kita dotacija'!N50+'7 pr._kita dotacija'!N266+'9 pr._įstaigų pajamos'!N38+'9 pr._įstaigų pajamos'!N51+'9 pr._įstaigų pajamos'!N101+'11 pr._apyvartinės lėšos'!N85</f>
        <v>101.7</v>
      </c>
      <c r="N27" s="94">
        <f>'4 pr._savarankiškos f-jos'!O62+'4 pr._savarankiškos f-jos'!O123++'4 pr._savarankiškos f-jos'!O198+'5 pr._valstybinės f-jos'!O62+'5 pr._valstybinės f-jos'!O104+'7 pr._kita dotacija'!O50+'7 pr._kita dotacija'!O266+'9 pr._įstaigų pajamos'!O38+'9 pr._įstaigų pajamos'!O51+'9 pr._įstaigų pajamos'!O101+'11 pr._apyvartinės lėšos'!O85</f>
        <v>2</v>
      </c>
    </row>
    <row r="28" spans="1:14" ht="15" customHeight="1" x14ac:dyDescent="0.25">
      <c r="A28" s="19" t="s">
        <v>79</v>
      </c>
      <c r="B28" s="17" t="s">
        <v>16</v>
      </c>
      <c r="C28" s="16">
        <f t="shared" si="2"/>
        <v>270.10000000000002</v>
      </c>
      <c r="D28" s="16">
        <f>'4 pr._savarankiškos f-jos'!E67+'4 pr._savarankiškos f-jos'!E127+'5 pr._valstybinės f-jos'!E66+'5 pr._valstybinės f-jos'!E106+'7 pr._kita dotacija'!E54+'9 pr._įstaigų pajamos'!E39+'9 pr._įstaigų pajamos'!E52</f>
        <v>267.5</v>
      </c>
      <c r="E28" s="16">
        <f>'4 pr._savarankiškos f-jos'!F67+'4 pr._savarankiškos f-jos'!F127+'5 pr._valstybinės f-jos'!F66+'5 pr._valstybinės f-jos'!F106+'7 pr._kita dotacija'!F54+'9 pr._įstaigų pajamos'!F39+'9 pr._įstaigų pajamos'!F52</f>
        <v>156.29999999999998</v>
      </c>
      <c r="F28" s="16">
        <f>'4 pr._savarankiškos f-jos'!G67+'4 pr._savarankiškos f-jos'!G127+'5 pr._valstybinės f-jos'!G66+'5 pr._valstybinės f-jos'!G106+'7 pr._kita dotacija'!G54+'9 pr._įstaigų pajamos'!G39+'9 pr._įstaigų pajamos'!G52</f>
        <v>2.6</v>
      </c>
      <c r="G28" s="10">
        <f t="shared" si="3"/>
        <v>0</v>
      </c>
      <c r="H28" s="10">
        <f>'4 pr._savarankiškos f-jos'!I67+'4 pr._savarankiškos f-jos'!I127+'5 pr._valstybinės f-jos'!I66+'5 pr._valstybinės f-jos'!I106+'7 pr._kita dotacija'!I54+'9 pr._įstaigų pajamos'!I39+'9 pr._įstaigų pajamos'!I52</f>
        <v>0</v>
      </c>
      <c r="I28" s="10">
        <f>'4 pr._savarankiškos f-jos'!J67+'4 pr._savarankiškos f-jos'!J127+'5 pr._valstybinės f-jos'!J66+'5 pr._valstybinės f-jos'!J106+'7 pr._kita dotacija'!J54+'9 pr._įstaigų pajamos'!J39+'9 pr._įstaigų pajamos'!J52</f>
        <v>0</v>
      </c>
      <c r="J28" s="10">
        <f>'4 pr._savarankiškos f-jos'!K67+'4 pr._savarankiškos f-jos'!K127+'5 pr._valstybinės f-jos'!K66+'5 pr._valstybinės f-jos'!K106+'7 pr._kita dotacija'!K54+'9 pr._įstaigų pajamos'!K39+'9 pr._įstaigų pajamos'!K52</f>
        <v>0</v>
      </c>
      <c r="K28" s="94">
        <f t="shared" si="4"/>
        <v>270.10000000000002</v>
      </c>
      <c r="L28" s="94">
        <f>'4 pr._savarankiškos f-jos'!M67+'4 pr._savarankiškos f-jos'!M127+'5 pr._valstybinės f-jos'!M66+'5 pr._valstybinės f-jos'!M106+'7 pr._kita dotacija'!M54+'9 pr._įstaigų pajamos'!M39+'9 pr._įstaigų pajamos'!M52</f>
        <v>267.5</v>
      </c>
      <c r="M28" s="94">
        <f>'4 pr._savarankiškos f-jos'!N67+'4 pr._savarankiškos f-jos'!N127+'5 pr._valstybinės f-jos'!N66+'5 pr._valstybinės f-jos'!N106+'7 pr._kita dotacija'!N54+'9 pr._įstaigų pajamos'!N39+'9 pr._įstaigų pajamos'!N52</f>
        <v>156.29999999999998</v>
      </c>
      <c r="N28" s="94">
        <f>'4 pr._savarankiškos f-jos'!O67+'4 pr._savarankiškos f-jos'!O127+'5 pr._valstybinės f-jos'!O66+'5 pr._valstybinės f-jos'!O106+'7 pr._kita dotacija'!O54+'9 pr._įstaigų pajamos'!O39+'9 pr._įstaigų pajamos'!O52</f>
        <v>2.6</v>
      </c>
    </row>
    <row r="29" spans="1:14" ht="15" customHeight="1" x14ac:dyDescent="0.25">
      <c r="A29" s="5" t="s">
        <v>80</v>
      </c>
      <c r="B29" s="17" t="s">
        <v>17</v>
      </c>
      <c r="C29" s="16">
        <f t="shared" si="2"/>
        <v>148.79999999999998</v>
      </c>
      <c r="D29" s="16">
        <f>'4 pr._savarankiškos f-jos'!E73+'4 pr._savarankiškos f-jos'!E131+'5 pr._valstybinės f-jos'!E70+'5 pr._valstybinės f-jos'!E108+'7 pr._kita dotacija'!E58+'9 pr._įstaigų pajamos'!E40+'9 pr._įstaigų pajamos'!E53+'11 pr._apyvartinės lėšos'!E24</f>
        <v>128.1</v>
      </c>
      <c r="E29" s="16">
        <f>'4 pr._savarankiškos f-jos'!F73+'4 pr._savarankiškos f-jos'!F131+'5 pr._valstybinės f-jos'!F70+'5 pr._valstybinės f-jos'!F108+'7 pr._kita dotacija'!F58+'9 pr._įstaigų pajamos'!F40+'9 pr._įstaigų pajamos'!F53+'11 pr._apyvartinės lėšos'!F24</f>
        <v>77</v>
      </c>
      <c r="F29" s="16">
        <f>'4 pr._savarankiškos f-jos'!G73+'4 pr._savarankiškos f-jos'!G131+'5 pr._valstybinės f-jos'!G70+'5 pr._valstybinės f-jos'!G108+'7 pr._kita dotacija'!G58+'9 pr._įstaigų pajamos'!G40+'9 pr._įstaigų pajamos'!G53+'11 pr._apyvartinės lėšos'!G24</f>
        <v>20.7</v>
      </c>
      <c r="G29" s="10">
        <f t="shared" si="3"/>
        <v>5.2</v>
      </c>
      <c r="H29" s="10">
        <f>'4 pr._savarankiškos f-jos'!I73+'4 pr._savarankiškos f-jos'!I131+'5 pr._valstybinės f-jos'!I70+'5 pr._valstybinės f-jos'!I108+'7 pr._kita dotacija'!I58+'9 pr._įstaigų pajamos'!I40+'9 pr._įstaigų pajamos'!I53+'11 pr._apyvartinės lėšos'!I24</f>
        <v>5.2</v>
      </c>
      <c r="I29" s="10">
        <f>'4 pr._savarankiškos f-jos'!J73+'4 pr._savarankiškos f-jos'!J131+'5 pr._valstybinės f-jos'!J70+'5 pr._valstybinės f-jos'!J108+'7 pr._kita dotacija'!J58+'9 pr._įstaigų pajamos'!J40+'9 pr._įstaigų pajamos'!J53+'11 pr._apyvartinės lėšos'!J24</f>
        <v>3.9</v>
      </c>
      <c r="J29" s="10">
        <f>'4 pr._savarankiškos f-jos'!K73+'4 pr._savarankiškos f-jos'!K131+'5 pr._valstybinės f-jos'!K70+'5 pr._valstybinės f-jos'!K108+'7 pr._kita dotacija'!K58+'9 pr._įstaigų pajamos'!K40+'9 pr._įstaigų pajamos'!K53+'11 pr._apyvartinės lėšos'!K24</f>
        <v>0</v>
      </c>
      <c r="K29" s="94">
        <f t="shared" si="4"/>
        <v>154</v>
      </c>
      <c r="L29" s="94">
        <f>'4 pr._savarankiškos f-jos'!M73+'4 pr._savarankiškos f-jos'!M131+'5 pr._valstybinės f-jos'!M70+'5 pr._valstybinės f-jos'!M108+'7 pr._kita dotacija'!M58+'9 pr._įstaigų pajamos'!M40+'9 pr._įstaigų pajamos'!M53+'11 pr._apyvartinės lėšos'!M24</f>
        <v>133.30000000000001</v>
      </c>
      <c r="M29" s="94">
        <f>'4 pr._savarankiškos f-jos'!N73+'4 pr._savarankiškos f-jos'!N131+'5 pr._valstybinės f-jos'!N70+'5 pr._valstybinės f-jos'!N108+'7 pr._kita dotacija'!N58+'9 pr._įstaigų pajamos'!N40+'9 pr._įstaigų pajamos'!N53+'11 pr._apyvartinės lėšos'!N24</f>
        <v>80.900000000000006</v>
      </c>
      <c r="N29" s="94">
        <f>'4 pr._savarankiškos f-jos'!O73+'4 pr._savarankiškos f-jos'!O131+'5 pr._valstybinės f-jos'!O70+'5 pr._valstybinės f-jos'!O108+'7 pr._kita dotacija'!O58+'9 pr._įstaigų pajamos'!O40+'9 pr._įstaigų pajamos'!O53+'11 pr._apyvartinės lėšos'!O24</f>
        <v>20.7</v>
      </c>
    </row>
    <row r="30" spans="1:14" ht="15" customHeight="1" x14ac:dyDescent="0.25">
      <c r="A30" s="5" t="s">
        <v>81</v>
      </c>
      <c r="B30" s="17" t="s">
        <v>18</v>
      </c>
      <c r="C30" s="16">
        <f t="shared" si="2"/>
        <v>94.9</v>
      </c>
      <c r="D30" s="16">
        <f>'4 pr._savarankiškos f-jos'!E78+'4 pr._savarankiškos f-jos'!E135+'5 pr._valstybinės f-jos'!E74+'5 pr._valstybinės f-jos'!E110+'7 pr._kita dotacija'!E62+'9 pr._įstaigų pajamos'!E41+'9 pr._įstaigų pajamos'!E54</f>
        <v>94.9</v>
      </c>
      <c r="E30" s="16">
        <f>'4 pr._savarankiškos f-jos'!F78+'4 pr._savarankiškos f-jos'!F135+'5 pr._valstybinės f-jos'!F74+'5 pr._valstybinės f-jos'!F110+'7 pr._kita dotacija'!F62+'9 pr._įstaigų pajamos'!F41+'9 pr._įstaigų pajamos'!F54</f>
        <v>58.800000000000004</v>
      </c>
      <c r="F30" s="16">
        <f>'4 pr._savarankiškos f-jos'!G78+'4 pr._savarankiškos f-jos'!G135+'5 pr._valstybinės f-jos'!G74+'5 pr._valstybinės f-jos'!G110+'7 pr._kita dotacija'!G62+'9 pr._įstaigų pajamos'!G41+'9 pr._įstaigų pajamos'!G54</f>
        <v>0</v>
      </c>
      <c r="G30" s="10">
        <f t="shared" si="3"/>
        <v>0</v>
      </c>
      <c r="H30" s="10">
        <f>'4 pr._savarankiškos f-jos'!I78+'4 pr._savarankiškos f-jos'!I135+'5 pr._valstybinės f-jos'!I74+'5 pr._valstybinės f-jos'!I110+'7 pr._kita dotacija'!I62+'9 pr._įstaigų pajamos'!I41+'9 pr._įstaigų pajamos'!I54</f>
        <v>0</v>
      </c>
      <c r="I30" s="10">
        <f>'4 pr._savarankiškos f-jos'!J78+'4 pr._savarankiškos f-jos'!J135+'5 pr._valstybinės f-jos'!J74+'5 pr._valstybinės f-jos'!J110+'7 pr._kita dotacija'!J62+'9 pr._įstaigų pajamos'!J41+'9 pr._įstaigų pajamos'!J54</f>
        <v>0</v>
      </c>
      <c r="J30" s="10">
        <f>'4 pr._savarankiškos f-jos'!K78+'4 pr._savarankiškos f-jos'!K135+'5 pr._valstybinės f-jos'!K74+'5 pr._valstybinės f-jos'!K110+'7 pr._kita dotacija'!K62+'9 pr._įstaigų pajamos'!K41+'9 pr._įstaigų pajamos'!K54</f>
        <v>0</v>
      </c>
      <c r="K30" s="94">
        <f t="shared" si="4"/>
        <v>94.9</v>
      </c>
      <c r="L30" s="94">
        <f>'4 pr._savarankiškos f-jos'!M78+'4 pr._savarankiškos f-jos'!M135+'5 pr._valstybinės f-jos'!M74+'5 pr._valstybinės f-jos'!M110+'7 pr._kita dotacija'!M62+'9 pr._įstaigų pajamos'!M41+'9 pr._įstaigų pajamos'!M54</f>
        <v>94.9</v>
      </c>
      <c r="M30" s="94">
        <f>'4 pr._savarankiškos f-jos'!N78+'4 pr._savarankiškos f-jos'!N135+'5 pr._valstybinės f-jos'!N74+'5 pr._valstybinės f-jos'!N110+'7 pr._kita dotacija'!N62+'9 pr._įstaigų pajamos'!N41+'9 pr._įstaigų pajamos'!N54</f>
        <v>58.800000000000004</v>
      </c>
      <c r="N30" s="94">
        <f>'4 pr._savarankiškos f-jos'!O78+'4 pr._savarankiškos f-jos'!O135+'5 pr._valstybinės f-jos'!O74+'5 pr._valstybinės f-jos'!O110+'7 pr._kita dotacija'!O62+'9 pr._įstaigų pajamos'!O41+'9 pr._įstaigų pajamos'!O54</f>
        <v>0</v>
      </c>
    </row>
    <row r="31" spans="1:14" ht="15" customHeight="1" x14ac:dyDescent="0.25">
      <c r="A31" s="5" t="s">
        <v>82</v>
      </c>
      <c r="B31" s="17" t="s">
        <v>19</v>
      </c>
      <c r="C31" s="16">
        <f t="shared" si="2"/>
        <v>765.7</v>
      </c>
      <c r="D31" s="16">
        <f>'4 pr._savarankiškos f-jos'!E83+'4 pr._savarankiškos f-jos'!E139+'5 pr._valstybinės f-jos'!E78+'5 pr._valstybinės f-jos'!E112+'7 pr._kita dotacija'!E66+'9 pr._įstaigų pajamos'!E55</f>
        <v>765.7</v>
      </c>
      <c r="E31" s="16">
        <f>'4 pr._savarankiškos f-jos'!F83+'4 pr._savarankiškos f-jos'!F139+'5 pr._valstybinės f-jos'!F78+'5 pr._valstybinės f-jos'!F112+'7 pr._kita dotacija'!F66+'9 pr._įstaigų pajamos'!F55</f>
        <v>160.9</v>
      </c>
      <c r="F31" s="16">
        <f>'4 pr._savarankiškos f-jos'!G83+'4 pr._savarankiškos f-jos'!G139+'5 pr._valstybinės f-jos'!G78+'5 pr._valstybinės f-jos'!G112+'7 pr._kita dotacija'!G66+'9 pr._įstaigų pajamos'!G55</f>
        <v>0</v>
      </c>
      <c r="G31" s="10">
        <f t="shared" si="3"/>
        <v>9.1999999999999993</v>
      </c>
      <c r="H31" s="10">
        <f>'4 pr._savarankiškos f-jos'!I83+'4 pr._savarankiškos f-jos'!I139+'5 pr._valstybinės f-jos'!I78+'5 pr._valstybinės f-jos'!I112+'7 pr._kita dotacija'!I66+'9 pr._įstaigų pajamos'!I55</f>
        <v>9.1999999999999993</v>
      </c>
      <c r="I31" s="10">
        <f>'4 pr._savarankiškos f-jos'!J83+'4 pr._savarankiškos f-jos'!J139+'5 pr._valstybinės f-jos'!J78+'5 pr._valstybinės f-jos'!J112+'7 pr._kita dotacija'!J66+'9 pr._įstaigų pajamos'!J55</f>
        <v>0</v>
      </c>
      <c r="J31" s="10">
        <f>'4 pr._savarankiškos f-jos'!K83+'4 pr._savarankiškos f-jos'!K139+'5 pr._valstybinės f-jos'!K78+'5 pr._valstybinės f-jos'!K112+'7 pr._kita dotacija'!K66+'9 pr._įstaigų pajamos'!K55</f>
        <v>0</v>
      </c>
      <c r="K31" s="94">
        <f t="shared" si="4"/>
        <v>774.90000000000009</v>
      </c>
      <c r="L31" s="94">
        <f>'4 pr._savarankiškos f-jos'!M83+'4 pr._savarankiškos f-jos'!M139+'5 pr._valstybinės f-jos'!M78+'5 pr._valstybinės f-jos'!M112+'7 pr._kita dotacija'!M66+'9 pr._įstaigų pajamos'!M55</f>
        <v>774.90000000000009</v>
      </c>
      <c r="M31" s="94">
        <f>'4 pr._savarankiškos f-jos'!N83+'4 pr._savarankiškos f-jos'!N139+'5 pr._valstybinės f-jos'!N78+'5 pr._valstybinės f-jos'!N112+'7 pr._kita dotacija'!N66+'9 pr._įstaigų pajamos'!N55</f>
        <v>160.9</v>
      </c>
      <c r="N31" s="94">
        <f>'4 pr._savarankiškos f-jos'!O83+'4 pr._savarankiškos f-jos'!O139+'5 pr._valstybinės f-jos'!O78+'5 pr._valstybinės f-jos'!O112+'7 pr._kita dotacija'!O66+'9 pr._įstaigų pajamos'!O55</f>
        <v>0</v>
      </c>
    </row>
    <row r="32" spans="1:14" ht="15" customHeight="1" x14ac:dyDescent="0.25">
      <c r="A32" s="5" t="s">
        <v>83</v>
      </c>
      <c r="B32" s="17" t="s">
        <v>26</v>
      </c>
      <c r="C32" s="16">
        <f>D32+F32</f>
        <v>1450</v>
      </c>
      <c r="D32" s="16">
        <f>'4 pr._savarankiškos f-jos'!E87</f>
        <v>247.8</v>
      </c>
      <c r="E32" s="16">
        <f>'4 pr._savarankiškos f-jos'!F87</f>
        <v>0</v>
      </c>
      <c r="F32" s="16">
        <f>'4 pr._savarankiškos f-jos'!G87</f>
        <v>1202.2</v>
      </c>
      <c r="G32" s="10">
        <f t="shared" si="3"/>
        <v>-120</v>
      </c>
      <c r="H32" s="10">
        <f>'4 pr._savarankiškos f-jos'!I87</f>
        <v>-120</v>
      </c>
      <c r="I32" s="10">
        <f>'4 pr._savarankiškos f-jos'!J87</f>
        <v>0</v>
      </c>
      <c r="J32" s="10">
        <f>'4 pr._savarankiškos f-jos'!K87</f>
        <v>0</v>
      </c>
      <c r="K32" s="94">
        <f t="shared" si="4"/>
        <v>1330</v>
      </c>
      <c r="L32" s="94">
        <f>'4 pr._savarankiškos f-jos'!M87</f>
        <v>127.80000000000001</v>
      </c>
      <c r="M32" s="94">
        <f>'4 pr._savarankiškos f-jos'!N87</f>
        <v>0</v>
      </c>
      <c r="N32" s="94">
        <f>'4 pr._savarankiškos f-jos'!O87</f>
        <v>1202.2</v>
      </c>
    </row>
    <row r="33" spans="1:14" ht="15" customHeight="1" x14ac:dyDescent="0.25">
      <c r="A33" s="13" t="s">
        <v>84</v>
      </c>
      <c r="B33" s="35" t="s">
        <v>170</v>
      </c>
      <c r="C33" s="16">
        <f>D33+F33</f>
        <v>374.40000000000003</v>
      </c>
      <c r="D33" s="16">
        <f>'4 pr._savarankiškos f-jos'!E88+'5 pr._valstybinės f-jos'!E80+'11 pr._apyvartinės lėšos'!E80+'9 pr._įstaigų pajamos'!E42</f>
        <v>374.40000000000003</v>
      </c>
      <c r="E33" s="16">
        <f>'4 pr._savarankiškos f-jos'!F88+'5 pr._valstybinės f-jos'!F80+'11 pr._apyvartinės lėšos'!F80+'9 pr._įstaigų pajamos'!F42</f>
        <v>259.10000000000002</v>
      </c>
      <c r="F33" s="16">
        <f>'4 pr._savarankiškos f-jos'!G88+'5 pr._valstybinės f-jos'!G80+'11 pr._apyvartinės lėšos'!G80+'9 pr._įstaigų pajamos'!G42</f>
        <v>0</v>
      </c>
      <c r="G33" s="10">
        <f t="shared" si="3"/>
        <v>7.3</v>
      </c>
      <c r="H33" s="10">
        <f>'4 pr._savarankiškos f-jos'!I88+'5 pr._valstybinės f-jos'!I80+'11 pr._apyvartinės lėšos'!I80+'9 pr._įstaigų pajamos'!I42</f>
        <v>7.3</v>
      </c>
      <c r="I33" s="10">
        <f>'4 pr._savarankiškos f-jos'!J88+'5 pr._valstybinės f-jos'!J80+'11 pr._apyvartinės lėšos'!J80+'9 pr._įstaigų pajamos'!J42</f>
        <v>5.6</v>
      </c>
      <c r="J33" s="10">
        <f>'4 pr._savarankiškos f-jos'!K88+'5 pr._valstybinės f-jos'!K80+'11 pr._apyvartinės lėšos'!K80+'9 pr._įstaigų pajamos'!K42</f>
        <v>0</v>
      </c>
      <c r="K33" s="94">
        <f t="shared" si="4"/>
        <v>381.70000000000005</v>
      </c>
      <c r="L33" s="94">
        <f>'4 pr._savarankiškos f-jos'!M88+'5 pr._valstybinės f-jos'!M80+'11 pr._apyvartinės lėšos'!M80+'9 pr._įstaigų pajamos'!M42</f>
        <v>381.70000000000005</v>
      </c>
      <c r="M33" s="94">
        <f>'4 pr._savarankiškos f-jos'!N88+'5 pr._valstybinės f-jos'!N80+'11 pr._apyvartinės lėšos'!N80+'9 pr._įstaigų pajamos'!N42</f>
        <v>264.70000000000005</v>
      </c>
      <c r="N33" s="94">
        <f>'4 pr._savarankiškos f-jos'!O88+'5 pr._valstybinės f-jos'!O80+'11 pr._apyvartinės lėšos'!O80+'9 pr._įstaigų pajamos'!O42</f>
        <v>0</v>
      </c>
    </row>
    <row r="34" spans="1:14" ht="15" customHeight="1" x14ac:dyDescent="0.25">
      <c r="A34" s="19" t="s">
        <v>85</v>
      </c>
      <c r="B34" s="29" t="s">
        <v>70</v>
      </c>
      <c r="C34" s="16">
        <f>D34+F34</f>
        <v>201.00000000000003</v>
      </c>
      <c r="D34" s="16">
        <f>'4 pr._savarankiškos f-jos'!E146+'5 pr._valstybinės f-jos'!E84+'9 pr._įstaigų pajamos'!E59+'7 pr._kita dotacija'!E83</f>
        <v>201.00000000000003</v>
      </c>
      <c r="E34" s="16">
        <f>'4 pr._savarankiškos f-jos'!F146+'5 pr._valstybinės f-jos'!F84+'9 pr._įstaigų pajamos'!F59+'7 pr._kita dotacija'!F83</f>
        <v>122.60000000000001</v>
      </c>
      <c r="F34" s="16">
        <f>'4 pr._savarankiškos f-jos'!G146+'5 pr._valstybinės f-jos'!G84+'9 pr._įstaigų pajamos'!G59+'7 pr._kita dotacija'!G83</f>
        <v>0</v>
      </c>
      <c r="G34" s="10">
        <f t="shared" ref="G34:G35" si="5">H34+J34</f>
        <v>3.1</v>
      </c>
      <c r="H34" s="10">
        <f>'4 pr._savarankiškos f-jos'!I146+'5 pr._valstybinės f-jos'!I84+'9 pr._įstaigų pajamos'!I59+'7 pr._kita dotacija'!I83</f>
        <v>3.1</v>
      </c>
      <c r="I34" s="10">
        <f>'4 pr._savarankiškos f-jos'!J146+'5 pr._valstybinės f-jos'!J84+'9 pr._įstaigų pajamos'!J59+'7 pr._kita dotacija'!J83</f>
        <v>2.4</v>
      </c>
      <c r="J34" s="10">
        <f>'4 pr._savarankiškos f-jos'!K146+'5 pr._valstybinės f-jos'!K84+'9 pr._įstaigų pajamos'!K59+'7 pr._kita dotacija'!K83</f>
        <v>0</v>
      </c>
      <c r="K34" s="94">
        <f t="shared" ref="K34:K38" si="6">L34+N34</f>
        <v>204.1</v>
      </c>
      <c r="L34" s="94">
        <f>'4 pr._savarankiškos f-jos'!M146+'5 pr._valstybinės f-jos'!M84+'9 pr._įstaigų pajamos'!M59+'7 pr._kita dotacija'!M83</f>
        <v>204.1</v>
      </c>
      <c r="M34" s="94">
        <f>'4 pr._savarankiškos f-jos'!N146+'5 pr._valstybinės f-jos'!N84+'9 pr._įstaigų pajamos'!N59+'7 pr._kita dotacija'!N83</f>
        <v>124.99999999999999</v>
      </c>
      <c r="N34" s="94">
        <f>'4 pr._savarankiškos f-jos'!O146+'5 pr._valstybinės f-jos'!O84+'9 pr._įstaigų pajamos'!O59+'7 pr._kita dotacija'!O83</f>
        <v>0</v>
      </c>
    </row>
    <row r="35" spans="1:14" ht="15" customHeight="1" x14ac:dyDescent="0.25">
      <c r="A35" s="5" t="s">
        <v>86</v>
      </c>
      <c r="B35" s="92" t="s">
        <v>55</v>
      </c>
      <c r="C35" s="16">
        <f>D35+F35</f>
        <v>604.90000000000009</v>
      </c>
      <c r="D35" s="16">
        <f>'4 pr._savarankiškos f-jos'!E152+'6 pr._mokinio krepšelis'!E17+'7 pr._kita dotacija'!E96+'9 pr._įstaigų pajamos'!E62+'11 pr._apyvartinės lėšos'!E28</f>
        <v>604.90000000000009</v>
      </c>
      <c r="E35" s="16">
        <f>'4 pr._savarankiškos f-jos'!F152+'6 pr._mokinio krepšelis'!F17+'7 pr._kita dotacija'!F96+'9 pr._įstaigų pajamos'!F62+'11 pr._apyvartinės lėšos'!F28</f>
        <v>423.20000000000005</v>
      </c>
      <c r="F35" s="16">
        <f>'4 pr._savarankiškos f-jos'!G152+'6 pr._mokinio krepšelis'!G17+'7 pr._kita dotacija'!G96+'9 pr._įstaigų pajamos'!G62+'11 pr._apyvartinės lėšos'!G28</f>
        <v>0</v>
      </c>
      <c r="G35" s="10">
        <f t="shared" si="5"/>
        <v>0</v>
      </c>
      <c r="H35" s="10">
        <f>'4 pr._savarankiškos f-jos'!I152+'6 pr._mokinio krepšelis'!I17+'7 pr._kita dotacija'!I96+'9 pr._įstaigų pajamos'!I62+'11 pr._apyvartinės lėšos'!I28</f>
        <v>0</v>
      </c>
      <c r="I35" s="10">
        <f>'4 pr._savarankiškos f-jos'!J152+'6 pr._mokinio krepšelis'!J17+'7 pr._kita dotacija'!J96+'9 pr._įstaigų pajamos'!J62+'11 pr._apyvartinės lėšos'!J28</f>
        <v>0</v>
      </c>
      <c r="J35" s="10">
        <f>'4 pr._savarankiškos f-jos'!K152+'6 pr._mokinio krepšelis'!K17+'7 pr._kita dotacija'!K96+'9 pr._įstaigų pajamos'!K62+'11 pr._apyvartinės lėšos'!K28</f>
        <v>0</v>
      </c>
      <c r="K35" s="94">
        <f t="shared" si="6"/>
        <v>604.90000000000009</v>
      </c>
      <c r="L35" s="94">
        <f>'4 pr._savarankiškos f-jos'!M152+'6 pr._mokinio krepšelis'!M17+'7 pr._kita dotacija'!M96+'9 pr._įstaigų pajamos'!M62+'11 pr._apyvartinės lėšos'!M28</f>
        <v>604.90000000000009</v>
      </c>
      <c r="M35" s="94">
        <f>'4 pr._savarankiškos f-jos'!N152+'6 pr._mokinio krepšelis'!N17+'7 pr._kita dotacija'!N96+'9 pr._įstaigų pajamos'!N62+'11 pr._apyvartinės lėšos'!N28</f>
        <v>423.20000000000005</v>
      </c>
      <c r="N35" s="94">
        <f>'4 pr._savarankiškos f-jos'!O152+'6 pr._mokinio krepšelis'!O17+'7 pr._kita dotacija'!O96+'9 pr._įstaigų pajamos'!O62+'11 pr._apyvartinės lėšos'!O28</f>
        <v>0</v>
      </c>
    </row>
    <row r="36" spans="1:14" ht="15" customHeight="1" x14ac:dyDescent="0.25">
      <c r="A36" s="5" t="s">
        <v>87</v>
      </c>
      <c r="B36" s="29" t="s">
        <v>33</v>
      </c>
      <c r="C36" s="16">
        <f t="shared" ref="C36:C69" si="7">D36+F36</f>
        <v>635.00000000000011</v>
      </c>
      <c r="D36" s="16">
        <f>'4 pr._savarankiškos f-jos'!E153+'6 pr._mokinio krepšelis'!E18+'7 pr._kita dotacija'!E100+'9 pr._įstaigų pajamos'!E63+'11 pr._apyvartinės lėšos'!E29</f>
        <v>635.00000000000011</v>
      </c>
      <c r="E36" s="16">
        <f>'4 pr._savarankiškos f-jos'!F153+'6 pr._mokinio krepšelis'!F18+'7 pr._kita dotacija'!F100+'9 pr._įstaigų pajamos'!F63+'11 pr._apyvartinės lėšos'!F29</f>
        <v>458.1</v>
      </c>
      <c r="F36" s="16">
        <f>'4 pr._savarankiškos f-jos'!G153+'6 pr._mokinio krepšelis'!G18+'7 pr._kita dotacija'!G100+'9 pr._įstaigų pajamos'!G63+'11 pr._apyvartinės lėšos'!G29</f>
        <v>0</v>
      </c>
      <c r="G36" s="10">
        <f t="shared" ref="G36:G38" si="8">H36+J36</f>
        <v>0</v>
      </c>
      <c r="H36" s="10">
        <f>'4 pr._savarankiškos f-jos'!I153+'6 pr._mokinio krepšelis'!I18+'7 pr._kita dotacija'!I100+'9 pr._įstaigų pajamos'!I63+'11 pr._apyvartinės lėšos'!I29</f>
        <v>0</v>
      </c>
      <c r="I36" s="10">
        <f>'4 pr._savarankiškos f-jos'!J153+'6 pr._mokinio krepšelis'!J18+'7 pr._kita dotacija'!J100+'9 pr._įstaigų pajamos'!J63+'11 pr._apyvartinės lėšos'!J29</f>
        <v>0</v>
      </c>
      <c r="J36" s="10">
        <f>'4 pr._savarankiškos f-jos'!K153+'6 pr._mokinio krepšelis'!K18+'7 pr._kita dotacija'!K100+'9 pr._įstaigų pajamos'!K63+'11 pr._apyvartinės lėšos'!K29</f>
        <v>0</v>
      </c>
      <c r="K36" s="94">
        <f t="shared" si="6"/>
        <v>635.00000000000011</v>
      </c>
      <c r="L36" s="94">
        <f>'4 pr._savarankiškos f-jos'!M153+'6 pr._mokinio krepšelis'!M18+'7 pr._kita dotacija'!M100+'9 pr._įstaigų pajamos'!M63+'11 pr._apyvartinės lėšos'!M29</f>
        <v>635.00000000000011</v>
      </c>
      <c r="M36" s="94">
        <f>'4 pr._savarankiškos f-jos'!N153+'6 pr._mokinio krepšelis'!N18+'7 pr._kita dotacija'!N100+'9 pr._įstaigų pajamos'!N63+'11 pr._apyvartinės lėšos'!N29</f>
        <v>458.1</v>
      </c>
      <c r="N36" s="94">
        <f>'4 pr._savarankiškos f-jos'!O153+'6 pr._mokinio krepšelis'!O18+'7 pr._kita dotacija'!O100+'9 pr._įstaigų pajamos'!O63+'11 pr._apyvartinės lėšos'!O29</f>
        <v>0</v>
      </c>
    </row>
    <row r="37" spans="1:14" ht="15" customHeight="1" x14ac:dyDescent="0.25">
      <c r="A37" s="5" t="s">
        <v>88</v>
      </c>
      <c r="B37" s="29" t="s">
        <v>160</v>
      </c>
      <c r="C37" s="16">
        <f t="shared" si="7"/>
        <v>932.2</v>
      </c>
      <c r="D37" s="16">
        <f>'4 pr._savarankiškos f-jos'!E154+'6 pr._mokinio krepšelis'!E19+'9 pr._įstaigų pajamos'!E64+'7 pr._kita dotacija'!E105+'11 pr._apyvartinės lėšos'!E30</f>
        <v>932.2</v>
      </c>
      <c r="E37" s="16">
        <f>'4 pr._savarankiškos f-jos'!F154+'6 pr._mokinio krepšelis'!F19+'9 pr._įstaigų pajamos'!F64+'7 pr._kita dotacija'!F105+'11 pr._apyvartinės lėšos'!F30</f>
        <v>647.9</v>
      </c>
      <c r="F37" s="16">
        <f>'4 pr._savarankiškos f-jos'!G154+'6 pr._mokinio krepšelis'!G19+'9 pr._įstaigų pajamos'!G64+'7 pr._kita dotacija'!G105+'11 pr._apyvartinės lėšos'!G30</f>
        <v>0</v>
      </c>
      <c r="G37" s="10">
        <f t="shared" si="8"/>
        <v>0</v>
      </c>
      <c r="H37" s="10">
        <f>'4 pr._savarankiškos f-jos'!I154+'6 pr._mokinio krepšelis'!I19+'9 pr._įstaigų pajamos'!I64+'7 pr._kita dotacija'!I105+'11 pr._apyvartinės lėšos'!I30</f>
        <v>0</v>
      </c>
      <c r="I37" s="10">
        <f>'4 pr._savarankiškos f-jos'!J154+'6 pr._mokinio krepšelis'!J19+'9 pr._įstaigų pajamos'!J64+'7 pr._kita dotacija'!J105+'11 pr._apyvartinės lėšos'!J30</f>
        <v>0</v>
      </c>
      <c r="J37" s="10">
        <f>'4 pr._savarankiškos f-jos'!K154+'6 pr._mokinio krepšelis'!K19+'9 pr._įstaigų pajamos'!K64+'7 pr._kita dotacija'!K105+'11 pr._apyvartinės lėšos'!K30</f>
        <v>0</v>
      </c>
      <c r="K37" s="94">
        <f t="shared" si="6"/>
        <v>932.2</v>
      </c>
      <c r="L37" s="94">
        <f>'4 pr._savarankiškos f-jos'!M154+'6 pr._mokinio krepšelis'!M19+'9 pr._įstaigų pajamos'!M64+'7 pr._kita dotacija'!M105+'11 pr._apyvartinės lėšos'!M30</f>
        <v>932.2</v>
      </c>
      <c r="M37" s="94">
        <f>'4 pr._savarankiškos f-jos'!N154+'6 pr._mokinio krepšelis'!N19+'9 pr._įstaigų pajamos'!N64+'7 pr._kita dotacija'!N105+'11 pr._apyvartinės lėšos'!N30</f>
        <v>647.9</v>
      </c>
      <c r="N37" s="94">
        <f>'4 pr._savarankiškos f-jos'!O154+'6 pr._mokinio krepšelis'!O19+'9 pr._įstaigų pajamos'!O64+'7 pr._kita dotacija'!O105+'11 pr._apyvartinės lėšos'!O30</f>
        <v>0</v>
      </c>
    </row>
    <row r="38" spans="1:14" ht="15" customHeight="1" x14ac:dyDescent="0.25">
      <c r="A38" s="5" t="s">
        <v>89</v>
      </c>
      <c r="B38" s="29" t="s">
        <v>416</v>
      </c>
      <c r="C38" s="16">
        <f t="shared" si="7"/>
        <v>571</v>
      </c>
      <c r="D38" s="16">
        <f>'4 pr._savarankiškos f-jos'!E155+'6 pr._mokinio krepšelis'!E20+'9 pr._įstaigų pajamos'!E65+'7 pr._kita dotacija'!E110+'11 pr._apyvartinės lėšos'!E91+'11 pr._apyvartinės lėšos'!E31</f>
        <v>571</v>
      </c>
      <c r="E38" s="16">
        <f>'4 pr._savarankiškos f-jos'!F155+'6 pr._mokinio krepšelis'!F20+'9 pr._įstaigų pajamos'!F65+'7 pr._kita dotacija'!F110+'11 pr._apyvartinės lėšos'!F91+'11 pr._apyvartinės lėšos'!F31</f>
        <v>400.90000000000003</v>
      </c>
      <c r="F38" s="16">
        <f>'4 pr._savarankiškos f-jos'!G155+'6 pr._mokinio krepšelis'!G20+'9 pr._įstaigų pajamos'!G65+'7 pr._kita dotacija'!G110+'11 pr._apyvartinės lėšos'!G91+'11 pr._apyvartinės lėšos'!G31</f>
        <v>0</v>
      </c>
      <c r="G38" s="10">
        <f t="shared" si="8"/>
        <v>0</v>
      </c>
      <c r="H38" s="10">
        <f>'4 pr._savarankiškos f-jos'!I155+'6 pr._mokinio krepšelis'!I20+'9 pr._įstaigų pajamos'!I65+'7 pr._kita dotacija'!I110+'11 pr._apyvartinės lėšos'!I91+'11 pr._apyvartinės lėšos'!I31</f>
        <v>0</v>
      </c>
      <c r="I38" s="10">
        <f>'4 pr._savarankiškos f-jos'!J155+'6 pr._mokinio krepšelis'!J20+'9 pr._įstaigų pajamos'!J65+'7 pr._kita dotacija'!J110+'11 pr._apyvartinės lėšos'!J91+'11 pr._apyvartinės lėšos'!J31</f>
        <v>0</v>
      </c>
      <c r="J38" s="10">
        <f>'4 pr._savarankiškos f-jos'!K155+'6 pr._mokinio krepšelis'!K20+'9 pr._įstaigų pajamos'!K65+'7 pr._kita dotacija'!K110+'11 pr._apyvartinės lėšos'!K91+'11 pr._apyvartinės lėšos'!K31</f>
        <v>0</v>
      </c>
      <c r="K38" s="94">
        <f t="shared" si="6"/>
        <v>571</v>
      </c>
      <c r="L38" s="94">
        <f>'4 pr._savarankiškos f-jos'!M155+'6 pr._mokinio krepšelis'!M20+'9 pr._įstaigų pajamos'!M65+'7 pr._kita dotacija'!M110+'11 pr._apyvartinės lėšos'!M91+'11 pr._apyvartinės lėšos'!M31</f>
        <v>571</v>
      </c>
      <c r="M38" s="94">
        <f>'4 pr._savarankiškos f-jos'!N155+'6 pr._mokinio krepšelis'!N20+'9 pr._įstaigų pajamos'!N65+'7 pr._kita dotacija'!N110+'11 pr._apyvartinės lėšos'!N91+'11 pr._apyvartinės lėšos'!N31</f>
        <v>400.90000000000003</v>
      </c>
      <c r="N38" s="94">
        <f>'4 pr._savarankiškos f-jos'!O155+'6 pr._mokinio krepšelis'!O20+'9 pr._įstaigų pajamos'!O65+'7 pr._kita dotacija'!O110+'11 pr._apyvartinės lėšos'!O91+'11 pr._apyvartinės lėšos'!O31</f>
        <v>0</v>
      </c>
    </row>
    <row r="39" spans="1:14" ht="15" customHeight="1" x14ac:dyDescent="0.25">
      <c r="A39" s="5" t="s">
        <v>90</v>
      </c>
      <c r="B39" s="18" t="s">
        <v>152</v>
      </c>
      <c r="C39" s="16">
        <f t="shared" si="7"/>
        <v>408.8</v>
      </c>
      <c r="D39" s="16">
        <f>'4 pr._savarankiškos f-jos'!E156+'6 pr._mokinio krepšelis'!E21+'9 pr._įstaigų pajamos'!E66+'7 pr._kita dotacija'!E114+'11 pr._apyvartinės lėšos'!E32+'11 pr._apyvartinės lėšos'!E92</f>
        <v>408.8</v>
      </c>
      <c r="E39" s="16">
        <f>'4 pr._savarankiškos f-jos'!F156+'6 pr._mokinio krepšelis'!F21+'9 pr._įstaigų pajamos'!F66+'7 pr._kita dotacija'!F114+'11 pr._apyvartinės lėšos'!F32+'11 pr._apyvartinės lėšos'!F92</f>
        <v>290.8</v>
      </c>
      <c r="F39" s="16">
        <f>'4 pr._savarankiškos f-jos'!G156+'6 pr._mokinio krepšelis'!G21+'9 pr._įstaigų pajamos'!G66+'7 pr._kita dotacija'!G114+'11 pr._apyvartinės lėšos'!G32+'11 pr._apyvartinės lėšos'!G92</f>
        <v>0</v>
      </c>
      <c r="G39" s="10">
        <f t="shared" ref="G39:G54" si="9">H39+J39</f>
        <v>0</v>
      </c>
      <c r="H39" s="10">
        <f>'4 pr._savarankiškos f-jos'!I156+'6 pr._mokinio krepšelis'!I21+'9 pr._įstaigų pajamos'!I66+'7 pr._kita dotacija'!I114+'11 pr._apyvartinės lėšos'!I32+'11 pr._apyvartinės lėšos'!I92</f>
        <v>0</v>
      </c>
      <c r="I39" s="10">
        <f>'4 pr._savarankiškos f-jos'!J156+'6 pr._mokinio krepšelis'!J21+'9 pr._įstaigų pajamos'!J66+'7 pr._kita dotacija'!J114+'11 pr._apyvartinės lėšos'!J32+'11 pr._apyvartinės lėšos'!J92</f>
        <v>0</v>
      </c>
      <c r="J39" s="10">
        <f>'4 pr._savarankiškos f-jos'!K156+'6 pr._mokinio krepšelis'!K21+'9 pr._įstaigų pajamos'!K66+'7 pr._kita dotacija'!K114+'11 pr._apyvartinės lėšos'!K32+'11 pr._apyvartinės lėšos'!K92</f>
        <v>0</v>
      </c>
      <c r="K39" s="94">
        <f t="shared" ref="K39:K54" si="10">L39+N39</f>
        <v>408.8</v>
      </c>
      <c r="L39" s="94">
        <f>'4 pr._savarankiškos f-jos'!M156+'6 pr._mokinio krepšelis'!M21+'9 pr._įstaigų pajamos'!M66+'7 pr._kita dotacija'!M114+'11 pr._apyvartinės lėšos'!M32+'11 pr._apyvartinės lėšos'!M92</f>
        <v>408.8</v>
      </c>
      <c r="M39" s="94">
        <f>'4 pr._savarankiškos f-jos'!N156+'6 pr._mokinio krepšelis'!N21+'9 pr._įstaigų pajamos'!N66+'7 pr._kita dotacija'!N114+'11 pr._apyvartinės lėšos'!N32+'11 pr._apyvartinės lėšos'!N92</f>
        <v>290.8</v>
      </c>
      <c r="N39" s="94">
        <f>'4 pr._savarankiškos f-jos'!O156+'6 pr._mokinio krepšelis'!O21+'9 pr._įstaigų pajamos'!O66+'7 pr._kita dotacija'!O114+'11 pr._apyvartinės lėšos'!O32+'11 pr._apyvartinės lėšos'!O92</f>
        <v>0</v>
      </c>
    </row>
    <row r="40" spans="1:14" ht="15" customHeight="1" x14ac:dyDescent="0.25">
      <c r="A40" s="13" t="s">
        <v>91</v>
      </c>
      <c r="B40" s="31" t="s">
        <v>342</v>
      </c>
      <c r="C40" s="16">
        <f t="shared" si="7"/>
        <v>608.79999999999995</v>
      </c>
      <c r="D40" s="16">
        <f>'4 pr._savarankiškos f-jos'!E157+'6 pr._mokinio krepšelis'!E22+'9 pr._įstaigų pajamos'!E67+'7 pr._kita dotacija'!E118+'11 pr._apyvartinės lėšos'!E33</f>
        <v>608.79999999999995</v>
      </c>
      <c r="E40" s="16">
        <f>'4 pr._savarankiškos f-jos'!F157+'6 pr._mokinio krepšelis'!F22+'9 pr._įstaigų pajamos'!F67+'7 pr._kita dotacija'!F118+'11 pr._apyvartinės lėšos'!F33</f>
        <v>426.6</v>
      </c>
      <c r="F40" s="16">
        <f>'4 pr._savarankiškos f-jos'!G157+'6 pr._mokinio krepšelis'!G22+'9 pr._įstaigų pajamos'!G67+'7 pr._kita dotacija'!G118+'11 pr._apyvartinės lėšos'!G33</f>
        <v>0</v>
      </c>
      <c r="G40" s="10">
        <f t="shared" si="9"/>
        <v>0</v>
      </c>
      <c r="H40" s="10">
        <f>'4 pr._savarankiškos f-jos'!I157+'6 pr._mokinio krepšelis'!I22+'9 pr._įstaigų pajamos'!I67+'7 pr._kita dotacija'!I118+'11 pr._apyvartinės lėšos'!I33</f>
        <v>0</v>
      </c>
      <c r="I40" s="10">
        <f>'4 pr._savarankiškos f-jos'!J157+'6 pr._mokinio krepšelis'!J22+'9 pr._įstaigų pajamos'!J67+'7 pr._kita dotacija'!J118+'11 pr._apyvartinės lėšos'!J33</f>
        <v>0</v>
      </c>
      <c r="J40" s="10">
        <f>'4 pr._savarankiškos f-jos'!K157+'6 pr._mokinio krepšelis'!K22+'9 pr._įstaigų pajamos'!K67+'7 pr._kita dotacija'!K118+'11 pr._apyvartinės lėšos'!K33</f>
        <v>0</v>
      </c>
      <c r="K40" s="94">
        <f t="shared" si="10"/>
        <v>608.79999999999995</v>
      </c>
      <c r="L40" s="94">
        <f>'4 pr._savarankiškos f-jos'!M157+'6 pr._mokinio krepšelis'!M22+'9 pr._įstaigų pajamos'!M67+'7 pr._kita dotacija'!M118+'11 pr._apyvartinės lėšos'!M33</f>
        <v>608.79999999999995</v>
      </c>
      <c r="M40" s="94">
        <f>'4 pr._savarankiškos f-jos'!N157+'6 pr._mokinio krepšelis'!N22+'9 pr._įstaigų pajamos'!N67+'7 pr._kita dotacija'!N118+'11 pr._apyvartinės lėšos'!N33</f>
        <v>426.6</v>
      </c>
      <c r="N40" s="94">
        <f>'4 pr._savarankiškos f-jos'!O157+'6 pr._mokinio krepšelis'!O22+'9 pr._įstaigų pajamos'!O67+'7 pr._kita dotacija'!O118+'11 pr._apyvartinės lėšos'!O33</f>
        <v>0</v>
      </c>
    </row>
    <row r="41" spans="1:14" ht="15" customHeight="1" x14ac:dyDescent="0.25">
      <c r="A41" s="5" t="s">
        <v>92</v>
      </c>
      <c r="B41" s="29" t="s">
        <v>417</v>
      </c>
      <c r="C41" s="16">
        <f t="shared" si="7"/>
        <v>761.4</v>
      </c>
      <c r="D41" s="16">
        <f>'4 pr._savarankiškos f-jos'!E158+'6 pr._mokinio krepšelis'!E23+'9 pr._įstaigų pajamos'!E68+'7 pr._kita dotacija'!E123+'11 pr._apyvartinės lėšos'!E34+'11 pr._apyvartinės lėšos'!E93</f>
        <v>761.4</v>
      </c>
      <c r="E41" s="16">
        <f>'4 pr._savarankiškos f-jos'!F158+'6 pr._mokinio krepšelis'!F23+'9 pr._įstaigų pajamos'!F68+'7 pr._kita dotacija'!F123+'11 pr._apyvartinės lėšos'!F34+'11 pr._apyvartinės lėšos'!F93</f>
        <v>478.7</v>
      </c>
      <c r="F41" s="16">
        <f>'4 pr._savarankiškos f-jos'!G158+'6 pr._mokinio krepšelis'!G23+'9 pr._įstaigų pajamos'!G68+'7 pr._kita dotacija'!G123+'11 pr._apyvartinės lėšos'!G34+'11 pr._apyvartinės lėšos'!G93</f>
        <v>0</v>
      </c>
      <c r="G41" s="10">
        <f t="shared" si="9"/>
        <v>0</v>
      </c>
      <c r="H41" s="10">
        <f>'4 pr._savarankiškos f-jos'!I158+'6 pr._mokinio krepšelis'!I23+'9 pr._įstaigų pajamos'!I68+'7 pr._kita dotacija'!I123+'11 pr._apyvartinės lėšos'!I34+'11 pr._apyvartinės lėšos'!I93</f>
        <v>0</v>
      </c>
      <c r="I41" s="10">
        <f>'4 pr._savarankiškos f-jos'!J158+'6 pr._mokinio krepšelis'!J23+'9 pr._įstaigų pajamos'!J68+'7 pr._kita dotacija'!J123+'11 pr._apyvartinės lėšos'!J34+'11 pr._apyvartinės lėšos'!J93</f>
        <v>0</v>
      </c>
      <c r="J41" s="10">
        <f>'4 pr._savarankiškos f-jos'!K158+'6 pr._mokinio krepšelis'!K23+'9 pr._įstaigų pajamos'!K68+'7 pr._kita dotacija'!K123+'11 pr._apyvartinės lėšos'!K34+'11 pr._apyvartinės lėšos'!K93</f>
        <v>0</v>
      </c>
      <c r="K41" s="94">
        <f t="shared" si="10"/>
        <v>761.4</v>
      </c>
      <c r="L41" s="94">
        <f>'4 pr._savarankiškos f-jos'!M158+'6 pr._mokinio krepšelis'!M23+'9 pr._įstaigų pajamos'!M68+'7 pr._kita dotacija'!M123+'11 pr._apyvartinės lėšos'!M34+'11 pr._apyvartinės lėšos'!M93</f>
        <v>761.4</v>
      </c>
      <c r="M41" s="94">
        <f>'4 pr._savarankiškos f-jos'!N158+'6 pr._mokinio krepšelis'!N23+'9 pr._įstaigų pajamos'!N68+'7 pr._kita dotacija'!N123+'11 pr._apyvartinės lėšos'!N34+'11 pr._apyvartinės lėšos'!N93</f>
        <v>478.7</v>
      </c>
      <c r="N41" s="94">
        <f>'4 pr._savarankiškos f-jos'!O158+'6 pr._mokinio krepšelis'!O23+'9 pr._įstaigų pajamos'!O68+'7 pr._kita dotacija'!O123+'11 pr._apyvartinės lėšos'!O34+'11 pr._apyvartinės lėšos'!O93</f>
        <v>0</v>
      </c>
    </row>
    <row r="42" spans="1:14" ht="15" customHeight="1" x14ac:dyDescent="0.25">
      <c r="A42" s="5" t="s">
        <v>93</v>
      </c>
      <c r="B42" s="29" t="s">
        <v>418</v>
      </c>
      <c r="C42" s="16">
        <f t="shared" si="7"/>
        <v>889.39999999999986</v>
      </c>
      <c r="D42" s="16">
        <f>'4 pr._savarankiškos f-jos'!E159+'6 pr._mokinio krepšelis'!E24+'9 pr._įstaigų pajamos'!E69+'7 pr._kita dotacija'!E127+'11 pr._apyvartinės lėšos'!E35+'11 pr._apyvartinės lėšos'!E94</f>
        <v>889.39999999999986</v>
      </c>
      <c r="E42" s="16">
        <f>'4 pr._savarankiškos f-jos'!F159+'6 pr._mokinio krepšelis'!F24+'9 pr._įstaigų pajamos'!F69+'7 pr._kita dotacija'!F127+'11 pr._apyvartinės lėšos'!F35+'11 pr._apyvartinės lėšos'!F94</f>
        <v>607</v>
      </c>
      <c r="F42" s="16">
        <f>'4 pr._savarankiškos f-jos'!G159+'6 pr._mokinio krepšelis'!G24+'9 pr._įstaigų pajamos'!G69+'7 pr._kita dotacija'!G127+'11 pr._apyvartinės lėšos'!G35+'11 pr._apyvartinės lėšos'!G94</f>
        <v>0</v>
      </c>
      <c r="G42" s="10">
        <f t="shared" si="9"/>
        <v>0</v>
      </c>
      <c r="H42" s="10">
        <f>'4 pr._savarankiškos f-jos'!I159+'6 pr._mokinio krepšelis'!I24+'9 pr._įstaigų pajamos'!I69+'7 pr._kita dotacija'!I127+'11 pr._apyvartinės lėšos'!I35+'11 pr._apyvartinės lėšos'!I94</f>
        <v>0</v>
      </c>
      <c r="I42" s="10">
        <f>'4 pr._savarankiškos f-jos'!J159+'6 pr._mokinio krepšelis'!J24+'9 pr._įstaigų pajamos'!J69+'7 pr._kita dotacija'!J127+'11 pr._apyvartinės lėšos'!J35+'11 pr._apyvartinės lėšos'!J94</f>
        <v>0</v>
      </c>
      <c r="J42" s="10">
        <f>'4 pr._savarankiškos f-jos'!K159+'6 pr._mokinio krepšelis'!K24+'9 pr._įstaigų pajamos'!K69+'7 pr._kita dotacija'!K127+'11 pr._apyvartinės lėšos'!K35+'11 pr._apyvartinės lėšos'!K94</f>
        <v>0</v>
      </c>
      <c r="K42" s="94">
        <f t="shared" si="10"/>
        <v>889.39999999999986</v>
      </c>
      <c r="L42" s="94">
        <f>'4 pr._savarankiškos f-jos'!M159+'6 pr._mokinio krepšelis'!M24+'9 pr._įstaigų pajamos'!M69+'7 pr._kita dotacija'!M127+'11 pr._apyvartinės lėšos'!M35+'11 pr._apyvartinės lėšos'!M94</f>
        <v>889.39999999999986</v>
      </c>
      <c r="M42" s="94">
        <f>'4 pr._savarankiškos f-jos'!N159+'6 pr._mokinio krepšelis'!N24+'9 pr._įstaigų pajamos'!N69+'7 pr._kita dotacija'!N127+'11 pr._apyvartinės lėšos'!N35+'11 pr._apyvartinės lėšos'!N94</f>
        <v>607</v>
      </c>
      <c r="N42" s="94">
        <f>'4 pr._savarankiškos f-jos'!O159+'6 pr._mokinio krepšelis'!O24+'9 pr._įstaigų pajamos'!O69+'7 pr._kita dotacija'!O127+'11 pr._apyvartinės lėšos'!O35+'11 pr._apyvartinės lėšos'!O94</f>
        <v>0</v>
      </c>
    </row>
    <row r="43" spans="1:14" ht="15" customHeight="1" x14ac:dyDescent="0.25">
      <c r="A43" s="5" t="s">
        <v>94</v>
      </c>
      <c r="B43" s="29" t="s">
        <v>419</v>
      </c>
      <c r="C43" s="16">
        <f t="shared" si="7"/>
        <v>658.1</v>
      </c>
      <c r="D43" s="16">
        <f>'4 pr._savarankiškos f-jos'!E160+'6 pr._mokinio krepšelis'!E25+'7 pr._kita dotacija'!E132+'9 pr._įstaigų pajamos'!E70+'11 pr._apyvartinės lėšos'!E36</f>
        <v>658.1</v>
      </c>
      <c r="E43" s="16">
        <f>'4 pr._savarankiškos f-jos'!F160+'6 pr._mokinio krepšelis'!F25+'7 pr._kita dotacija'!F132+'9 pr._įstaigų pajamos'!F70+'11 pr._apyvartinės lėšos'!F36</f>
        <v>460.7</v>
      </c>
      <c r="F43" s="16">
        <f>'4 pr._savarankiškos f-jos'!G160+'6 pr._mokinio krepšelis'!G25+'7 pr._kita dotacija'!G132+'9 pr._įstaigų pajamos'!G70+'11 pr._apyvartinės lėšos'!G36</f>
        <v>0</v>
      </c>
      <c r="G43" s="10">
        <f t="shared" si="9"/>
        <v>0</v>
      </c>
      <c r="H43" s="10">
        <f>'4 pr._savarankiškos f-jos'!I160+'6 pr._mokinio krepšelis'!I25+'7 pr._kita dotacija'!I132+'9 pr._įstaigų pajamos'!I70+'11 pr._apyvartinės lėšos'!I36</f>
        <v>0</v>
      </c>
      <c r="I43" s="10">
        <f>'4 pr._savarankiškos f-jos'!J160+'6 pr._mokinio krepšelis'!J25+'7 pr._kita dotacija'!J132+'9 pr._įstaigų pajamos'!J70+'11 pr._apyvartinės lėšos'!J36</f>
        <v>0</v>
      </c>
      <c r="J43" s="10">
        <f>'4 pr._savarankiškos f-jos'!K160+'6 pr._mokinio krepšelis'!K25+'7 pr._kita dotacija'!K132+'9 pr._įstaigų pajamos'!K70+'11 pr._apyvartinės lėšos'!K36</f>
        <v>0</v>
      </c>
      <c r="K43" s="94">
        <f t="shared" si="10"/>
        <v>658.1</v>
      </c>
      <c r="L43" s="94">
        <f>'4 pr._savarankiškos f-jos'!M160+'6 pr._mokinio krepšelis'!M25+'7 pr._kita dotacija'!M132+'9 pr._įstaigų pajamos'!M70+'11 pr._apyvartinės lėšos'!M36</f>
        <v>658.1</v>
      </c>
      <c r="M43" s="94">
        <f>'4 pr._savarankiškos f-jos'!N160+'6 pr._mokinio krepšelis'!N25+'7 pr._kita dotacija'!N132+'9 pr._įstaigų pajamos'!N70+'11 pr._apyvartinės lėšos'!N36</f>
        <v>460.7</v>
      </c>
      <c r="N43" s="94">
        <f>'4 pr._savarankiškos f-jos'!O160+'6 pr._mokinio krepšelis'!O25+'7 pr._kita dotacija'!O132+'9 pr._įstaigų pajamos'!O70+'11 pr._apyvartinės lėšos'!O36</f>
        <v>0</v>
      </c>
    </row>
    <row r="44" spans="1:14" ht="15" customHeight="1" x14ac:dyDescent="0.25">
      <c r="A44" s="5" t="s">
        <v>95</v>
      </c>
      <c r="B44" s="12" t="s">
        <v>391</v>
      </c>
      <c r="C44" s="16">
        <f t="shared" si="7"/>
        <v>756.2</v>
      </c>
      <c r="D44" s="16">
        <f>'4 pr._savarankiškos f-jos'!E161+'6 pr._mokinio krepšelis'!E26+'9 pr._įstaigų pajamos'!E71+'7 pr._kita dotacija'!E136+'11 pr._apyvartinės lėšos'!E37</f>
        <v>756.2</v>
      </c>
      <c r="E44" s="16">
        <f>'4 pr._savarankiškos f-jos'!F161+'6 pr._mokinio krepšelis'!F26+'9 pr._įstaigų pajamos'!F71+'7 pr._kita dotacija'!F136+'11 pr._apyvartinės lėšos'!F37</f>
        <v>526.4</v>
      </c>
      <c r="F44" s="16">
        <f>'4 pr._savarankiškos f-jos'!G161+'6 pr._mokinio krepšelis'!G26+'9 pr._įstaigų pajamos'!G71+'7 pr._kita dotacija'!G136+'11 pr._apyvartinės lėšos'!G37</f>
        <v>0</v>
      </c>
      <c r="G44" s="10">
        <f t="shared" si="9"/>
        <v>0</v>
      </c>
      <c r="H44" s="10">
        <f>'4 pr._savarankiškos f-jos'!I161+'6 pr._mokinio krepšelis'!I26+'9 pr._įstaigų pajamos'!I71+'7 pr._kita dotacija'!I136+'11 pr._apyvartinės lėšos'!I37</f>
        <v>0</v>
      </c>
      <c r="I44" s="10">
        <f>'4 pr._savarankiškos f-jos'!J161+'6 pr._mokinio krepšelis'!J26+'9 pr._įstaigų pajamos'!J71+'7 pr._kita dotacija'!J136+'11 pr._apyvartinės lėšos'!J37</f>
        <v>0</v>
      </c>
      <c r="J44" s="10">
        <f>'4 pr._savarankiškos f-jos'!K161+'6 pr._mokinio krepšelis'!K26+'9 pr._įstaigų pajamos'!K71+'7 pr._kita dotacija'!K136+'11 pr._apyvartinės lėšos'!K37</f>
        <v>0</v>
      </c>
      <c r="K44" s="94">
        <f t="shared" si="10"/>
        <v>756.2</v>
      </c>
      <c r="L44" s="94">
        <f>'4 pr._savarankiškos f-jos'!M161+'6 pr._mokinio krepšelis'!M26+'9 pr._įstaigų pajamos'!M71+'7 pr._kita dotacija'!M136+'11 pr._apyvartinės lėšos'!M37</f>
        <v>756.2</v>
      </c>
      <c r="M44" s="94">
        <f>'4 pr._savarankiškos f-jos'!N161+'6 pr._mokinio krepšelis'!N26+'9 pr._įstaigų pajamos'!N71+'7 pr._kita dotacija'!N136+'11 pr._apyvartinės lėšos'!N37</f>
        <v>526.4</v>
      </c>
      <c r="N44" s="94">
        <f>'4 pr._savarankiškos f-jos'!O161+'6 pr._mokinio krepšelis'!O26+'9 pr._įstaigų pajamos'!O71+'7 pr._kita dotacija'!O136+'11 pr._apyvartinės lėšos'!O37</f>
        <v>0</v>
      </c>
    </row>
    <row r="45" spans="1:14" ht="15" customHeight="1" x14ac:dyDescent="0.25">
      <c r="A45" s="5" t="s">
        <v>96</v>
      </c>
      <c r="B45" s="93" t="s">
        <v>46</v>
      </c>
      <c r="C45" s="16">
        <f t="shared" si="7"/>
        <v>271.90000000000003</v>
      </c>
      <c r="D45" s="16">
        <f>'4 pr._savarankiškos f-jos'!E162+'6 pr._mokinio krepšelis'!E27+'7 pr._kita dotacija'!E141+'9 pr._įstaigų pajamos'!E72+'11 pr._apyvartinės lėšos'!E38</f>
        <v>271.90000000000003</v>
      </c>
      <c r="E45" s="16">
        <f>'4 pr._savarankiškos f-jos'!F162+'6 pr._mokinio krepšelis'!F27+'7 pr._kita dotacija'!F141+'9 pr._įstaigų pajamos'!F72+'11 pr._apyvartinės lėšos'!F38</f>
        <v>194.60000000000002</v>
      </c>
      <c r="F45" s="16">
        <f>'4 pr._savarankiškos f-jos'!G162+'6 pr._mokinio krepšelis'!G27+'7 pr._kita dotacija'!G141+'9 pr._įstaigų pajamos'!G72+'11 pr._apyvartinės lėšos'!G38</f>
        <v>0</v>
      </c>
      <c r="G45" s="10">
        <f t="shared" si="9"/>
        <v>0</v>
      </c>
      <c r="H45" s="10">
        <f>'4 pr._savarankiškos f-jos'!I162+'6 pr._mokinio krepšelis'!I27+'7 pr._kita dotacija'!I141+'9 pr._įstaigų pajamos'!I72+'11 pr._apyvartinės lėšos'!I38</f>
        <v>0</v>
      </c>
      <c r="I45" s="10">
        <f>'4 pr._savarankiškos f-jos'!J162+'6 pr._mokinio krepšelis'!J27+'7 pr._kita dotacija'!J141+'9 pr._įstaigų pajamos'!J72+'11 pr._apyvartinės lėšos'!J38</f>
        <v>0</v>
      </c>
      <c r="J45" s="10">
        <f>'4 pr._savarankiškos f-jos'!K162+'6 pr._mokinio krepšelis'!K27+'7 pr._kita dotacija'!K141+'9 pr._įstaigų pajamos'!K72+'11 pr._apyvartinės lėšos'!K38</f>
        <v>0</v>
      </c>
      <c r="K45" s="94">
        <f t="shared" si="10"/>
        <v>271.90000000000003</v>
      </c>
      <c r="L45" s="94">
        <f>'4 pr._savarankiškos f-jos'!M162+'6 pr._mokinio krepšelis'!M27+'7 pr._kita dotacija'!M141+'9 pr._įstaigų pajamos'!M72+'11 pr._apyvartinės lėšos'!M38</f>
        <v>271.90000000000003</v>
      </c>
      <c r="M45" s="94">
        <f>'4 pr._savarankiškos f-jos'!N162+'6 pr._mokinio krepšelis'!N27+'7 pr._kita dotacija'!N141+'9 pr._įstaigų pajamos'!N72+'11 pr._apyvartinės lėšos'!N38</f>
        <v>194.60000000000002</v>
      </c>
      <c r="N45" s="94">
        <f>'4 pr._savarankiškos f-jos'!O162+'6 pr._mokinio krepšelis'!O27+'7 pr._kita dotacija'!O141+'9 pr._įstaigų pajamos'!O72+'11 pr._apyvartinės lėšos'!O38</f>
        <v>0</v>
      </c>
    </row>
    <row r="46" spans="1:14" ht="15" customHeight="1" x14ac:dyDescent="0.25">
      <c r="A46" s="5" t="s">
        <v>97</v>
      </c>
      <c r="B46" s="29" t="s">
        <v>43</v>
      </c>
      <c r="C46" s="16">
        <f t="shared" si="7"/>
        <v>276.40000000000009</v>
      </c>
      <c r="D46" s="16">
        <f>'4 pr._savarankiškos f-jos'!E163+'6 pr._mokinio krepšelis'!E28+'7 pr._kita dotacija'!E145+'9 pr._įstaigų pajamos'!E73+'11 pr._apyvartinės lėšos'!E39</f>
        <v>276.40000000000009</v>
      </c>
      <c r="E46" s="16">
        <f>'4 pr._savarankiškos f-jos'!F163+'6 pr._mokinio krepšelis'!F28+'7 pr._kita dotacija'!F145+'9 pr._įstaigų pajamos'!F73+'11 pr._apyvartinės lėšos'!F39</f>
        <v>197.2</v>
      </c>
      <c r="F46" s="16">
        <f>'4 pr._savarankiškos f-jos'!G163+'6 pr._mokinio krepšelis'!G28+'7 pr._kita dotacija'!G145+'9 pr._įstaigų pajamos'!G73+'11 pr._apyvartinės lėšos'!G39</f>
        <v>0</v>
      </c>
      <c r="G46" s="10">
        <f t="shared" si="9"/>
        <v>0</v>
      </c>
      <c r="H46" s="10">
        <f>'4 pr._savarankiškos f-jos'!I163+'6 pr._mokinio krepšelis'!I28+'7 pr._kita dotacija'!I145+'9 pr._įstaigų pajamos'!I73+'11 pr._apyvartinės lėšos'!I39</f>
        <v>0</v>
      </c>
      <c r="I46" s="10">
        <f>'4 pr._savarankiškos f-jos'!J163+'6 pr._mokinio krepšelis'!J28+'7 pr._kita dotacija'!J145+'9 pr._įstaigų pajamos'!J73+'11 pr._apyvartinės lėšos'!J39</f>
        <v>0</v>
      </c>
      <c r="J46" s="10">
        <f>'4 pr._savarankiškos f-jos'!K163+'6 pr._mokinio krepšelis'!K28+'7 pr._kita dotacija'!K145+'9 pr._įstaigų pajamos'!K73+'11 pr._apyvartinės lėšos'!K39</f>
        <v>0</v>
      </c>
      <c r="K46" s="94">
        <f t="shared" si="10"/>
        <v>276.40000000000009</v>
      </c>
      <c r="L46" s="94">
        <f>'4 pr._savarankiškos f-jos'!M163+'6 pr._mokinio krepšelis'!M28+'7 pr._kita dotacija'!M145+'9 pr._įstaigų pajamos'!M73+'11 pr._apyvartinės lėšos'!M39</f>
        <v>276.40000000000009</v>
      </c>
      <c r="M46" s="94">
        <f>'4 pr._savarankiškos f-jos'!N163+'6 pr._mokinio krepšelis'!N28+'7 pr._kita dotacija'!N145+'9 pr._įstaigų pajamos'!N73+'11 pr._apyvartinės lėšos'!N39</f>
        <v>197.2</v>
      </c>
      <c r="N46" s="94">
        <f>'4 pr._savarankiškos f-jos'!O163+'6 pr._mokinio krepšelis'!O28+'7 pr._kita dotacija'!O145+'9 pr._įstaigų pajamos'!O73+'11 pr._apyvartinės lėšos'!O39</f>
        <v>0</v>
      </c>
    </row>
    <row r="47" spans="1:14" ht="15" customHeight="1" x14ac:dyDescent="0.25">
      <c r="A47" s="5" t="s">
        <v>98</v>
      </c>
      <c r="B47" s="29" t="s">
        <v>45</v>
      </c>
      <c r="C47" s="16">
        <f t="shared" si="7"/>
        <v>247.8</v>
      </c>
      <c r="D47" s="16">
        <f>'4 pr._savarankiškos f-jos'!E164+'6 pr._mokinio krepšelis'!E29+'7 pr._kita dotacija'!E149+'11 pr._apyvartinės lėšos'!E40</f>
        <v>247.8</v>
      </c>
      <c r="E47" s="16">
        <f>'4 pr._savarankiškos f-jos'!F164+'6 pr._mokinio krepšelis'!F29+'7 pr._kita dotacija'!F149+'11 pr._apyvartinės lėšos'!F40</f>
        <v>179.5</v>
      </c>
      <c r="F47" s="16">
        <f>'4 pr._savarankiškos f-jos'!G164+'6 pr._mokinio krepšelis'!G29+'7 pr._kita dotacija'!G149+'11 pr._apyvartinės lėšos'!G40</f>
        <v>0</v>
      </c>
      <c r="G47" s="10">
        <f t="shared" si="9"/>
        <v>0</v>
      </c>
      <c r="H47" s="10">
        <f>'4 pr._savarankiškos f-jos'!I164+'6 pr._mokinio krepšelis'!I29+'7 pr._kita dotacija'!I149+'11 pr._apyvartinės lėšos'!I40</f>
        <v>0</v>
      </c>
      <c r="I47" s="10">
        <f>'4 pr._savarankiškos f-jos'!J164+'6 pr._mokinio krepšelis'!J29+'7 pr._kita dotacija'!J149+'11 pr._apyvartinės lėšos'!J40</f>
        <v>0</v>
      </c>
      <c r="J47" s="10">
        <f>'4 pr._savarankiškos f-jos'!K164+'6 pr._mokinio krepšelis'!K29+'7 pr._kita dotacija'!K149+'11 pr._apyvartinės lėšos'!K40</f>
        <v>0</v>
      </c>
      <c r="K47" s="94">
        <f t="shared" si="10"/>
        <v>247.8</v>
      </c>
      <c r="L47" s="94">
        <f>'4 pr._savarankiškos f-jos'!M164+'6 pr._mokinio krepšelis'!M29+'7 pr._kita dotacija'!M149+'11 pr._apyvartinės lėšos'!M40</f>
        <v>247.8</v>
      </c>
      <c r="M47" s="94">
        <f>'4 pr._savarankiškos f-jos'!N164+'6 pr._mokinio krepšelis'!N29+'7 pr._kita dotacija'!N149+'11 pr._apyvartinės lėšos'!N40</f>
        <v>179.5</v>
      </c>
      <c r="N47" s="94">
        <f>'4 pr._savarankiškos f-jos'!O164+'6 pr._mokinio krepšelis'!O29+'7 pr._kita dotacija'!O149+'11 pr._apyvartinės lėšos'!O40</f>
        <v>0</v>
      </c>
    </row>
    <row r="48" spans="1:14" ht="15" customHeight="1" x14ac:dyDescent="0.25">
      <c r="A48" s="5" t="s">
        <v>99</v>
      </c>
      <c r="B48" s="29" t="s">
        <v>165</v>
      </c>
      <c r="C48" s="16">
        <f t="shared" si="7"/>
        <v>438.70000000000005</v>
      </c>
      <c r="D48" s="16">
        <f>'4 pr._savarankiškos f-jos'!E165+'6 pr._mokinio krepšelis'!E30+'7 pr._kita dotacija'!E153+'9 pr._įstaigų pajamos'!E74+'11 pr._apyvartinės lėšos'!E41</f>
        <v>438.70000000000005</v>
      </c>
      <c r="E48" s="16">
        <f>'4 pr._savarankiškos f-jos'!F165+'6 pr._mokinio krepšelis'!F30+'7 pr._kita dotacija'!F153+'9 pr._įstaigų pajamos'!F74+'11 pr._apyvartinės lėšos'!F41</f>
        <v>307.19999999999993</v>
      </c>
      <c r="F48" s="16">
        <f>'4 pr._savarankiškos f-jos'!G165+'6 pr._mokinio krepšelis'!G30+'7 pr._kita dotacija'!G153+'9 pr._įstaigų pajamos'!G74+'11 pr._apyvartinės lėšos'!G41</f>
        <v>0</v>
      </c>
      <c r="G48" s="10">
        <f t="shared" si="9"/>
        <v>0</v>
      </c>
      <c r="H48" s="10">
        <f>'4 pr._savarankiškos f-jos'!I165+'6 pr._mokinio krepšelis'!I30+'7 pr._kita dotacija'!I153+'9 pr._įstaigų pajamos'!I74+'11 pr._apyvartinės lėšos'!I41</f>
        <v>0</v>
      </c>
      <c r="I48" s="10">
        <f>'4 pr._savarankiškos f-jos'!J165+'6 pr._mokinio krepšelis'!J30+'7 pr._kita dotacija'!J153+'9 pr._įstaigų pajamos'!J74+'11 pr._apyvartinės lėšos'!J41</f>
        <v>0</v>
      </c>
      <c r="J48" s="10">
        <f>'4 pr._savarankiškos f-jos'!K165+'6 pr._mokinio krepšelis'!K30+'7 pr._kita dotacija'!K153+'9 pr._įstaigų pajamos'!K74+'11 pr._apyvartinės lėšos'!K41</f>
        <v>0</v>
      </c>
      <c r="K48" s="94">
        <f t="shared" si="10"/>
        <v>438.70000000000005</v>
      </c>
      <c r="L48" s="94">
        <f>'4 pr._savarankiškos f-jos'!M165+'6 pr._mokinio krepšelis'!M30+'7 pr._kita dotacija'!M153+'9 pr._įstaigų pajamos'!M74+'11 pr._apyvartinės lėšos'!M41</f>
        <v>438.70000000000005</v>
      </c>
      <c r="M48" s="94">
        <f>'4 pr._savarankiškos f-jos'!N165+'6 pr._mokinio krepšelis'!N30+'7 pr._kita dotacija'!N153+'9 pr._įstaigų pajamos'!N74+'11 pr._apyvartinės lėšos'!N41</f>
        <v>307.19999999999993</v>
      </c>
      <c r="N48" s="94">
        <f>'4 pr._savarankiškos f-jos'!O165+'6 pr._mokinio krepšelis'!O30+'7 pr._kita dotacija'!O153+'9 pr._įstaigų pajamos'!O74+'11 pr._apyvartinės lėšos'!O41</f>
        <v>0</v>
      </c>
    </row>
    <row r="49" spans="1:14" ht="15" customHeight="1" x14ac:dyDescent="0.25">
      <c r="A49" s="5" t="s">
        <v>100</v>
      </c>
      <c r="B49" s="29" t="s">
        <v>44</v>
      </c>
      <c r="C49" s="16">
        <f t="shared" si="7"/>
        <v>197.9</v>
      </c>
      <c r="D49" s="16">
        <f>'4 pr._savarankiškos f-jos'!E166+'6 pr._mokinio krepšelis'!E31+'7 pr._kita dotacija'!E157+'9 pr._įstaigų pajamos'!E75+'11 pr._apyvartinės lėšos'!E42</f>
        <v>197.9</v>
      </c>
      <c r="E49" s="16">
        <f>'4 pr._savarankiškos f-jos'!F166+'6 pr._mokinio krepšelis'!F31+'7 pr._kita dotacija'!F157+'9 pr._įstaigų pajamos'!F75+'11 pr._apyvartinės lėšos'!F42</f>
        <v>142</v>
      </c>
      <c r="F49" s="16">
        <f>'4 pr._savarankiškos f-jos'!G166+'6 pr._mokinio krepšelis'!G31+'7 pr._kita dotacija'!G157+'9 pr._įstaigų pajamos'!G75+'11 pr._apyvartinės lėšos'!G42</f>
        <v>0</v>
      </c>
      <c r="G49" s="10">
        <f t="shared" si="9"/>
        <v>0</v>
      </c>
      <c r="H49" s="10">
        <f>'4 pr._savarankiškos f-jos'!I166+'6 pr._mokinio krepšelis'!I31+'7 pr._kita dotacija'!I157+'9 pr._įstaigų pajamos'!I75+'11 pr._apyvartinės lėšos'!I42</f>
        <v>0</v>
      </c>
      <c r="I49" s="10">
        <f>'4 pr._savarankiškos f-jos'!J166+'6 pr._mokinio krepšelis'!J31+'7 pr._kita dotacija'!J157+'9 pr._įstaigų pajamos'!J75+'11 pr._apyvartinės lėšos'!J42</f>
        <v>0</v>
      </c>
      <c r="J49" s="10">
        <f>'4 pr._savarankiškos f-jos'!K166+'6 pr._mokinio krepšelis'!K31+'7 pr._kita dotacija'!K157+'9 pr._įstaigų pajamos'!K75+'11 pr._apyvartinės lėšos'!K42</f>
        <v>0</v>
      </c>
      <c r="K49" s="94">
        <f t="shared" si="10"/>
        <v>197.9</v>
      </c>
      <c r="L49" s="94">
        <f>'4 pr._savarankiškos f-jos'!M166+'6 pr._mokinio krepšelis'!M31+'7 pr._kita dotacija'!M157+'9 pr._įstaigų pajamos'!M75+'11 pr._apyvartinės lėšos'!M42</f>
        <v>197.9</v>
      </c>
      <c r="M49" s="94">
        <f>'4 pr._savarankiškos f-jos'!N166+'6 pr._mokinio krepšelis'!N31+'7 pr._kita dotacija'!N157+'9 pr._įstaigų pajamos'!N75+'11 pr._apyvartinės lėšos'!N42</f>
        <v>142</v>
      </c>
      <c r="N49" s="94">
        <f>'4 pr._savarankiškos f-jos'!O166+'6 pr._mokinio krepšelis'!O31+'7 pr._kita dotacija'!O157+'9 pr._įstaigų pajamos'!O75+'11 pr._apyvartinės lėšos'!O42</f>
        <v>0</v>
      </c>
    </row>
    <row r="50" spans="1:14" ht="15" customHeight="1" x14ac:dyDescent="0.25">
      <c r="A50" s="5" t="s">
        <v>101</v>
      </c>
      <c r="B50" s="93" t="s">
        <v>47</v>
      </c>
      <c r="C50" s="16">
        <f>D50+F50</f>
        <v>351.7</v>
      </c>
      <c r="D50" s="16">
        <f>'4 pr._savarankiškos f-jos'!E167+'6 pr._mokinio krepšelis'!E32+'7 pr._kita dotacija'!E161+'9 pr._įstaigų pajamos'!E76+'11 pr._apyvartinės lėšos'!E43</f>
        <v>351.7</v>
      </c>
      <c r="E50" s="16">
        <f>'4 pr._savarankiškos f-jos'!F167+'6 pr._mokinio krepšelis'!F32+'7 pr._kita dotacija'!F161+'9 pr._įstaigų pajamos'!F76+'11 pr._apyvartinės lėšos'!F43</f>
        <v>251.39999999999998</v>
      </c>
      <c r="F50" s="16">
        <f>'4 pr._savarankiškos f-jos'!G167+'6 pr._mokinio krepšelis'!G32+'7 pr._kita dotacija'!G161+'9 pr._įstaigų pajamos'!G76+'11 pr._apyvartinės lėšos'!G43</f>
        <v>0</v>
      </c>
      <c r="G50" s="10">
        <f t="shared" si="9"/>
        <v>0</v>
      </c>
      <c r="H50" s="10">
        <f>'4 pr._savarankiškos f-jos'!I167+'6 pr._mokinio krepšelis'!I32+'7 pr._kita dotacija'!I161+'9 pr._įstaigų pajamos'!I76+'11 pr._apyvartinės lėšos'!I43</f>
        <v>0</v>
      </c>
      <c r="I50" s="10">
        <f>'4 pr._savarankiškos f-jos'!J167+'6 pr._mokinio krepšelis'!J32+'7 pr._kita dotacija'!J161+'9 pr._įstaigų pajamos'!J76+'11 pr._apyvartinės lėšos'!J43</f>
        <v>0</v>
      </c>
      <c r="J50" s="10">
        <f>'4 pr._savarankiškos f-jos'!K167+'6 pr._mokinio krepšelis'!K32+'7 pr._kita dotacija'!K161+'9 pr._įstaigų pajamos'!K76+'11 pr._apyvartinės lėšos'!K43</f>
        <v>0</v>
      </c>
      <c r="K50" s="94">
        <f t="shared" si="10"/>
        <v>351.7</v>
      </c>
      <c r="L50" s="94">
        <f>'4 pr._savarankiškos f-jos'!M167+'6 pr._mokinio krepšelis'!M32+'7 pr._kita dotacija'!M161+'9 pr._įstaigų pajamos'!M76+'11 pr._apyvartinės lėšos'!M43</f>
        <v>351.7</v>
      </c>
      <c r="M50" s="94">
        <f>'4 pr._savarankiškos f-jos'!N167+'6 pr._mokinio krepšelis'!N32+'7 pr._kita dotacija'!N161+'9 pr._įstaigų pajamos'!N76+'11 pr._apyvartinės lėšos'!N43</f>
        <v>251.39999999999998</v>
      </c>
      <c r="N50" s="94">
        <f>'4 pr._savarankiškos f-jos'!O167+'6 pr._mokinio krepšelis'!O32+'7 pr._kita dotacija'!O161+'9 pr._įstaigų pajamos'!O76+'11 pr._apyvartinės lėšos'!O43</f>
        <v>0</v>
      </c>
    </row>
    <row r="51" spans="1:14" ht="15" customHeight="1" x14ac:dyDescent="0.25">
      <c r="A51" s="5" t="s">
        <v>102</v>
      </c>
      <c r="B51" s="33" t="s">
        <v>392</v>
      </c>
      <c r="C51" s="16">
        <f>D51+F51</f>
        <v>311.8</v>
      </c>
      <c r="D51" s="16">
        <f>'4 pr._savarankiškos f-jos'!E168+'6 pr._mokinio krepšelis'!E33+'7 pr._kita dotacija'!E166+'9 pr._įstaigų pajamos'!E77+'11 pr._apyvartinės lėšos'!E44</f>
        <v>311.8</v>
      </c>
      <c r="E51" s="16">
        <f>'4 pr._savarankiškos f-jos'!F168+'6 pr._mokinio krepšelis'!F33+'7 pr._kita dotacija'!F166+'9 pr._įstaigų pajamos'!F77+'11 pr._apyvartinės lėšos'!F44</f>
        <v>214.4</v>
      </c>
      <c r="F51" s="16">
        <f>'4 pr._savarankiškos f-jos'!G168+'6 pr._mokinio krepšelis'!G33+'7 pr._kita dotacija'!G166+'9 pr._įstaigų pajamos'!G77+'11 pr._apyvartinės lėšos'!G44</f>
        <v>0</v>
      </c>
      <c r="G51" s="10">
        <f t="shared" si="9"/>
        <v>0</v>
      </c>
      <c r="H51" s="10">
        <f>'4 pr._savarankiškos f-jos'!I168+'6 pr._mokinio krepšelis'!I33+'7 pr._kita dotacija'!I166+'9 pr._įstaigų pajamos'!I77+'11 pr._apyvartinės lėšos'!I44</f>
        <v>0</v>
      </c>
      <c r="I51" s="10">
        <f>'4 pr._savarankiškos f-jos'!J168+'6 pr._mokinio krepšelis'!J33+'7 pr._kita dotacija'!J166+'9 pr._įstaigų pajamos'!J77+'11 pr._apyvartinės lėšos'!J44</f>
        <v>0</v>
      </c>
      <c r="J51" s="10">
        <f>'4 pr._savarankiškos f-jos'!K168+'6 pr._mokinio krepšelis'!K33+'7 pr._kita dotacija'!K166+'9 pr._įstaigų pajamos'!K77+'11 pr._apyvartinės lėšos'!K44</f>
        <v>0</v>
      </c>
      <c r="K51" s="94">
        <f t="shared" si="10"/>
        <v>311.8</v>
      </c>
      <c r="L51" s="94">
        <f>'4 pr._savarankiškos f-jos'!M168+'6 pr._mokinio krepšelis'!M33+'7 pr._kita dotacija'!M166+'9 pr._įstaigų pajamos'!M77+'11 pr._apyvartinės lėšos'!M44</f>
        <v>311.8</v>
      </c>
      <c r="M51" s="94">
        <f>'4 pr._savarankiškos f-jos'!N168+'6 pr._mokinio krepšelis'!N33+'7 pr._kita dotacija'!N166+'9 pr._įstaigų pajamos'!N77+'11 pr._apyvartinės lėšos'!N44</f>
        <v>214.4</v>
      </c>
      <c r="N51" s="94">
        <f>'4 pr._savarankiškos f-jos'!O168+'6 pr._mokinio krepšelis'!O33+'7 pr._kita dotacija'!O166+'9 pr._įstaigų pajamos'!O77+'11 pr._apyvartinės lėšos'!O44</f>
        <v>0</v>
      </c>
    </row>
    <row r="52" spans="1:14" ht="15" customHeight="1" x14ac:dyDescent="0.25">
      <c r="A52" s="13" t="s">
        <v>103</v>
      </c>
      <c r="B52" s="29" t="s">
        <v>42</v>
      </c>
      <c r="C52" s="16">
        <f t="shared" si="7"/>
        <v>376.09999999999997</v>
      </c>
      <c r="D52" s="16">
        <f>'4 pr._savarankiškos f-jos'!E169+'6 pr._mokinio krepšelis'!E34+'9 pr._įstaigų pajamos'!E78+'7 pr._kita dotacija'!E170+'11 pr._apyvartinės lėšos'!E45+'11 pr._apyvartinės lėšos'!E95</f>
        <v>376.09999999999997</v>
      </c>
      <c r="E52" s="16">
        <f>'4 pr._savarankiškos f-jos'!F169+'6 pr._mokinio krepšelis'!F34+'9 pr._įstaigų pajamos'!F78+'7 pr._kita dotacija'!F170+'11 pr._apyvartinės lėšos'!F45+'11 pr._apyvartinės lėšos'!F95</f>
        <v>235.10000000000002</v>
      </c>
      <c r="F52" s="16">
        <f>'4 pr._savarankiškos f-jos'!G169+'6 pr._mokinio krepšelis'!G34+'9 pr._įstaigų pajamos'!G78+'7 pr._kita dotacija'!G170+'11 pr._apyvartinės lėšos'!G45+'11 pr._apyvartinės lėšos'!G95</f>
        <v>0</v>
      </c>
      <c r="G52" s="10">
        <f t="shared" si="9"/>
        <v>0</v>
      </c>
      <c r="H52" s="10">
        <f>'4 pr._savarankiškos f-jos'!I169+'6 pr._mokinio krepšelis'!I34+'9 pr._įstaigų pajamos'!I78+'7 pr._kita dotacija'!I170+'11 pr._apyvartinės lėšos'!I45+'11 pr._apyvartinės lėšos'!I95</f>
        <v>0</v>
      </c>
      <c r="I52" s="10">
        <f>'4 pr._savarankiškos f-jos'!J169+'6 pr._mokinio krepšelis'!J34+'9 pr._įstaigų pajamos'!J78+'7 pr._kita dotacija'!J170+'11 pr._apyvartinės lėšos'!J45+'11 pr._apyvartinės lėšos'!J95</f>
        <v>0</v>
      </c>
      <c r="J52" s="10">
        <f>'4 pr._savarankiškos f-jos'!K169+'6 pr._mokinio krepšelis'!K34+'9 pr._įstaigų pajamos'!K78+'7 pr._kita dotacija'!K170+'11 pr._apyvartinės lėšos'!K45+'11 pr._apyvartinės lėšos'!K95</f>
        <v>0</v>
      </c>
      <c r="K52" s="94">
        <f t="shared" si="10"/>
        <v>376.09999999999997</v>
      </c>
      <c r="L52" s="94">
        <f>'4 pr._savarankiškos f-jos'!M169+'6 pr._mokinio krepšelis'!M34+'9 pr._įstaigų pajamos'!M78+'7 pr._kita dotacija'!M170+'11 pr._apyvartinės lėšos'!M45+'11 pr._apyvartinės lėšos'!M95</f>
        <v>376.09999999999997</v>
      </c>
      <c r="M52" s="94">
        <f>'4 pr._savarankiškos f-jos'!N169+'6 pr._mokinio krepšelis'!N34+'9 pr._įstaigų pajamos'!N78+'7 pr._kita dotacija'!N170+'11 pr._apyvartinės lėšos'!N45+'11 pr._apyvartinės lėšos'!N95</f>
        <v>235.10000000000002</v>
      </c>
      <c r="N52" s="94">
        <f>'4 pr._savarankiškos f-jos'!O169+'6 pr._mokinio krepšelis'!O34+'9 pr._įstaigų pajamos'!O78+'7 pr._kita dotacija'!O170+'11 pr._apyvartinės lėšos'!O45+'11 pr._apyvartinės lėšos'!O95</f>
        <v>0</v>
      </c>
    </row>
    <row r="53" spans="1:14" ht="15" customHeight="1" x14ac:dyDescent="0.25">
      <c r="A53" s="13" t="s">
        <v>104</v>
      </c>
      <c r="B53" s="29" t="s">
        <v>393</v>
      </c>
      <c r="C53" s="16">
        <f>D53+F53</f>
        <v>243.8</v>
      </c>
      <c r="D53" s="16">
        <f>'4 pr._savarankiškos f-jos'!E170+'6 pr._mokinio krepšelis'!E35+'7 pr._kita dotacija'!E174+'9 pr._įstaigų pajamos'!E79+'11 pr._apyvartinės lėšos'!E46+'11 pr._apyvartinės lėšos'!E96</f>
        <v>243.8</v>
      </c>
      <c r="E53" s="16">
        <f>'4 pr._savarankiškos f-jos'!F170+'6 pr._mokinio krepšelis'!F35+'7 pr._kita dotacija'!F174+'9 pr._įstaigų pajamos'!F79+'11 pr._apyvartinės lėšos'!F46+'11 pr._apyvartinės lėšos'!F96</f>
        <v>142.9</v>
      </c>
      <c r="F53" s="16">
        <f>'4 pr._savarankiškos f-jos'!G170+'6 pr._mokinio krepšelis'!G35+'7 pr._kita dotacija'!G174+'9 pr._įstaigų pajamos'!G79+'11 pr._apyvartinės lėšos'!G46+'11 pr._apyvartinės lėšos'!G96</f>
        <v>0</v>
      </c>
      <c r="G53" s="10">
        <f t="shared" si="9"/>
        <v>0</v>
      </c>
      <c r="H53" s="10">
        <f>'4 pr._savarankiškos f-jos'!I170+'6 pr._mokinio krepšelis'!I35+'7 pr._kita dotacija'!I174+'9 pr._įstaigų pajamos'!I79+'11 pr._apyvartinės lėšos'!I46+'11 pr._apyvartinės lėšos'!I96</f>
        <v>0</v>
      </c>
      <c r="I53" s="10">
        <f>'4 pr._savarankiškos f-jos'!J170+'6 pr._mokinio krepšelis'!J35+'7 pr._kita dotacija'!J174+'9 pr._įstaigų pajamos'!J79+'11 pr._apyvartinės lėšos'!J46+'11 pr._apyvartinės lėšos'!J96</f>
        <v>0</v>
      </c>
      <c r="J53" s="10">
        <f>'4 pr._savarankiškos f-jos'!K170+'6 pr._mokinio krepšelis'!K35+'7 pr._kita dotacija'!K174+'9 pr._įstaigų pajamos'!K79+'11 pr._apyvartinės lėšos'!K46+'11 pr._apyvartinės lėšos'!K96</f>
        <v>0</v>
      </c>
      <c r="K53" s="94">
        <f t="shared" si="10"/>
        <v>243.8</v>
      </c>
      <c r="L53" s="94">
        <f>'4 pr._savarankiškos f-jos'!M170+'6 pr._mokinio krepšelis'!M35+'7 pr._kita dotacija'!M174+'9 pr._įstaigų pajamos'!M79+'11 pr._apyvartinės lėšos'!M46+'11 pr._apyvartinės lėšos'!M96</f>
        <v>243.8</v>
      </c>
      <c r="M53" s="94">
        <f>'4 pr._savarankiškos f-jos'!N170+'6 pr._mokinio krepšelis'!N35+'7 pr._kita dotacija'!N174+'9 pr._įstaigų pajamos'!N79+'11 pr._apyvartinės lėšos'!N46+'11 pr._apyvartinės lėšos'!N96</f>
        <v>142.9</v>
      </c>
      <c r="N53" s="94">
        <f>'4 pr._savarankiškos f-jos'!O170+'6 pr._mokinio krepšelis'!O35+'7 pr._kita dotacija'!O174+'9 pr._įstaigų pajamos'!O79+'11 pr._apyvartinės lėšos'!O46+'11 pr._apyvartinės lėšos'!O96</f>
        <v>0</v>
      </c>
    </row>
    <row r="54" spans="1:14" ht="15" customHeight="1" x14ac:dyDescent="0.25">
      <c r="A54" s="32" t="s">
        <v>105</v>
      </c>
      <c r="B54" s="93" t="s">
        <v>41</v>
      </c>
      <c r="C54" s="16">
        <f t="shared" si="7"/>
        <v>201.6</v>
      </c>
      <c r="D54" s="16">
        <f>'4 pr._savarankiškos f-jos'!E171+'6 pr._mokinio krepšelis'!E36+'9 pr._įstaigų pajamos'!E80+'7 pr._kita dotacija'!E178+'11 pr._apyvartinės lėšos'!E47+'11 pr._apyvartinės lėšos'!E97</f>
        <v>201.6</v>
      </c>
      <c r="E54" s="16">
        <f>'4 pr._savarankiškos f-jos'!F171+'6 pr._mokinio krepšelis'!F36+'9 pr._įstaigų pajamos'!F80+'7 pr._kita dotacija'!F178+'11 pr._apyvartinės lėšos'!F47+'11 pr._apyvartinės lėšos'!F97</f>
        <v>120.1</v>
      </c>
      <c r="F54" s="16">
        <f>'4 pr._savarankiškos f-jos'!G171+'6 pr._mokinio krepšelis'!G36+'9 pr._įstaigų pajamos'!G80+'7 pr._kita dotacija'!G178+'11 pr._apyvartinės lėšos'!G47+'11 pr._apyvartinės lėšos'!G97</f>
        <v>0</v>
      </c>
      <c r="G54" s="10">
        <f t="shared" si="9"/>
        <v>0</v>
      </c>
      <c r="H54" s="10">
        <f>'4 pr._savarankiškos f-jos'!I171+'6 pr._mokinio krepšelis'!I36+'9 pr._įstaigų pajamos'!I80+'7 pr._kita dotacija'!I178+'11 pr._apyvartinės lėšos'!I47+'11 pr._apyvartinės lėšos'!I97</f>
        <v>0</v>
      </c>
      <c r="I54" s="10">
        <f>'4 pr._savarankiškos f-jos'!J171+'6 pr._mokinio krepšelis'!J36+'9 pr._įstaigų pajamos'!J80+'7 pr._kita dotacija'!J178+'11 pr._apyvartinės lėšos'!J47+'11 pr._apyvartinės lėšos'!J97</f>
        <v>0</v>
      </c>
      <c r="J54" s="10">
        <f>'4 pr._savarankiškos f-jos'!K171+'6 pr._mokinio krepšelis'!K36+'9 pr._įstaigų pajamos'!K80+'7 pr._kita dotacija'!K178+'11 pr._apyvartinės lėšos'!K47+'11 pr._apyvartinės lėšos'!K97</f>
        <v>0</v>
      </c>
      <c r="K54" s="94">
        <f t="shared" si="10"/>
        <v>201.6</v>
      </c>
      <c r="L54" s="94">
        <f>'4 pr._savarankiškos f-jos'!M171+'6 pr._mokinio krepšelis'!M36+'9 pr._įstaigų pajamos'!M80+'7 pr._kita dotacija'!M178+'11 pr._apyvartinės lėšos'!M47+'11 pr._apyvartinės lėšos'!M97</f>
        <v>201.6</v>
      </c>
      <c r="M54" s="94">
        <f>'4 pr._savarankiškos f-jos'!N171+'6 pr._mokinio krepšelis'!N36+'9 pr._įstaigų pajamos'!N80+'7 pr._kita dotacija'!N178+'11 pr._apyvartinės lėšos'!N47+'11 pr._apyvartinės lėšos'!N97</f>
        <v>120.1</v>
      </c>
      <c r="N54" s="94">
        <f>'4 pr._savarankiškos f-jos'!O171+'6 pr._mokinio krepšelis'!O36+'9 pr._įstaigų pajamos'!O80+'7 pr._kita dotacija'!O178+'11 pr._apyvartinės lėšos'!O47+'11 pr._apyvartinės lėšos'!O97</f>
        <v>0</v>
      </c>
    </row>
    <row r="55" spans="1:14" ht="15" customHeight="1" x14ac:dyDescent="0.25">
      <c r="A55" s="5" t="s">
        <v>106</v>
      </c>
      <c r="B55" s="29" t="s">
        <v>161</v>
      </c>
      <c r="C55" s="16">
        <f t="shared" si="7"/>
        <v>200.29999999999998</v>
      </c>
      <c r="D55" s="16">
        <f>'4 pr._savarankiškos f-jos'!E172+'6 pr._mokinio krepšelis'!E37+'9 pr._įstaigų pajamos'!E81+'7 pr._kita dotacija'!E182+'11 pr._apyvartinės lėšos'!E98</f>
        <v>200.29999999999998</v>
      </c>
      <c r="E55" s="16">
        <f>'4 pr._savarankiškos f-jos'!F172+'6 pr._mokinio krepšelis'!F37+'9 pr._įstaigų pajamos'!F81+'7 pr._kita dotacija'!F182+'11 pr._apyvartinės lėšos'!F98</f>
        <v>134.60000000000002</v>
      </c>
      <c r="F55" s="16">
        <f>'4 pr._savarankiškos f-jos'!G172+'6 pr._mokinio krepšelis'!G37+'9 pr._įstaigų pajamos'!G81+'7 pr._kita dotacija'!G182+'11 pr._apyvartinės lėšos'!G98</f>
        <v>0</v>
      </c>
      <c r="G55" s="10">
        <f t="shared" ref="G55:G80" si="11">H55+J55</f>
        <v>0</v>
      </c>
      <c r="H55" s="10">
        <f>'4 pr._savarankiškos f-jos'!I172+'6 pr._mokinio krepšelis'!I37+'9 pr._įstaigų pajamos'!I81+'7 pr._kita dotacija'!I182+'11 pr._apyvartinės lėšos'!I98</f>
        <v>0</v>
      </c>
      <c r="I55" s="10">
        <f>'4 pr._savarankiškos f-jos'!J172+'6 pr._mokinio krepšelis'!J37+'9 pr._įstaigų pajamos'!J81+'7 pr._kita dotacija'!J182+'11 pr._apyvartinės lėšos'!J98</f>
        <v>0</v>
      </c>
      <c r="J55" s="10">
        <f>'4 pr._savarankiškos f-jos'!K172+'6 pr._mokinio krepšelis'!K37+'9 pr._įstaigų pajamos'!K81+'7 pr._kita dotacija'!K182+'11 pr._apyvartinės lėšos'!K98</f>
        <v>0</v>
      </c>
      <c r="K55" s="94">
        <f t="shared" ref="K55:K80" si="12">L55+N55</f>
        <v>200.29999999999998</v>
      </c>
      <c r="L55" s="94">
        <f>'4 pr._savarankiškos f-jos'!M172+'6 pr._mokinio krepšelis'!M37+'9 pr._įstaigų pajamos'!M81+'7 pr._kita dotacija'!M182+'11 pr._apyvartinės lėšos'!M98</f>
        <v>200.29999999999998</v>
      </c>
      <c r="M55" s="94">
        <f>'4 pr._savarankiškos f-jos'!N172+'6 pr._mokinio krepšelis'!N37+'9 pr._įstaigų pajamos'!N81+'7 pr._kita dotacija'!N182+'11 pr._apyvartinės lėšos'!N98</f>
        <v>134.60000000000002</v>
      </c>
      <c r="N55" s="94">
        <f>'4 pr._savarankiškos f-jos'!O172+'6 pr._mokinio krepšelis'!O37+'9 pr._įstaigų pajamos'!O81+'7 pr._kita dotacija'!O182+'11 pr._apyvartinės lėšos'!O98</f>
        <v>0</v>
      </c>
    </row>
    <row r="56" spans="1:14" ht="15" customHeight="1" x14ac:dyDescent="0.25">
      <c r="A56" s="5" t="s">
        <v>107</v>
      </c>
      <c r="B56" s="29" t="s">
        <v>153</v>
      </c>
      <c r="C56" s="16">
        <f t="shared" si="7"/>
        <v>553.79999999999995</v>
      </c>
      <c r="D56" s="16">
        <f>'4 pr._savarankiškos f-jos'!E173+'6 pr._mokinio krepšelis'!E38+'9 pr._įstaigų pajamos'!E82+'7 pr._kita dotacija'!E187+'11 pr._apyvartinės lėšos'!E48+'11 pr._apyvartinės lėšos'!E99</f>
        <v>553.79999999999995</v>
      </c>
      <c r="E56" s="16">
        <f>'4 pr._savarankiškos f-jos'!F173+'6 pr._mokinio krepšelis'!F38+'9 pr._įstaigų pajamos'!F82+'7 pr._kita dotacija'!F187+'11 pr._apyvartinės lėšos'!F48+'11 pr._apyvartinės lėšos'!F99</f>
        <v>290.40000000000003</v>
      </c>
      <c r="F56" s="16">
        <f>'4 pr._savarankiškos f-jos'!G173+'6 pr._mokinio krepšelis'!G38+'9 pr._įstaigų pajamos'!G82+'7 pr._kita dotacija'!G187+'11 pr._apyvartinės lėšos'!G48+'11 pr._apyvartinės lėšos'!G99</f>
        <v>0</v>
      </c>
      <c r="G56" s="10">
        <f t="shared" si="11"/>
        <v>0</v>
      </c>
      <c r="H56" s="10">
        <f>'4 pr._savarankiškos f-jos'!I173+'6 pr._mokinio krepšelis'!I38+'9 pr._įstaigų pajamos'!I82+'7 pr._kita dotacija'!I187+'11 pr._apyvartinės lėšos'!I48+'11 pr._apyvartinės lėšos'!I99</f>
        <v>0</v>
      </c>
      <c r="I56" s="10">
        <f>'4 pr._savarankiškos f-jos'!J173+'6 pr._mokinio krepšelis'!J38+'9 pr._įstaigų pajamos'!J82+'7 pr._kita dotacija'!J187+'11 pr._apyvartinės lėšos'!J48+'11 pr._apyvartinės lėšos'!J99</f>
        <v>0</v>
      </c>
      <c r="J56" s="10">
        <f>'4 pr._savarankiškos f-jos'!K173+'6 pr._mokinio krepšelis'!K38+'9 pr._įstaigų pajamos'!K82+'7 pr._kita dotacija'!K187+'11 pr._apyvartinės lėšos'!K48+'11 pr._apyvartinės lėšos'!K99</f>
        <v>0</v>
      </c>
      <c r="K56" s="94">
        <f t="shared" si="12"/>
        <v>553.79999999999995</v>
      </c>
      <c r="L56" s="94">
        <f>'4 pr._savarankiškos f-jos'!M173+'6 pr._mokinio krepšelis'!M38+'9 pr._įstaigų pajamos'!M82+'7 pr._kita dotacija'!M187+'11 pr._apyvartinės lėšos'!M48+'11 pr._apyvartinės lėšos'!M99</f>
        <v>553.79999999999995</v>
      </c>
      <c r="M56" s="94">
        <f>'4 pr._savarankiškos f-jos'!N173+'6 pr._mokinio krepšelis'!N38+'9 pr._įstaigų pajamos'!N82+'7 pr._kita dotacija'!N187+'11 pr._apyvartinės lėšos'!N48+'11 pr._apyvartinės lėšos'!N99</f>
        <v>290.40000000000003</v>
      </c>
      <c r="N56" s="94">
        <f>'4 pr._savarankiškos f-jos'!O173+'6 pr._mokinio krepšelis'!O38+'9 pr._įstaigų pajamos'!O82+'7 pr._kita dotacija'!O187+'11 pr._apyvartinės lėšos'!O48+'11 pr._apyvartinės lėšos'!O99</f>
        <v>0</v>
      </c>
    </row>
    <row r="57" spans="1:14" ht="15" customHeight="1" x14ac:dyDescent="0.25">
      <c r="A57" s="5" t="s">
        <v>108</v>
      </c>
      <c r="B57" s="29" t="s">
        <v>34</v>
      </c>
      <c r="C57" s="16">
        <f t="shared" si="7"/>
        <v>289.99999999999994</v>
      </c>
      <c r="D57" s="16">
        <f>'4 pr._savarankiškos f-jos'!E174+'6 pr._mokinio krepšelis'!E39+'9 pr._įstaigų pajamos'!E83+'7 pr._kita dotacija'!E191+'11 pr._apyvartinės lėšos'!E49+'11 pr._apyvartinės lėšos'!E100</f>
        <v>289.99999999999994</v>
      </c>
      <c r="E57" s="16">
        <f>'4 pr._savarankiškos f-jos'!F174+'6 pr._mokinio krepšelis'!F39+'9 pr._įstaigų pajamos'!F83+'7 pr._kita dotacija'!F191+'11 pr._apyvartinės lėšos'!F49+'11 pr._apyvartinės lėšos'!F100</f>
        <v>172.7</v>
      </c>
      <c r="F57" s="16">
        <f>'4 pr._savarankiškos f-jos'!G174+'6 pr._mokinio krepšelis'!G39+'9 pr._įstaigų pajamos'!G83+'7 pr._kita dotacija'!G191+'11 pr._apyvartinės lėšos'!G49+'11 pr._apyvartinės lėšos'!G100</f>
        <v>0</v>
      </c>
      <c r="G57" s="10">
        <f t="shared" si="11"/>
        <v>0</v>
      </c>
      <c r="H57" s="10">
        <f>'4 pr._savarankiškos f-jos'!I174+'6 pr._mokinio krepšelis'!I39+'9 pr._įstaigų pajamos'!I83+'7 pr._kita dotacija'!I191+'11 pr._apyvartinės lėšos'!I49+'11 pr._apyvartinės lėšos'!I100</f>
        <v>0</v>
      </c>
      <c r="I57" s="10">
        <f>'4 pr._savarankiškos f-jos'!J174+'6 pr._mokinio krepšelis'!J39+'9 pr._įstaigų pajamos'!J83+'7 pr._kita dotacija'!J191+'11 pr._apyvartinės lėšos'!J49+'11 pr._apyvartinės lėšos'!J100</f>
        <v>0</v>
      </c>
      <c r="J57" s="10">
        <f>'4 pr._savarankiškos f-jos'!K174+'6 pr._mokinio krepšelis'!K39+'9 pr._įstaigų pajamos'!K83+'7 pr._kita dotacija'!K191+'11 pr._apyvartinės lėšos'!K49+'11 pr._apyvartinės lėšos'!K100</f>
        <v>0</v>
      </c>
      <c r="K57" s="94">
        <f t="shared" si="12"/>
        <v>289.99999999999994</v>
      </c>
      <c r="L57" s="94">
        <f>'4 pr._savarankiškos f-jos'!M174+'6 pr._mokinio krepšelis'!M39+'9 pr._įstaigų pajamos'!M83+'7 pr._kita dotacija'!M191+'11 pr._apyvartinės lėšos'!M49+'11 pr._apyvartinės lėšos'!M100</f>
        <v>289.99999999999994</v>
      </c>
      <c r="M57" s="94">
        <f>'4 pr._savarankiškos f-jos'!N174+'6 pr._mokinio krepšelis'!N39+'9 pr._įstaigų pajamos'!N83+'7 pr._kita dotacija'!N191+'11 pr._apyvartinės lėšos'!N49+'11 pr._apyvartinės lėšos'!N100</f>
        <v>172.7</v>
      </c>
      <c r="N57" s="94">
        <f>'4 pr._savarankiškos f-jos'!O174+'6 pr._mokinio krepšelis'!O39+'9 pr._įstaigų pajamos'!O83+'7 pr._kita dotacija'!O191+'11 pr._apyvartinės lėšos'!O49+'11 pr._apyvartinės lėšos'!O100</f>
        <v>0</v>
      </c>
    </row>
    <row r="58" spans="1:14" ht="15" customHeight="1" x14ac:dyDescent="0.25">
      <c r="A58" s="5" t="s">
        <v>109</v>
      </c>
      <c r="B58" s="29" t="s">
        <v>36</v>
      </c>
      <c r="C58" s="16">
        <f t="shared" si="7"/>
        <v>316.70000000000005</v>
      </c>
      <c r="D58" s="16">
        <f>'4 pr._savarankiškos f-jos'!E175+'6 pr._mokinio krepšelis'!E40+'9 pr._įstaigų pajamos'!E84+'7 pr._kita dotacija'!E195+'11 pr._apyvartinės lėšos'!E50+'11 pr._apyvartinės lėšos'!E101</f>
        <v>316.70000000000005</v>
      </c>
      <c r="E58" s="16">
        <f>'4 pr._savarankiškos f-jos'!F175+'6 pr._mokinio krepšelis'!F40+'9 pr._įstaigų pajamos'!F84+'7 pr._kita dotacija'!F195+'11 pr._apyvartinės lėšos'!F50+'11 pr._apyvartinės lėšos'!F101</f>
        <v>182.1</v>
      </c>
      <c r="F58" s="16">
        <f>'4 pr._savarankiškos f-jos'!G175+'6 pr._mokinio krepšelis'!G40+'9 pr._įstaigų pajamos'!G84+'7 pr._kita dotacija'!G195+'11 pr._apyvartinės lėšos'!G50+'11 pr._apyvartinės lėšos'!G101</f>
        <v>0</v>
      </c>
      <c r="G58" s="10">
        <f t="shared" si="11"/>
        <v>0</v>
      </c>
      <c r="H58" s="10">
        <f>'4 pr._savarankiškos f-jos'!I175+'6 pr._mokinio krepšelis'!I40+'9 pr._įstaigų pajamos'!I84+'7 pr._kita dotacija'!I195+'11 pr._apyvartinės lėšos'!I50+'11 pr._apyvartinės lėšos'!I101</f>
        <v>0</v>
      </c>
      <c r="I58" s="10">
        <f>'4 pr._savarankiškos f-jos'!J175+'6 pr._mokinio krepšelis'!J40+'9 pr._įstaigų pajamos'!J84+'7 pr._kita dotacija'!J195+'11 pr._apyvartinės lėšos'!J50+'11 pr._apyvartinės lėšos'!J101</f>
        <v>0</v>
      </c>
      <c r="J58" s="10">
        <f>'4 pr._savarankiškos f-jos'!K175+'6 pr._mokinio krepšelis'!K40+'9 pr._įstaigų pajamos'!K84+'7 pr._kita dotacija'!K195+'11 pr._apyvartinės lėšos'!K50+'11 pr._apyvartinės lėšos'!K101</f>
        <v>0</v>
      </c>
      <c r="K58" s="94">
        <f t="shared" si="12"/>
        <v>316.70000000000005</v>
      </c>
      <c r="L58" s="94">
        <f>'4 pr._savarankiškos f-jos'!M175+'6 pr._mokinio krepšelis'!M40+'9 pr._įstaigų pajamos'!M84+'7 pr._kita dotacija'!M195+'11 pr._apyvartinės lėšos'!M50+'11 pr._apyvartinės lėšos'!M101</f>
        <v>316.70000000000005</v>
      </c>
      <c r="M58" s="94">
        <f>'4 pr._savarankiškos f-jos'!N175+'6 pr._mokinio krepšelis'!N40+'9 pr._įstaigų pajamos'!N84+'7 pr._kita dotacija'!N195+'11 pr._apyvartinės lėšos'!N50+'11 pr._apyvartinės lėšos'!N101</f>
        <v>182.1</v>
      </c>
      <c r="N58" s="94">
        <f>'4 pr._savarankiškos f-jos'!O175+'6 pr._mokinio krepšelis'!O40+'9 pr._įstaigų pajamos'!O84+'7 pr._kita dotacija'!O195+'11 pr._apyvartinės lėšos'!O50+'11 pr._apyvartinės lėšos'!O101</f>
        <v>0</v>
      </c>
    </row>
    <row r="59" spans="1:14" ht="15" customHeight="1" x14ac:dyDescent="0.25">
      <c r="A59" s="5" t="s">
        <v>155</v>
      </c>
      <c r="B59" s="29" t="s">
        <v>38</v>
      </c>
      <c r="C59" s="16">
        <f t="shared" si="7"/>
        <v>553.30000000000007</v>
      </c>
      <c r="D59" s="16">
        <f>'4 pr._savarankiškos f-jos'!E176+'6 pr._mokinio krepšelis'!E41+'9 pr._įstaigų pajamos'!E85+'7 pr._kita dotacija'!E199+'11 pr._apyvartinės lėšos'!E51+'11 pr._apyvartinės lėšos'!E102</f>
        <v>553.30000000000007</v>
      </c>
      <c r="E59" s="16">
        <f>'4 pr._savarankiškos f-jos'!F176+'6 pr._mokinio krepšelis'!F41+'9 pr._įstaigų pajamos'!F85+'7 pr._kita dotacija'!F199+'11 pr._apyvartinės lėšos'!F51+'11 pr._apyvartinės lėšos'!F102</f>
        <v>312.3</v>
      </c>
      <c r="F59" s="16">
        <f>'4 pr._savarankiškos f-jos'!G176+'6 pr._mokinio krepšelis'!G41+'9 pr._įstaigų pajamos'!G85+'7 pr._kita dotacija'!G199+'11 pr._apyvartinės lėšos'!G51+'11 pr._apyvartinės lėšos'!G102</f>
        <v>0</v>
      </c>
      <c r="G59" s="10">
        <f t="shared" si="11"/>
        <v>0</v>
      </c>
      <c r="H59" s="10">
        <f>'4 pr._savarankiškos f-jos'!I176+'6 pr._mokinio krepšelis'!I41+'9 pr._įstaigų pajamos'!I85+'7 pr._kita dotacija'!I199+'11 pr._apyvartinės lėšos'!I51+'11 pr._apyvartinės lėšos'!I102</f>
        <v>0</v>
      </c>
      <c r="I59" s="10">
        <f>'4 pr._savarankiškos f-jos'!J176+'6 pr._mokinio krepšelis'!J41+'9 pr._įstaigų pajamos'!J85+'7 pr._kita dotacija'!J199+'11 pr._apyvartinės lėšos'!J51+'11 pr._apyvartinės lėšos'!J102</f>
        <v>0</v>
      </c>
      <c r="J59" s="10">
        <f>'4 pr._savarankiškos f-jos'!K176+'6 pr._mokinio krepšelis'!K41+'9 pr._įstaigų pajamos'!K85+'7 pr._kita dotacija'!K199+'11 pr._apyvartinės lėšos'!K51+'11 pr._apyvartinės lėšos'!K102</f>
        <v>0</v>
      </c>
      <c r="K59" s="94">
        <f t="shared" si="12"/>
        <v>553.30000000000007</v>
      </c>
      <c r="L59" s="94">
        <f>'4 pr._savarankiškos f-jos'!M176+'6 pr._mokinio krepšelis'!M41+'9 pr._įstaigų pajamos'!M85+'7 pr._kita dotacija'!M199+'11 pr._apyvartinės lėšos'!M51+'11 pr._apyvartinės lėšos'!M102</f>
        <v>553.30000000000007</v>
      </c>
      <c r="M59" s="94">
        <f>'4 pr._savarankiškos f-jos'!N176+'6 pr._mokinio krepšelis'!N41+'9 pr._įstaigų pajamos'!N85+'7 pr._kita dotacija'!N199+'11 pr._apyvartinės lėšos'!N51+'11 pr._apyvartinės lėšos'!N102</f>
        <v>312.3</v>
      </c>
      <c r="N59" s="94">
        <f>'4 pr._savarankiškos f-jos'!O176+'6 pr._mokinio krepšelis'!O41+'9 pr._įstaigų pajamos'!O85+'7 pr._kita dotacija'!O199+'11 pr._apyvartinės lėšos'!O51+'11 pr._apyvartinės lėšos'!O102</f>
        <v>0</v>
      </c>
    </row>
    <row r="60" spans="1:14" ht="15" customHeight="1" x14ac:dyDescent="0.25">
      <c r="A60" s="5" t="s">
        <v>156</v>
      </c>
      <c r="B60" s="29" t="s">
        <v>37</v>
      </c>
      <c r="C60" s="16">
        <f t="shared" si="7"/>
        <v>313.2999999999999</v>
      </c>
      <c r="D60" s="16">
        <f>'4 pr._savarankiškos f-jos'!E177+'6 pr._mokinio krepšelis'!E42+'9 pr._įstaigų pajamos'!E86+'7 pr._kita dotacija'!E203+'11 pr._apyvartinės lėšos'!E103+'11 pr._apyvartinės lėšos'!E52</f>
        <v>313.2999999999999</v>
      </c>
      <c r="E60" s="16">
        <f>'4 pr._savarankiškos f-jos'!F177+'6 pr._mokinio krepšelis'!F42+'9 pr._įstaigų pajamos'!F86+'7 pr._kita dotacija'!F203+'11 pr._apyvartinės lėšos'!F103+'11 pr._apyvartinės lėšos'!F52</f>
        <v>186.79999999999998</v>
      </c>
      <c r="F60" s="16">
        <f>'4 pr._savarankiškos f-jos'!G177+'6 pr._mokinio krepšelis'!G42+'9 pr._įstaigų pajamos'!G86+'7 pr._kita dotacija'!G203+'11 pr._apyvartinės lėšos'!G103+'11 pr._apyvartinės lėšos'!G52</f>
        <v>0</v>
      </c>
      <c r="G60" s="10">
        <f t="shared" si="11"/>
        <v>0</v>
      </c>
      <c r="H60" s="10">
        <f>'4 pr._savarankiškos f-jos'!I177+'6 pr._mokinio krepšelis'!I42+'9 pr._įstaigų pajamos'!I86+'7 pr._kita dotacija'!I203+'11 pr._apyvartinės lėšos'!I103+'11 pr._apyvartinės lėšos'!I52</f>
        <v>0</v>
      </c>
      <c r="I60" s="10">
        <f>'4 pr._savarankiškos f-jos'!J177+'6 pr._mokinio krepšelis'!J42+'9 pr._įstaigų pajamos'!J86+'7 pr._kita dotacija'!J203+'11 pr._apyvartinės lėšos'!J103+'11 pr._apyvartinės lėšos'!J52</f>
        <v>0</v>
      </c>
      <c r="J60" s="10">
        <f>'4 pr._savarankiškos f-jos'!K177+'6 pr._mokinio krepšelis'!K42+'9 pr._įstaigų pajamos'!K86+'7 pr._kita dotacija'!K203+'11 pr._apyvartinės lėšos'!K103+'11 pr._apyvartinės lėšos'!K52</f>
        <v>0</v>
      </c>
      <c r="K60" s="94">
        <f t="shared" si="12"/>
        <v>313.2999999999999</v>
      </c>
      <c r="L60" s="94">
        <f>'4 pr._savarankiškos f-jos'!M177+'6 pr._mokinio krepšelis'!M42+'9 pr._įstaigų pajamos'!M86+'7 pr._kita dotacija'!M203+'11 pr._apyvartinės lėšos'!M103+'11 pr._apyvartinės lėšos'!M52</f>
        <v>313.2999999999999</v>
      </c>
      <c r="M60" s="94">
        <f>'4 pr._savarankiškos f-jos'!N177+'6 pr._mokinio krepšelis'!N42+'9 pr._įstaigų pajamos'!N86+'7 pr._kita dotacija'!N203+'11 pr._apyvartinės lėšos'!N103+'11 pr._apyvartinės lėšos'!N52</f>
        <v>186.79999999999998</v>
      </c>
      <c r="N60" s="94">
        <f>'4 pr._savarankiškos f-jos'!O177+'6 pr._mokinio krepšelis'!O42+'9 pr._įstaigų pajamos'!O86+'7 pr._kita dotacija'!O203+'11 pr._apyvartinės lėšos'!O103+'11 pr._apyvartinės lėšos'!O52</f>
        <v>0</v>
      </c>
    </row>
    <row r="61" spans="1:14" ht="15" customHeight="1" x14ac:dyDescent="0.25">
      <c r="A61" s="5" t="s">
        <v>110</v>
      </c>
      <c r="B61" s="35" t="s">
        <v>35</v>
      </c>
      <c r="C61" s="16">
        <f t="shared" si="7"/>
        <v>550.69999999999993</v>
      </c>
      <c r="D61" s="16">
        <f>'4 pr._savarankiškos f-jos'!E178+'6 pr._mokinio krepšelis'!E43+'9 pr._įstaigų pajamos'!E87+'7 pr._kita dotacija'!E207+'11 pr._apyvartinės lėšos'!E53+'11 pr._apyvartinės lėšos'!E104</f>
        <v>550.69999999999993</v>
      </c>
      <c r="E61" s="16">
        <f>'4 pr._savarankiškos f-jos'!F178+'6 pr._mokinio krepšelis'!F43+'9 pr._įstaigų pajamos'!F87+'7 pr._kita dotacija'!F207+'11 pr._apyvartinės lėšos'!F53+'11 pr._apyvartinės lėšos'!F104</f>
        <v>285.5</v>
      </c>
      <c r="F61" s="16">
        <f>'4 pr._savarankiškos f-jos'!G178+'6 pr._mokinio krepšelis'!G43+'9 pr._įstaigų pajamos'!G87+'7 pr._kita dotacija'!G207+'11 pr._apyvartinės lėšos'!G53+'11 pr._apyvartinės lėšos'!G104</f>
        <v>0</v>
      </c>
      <c r="G61" s="10">
        <f t="shared" si="11"/>
        <v>0</v>
      </c>
      <c r="H61" s="10">
        <f>'4 pr._savarankiškos f-jos'!I178+'6 pr._mokinio krepšelis'!I43+'9 pr._įstaigų pajamos'!I87+'7 pr._kita dotacija'!I207+'11 pr._apyvartinės lėšos'!I53+'11 pr._apyvartinės lėšos'!I104</f>
        <v>0</v>
      </c>
      <c r="I61" s="10">
        <f>'4 pr._savarankiškos f-jos'!J178+'6 pr._mokinio krepšelis'!J43+'9 pr._įstaigų pajamos'!J87+'7 pr._kita dotacija'!J207+'11 pr._apyvartinės lėšos'!J53+'11 pr._apyvartinės lėšos'!J104</f>
        <v>0</v>
      </c>
      <c r="J61" s="10">
        <f>'4 pr._savarankiškos f-jos'!K178+'6 pr._mokinio krepšelis'!K43+'9 pr._įstaigų pajamos'!K87+'7 pr._kita dotacija'!K207+'11 pr._apyvartinės lėšos'!K53+'11 pr._apyvartinės lėšos'!K104</f>
        <v>0</v>
      </c>
      <c r="K61" s="94">
        <f t="shared" si="12"/>
        <v>550.69999999999993</v>
      </c>
      <c r="L61" s="94">
        <f>'4 pr._savarankiškos f-jos'!M178+'6 pr._mokinio krepšelis'!M43+'9 pr._įstaigų pajamos'!M87+'7 pr._kita dotacija'!M207+'11 pr._apyvartinės lėšos'!M53+'11 pr._apyvartinės lėšos'!M104</f>
        <v>550.69999999999993</v>
      </c>
      <c r="M61" s="94">
        <f>'4 pr._savarankiškos f-jos'!N178+'6 pr._mokinio krepšelis'!N43+'9 pr._įstaigų pajamos'!N87+'7 pr._kita dotacija'!N207+'11 pr._apyvartinės lėšos'!N53+'11 pr._apyvartinės lėšos'!N104</f>
        <v>285.5</v>
      </c>
      <c r="N61" s="94">
        <f>'4 pr._savarankiškos f-jos'!O178+'6 pr._mokinio krepšelis'!O43+'9 pr._įstaigų pajamos'!O87+'7 pr._kita dotacija'!O207+'11 pr._apyvartinės lėšos'!O53+'11 pr._apyvartinės lėšos'!O104</f>
        <v>0</v>
      </c>
    </row>
    <row r="62" spans="1:14" ht="15" customHeight="1" x14ac:dyDescent="0.25">
      <c r="A62" s="5" t="s">
        <v>157</v>
      </c>
      <c r="B62" s="36" t="s">
        <v>39</v>
      </c>
      <c r="C62" s="16">
        <f t="shared" si="7"/>
        <v>114.8</v>
      </c>
      <c r="D62" s="16">
        <f>'4 pr._savarankiškos f-jos'!E179+'6 pr._mokinio krepšelis'!E44+'9 pr._įstaigų pajamos'!E88+'7 pr._kita dotacija'!E211+'11 pr._apyvartinės lėšos'!E54</f>
        <v>114.8</v>
      </c>
      <c r="E62" s="16">
        <f>'4 pr._savarankiškos f-jos'!F179+'6 pr._mokinio krepšelis'!F44+'9 pr._įstaigų pajamos'!F88+'7 pr._kita dotacija'!F211+'11 pr._apyvartinės lėšos'!F54</f>
        <v>72.899999999999991</v>
      </c>
      <c r="F62" s="16">
        <f>'4 pr._savarankiškos f-jos'!G179+'6 pr._mokinio krepšelis'!G44+'9 pr._įstaigų pajamos'!G88+'7 pr._kita dotacija'!G211+'11 pr._apyvartinės lėšos'!G54</f>
        <v>0</v>
      </c>
      <c r="G62" s="10">
        <f t="shared" si="11"/>
        <v>0</v>
      </c>
      <c r="H62" s="10">
        <f>'4 pr._savarankiškos f-jos'!I179+'6 pr._mokinio krepšelis'!I44+'9 pr._įstaigų pajamos'!I88+'7 pr._kita dotacija'!I211+'11 pr._apyvartinės lėšos'!I54</f>
        <v>0</v>
      </c>
      <c r="I62" s="10">
        <f>'4 pr._savarankiškos f-jos'!J179+'6 pr._mokinio krepšelis'!J44+'9 pr._įstaigų pajamos'!J88+'7 pr._kita dotacija'!J211+'11 pr._apyvartinės lėšos'!J54</f>
        <v>0</v>
      </c>
      <c r="J62" s="10">
        <f>'4 pr._savarankiškos f-jos'!K179+'6 pr._mokinio krepšelis'!K44+'9 pr._įstaigų pajamos'!K88+'7 pr._kita dotacija'!K211+'11 pr._apyvartinės lėšos'!K54</f>
        <v>0</v>
      </c>
      <c r="K62" s="94">
        <f t="shared" si="12"/>
        <v>114.8</v>
      </c>
      <c r="L62" s="94">
        <f>'4 pr._savarankiškos f-jos'!M179+'6 pr._mokinio krepšelis'!M44+'9 pr._įstaigų pajamos'!M88+'7 pr._kita dotacija'!M211+'11 pr._apyvartinės lėšos'!M54</f>
        <v>114.8</v>
      </c>
      <c r="M62" s="94">
        <f>'4 pr._savarankiškos f-jos'!N179+'6 pr._mokinio krepšelis'!N44+'9 pr._įstaigų pajamos'!N88+'7 pr._kita dotacija'!N211+'11 pr._apyvartinės lėšos'!N54</f>
        <v>72.899999999999991</v>
      </c>
      <c r="N62" s="94">
        <f>'4 pr._savarankiškos f-jos'!O179+'6 pr._mokinio krepšelis'!O44+'9 pr._įstaigų pajamos'!O88+'7 pr._kita dotacija'!O211+'11 pr._apyvartinės lėšos'!O54</f>
        <v>0</v>
      </c>
    </row>
    <row r="63" spans="1:14" ht="15" customHeight="1" x14ac:dyDescent="0.25">
      <c r="A63" s="5" t="s">
        <v>158</v>
      </c>
      <c r="B63" s="36" t="s">
        <v>40</v>
      </c>
      <c r="C63" s="16">
        <f t="shared" si="7"/>
        <v>164.5</v>
      </c>
      <c r="D63" s="16">
        <f>'4 pr._savarankiškos f-jos'!E180+'6 pr._mokinio krepšelis'!E45+'9 pr._įstaigų pajamos'!E89+'7 pr._kita dotacija'!E215+'11 pr._apyvartinės lėšos'!E55+'11 pr._apyvartinės lėšos'!E105</f>
        <v>164.5</v>
      </c>
      <c r="E63" s="16">
        <f>'4 pr._savarankiškos f-jos'!F180+'6 pr._mokinio krepšelis'!F45+'9 pr._įstaigų pajamos'!F89+'7 pr._kita dotacija'!F215+'11 pr._apyvartinės lėšos'!F55+'11 pr._apyvartinės lėšos'!F105</f>
        <v>99.6</v>
      </c>
      <c r="F63" s="16">
        <f>'4 pr._savarankiškos f-jos'!G180+'6 pr._mokinio krepšelis'!G45+'9 pr._įstaigų pajamos'!G89+'7 pr._kita dotacija'!G215+'11 pr._apyvartinės lėšos'!G55+'11 pr._apyvartinės lėšos'!G105</f>
        <v>0</v>
      </c>
      <c r="G63" s="10">
        <f t="shared" si="11"/>
        <v>0</v>
      </c>
      <c r="H63" s="10">
        <f>'4 pr._savarankiškos f-jos'!I180+'6 pr._mokinio krepšelis'!I45+'9 pr._įstaigų pajamos'!I89+'7 pr._kita dotacija'!I215+'11 pr._apyvartinės lėšos'!I55+'11 pr._apyvartinės lėšos'!I105</f>
        <v>0</v>
      </c>
      <c r="I63" s="10">
        <f>'4 pr._savarankiškos f-jos'!J180+'6 pr._mokinio krepšelis'!J45+'9 pr._įstaigų pajamos'!J89+'7 pr._kita dotacija'!J215+'11 pr._apyvartinės lėšos'!J55+'11 pr._apyvartinės lėšos'!J105</f>
        <v>0</v>
      </c>
      <c r="J63" s="10">
        <f>'4 pr._savarankiškos f-jos'!K180+'6 pr._mokinio krepšelis'!K45+'9 pr._įstaigų pajamos'!K89+'7 pr._kita dotacija'!K215+'11 pr._apyvartinės lėšos'!K55+'11 pr._apyvartinės lėšos'!K105</f>
        <v>0</v>
      </c>
      <c r="K63" s="94">
        <f t="shared" si="12"/>
        <v>164.5</v>
      </c>
      <c r="L63" s="94">
        <f>'4 pr._savarankiškos f-jos'!M180+'6 pr._mokinio krepšelis'!M45+'9 pr._įstaigų pajamos'!M89+'7 pr._kita dotacija'!M215+'11 pr._apyvartinės lėšos'!M55+'11 pr._apyvartinės lėšos'!M105</f>
        <v>164.5</v>
      </c>
      <c r="M63" s="94">
        <f>'4 pr._savarankiškos f-jos'!N180+'6 pr._mokinio krepšelis'!N45+'9 pr._įstaigų pajamos'!N89+'7 pr._kita dotacija'!N215+'11 pr._apyvartinės lėšos'!N55+'11 pr._apyvartinės lėšos'!N105</f>
        <v>99.6</v>
      </c>
      <c r="N63" s="94">
        <f>'4 pr._savarankiškos f-jos'!O180+'6 pr._mokinio krepšelis'!O45+'9 pr._įstaigų pajamos'!O89+'7 pr._kita dotacija'!O215+'11 pr._apyvartinės lėšos'!O55+'11 pr._apyvartinės lėšos'!O105</f>
        <v>0</v>
      </c>
    </row>
    <row r="64" spans="1:14" ht="15" customHeight="1" x14ac:dyDescent="0.25">
      <c r="A64" s="5" t="s">
        <v>111</v>
      </c>
      <c r="B64" s="35" t="s">
        <v>49</v>
      </c>
      <c r="C64" s="16">
        <f t="shared" si="7"/>
        <v>78.40000000000002</v>
      </c>
      <c r="D64" s="16">
        <f>'4 pr._savarankiškos f-jos'!E181+'6 pr._mokinio krepšelis'!E46+'9 pr._įstaigų pajamos'!E90+'7 pr._kita dotacija'!E219+'11 pr._apyvartinės lėšos'!E106</f>
        <v>78.40000000000002</v>
      </c>
      <c r="E64" s="16">
        <f>'4 pr._savarankiškos f-jos'!F181+'6 pr._mokinio krepšelis'!F46+'9 pr._įstaigų pajamos'!F90+'7 pr._kita dotacija'!F219+'11 pr._apyvartinės lėšos'!F106</f>
        <v>57.300000000000011</v>
      </c>
      <c r="F64" s="16">
        <f>'4 pr._savarankiškos f-jos'!G181+'6 pr._mokinio krepšelis'!G46+'9 pr._įstaigų pajamos'!G90+'7 pr._kita dotacija'!G219+'11 pr._apyvartinės lėšos'!G106</f>
        <v>0</v>
      </c>
      <c r="G64" s="10">
        <f t="shared" si="11"/>
        <v>0</v>
      </c>
      <c r="H64" s="10">
        <f>'4 pr._savarankiškos f-jos'!I181+'6 pr._mokinio krepšelis'!I46+'9 pr._įstaigų pajamos'!I90+'7 pr._kita dotacija'!I219+'11 pr._apyvartinės lėšos'!I106</f>
        <v>0</v>
      </c>
      <c r="I64" s="10">
        <f>'4 pr._savarankiškos f-jos'!J181+'6 pr._mokinio krepšelis'!J46+'9 pr._įstaigų pajamos'!J90+'7 pr._kita dotacija'!J219+'11 pr._apyvartinės lėšos'!J106</f>
        <v>0</v>
      </c>
      <c r="J64" s="10">
        <f>'4 pr._savarankiškos f-jos'!K181+'6 pr._mokinio krepšelis'!K46+'9 pr._įstaigų pajamos'!K90+'7 pr._kita dotacija'!K219+'11 pr._apyvartinės lėšos'!K106</f>
        <v>0</v>
      </c>
      <c r="K64" s="94">
        <f t="shared" si="12"/>
        <v>78.40000000000002</v>
      </c>
      <c r="L64" s="94">
        <f>'4 pr._savarankiškos f-jos'!M181+'6 pr._mokinio krepšelis'!M46+'9 pr._įstaigų pajamos'!M90+'7 pr._kita dotacija'!M219+'11 pr._apyvartinės lėšos'!M106</f>
        <v>78.40000000000002</v>
      </c>
      <c r="M64" s="94">
        <f>'4 pr._savarankiškos f-jos'!N181+'6 pr._mokinio krepšelis'!N46+'9 pr._įstaigų pajamos'!N90+'7 pr._kita dotacija'!N219+'11 pr._apyvartinės lėšos'!N106</f>
        <v>57.300000000000011</v>
      </c>
      <c r="N64" s="94">
        <f>'4 pr._savarankiškos f-jos'!O181+'6 pr._mokinio krepšelis'!O46+'9 pr._įstaigų pajamos'!O90+'7 pr._kita dotacija'!O219+'11 pr._apyvartinės lėšos'!O106</f>
        <v>0</v>
      </c>
    </row>
    <row r="65" spans="1:14" ht="15" customHeight="1" x14ac:dyDescent="0.25">
      <c r="A65" s="5" t="s">
        <v>112</v>
      </c>
      <c r="B65" s="35" t="s">
        <v>48</v>
      </c>
      <c r="C65" s="16">
        <f t="shared" si="7"/>
        <v>595.9</v>
      </c>
      <c r="D65" s="16">
        <f>'4 pr._savarankiškos f-jos'!E182+'6 pr._mokinio krepšelis'!E47+'9 pr._įstaigų pajamos'!E91+'7 pr._kita dotacija'!E221+'11 pr._apyvartinės lėšos'!E107</f>
        <v>595.9</v>
      </c>
      <c r="E65" s="16">
        <f>'4 pr._savarankiškos f-jos'!F182+'6 pr._mokinio krepšelis'!F47+'9 pr._įstaigų pajamos'!F91+'7 pr._kita dotacija'!F221+'11 pr._apyvartinės lėšos'!F107</f>
        <v>441.5</v>
      </c>
      <c r="F65" s="16">
        <f>'4 pr._savarankiškos f-jos'!G182+'6 pr._mokinio krepšelis'!G47+'9 pr._įstaigų pajamos'!G91+'7 pr._kita dotacija'!G221+'11 pr._apyvartinės lėšos'!G107</f>
        <v>0</v>
      </c>
      <c r="G65" s="10">
        <f t="shared" si="11"/>
        <v>0</v>
      </c>
      <c r="H65" s="10">
        <f>'4 pr._savarankiškos f-jos'!I182+'6 pr._mokinio krepšelis'!I47+'9 pr._įstaigų pajamos'!I91+'7 pr._kita dotacija'!I221+'11 pr._apyvartinės lėšos'!I107</f>
        <v>0</v>
      </c>
      <c r="I65" s="10">
        <f>'4 pr._savarankiškos f-jos'!J182+'6 pr._mokinio krepšelis'!J47+'9 pr._įstaigų pajamos'!J91+'7 pr._kita dotacija'!J221+'11 pr._apyvartinės lėšos'!J107</f>
        <v>0</v>
      </c>
      <c r="J65" s="10">
        <f>'4 pr._savarankiškos f-jos'!K182+'6 pr._mokinio krepšelis'!K47+'9 pr._įstaigų pajamos'!K91+'7 pr._kita dotacija'!K221+'11 pr._apyvartinės lėšos'!K107</f>
        <v>0</v>
      </c>
      <c r="K65" s="94">
        <f t="shared" si="12"/>
        <v>595.9</v>
      </c>
      <c r="L65" s="94">
        <f>'4 pr._savarankiškos f-jos'!M182+'6 pr._mokinio krepšelis'!M47+'9 pr._įstaigų pajamos'!M91+'7 pr._kita dotacija'!M221+'11 pr._apyvartinės lėšos'!M107</f>
        <v>595.9</v>
      </c>
      <c r="M65" s="94">
        <f>'4 pr._savarankiškos f-jos'!N182+'6 pr._mokinio krepšelis'!N47+'9 pr._įstaigų pajamos'!N91+'7 pr._kita dotacija'!N221+'11 pr._apyvartinės lėšos'!N107</f>
        <v>441.5</v>
      </c>
      <c r="N65" s="94">
        <f>'4 pr._savarankiškos f-jos'!O182+'6 pr._mokinio krepšelis'!O47+'9 pr._įstaigų pajamos'!O91+'7 pr._kita dotacija'!O221+'11 pr._apyvartinės lėšos'!O107</f>
        <v>0</v>
      </c>
    </row>
    <row r="66" spans="1:14" ht="15" customHeight="1" x14ac:dyDescent="0.25">
      <c r="A66" s="5" t="s">
        <v>113</v>
      </c>
      <c r="B66" s="35" t="s">
        <v>65</v>
      </c>
      <c r="C66" s="16">
        <f t="shared" si="7"/>
        <v>76.8</v>
      </c>
      <c r="D66" s="16">
        <f>'4 pr._savarankiškos f-jos'!E183+'6 pr._mokinio krepšelis'!E48+'9 pr._įstaigų pajamos'!E92+'7 pr._kita dotacija'!E225+'11 pr._apyvartinės lėšos'!E108</f>
        <v>76.8</v>
      </c>
      <c r="E66" s="16">
        <f>'4 pr._savarankiškos f-jos'!F183+'6 pr._mokinio krepšelis'!F48+'9 pr._įstaigų pajamos'!F92+'7 pr._kita dotacija'!F225+'11 pr._apyvartinės lėšos'!F108</f>
        <v>50.599999999999994</v>
      </c>
      <c r="F66" s="16">
        <f>'4 pr._savarankiškos f-jos'!G183+'6 pr._mokinio krepšelis'!G48+'9 pr._įstaigų pajamos'!G92+'7 pr._kita dotacija'!G225+'11 pr._apyvartinės lėšos'!G108</f>
        <v>0</v>
      </c>
      <c r="G66" s="10">
        <f t="shared" si="11"/>
        <v>0</v>
      </c>
      <c r="H66" s="10">
        <f>'4 pr._savarankiškos f-jos'!I183+'6 pr._mokinio krepšelis'!I48+'9 pr._įstaigų pajamos'!I92+'7 pr._kita dotacija'!I225+'11 pr._apyvartinės lėšos'!I108</f>
        <v>0</v>
      </c>
      <c r="I66" s="10">
        <f>'4 pr._savarankiškos f-jos'!J183+'6 pr._mokinio krepšelis'!J48+'9 pr._įstaigų pajamos'!J92+'7 pr._kita dotacija'!J225+'11 pr._apyvartinės lėšos'!J108</f>
        <v>0</v>
      </c>
      <c r="J66" s="10">
        <f>'4 pr._savarankiškos f-jos'!K183+'6 pr._mokinio krepšelis'!K48+'9 pr._įstaigų pajamos'!K92+'7 pr._kita dotacija'!K225+'11 pr._apyvartinės lėšos'!K108</f>
        <v>0</v>
      </c>
      <c r="K66" s="94">
        <f t="shared" si="12"/>
        <v>76.8</v>
      </c>
      <c r="L66" s="94">
        <f>'4 pr._savarankiškos f-jos'!M183+'6 pr._mokinio krepšelis'!M48+'9 pr._įstaigų pajamos'!M92+'7 pr._kita dotacija'!M225+'11 pr._apyvartinės lėšos'!M108</f>
        <v>76.8</v>
      </c>
      <c r="M66" s="94">
        <f>'4 pr._savarankiškos f-jos'!N183+'6 pr._mokinio krepšelis'!N48+'9 pr._įstaigų pajamos'!N92+'7 pr._kita dotacija'!N225+'11 pr._apyvartinės lėšos'!N108</f>
        <v>50.599999999999994</v>
      </c>
      <c r="N66" s="94">
        <f>'4 pr._savarankiškos f-jos'!O183+'6 pr._mokinio krepšelis'!O48+'9 pr._įstaigų pajamos'!O92+'7 pr._kita dotacija'!O225+'11 pr._apyvartinės lėšos'!O108</f>
        <v>0</v>
      </c>
    </row>
    <row r="67" spans="1:14" ht="15" customHeight="1" x14ac:dyDescent="0.25">
      <c r="A67" s="5" t="s">
        <v>114</v>
      </c>
      <c r="B67" s="35" t="s">
        <v>50</v>
      </c>
      <c r="C67" s="16">
        <f t="shared" si="7"/>
        <v>179.79999999999998</v>
      </c>
      <c r="D67" s="16">
        <f>'4 pr._savarankiškos f-jos'!E184+'6 pr._mokinio krepšelis'!E49+'9 pr._įstaigų pajamos'!E93+'11 pr._apyvartinės lėšos'!E109+'11 pr._apyvartinės lėšos'!E56+'7 pr._kita dotacija'!E229</f>
        <v>179.79999999999998</v>
      </c>
      <c r="E67" s="16">
        <f>'4 pr._savarankiškos f-jos'!F184+'6 pr._mokinio krepšelis'!F49+'9 pr._įstaigų pajamos'!F93+'11 pr._apyvartinės lėšos'!F109+'11 pr._apyvartinės lėšos'!F56+'7 pr._kita dotacija'!F229</f>
        <v>113.39999999999999</v>
      </c>
      <c r="F67" s="16">
        <f>'4 pr._savarankiškos f-jos'!G184+'6 pr._mokinio krepšelis'!G49+'9 pr._įstaigų pajamos'!G93+'11 pr._apyvartinės lėšos'!G109+'11 pr._apyvartinės lėšos'!G56+'7 pr._kita dotacija'!G229</f>
        <v>0</v>
      </c>
      <c r="G67" s="10">
        <f t="shared" si="11"/>
        <v>0</v>
      </c>
      <c r="H67" s="10">
        <f>'4 pr._savarankiškos f-jos'!I184+'6 pr._mokinio krepšelis'!I49+'9 pr._įstaigų pajamos'!I93+'11 pr._apyvartinės lėšos'!I109+'11 pr._apyvartinės lėšos'!I56+'7 pr._kita dotacija'!I229</f>
        <v>0</v>
      </c>
      <c r="I67" s="10">
        <f>'4 pr._savarankiškos f-jos'!J184+'6 pr._mokinio krepšelis'!J49+'9 pr._įstaigų pajamos'!J93+'11 pr._apyvartinės lėšos'!J109+'11 pr._apyvartinės lėšos'!J56+'7 pr._kita dotacija'!J229</f>
        <v>0</v>
      </c>
      <c r="J67" s="10">
        <f>'4 pr._savarankiškos f-jos'!K184+'6 pr._mokinio krepšelis'!K49+'9 pr._įstaigų pajamos'!K93+'11 pr._apyvartinės lėšos'!K109+'11 pr._apyvartinės lėšos'!K56+'7 pr._kita dotacija'!K229</f>
        <v>0</v>
      </c>
      <c r="K67" s="94">
        <f t="shared" si="12"/>
        <v>179.79999999999998</v>
      </c>
      <c r="L67" s="94">
        <f>'4 pr._savarankiškos f-jos'!M184+'6 pr._mokinio krepšelis'!M49+'9 pr._įstaigų pajamos'!M93+'11 pr._apyvartinės lėšos'!M109+'11 pr._apyvartinės lėšos'!M56+'7 pr._kita dotacija'!M229</f>
        <v>179.79999999999998</v>
      </c>
      <c r="M67" s="94">
        <f>'4 pr._savarankiškos f-jos'!N184+'6 pr._mokinio krepšelis'!N49+'9 pr._įstaigų pajamos'!N93+'11 pr._apyvartinės lėšos'!N109+'11 pr._apyvartinės lėšos'!N56+'7 pr._kita dotacija'!N229</f>
        <v>113.39999999999999</v>
      </c>
      <c r="N67" s="94">
        <f>'4 pr._savarankiškos f-jos'!O184+'6 pr._mokinio krepšelis'!O49+'9 pr._įstaigų pajamos'!O93+'11 pr._apyvartinės lėšos'!O109+'11 pr._apyvartinės lėšos'!O56+'7 pr._kita dotacija'!O229</f>
        <v>0</v>
      </c>
    </row>
    <row r="68" spans="1:14" ht="15" customHeight="1" x14ac:dyDescent="0.25">
      <c r="A68" s="5" t="s">
        <v>115</v>
      </c>
      <c r="B68" s="35" t="s">
        <v>167</v>
      </c>
      <c r="C68" s="16">
        <f t="shared" si="7"/>
        <v>706.30000000000007</v>
      </c>
      <c r="D68" s="16">
        <f>'4 pr._savarankiškos f-jos'!E185+'4 pr._savarankiškos f-jos'!E218+'6 pr._mokinio krepšelis'!E50+'7 pr._kita dotacija'!E233+'7 pr._kita dotacija'!E325+'9 pr._įstaigų pajamos'!E94+'9 pr._įstaigų pajamos'!E116+'11 pr._apyvartinės lėšos'!E57+'11 pr._apyvartinės lėšos'!E110+'11 pr._apyvartinės lėšos'!E118</f>
        <v>706.30000000000007</v>
      </c>
      <c r="E68" s="16">
        <f>'4 pr._savarankiškos f-jos'!F185+'4 pr._savarankiškos f-jos'!F218+'6 pr._mokinio krepšelis'!F50+'7 pr._kita dotacija'!F233+'7 pr._kita dotacija'!F325+'9 pr._įstaigų pajamos'!F94+'9 pr._įstaigų pajamos'!F116+'11 pr._apyvartinės lėšos'!F57+'11 pr._apyvartinės lėšos'!F110+'11 pr._apyvartinės lėšos'!F118</f>
        <v>482.20000000000005</v>
      </c>
      <c r="F68" s="16">
        <f>'4 pr._savarankiškos f-jos'!G185+'4 pr._savarankiškos f-jos'!G218+'6 pr._mokinio krepšelis'!G50+'7 pr._kita dotacija'!G233+'7 pr._kita dotacija'!G325+'9 pr._įstaigų pajamos'!G94+'9 pr._įstaigų pajamos'!G116+'11 pr._apyvartinės lėšos'!G57+'11 pr._apyvartinės lėšos'!G110+'11 pr._apyvartinės lėšos'!G118</f>
        <v>0</v>
      </c>
      <c r="G68" s="10">
        <f t="shared" si="11"/>
        <v>-214.29999999999998</v>
      </c>
      <c r="H68" s="10">
        <f>'4 pr._savarankiškos f-jos'!I185+'4 pr._savarankiškos f-jos'!I218+'6 pr._mokinio krepšelis'!I50+'7 pr._kita dotacija'!I233+'7 pr._kita dotacija'!I325+'9 pr._įstaigų pajamos'!I94+'9 pr._įstaigų pajamos'!I116+'11 pr._apyvartinės lėšos'!I57+'11 pr._apyvartinės lėšos'!I110+'11 pr._apyvartinės lėšos'!I118</f>
        <v>-214.29999999999998</v>
      </c>
      <c r="I68" s="10">
        <f>'4 pr._savarankiškos f-jos'!J185+'4 pr._savarankiškos f-jos'!J218+'6 pr._mokinio krepšelis'!J50+'7 pr._kita dotacija'!J233+'7 pr._kita dotacija'!J325+'9 pr._įstaigų pajamos'!J94+'9 pr._įstaigų pajamos'!J116+'11 pr._apyvartinės lėšos'!J57+'11 pr._apyvartinės lėšos'!J110+'11 pr._apyvartinės lėšos'!J118</f>
        <v>-153.29999999999998</v>
      </c>
      <c r="J68" s="10">
        <f>'4 pr._savarankiškos f-jos'!K185+'4 pr._savarankiškos f-jos'!K218+'6 pr._mokinio krepšelis'!K50+'7 pr._kita dotacija'!K233+'7 pr._kita dotacija'!K325+'9 pr._įstaigų pajamos'!K94+'9 pr._įstaigų pajamos'!K116+'11 pr._apyvartinės lėšos'!K57+'11 pr._apyvartinės lėšos'!K110+'11 pr._apyvartinės lėšos'!K118</f>
        <v>0</v>
      </c>
      <c r="K68" s="94">
        <f t="shared" si="12"/>
        <v>492</v>
      </c>
      <c r="L68" s="94">
        <f>'4 pr._savarankiškos f-jos'!M185+'4 pr._savarankiškos f-jos'!M218+'6 pr._mokinio krepšelis'!M50+'7 pr._kita dotacija'!M233+'7 pr._kita dotacija'!M325+'9 pr._įstaigų pajamos'!M94+'9 pr._įstaigų pajamos'!M116+'11 pr._apyvartinės lėšos'!M57+'11 pr._apyvartinės lėšos'!M110+'11 pr._apyvartinės lėšos'!M118</f>
        <v>492</v>
      </c>
      <c r="M68" s="94">
        <f>'4 pr._savarankiškos f-jos'!N185+'4 pr._savarankiškos f-jos'!N218+'6 pr._mokinio krepšelis'!N50+'7 pr._kita dotacija'!N233+'7 pr._kita dotacija'!N325+'9 pr._įstaigų pajamos'!N94+'9 pr._įstaigų pajamos'!N116+'11 pr._apyvartinės lėšos'!N57+'11 pr._apyvartinės lėšos'!N110+'11 pr._apyvartinės lėšos'!N118</f>
        <v>328.90000000000003</v>
      </c>
      <c r="N68" s="94">
        <f>'4 pr._savarankiškos f-jos'!O185+'4 pr._savarankiškos f-jos'!O218+'6 pr._mokinio krepšelis'!O50+'7 pr._kita dotacija'!O233+'7 pr._kita dotacija'!O325+'9 pr._įstaigų pajamos'!O94+'9 pr._įstaigų pajamos'!O116+'11 pr._apyvartinės lėšos'!O57+'11 pr._apyvartinės lėšos'!O110+'11 pr._apyvartinės lėšos'!O118</f>
        <v>0</v>
      </c>
    </row>
    <row r="69" spans="1:14" s="37" customFormat="1" ht="15" customHeight="1" x14ac:dyDescent="0.25">
      <c r="A69" s="5" t="s">
        <v>166</v>
      </c>
      <c r="B69" s="35" t="s">
        <v>168</v>
      </c>
      <c r="C69" s="16">
        <f t="shared" si="7"/>
        <v>535.59999999999991</v>
      </c>
      <c r="D69" s="16">
        <f>'4 pr._savarankiškos f-jos'!E186+'6 pr._mokinio krepšelis'!E51+'7 pr._kita dotacija'!E239+'9 pr._įstaigų pajamos'!E95</f>
        <v>535.59999999999991</v>
      </c>
      <c r="E69" s="16">
        <f>'4 pr._savarankiškos f-jos'!F186+'6 pr._mokinio krepšelis'!F51+'7 pr._kita dotacija'!F239+'9 pr._įstaigų pajamos'!F95</f>
        <v>350.6</v>
      </c>
      <c r="F69" s="16">
        <f>'4 pr._savarankiškos f-jos'!G186+'6 pr._mokinio krepšelis'!G51+'7 pr._kita dotacija'!G239+'9 pr._įstaigų pajamos'!G95</f>
        <v>0</v>
      </c>
      <c r="G69" s="10">
        <f t="shared" si="11"/>
        <v>87</v>
      </c>
      <c r="H69" s="10">
        <f>'4 pr._savarankiškos f-jos'!I186+'6 pr._mokinio krepšelis'!I51+'7 pr._kita dotacija'!I239+'9 pr._įstaigų pajamos'!I95</f>
        <v>87</v>
      </c>
      <c r="I69" s="10">
        <f>'4 pr._savarankiškos f-jos'!J186+'6 pr._mokinio krepšelis'!J51+'7 pr._kita dotacija'!J239+'9 pr._įstaigų pajamos'!J95</f>
        <v>66.3</v>
      </c>
      <c r="J69" s="10">
        <f>'4 pr._savarankiškos f-jos'!K186+'6 pr._mokinio krepšelis'!K51+'7 pr._kita dotacija'!K239+'9 pr._įstaigų pajamos'!K95</f>
        <v>0</v>
      </c>
      <c r="K69" s="94">
        <f t="shared" si="12"/>
        <v>622.6</v>
      </c>
      <c r="L69" s="94">
        <f>'4 pr._savarankiškos f-jos'!M186+'6 pr._mokinio krepšelis'!M51+'7 pr._kita dotacija'!M239+'9 pr._įstaigų pajamos'!M95</f>
        <v>622.6</v>
      </c>
      <c r="M69" s="94">
        <f>'4 pr._savarankiškos f-jos'!N186+'6 pr._mokinio krepšelis'!N51+'7 pr._kita dotacija'!N239+'9 pr._įstaigų pajamos'!N95</f>
        <v>416.90000000000003</v>
      </c>
      <c r="N69" s="94">
        <f>'4 pr._savarankiškos f-jos'!O186+'6 pr._mokinio krepšelis'!O51+'7 pr._kita dotacija'!O239+'9 pr._įstaigų pajamos'!O95</f>
        <v>0</v>
      </c>
    </row>
    <row r="70" spans="1:14" ht="15" customHeight="1" x14ac:dyDescent="0.25">
      <c r="A70" s="5" t="s">
        <v>116</v>
      </c>
      <c r="B70" s="29" t="s">
        <v>27</v>
      </c>
      <c r="C70" s="16">
        <f t="shared" ref="C70:C79" si="13">D70+F70</f>
        <v>247.8</v>
      </c>
      <c r="D70" s="16">
        <f>'4 pr._savarankiškos f-jos'!E199+'9 pr._įstaigų pajamos'!E102+'7 pr._kita dotacija'!E270+'11 pr._apyvartinės lėšos'!E60</f>
        <v>247.5</v>
      </c>
      <c r="E70" s="16">
        <f>'4 pr._savarankiškos f-jos'!F199+'9 pr._įstaigų pajamos'!F102+'7 pr._kita dotacija'!F270+'11 pr._apyvartinės lėšos'!F60</f>
        <v>158.5</v>
      </c>
      <c r="F70" s="16">
        <f>'4 pr._savarankiškos f-jos'!G199+'9 pr._įstaigų pajamos'!G102+'7 pr._kita dotacija'!G270+'11 pr._apyvartinės lėšos'!G60</f>
        <v>0.3</v>
      </c>
      <c r="G70" s="10">
        <f t="shared" si="11"/>
        <v>17</v>
      </c>
      <c r="H70" s="10">
        <f>'4 pr._savarankiškos f-jos'!I199+'9 pr._įstaigų pajamos'!I102+'7 pr._kita dotacija'!I270+'11 pr._apyvartinės lėšos'!I60</f>
        <v>17.3</v>
      </c>
      <c r="I70" s="10">
        <f>'4 pr._savarankiškos f-jos'!J199+'9 pr._įstaigų pajamos'!J102+'7 pr._kita dotacija'!J270+'11 pr._apyvartinės lėšos'!J60</f>
        <v>0</v>
      </c>
      <c r="J70" s="10">
        <f>'4 pr._savarankiškos f-jos'!K199+'9 pr._įstaigų pajamos'!K102+'7 pr._kita dotacija'!K270+'11 pr._apyvartinės lėšos'!K60</f>
        <v>-0.3</v>
      </c>
      <c r="K70" s="94">
        <f t="shared" si="12"/>
        <v>264.8</v>
      </c>
      <c r="L70" s="94">
        <f>'4 pr._savarankiškos f-jos'!M199+'9 pr._įstaigų pajamos'!M102+'7 pr._kita dotacija'!M270+'11 pr._apyvartinės lėšos'!M60</f>
        <v>264.8</v>
      </c>
      <c r="M70" s="94">
        <f>'4 pr._savarankiškos f-jos'!N199+'9 pr._įstaigų pajamos'!N102+'7 pr._kita dotacija'!N270+'11 pr._apyvartinės lėšos'!N60</f>
        <v>158.5</v>
      </c>
      <c r="N70" s="94">
        <f>'4 pr._savarankiškos f-jos'!O199+'9 pr._įstaigų pajamos'!O102+'7 pr._kita dotacija'!O270+'11 pr._apyvartinės lėšos'!O60</f>
        <v>0</v>
      </c>
    </row>
    <row r="71" spans="1:14" ht="15" customHeight="1" x14ac:dyDescent="0.25">
      <c r="A71" s="5" t="s">
        <v>117</v>
      </c>
      <c r="B71" s="29" t="s">
        <v>57</v>
      </c>
      <c r="C71" s="16">
        <f t="shared" si="13"/>
        <v>71.900000000000006</v>
      </c>
      <c r="D71" s="16">
        <f>'4 pr._savarankiškos f-jos'!E200+'9 pr._įstaigų pajamos'!E103+'7 pr._kita dotacija'!E274+'11 pr._apyvartinės lėšos'!E61+'11 pr._apyvartinės lėšos'!E113</f>
        <v>71.900000000000006</v>
      </c>
      <c r="E71" s="16">
        <f>'4 pr._savarankiškos f-jos'!F200+'9 pr._įstaigų pajamos'!F103+'7 pr._kita dotacija'!F274+'11 pr._apyvartinės lėšos'!F61+'11 pr._apyvartinės lėšos'!F113</f>
        <v>49.5</v>
      </c>
      <c r="F71" s="16">
        <f>'4 pr._savarankiškos f-jos'!G200+'9 pr._įstaigų pajamos'!G103+'7 pr._kita dotacija'!G274+'11 pr._apyvartinės lėšos'!G61+'11 pr._apyvartinės lėšos'!G113</f>
        <v>0</v>
      </c>
      <c r="G71" s="10">
        <f t="shared" si="11"/>
        <v>0</v>
      </c>
      <c r="H71" s="10">
        <f>'4 pr._savarankiškos f-jos'!I200+'9 pr._įstaigų pajamos'!I103+'7 pr._kita dotacija'!I274+'11 pr._apyvartinės lėšos'!I61+'11 pr._apyvartinės lėšos'!I113</f>
        <v>0</v>
      </c>
      <c r="I71" s="10">
        <f>'4 pr._savarankiškos f-jos'!J200+'9 pr._įstaigų pajamos'!J103+'7 pr._kita dotacija'!J274+'11 pr._apyvartinės lėšos'!J61+'11 pr._apyvartinės lėšos'!J113</f>
        <v>0</v>
      </c>
      <c r="J71" s="10">
        <f>'4 pr._savarankiškos f-jos'!K200+'9 pr._įstaigų pajamos'!K103+'7 pr._kita dotacija'!K274+'11 pr._apyvartinės lėšos'!K61+'11 pr._apyvartinės lėšos'!K113</f>
        <v>0</v>
      </c>
      <c r="K71" s="94">
        <f t="shared" si="12"/>
        <v>71.900000000000006</v>
      </c>
      <c r="L71" s="94">
        <f>'4 pr._savarankiškos f-jos'!M200+'9 pr._įstaigų pajamos'!M103+'7 pr._kita dotacija'!M274+'11 pr._apyvartinės lėšos'!M61+'11 pr._apyvartinės lėšos'!M113</f>
        <v>71.900000000000006</v>
      </c>
      <c r="M71" s="94">
        <f>'4 pr._savarankiškos f-jos'!N200+'9 pr._įstaigų pajamos'!N103+'7 pr._kita dotacija'!N274+'11 pr._apyvartinės lėšos'!N61+'11 pr._apyvartinės lėšos'!N113</f>
        <v>49.5</v>
      </c>
      <c r="N71" s="94">
        <f>'4 pr._savarankiškos f-jos'!O200+'9 pr._įstaigų pajamos'!O103+'7 pr._kita dotacija'!O274+'11 pr._apyvartinės lėšos'!O61+'11 pr._apyvartinės lėšos'!O113</f>
        <v>0</v>
      </c>
    </row>
    <row r="72" spans="1:14" ht="15" customHeight="1" x14ac:dyDescent="0.25">
      <c r="A72" s="13" t="s">
        <v>118</v>
      </c>
      <c r="B72" s="29" t="s">
        <v>58</v>
      </c>
      <c r="C72" s="16">
        <f t="shared" si="13"/>
        <v>52.3</v>
      </c>
      <c r="D72" s="16">
        <f>'4 pr._savarankiškos f-jos'!E201+'9 pr._įstaigų pajamos'!E104+'7 pr._kita dotacija'!E278+'11 pr._apyvartinės lėšos'!E62</f>
        <v>52.3</v>
      </c>
      <c r="E72" s="16">
        <f>'4 pr._savarankiškos f-jos'!F201+'9 pr._įstaigų pajamos'!F104+'7 pr._kita dotacija'!F278+'11 pr._apyvartinės lėšos'!F62</f>
        <v>33.699999999999996</v>
      </c>
      <c r="F72" s="16">
        <f>'4 pr._savarankiškos f-jos'!G201+'9 pr._įstaigų pajamos'!G104+'7 pr._kita dotacija'!G278+'11 pr._apyvartinės lėšos'!G62</f>
        <v>0</v>
      </c>
      <c r="G72" s="10">
        <f t="shared" si="11"/>
        <v>0</v>
      </c>
      <c r="H72" s="10">
        <f>'4 pr._savarankiškos f-jos'!I201+'9 pr._įstaigų pajamos'!I104+'7 pr._kita dotacija'!I278+'11 pr._apyvartinės lėšos'!I62</f>
        <v>0</v>
      </c>
      <c r="I72" s="10">
        <f>'4 pr._savarankiškos f-jos'!J201+'9 pr._įstaigų pajamos'!J104+'7 pr._kita dotacija'!J278+'11 pr._apyvartinės lėšos'!J62</f>
        <v>0</v>
      </c>
      <c r="J72" s="10">
        <f>'4 pr._savarankiškos f-jos'!K201+'9 pr._įstaigų pajamos'!K104+'7 pr._kita dotacija'!K278+'11 pr._apyvartinės lėšos'!K62</f>
        <v>0</v>
      </c>
      <c r="K72" s="94">
        <f t="shared" si="12"/>
        <v>52.3</v>
      </c>
      <c r="L72" s="94">
        <f>'4 pr._savarankiškos f-jos'!M201+'9 pr._įstaigų pajamos'!M104+'7 pr._kita dotacija'!M278+'11 pr._apyvartinės lėšos'!M62</f>
        <v>52.3</v>
      </c>
      <c r="M72" s="94">
        <f>'4 pr._savarankiškos f-jos'!N201+'9 pr._įstaigų pajamos'!N104+'7 pr._kita dotacija'!N278+'11 pr._apyvartinės lėšos'!N62</f>
        <v>33.699999999999996</v>
      </c>
      <c r="N72" s="94">
        <f>'4 pr._savarankiškos f-jos'!O201+'9 pr._įstaigų pajamos'!O104+'7 pr._kita dotacija'!O278+'11 pr._apyvartinės lėšos'!O62</f>
        <v>0</v>
      </c>
    </row>
    <row r="73" spans="1:14" ht="15" customHeight="1" x14ac:dyDescent="0.25">
      <c r="A73" s="40" t="s">
        <v>119</v>
      </c>
      <c r="B73" s="29" t="s">
        <v>394</v>
      </c>
      <c r="C73" s="16">
        <f t="shared" si="13"/>
        <v>35.099999999999994</v>
      </c>
      <c r="D73" s="16">
        <f>'4 pr._savarankiškos f-jos'!E202+'9 pr._įstaigų pajamos'!E105+'7 pr._kita dotacija'!E282+'11 pr._apyvartinės lėšos'!E63</f>
        <v>35.099999999999994</v>
      </c>
      <c r="E73" s="16">
        <f>'4 pr._savarankiškos f-jos'!F202+'9 pr._įstaigų pajamos'!F105+'7 pr._kita dotacija'!F282+'11 pr._apyvartinės lėšos'!F63</f>
        <v>25</v>
      </c>
      <c r="F73" s="16">
        <f>'4 pr._savarankiškos f-jos'!G202+'9 pr._įstaigų pajamos'!G105+'7 pr._kita dotacija'!G282+'11 pr._apyvartinės lėšos'!G63</f>
        <v>0</v>
      </c>
      <c r="G73" s="10">
        <f t="shared" si="11"/>
        <v>0</v>
      </c>
      <c r="H73" s="10">
        <f>'4 pr._savarankiškos f-jos'!I202+'9 pr._įstaigų pajamos'!I105+'7 pr._kita dotacija'!I282+'11 pr._apyvartinės lėšos'!I63</f>
        <v>0</v>
      </c>
      <c r="I73" s="10">
        <f>'4 pr._savarankiškos f-jos'!J202+'9 pr._įstaigų pajamos'!J105+'7 pr._kita dotacija'!J282+'11 pr._apyvartinės lėšos'!J63</f>
        <v>0</v>
      </c>
      <c r="J73" s="10">
        <f>'4 pr._savarankiškos f-jos'!K202+'9 pr._įstaigų pajamos'!K105+'7 pr._kita dotacija'!K282+'11 pr._apyvartinės lėšos'!K63</f>
        <v>0</v>
      </c>
      <c r="K73" s="94">
        <f t="shared" si="12"/>
        <v>35.099999999999994</v>
      </c>
      <c r="L73" s="94">
        <f>'4 pr._savarankiškos f-jos'!M202+'9 pr._įstaigų pajamos'!M105+'7 pr._kita dotacija'!M282+'11 pr._apyvartinės lėšos'!M63</f>
        <v>35.099999999999994</v>
      </c>
      <c r="M73" s="94">
        <f>'4 pr._savarankiškos f-jos'!N202+'9 pr._įstaigų pajamos'!N105+'7 pr._kita dotacija'!N282+'11 pr._apyvartinės lėšos'!N63</f>
        <v>25</v>
      </c>
      <c r="N73" s="94">
        <f>'4 pr._savarankiškos f-jos'!O202+'9 pr._įstaigų pajamos'!O105+'7 pr._kita dotacija'!O282+'11 pr._apyvartinės lėšos'!O63</f>
        <v>0</v>
      </c>
    </row>
    <row r="74" spans="1:14" ht="15" customHeight="1" x14ac:dyDescent="0.25">
      <c r="A74" s="32" t="s">
        <v>120</v>
      </c>
      <c r="B74" s="29" t="s">
        <v>396</v>
      </c>
      <c r="C74" s="16">
        <f t="shared" si="13"/>
        <v>77.100000000000009</v>
      </c>
      <c r="D74" s="16">
        <f>'4 pr._savarankiškos f-jos'!E203+'9 pr._įstaigų pajamos'!E106+'7 pr._kita dotacija'!E286+'11 pr._apyvartinės lėšos'!E64</f>
        <v>77.100000000000009</v>
      </c>
      <c r="E74" s="16">
        <f>'4 pr._savarankiškos f-jos'!F203+'9 pr._įstaigų pajamos'!F106+'7 pr._kita dotacija'!F286+'11 pr._apyvartinės lėšos'!F64</f>
        <v>52.5</v>
      </c>
      <c r="F74" s="16">
        <f>'4 pr._savarankiškos f-jos'!G203+'9 pr._įstaigų pajamos'!G106+'7 pr._kita dotacija'!G286+'11 pr._apyvartinės lėšos'!G64</f>
        <v>0</v>
      </c>
      <c r="G74" s="10">
        <f t="shared" si="11"/>
        <v>0.7</v>
      </c>
      <c r="H74" s="10">
        <f>'4 pr._savarankiškos f-jos'!I203+'9 pr._įstaigų pajamos'!I106+'7 pr._kita dotacija'!I286+'11 pr._apyvartinės lėšos'!I64</f>
        <v>0.7</v>
      </c>
      <c r="I74" s="10">
        <f>'4 pr._savarankiškos f-jos'!J203+'9 pr._įstaigų pajamos'!J106+'7 pr._kita dotacija'!J286+'11 pr._apyvartinės lėšos'!J64</f>
        <v>0</v>
      </c>
      <c r="J74" s="10">
        <f>'4 pr._savarankiškos f-jos'!K203+'9 pr._įstaigų pajamos'!K106+'7 pr._kita dotacija'!K286+'11 pr._apyvartinės lėšos'!K64</f>
        <v>0</v>
      </c>
      <c r="K74" s="94">
        <f t="shared" si="12"/>
        <v>77.800000000000011</v>
      </c>
      <c r="L74" s="94">
        <f>'4 pr._savarankiškos f-jos'!M203+'9 pr._įstaigų pajamos'!M106+'7 pr._kita dotacija'!M286+'11 pr._apyvartinės lėšos'!M64</f>
        <v>77.800000000000011</v>
      </c>
      <c r="M74" s="94">
        <f>'4 pr._savarankiškos f-jos'!N203+'9 pr._įstaigų pajamos'!N106+'7 pr._kita dotacija'!N286+'11 pr._apyvartinės lėšos'!N64</f>
        <v>52.5</v>
      </c>
      <c r="N74" s="94">
        <f>'4 pr._savarankiškos f-jos'!O203+'9 pr._įstaigų pajamos'!O106+'7 pr._kita dotacija'!O286+'11 pr._apyvartinės lėšos'!O64</f>
        <v>0</v>
      </c>
    </row>
    <row r="75" spans="1:14" ht="15" customHeight="1" x14ac:dyDescent="0.25">
      <c r="A75" s="32" t="s">
        <v>162</v>
      </c>
      <c r="B75" s="29" t="s">
        <v>67</v>
      </c>
      <c r="C75" s="16">
        <f t="shared" si="13"/>
        <v>40.4</v>
      </c>
      <c r="D75" s="16">
        <f>'4 pr._savarankiškos f-jos'!E204+'9 pr._įstaigų pajamos'!E107+'7 pr._kita dotacija'!E290+'11 pr._apyvartinės lėšos'!E65</f>
        <v>40.4</v>
      </c>
      <c r="E75" s="16">
        <f>'4 pr._savarankiškos f-jos'!F204+'9 pr._įstaigų pajamos'!F107+'7 pr._kita dotacija'!F290+'11 pr._apyvartinės lėšos'!F65</f>
        <v>28</v>
      </c>
      <c r="F75" s="16">
        <f>'4 pr._savarankiškos f-jos'!G204+'9 pr._įstaigų pajamos'!G107+'7 pr._kita dotacija'!G290+'11 pr._apyvartinės lėšos'!G65</f>
        <v>0</v>
      </c>
      <c r="G75" s="10">
        <f t="shared" si="11"/>
        <v>0</v>
      </c>
      <c r="H75" s="10">
        <f>'4 pr._savarankiškos f-jos'!I204+'9 pr._įstaigų pajamos'!I107+'7 pr._kita dotacija'!I290+'11 pr._apyvartinės lėšos'!I65</f>
        <v>0</v>
      </c>
      <c r="I75" s="10">
        <f>'4 pr._savarankiškos f-jos'!J204+'9 pr._įstaigų pajamos'!J107+'7 pr._kita dotacija'!J290+'11 pr._apyvartinės lėšos'!J65</f>
        <v>0</v>
      </c>
      <c r="J75" s="10">
        <f>'4 pr._savarankiškos f-jos'!K204+'9 pr._įstaigų pajamos'!K107+'7 pr._kita dotacija'!K290+'11 pr._apyvartinės lėšos'!K65</f>
        <v>0</v>
      </c>
      <c r="K75" s="94">
        <f t="shared" si="12"/>
        <v>40.4</v>
      </c>
      <c r="L75" s="94">
        <f>'4 pr._savarankiškos f-jos'!M204+'9 pr._įstaigų pajamos'!M107+'7 pr._kita dotacija'!M290+'11 pr._apyvartinės lėšos'!M65</f>
        <v>40.4</v>
      </c>
      <c r="M75" s="94">
        <f>'4 pr._savarankiškos f-jos'!N204+'9 pr._įstaigų pajamos'!N107+'7 pr._kita dotacija'!N290+'11 pr._apyvartinės lėšos'!N65</f>
        <v>28</v>
      </c>
      <c r="N75" s="94">
        <f>'4 pr._savarankiškos f-jos'!O204+'9 pr._įstaigų pajamos'!O107+'7 pr._kita dotacija'!O290+'11 pr._apyvartinės lėšos'!O65</f>
        <v>0</v>
      </c>
    </row>
    <row r="76" spans="1:14" ht="15" customHeight="1" x14ac:dyDescent="0.25">
      <c r="A76" s="32" t="s">
        <v>121</v>
      </c>
      <c r="B76" s="29" t="s">
        <v>154</v>
      </c>
      <c r="C76" s="16">
        <f t="shared" si="13"/>
        <v>34.4</v>
      </c>
      <c r="D76" s="16">
        <f>'4 pr._savarankiškos f-jos'!E205+'9 pr._įstaigų pajamos'!E108+'7 pr._kita dotacija'!E294</f>
        <v>34.4</v>
      </c>
      <c r="E76" s="16">
        <f>'4 pr._savarankiškos f-jos'!F205+'9 pr._įstaigų pajamos'!F108+'7 pr._kita dotacija'!F294</f>
        <v>22.1</v>
      </c>
      <c r="F76" s="16">
        <f>'4 pr._savarankiškos f-jos'!G205+'9 pr._įstaigų pajamos'!G108+'7 pr._kita dotacija'!G294</f>
        <v>0</v>
      </c>
      <c r="G76" s="10">
        <f t="shared" si="11"/>
        <v>0</v>
      </c>
      <c r="H76" s="10">
        <f>'4 pr._savarankiškos f-jos'!I205+'9 pr._įstaigų pajamos'!I108+'7 pr._kita dotacija'!I294</f>
        <v>0</v>
      </c>
      <c r="I76" s="10">
        <f>'4 pr._savarankiškos f-jos'!J205+'9 pr._įstaigų pajamos'!J108+'7 pr._kita dotacija'!J294</f>
        <v>0</v>
      </c>
      <c r="J76" s="10">
        <f>'4 pr._savarankiškos f-jos'!K205+'9 pr._įstaigų pajamos'!K108+'7 pr._kita dotacija'!K294</f>
        <v>0</v>
      </c>
      <c r="K76" s="94">
        <f t="shared" si="12"/>
        <v>34.4</v>
      </c>
      <c r="L76" s="94">
        <f>'4 pr._savarankiškos f-jos'!M205+'9 pr._įstaigų pajamos'!M108+'7 pr._kita dotacija'!M294</f>
        <v>34.4</v>
      </c>
      <c r="M76" s="94">
        <f>'4 pr._savarankiškos f-jos'!N205+'9 pr._įstaigų pajamos'!N108+'7 pr._kita dotacija'!N294</f>
        <v>22.1</v>
      </c>
      <c r="N76" s="94">
        <f>'4 pr._savarankiškos f-jos'!O205+'9 pr._įstaigų pajamos'!O108+'7 pr._kita dotacija'!O294</f>
        <v>0</v>
      </c>
    </row>
    <row r="77" spans="1:14" ht="15" customHeight="1" x14ac:dyDescent="0.25">
      <c r="A77" s="32" t="s">
        <v>122</v>
      </c>
      <c r="B77" s="29" t="s">
        <v>28</v>
      </c>
      <c r="C77" s="16">
        <f t="shared" si="13"/>
        <v>484.90000000000003</v>
      </c>
      <c r="D77" s="16">
        <f>'4 pr._savarankiškos f-jos'!E206+'9 pr._įstaigų pajamos'!E109+'7 pr._kita dotacija'!E298+'10 pr._skolintos lėšos'!E48+'11 pr._apyvartinės lėšos'!E66</f>
        <v>484.90000000000003</v>
      </c>
      <c r="E77" s="16">
        <f>'4 pr._savarankiškos f-jos'!F206+'9 pr._įstaigų pajamos'!F109+'7 pr._kita dotacija'!F298+'10 pr._skolintos lėšos'!F48+'11 pr._apyvartinės lėšos'!F66</f>
        <v>322</v>
      </c>
      <c r="F77" s="16">
        <f>'4 pr._savarankiškos f-jos'!G206+'9 pr._įstaigų pajamos'!G109+'7 pr._kita dotacija'!G298+'10 pr._skolintos lėšos'!G48+'11 pr._apyvartinės lėšos'!G66</f>
        <v>0</v>
      </c>
      <c r="G77" s="10">
        <f t="shared" si="11"/>
        <v>0</v>
      </c>
      <c r="H77" s="10">
        <f>'4 pr._savarankiškos f-jos'!I206+'9 pr._įstaigų pajamos'!I109+'7 pr._kita dotacija'!I298+'10 pr._skolintos lėšos'!I48+'11 pr._apyvartinės lėšos'!I66</f>
        <v>0</v>
      </c>
      <c r="I77" s="10">
        <f>'4 pr._savarankiškos f-jos'!J206+'9 pr._įstaigų pajamos'!J109+'7 pr._kita dotacija'!J298+'10 pr._skolintos lėšos'!J48+'11 pr._apyvartinės lėšos'!J66</f>
        <v>0</v>
      </c>
      <c r="J77" s="10">
        <f>'4 pr._savarankiškos f-jos'!K206+'9 pr._įstaigų pajamos'!K109+'7 pr._kita dotacija'!K298+'10 pr._skolintos lėšos'!K48+'11 pr._apyvartinės lėšos'!K66</f>
        <v>0</v>
      </c>
      <c r="K77" s="94">
        <f t="shared" si="12"/>
        <v>484.90000000000003</v>
      </c>
      <c r="L77" s="94">
        <f>'4 pr._savarankiškos f-jos'!M206+'9 pr._įstaigų pajamos'!M109+'7 pr._kita dotacija'!M298+'10 pr._skolintos lėšos'!M48+'11 pr._apyvartinės lėšos'!M66</f>
        <v>484.90000000000003</v>
      </c>
      <c r="M77" s="94">
        <f>'4 pr._savarankiškos f-jos'!N206+'9 pr._įstaigų pajamos'!N109+'7 pr._kita dotacija'!N298+'10 pr._skolintos lėšos'!N48+'11 pr._apyvartinės lėšos'!N66</f>
        <v>322</v>
      </c>
      <c r="N77" s="94">
        <f>'4 pr._savarankiškos f-jos'!O206+'9 pr._įstaigų pajamos'!O109+'7 pr._kita dotacija'!O298+'10 pr._skolintos lėšos'!O48+'11 pr._apyvartinės lėšos'!O66</f>
        <v>0</v>
      </c>
    </row>
    <row r="78" spans="1:14" ht="15" customHeight="1" x14ac:dyDescent="0.25">
      <c r="A78" s="32" t="s">
        <v>123</v>
      </c>
      <c r="B78" s="12" t="s">
        <v>29</v>
      </c>
      <c r="C78" s="16">
        <f t="shared" si="13"/>
        <v>146.19999999999999</v>
      </c>
      <c r="D78" s="16">
        <f>'4 pr._savarankiškos f-jos'!E207+'9 pr._įstaigų pajamos'!E110+'7 pr._kita dotacija'!E302+'11 pr._apyvartinės lėšos'!E67</f>
        <v>146.19999999999999</v>
      </c>
      <c r="E78" s="16">
        <f>'4 pr._savarankiškos f-jos'!F207+'9 pr._įstaigų pajamos'!F110+'7 pr._kita dotacija'!F302+'11 pr._apyvartinės lėšos'!F67</f>
        <v>94.1</v>
      </c>
      <c r="F78" s="16">
        <f>'4 pr._savarankiškos f-jos'!G207+'9 pr._įstaigų pajamos'!G110+'7 pr._kita dotacija'!G302+'11 pr._apyvartinės lėšos'!G67</f>
        <v>0</v>
      </c>
      <c r="G78" s="10">
        <f t="shared" si="11"/>
        <v>0</v>
      </c>
      <c r="H78" s="10">
        <f>'4 pr._savarankiškos f-jos'!I207+'9 pr._įstaigų pajamos'!I110+'7 pr._kita dotacija'!I302+'11 pr._apyvartinės lėšos'!I67</f>
        <v>0</v>
      </c>
      <c r="I78" s="10">
        <f>'4 pr._savarankiškos f-jos'!J207+'9 pr._įstaigų pajamos'!J110+'7 pr._kita dotacija'!J302+'11 pr._apyvartinės lėšos'!J67</f>
        <v>0</v>
      </c>
      <c r="J78" s="10">
        <f>'4 pr._savarankiškos f-jos'!K207+'9 pr._įstaigų pajamos'!K110+'7 pr._kita dotacija'!K302+'11 pr._apyvartinės lėšos'!K67</f>
        <v>0</v>
      </c>
      <c r="K78" s="94">
        <f t="shared" si="12"/>
        <v>146.19999999999999</v>
      </c>
      <c r="L78" s="94">
        <f>'4 pr._savarankiškos f-jos'!M207+'9 pr._įstaigų pajamos'!M110+'7 pr._kita dotacija'!M302+'11 pr._apyvartinės lėšos'!M67</f>
        <v>146.19999999999999</v>
      </c>
      <c r="M78" s="94">
        <f>'4 pr._savarankiškos f-jos'!N207+'9 pr._įstaigų pajamos'!N110+'7 pr._kita dotacija'!N302+'11 pr._apyvartinės lėšos'!N67</f>
        <v>94.1</v>
      </c>
      <c r="N78" s="94">
        <f>'4 pr._savarankiškos f-jos'!O207+'9 pr._įstaigų pajamos'!O110+'7 pr._kita dotacija'!O302+'11 pr._apyvartinės lėšos'!O67</f>
        <v>0</v>
      </c>
    </row>
    <row r="79" spans="1:14" ht="15" customHeight="1" x14ac:dyDescent="0.25">
      <c r="A79" s="32" t="s">
        <v>124</v>
      </c>
      <c r="B79" s="94" t="s">
        <v>64</v>
      </c>
      <c r="C79" s="16">
        <f t="shared" si="13"/>
        <v>379.00000000000006</v>
      </c>
      <c r="D79" s="16">
        <f>'4 pr._savarankiškos f-jos'!E208+'6 pr._mokinio krepšelis'!E52+'9 pr._įstaigų pajamos'!E111+'7 pr._kita dotacija'!E306+'11 pr._apyvartinės lėšos'!E68</f>
        <v>379.00000000000006</v>
      </c>
      <c r="E79" s="16">
        <f>'4 pr._savarankiškos f-jos'!F208+'6 pr._mokinio krepšelis'!F52+'9 pr._įstaigų pajamos'!F111+'7 pr._kita dotacija'!F306+'11 pr._apyvartinės lėšos'!F68</f>
        <v>243.6</v>
      </c>
      <c r="F79" s="16">
        <f>'4 pr._savarankiškos f-jos'!G208+'6 pr._mokinio krepšelis'!G52+'9 pr._įstaigų pajamos'!G111+'7 pr._kita dotacija'!G306+'11 pr._apyvartinės lėšos'!G68</f>
        <v>0</v>
      </c>
      <c r="G79" s="10">
        <f t="shared" si="11"/>
        <v>0</v>
      </c>
      <c r="H79" s="10">
        <f>'4 pr._savarankiškos f-jos'!I208+'6 pr._mokinio krepšelis'!I52+'9 pr._įstaigų pajamos'!I111+'7 pr._kita dotacija'!I306+'11 pr._apyvartinės lėšos'!I68</f>
        <v>0</v>
      </c>
      <c r="I79" s="10">
        <f>'4 pr._savarankiškos f-jos'!J208+'6 pr._mokinio krepšelis'!J52+'9 pr._įstaigų pajamos'!J111+'7 pr._kita dotacija'!J306+'11 pr._apyvartinės lėšos'!J68</f>
        <v>0</v>
      </c>
      <c r="J79" s="10">
        <f>'4 pr._savarankiškos f-jos'!K208+'6 pr._mokinio krepšelis'!K52+'9 pr._įstaigų pajamos'!K111+'7 pr._kita dotacija'!K306+'11 pr._apyvartinės lėšos'!K68</f>
        <v>0</v>
      </c>
      <c r="K79" s="94">
        <f t="shared" si="12"/>
        <v>379.00000000000006</v>
      </c>
      <c r="L79" s="94">
        <f>'4 pr._savarankiškos f-jos'!M208+'6 pr._mokinio krepšelis'!M52+'9 pr._įstaigų pajamos'!M111+'7 pr._kita dotacija'!M306+'11 pr._apyvartinės lėšos'!M68</f>
        <v>379.00000000000006</v>
      </c>
      <c r="M79" s="94">
        <f>'4 pr._savarankiškos f-jos'!N208+'6 pr._mokinio krepšelis'!N52+'9 pr._įstaigų pajamos'!N111+'7 pr._kita dotacija'!N306+'11 pr._apyvartinės lėšos'!N68</f>
        <v>243.6</v>
      </c>
      <c r="N79" s="94">
        <f>'4 pr._savarankiškos f-jos'!O208+'6 pr._mokinio krepšelis'!O52+'9 pr._įstaigų pajamos'!O111+'7 pr._kita dotacija'!O306+'11 pr._apyvartinės lėšos'!O68</f>
        <v>0</v>
      </c>
    </row>
    <row r="80" spans="1:14" ht="15" customHeight="1" x14ac:dyDescent="0.25">
      <c r="A80" s="32" t="s">
        <v>125</v>
      </c>
      <c r="B80" s="80" t="s">
        <v>52</v>
      </c>
      <c r="C80" s="16">
        <f>D80+F80</f>
        <v>484.1</v>
      </c>
      <c r="D80" s="16">
        <f>'4 pr._savarankiškos f-jos'!E216+'9 pr._įstaigų pajamos'!E114+'7 pr._kita dotacija'!E314+'11 pr._apyvartinės lėšos'!E116+'11 pr._apyvartinės lėšos'!E72</f>
        <v>484.1</v>
      </c>
      <c r="E80" s="16">
        <f>'4 pr._savarankiškos f-jos'!F216+'9 pr._įstaigų pajamos'!F114+'7 pr._kita dotacija'!F314+'11 pr._apyvartinės lėšos'!F116+'11 pr._apyvartinės lėšos'!F72</f>
        <v>259.5</v>
      </c>
      <c r="F80" s="16">
        <f>'4 pr._savarankiškos f-jos'!G216+'9 pr._įstaigų pajamos'!G114+'7 pr._kita dotacija'!G314+'11 pr._apyvartinės lėšos'!G116+'11 pr._apyvartinės lėšos'!G72</f>
        <v>0</v>
      </c>
      <c r="G80" s="10">
        <f t="shared" si="11"/>
        <v>0</v>
      </c>
      <c r="H80" s="10">
        <f>'4 pr._savarankiškos f-jos'!I216+'9 pr._įstaigų pajamos'!I114+'7 pr._kita dotacija'!I314+'11 pr._apyvartinės lėšos'!I116+'11 pr._apyvartinės lėšos'!I72</f>
        <v>0</v>
      </c>
      <c r="I80" s="10">
        <f>'4 pr._savarankiškos f-jos'!J216+'9 pr._įstaigų pajamos'!J114+'7 pr._kita dotacija'!J314+'11 pr._apyvartinės lėšos'!J116+'11 pr._apyvartinės lėšos'!J72</f>
        <v>0</v>
      </c>
      <c r="J80" s="10">
        <f>'4 pr._savarankiškos f-jos'!K216+'9 pr._įstaigų pajamos'!K114+'7 pr._kita dotacija'!K314+'11 pr._apyvartinės lėšos'!K116+'11 pr._apyvartinės lėšos'!K72</f>
        <v>0</v>
      </c>
      <c r="K80" s="94">
        <f t="shared" si="12"/>
        <v>484.1</v>
      </c>
      <c r="L80" s="94">
        <f>'4 pr._savarankiškos f-jos'!M216+'9 pr._įstaigų pajamos'!M114+'7 pr._kita dotacija'!M314+'11 pr._apyvartinės lėšos'!M116+'11 pr._apyvartinės lėšos'!M72</f>
        <v>484.1</v>
      </c>
      <c r="M80" s="94">
        <f>'4 pr._savarankiškos f-jos'!N216+'9 pr._įstaigų pajamos'!N114+'7 pr._kita dotacija'!N314+'11 pr._apyvartinės lėšos'!N116+'11 pr._apyvartinės lėšos'!N72</f>
        <v>259.5</v>
      </c>
      <c r="N80" s="94">
        <f>'4 pr._savarankiškos f-jos'!O216+'9 pr._įstaigų pajamos'!O114+'7 pr._kita dotacija'!O314+'11 pr._apyvartinės lėšos'!O116+'11 pr._apyvartinės lėšos'!O72</f>
        <v>0</v>
      </c>
    </row>
    <row r="81" spans="1:14" ht="15" customHeight="1" x14ac:dyDescent="0.25">
      <c r="A81" s="32" t="s">
        <v>126</v>
      </c>
      <c r="B81" s="29" t="s">
        <v>53</v>
      </c>
      <c r="C81" s="16">
        <f>D81+F81</f>
        <v>705.6</v>
      </c>
      <c r="D81" s="16">
        <f>'4 pr._savarankiškos f-jos'!E217+'5 pr._valstybinės f-jos'!E123+'9 pr._įstaigų pajamos'!E115+'7 pr._kita dotacija'!E316+'11 pr._apyvartinės lėšos'!E73+'11 pr._apyvartinės lėšos'!E117+'11 pr._apyvartinės lėšos'!E137</f>
        <v>705.6</v>
      </c>
      <c r="E81" s="16">
        <f>'4 pr._savarankiškos f-jos'!F217+'5 pr._valstybinės f-jos'!F123+'9 pr._įstaigų pajamos'!F115+'7 pr._kita dotacija'!F316+'11 pr._apyvartinės lėšos'!F73+'11 pr._apyvartinės lėšos'!F117+'11 pr._apyvartinės lėšos'!F137</f>
        <v>496.09999999999991</v>
      </c>
      <c r="F81" s="16">
        <f>'4 pr._savarankiškos f-jos'!G217+'5 pr._valstybinės f-jos'!G123+'9 pr._įstaigų pajamos'!G115+'7 pr._kita dotacija'!G316+'11 pr._apyvartinės lėšos'!G73+'11 pr._apyvartinės lėšos'!G117+'11 pr._apyvartinės lėšos'!G137</f>
        <v>0</v>
      </c>
      <c r="G81" s="10">
        <f t="shared" ref="G81" si="14">H81+J81</f>
        <v>0</v>
      </c>
      <c r="H81" s="10">
        <f>'4 pr._savarankiškos f-jos'!I217+'5 pr._valstybinės f-jos'!I123+'9 pr._įstaigų pajamos'!I115+'7 pr._kita dotacija'!I316+'11 pr._apyvartinės lėšos'!I73+'11 pr._apyvartinės lėšos'!I117+'11 pr._apyvartinės lėšos'!I137</f>
        <v>0</v>
      </c>
      <c r="I81" s="10">
        <f>'4 pr._savarankiškos f-jos'!J217+'5 pr._valstybinės f-jos'!J123+'9 pr._įstaigų pajamos'!J115+'7 pr._kita dotacija'!J316+'11 pr._apyvartinės lėšos'!J73+'11 pr._apyvartinės lėšos'!J117+'11 pr._apyvartinės lėšos'!J137</f>
        <v>0</v>
      </c>
      <c r="J81" s="10">
        <f>'4 pr._savarankiškos f-jos'!K217+'5 pr._valstybinės f-jos'!K123+'9 pr._įstaigų pajamos'!K115+'7 pr._kita dotacija'!K316+'11 pr._apyvartinės lėšos'!K73+'11 pr._apyvartinės lėšos'!K117+'11 pr._apyvartinės lėšos'!K137</f>
        <v>0</v>
      </c>
      <c r="K81" s="94">
        <f t="shared" ref="K81" si="15">L81+N81</f>
        <v>705.6</v>
      </c>
      <c r="L81" s="94">
        <f>'4 pr._savarankiškos f-jos'!M217+'5 pr._valstybinės f-jos'!M123+'9 pr._įstaigų pajamos'!M115+'7 pr._kita dotacija'!M316+'11 pr._apyvartinės lėšos'!M73+'11 pr._apyvartinės lėšos'!M117+'11 pr._apyvartinės lėšos'!M137</f>
        <v>705.6</v>
      </c>
      <c r="M81" s="94">
        <f>'4 pr._savarankiškos f-jos'!N217+'5 pr._valstybinės f-jos'!N123+'9 pr._įstaigų pajamos'!N115+'7 pr._kita dotacija'!N316+'11 pr._apyvartinės lėšos'!N73+'11 pr._apyvartinės lėšos'!N117+'11 pr._apyvartinės lėšos'!N137</f>
        <v>496.09999999999991</v>
      </c>
      <c r="N81" s="94">
        <f>'4 pr._savarankiškos f-jos'!O217+'5 pr._valstybinės f-jos'!O123+'9 pr._įstaigų pajamos'!O115+'7 pr._kita dotacija'!O316+'11 pr._apyvartinės lėšos'!O73+'11 pr._apyvartinės lėšos'!O117+'11 pr._apyvartinės lėšos'!O137</f>
        <v>0</v>
      </c>
    </row>
    <row r="82" spans="1:14" s="37" customFormat="1" ht="15" customHeight="1" x14ac:dyDescent="0.25">
      <c r="A82" s="32" t="s">
        <v>127</v>
      </c>
      <c r="B82" s="12" t="s">
        <v>69</v>
      </c>
      <c r="C82" s="16">
        <f>D82+F82</f>
        <v>621.4</v>
      </c>
      <c r="D82" s="16">
        <f>'4 pr._savarankiškos f-jos'!E219+'7 pr._kita dotacija'!E320+'9 pr._įstaigų pajamos'!E117+'11 pr._apyvartinės lėšos'!E74</f>
        <v>621.4</v>
      </c>
      <c r="E82" s="16">
        <f>'4 pr._savarankiškos f-jos'!F219+'7 pr._kita dotacija'!F320+'9 pr._įstaigų pajamos'!F117+'11 pr._apyvartinės lėšos'!F74</f>
        <v>377.7</v>
      </c>
      <c r="F82" s="16">
        <f>'4 pr._savarankiškos f-jos'!G219+'7 pr._kita dotacija'!G320+'9 pr._įstaigų pajamos'!G117+'11 pr._apyvartinės lėšos'!G74</f>
        <v>0</v>
      </c>
      <c r="G82" s="10">
        <f t="shared" ref="G82:G83" si="16">H82+J82</f>
        <v>0</v>
      </c>
      <c r="H82" s="10">
        <f>'4 pr._savarankiškos f-jos'!I219+'7 pr._kita dotacija'!I320+'9 pr._įstaigų pajamos'!I117+'11 pr._apyvartinės lėšos'!I74</f>
        <v>0</v>
      </c>
      <c r="I82" s="10">
        <f>'4 pr._savarankiškos f-jos'!J219+'7 pr._kita dotacija'!J320+'9 pr._įstaigų pajamos'!J117+'11 pr._apyvartinės lėšos'!J74</f>
        <v>0</v>
      </c>
      <c r="J82" s="10">
        <f>'4 pr._savarankiškos f-jos'!K219+'7 pr._kita dotacija'!K320+'9 pr._įstaigų pajamos'!K117+'11 pr._apyvartinės lėšos'!K74</f>
        <v>0</v>
      </c>
      <c r="K82" s="94">
        <f t="shared" ref="K82:K83" si="17">L82+N82</f>
        <v>621.4</v>
      </c>
      <c r="L82" s="94">
        <f>'4 pr._savarankiškos f-jos'!M219+'7 pr._kita dotacija'!M320+'9 pr._įstaigų pajamos'!M117+'11 pr._apyvartinės lėšos'!M74</f>
        <v>621.4</v>
      </c>
      <c r="M82" s="94">
        <f>'4 pr._savarankiškos f-jos'!N219+'7 pr._kita dotacija'!N320+'9 pr._įstaigų pajamos'!N117+'11 pr._apyvartinės lėšos'!N74</f>
        <v>377.7</v>
      </c>
      <c r="N82" s="94">
        <f>'4 pr._savarankiškos f-jos'!O219+'7 pr._kita dotacija'!O320+'9 pr._įstaigų pajamos'!O117+'11 pr._apyvartinės lėšos'!O74</f>
        <v>0</v>
      </c>
    </row>
    <row r="83" spans="1:14" s="37" customFormat="1" ht="15" customHeight="1" x14ac:dyDescent="0.25">
      <c r="A83" s="32" t="s">
        <v>128</v>
      </c>
      <c r="B83" s="12" t="s">
        <v>568</v>
      </c>
      <c r="C83" s="16">
        <f>D83+F83</f>
        <v>0</v>
      </c>
      <c r="D83" s="16">
        <f>'4 pr._savarankiškos f-jos'!E220+'7 pr._kita dotacija'!E327+'9 pr._įstaigų pajamos'!E118</f>
        <v>0</v>
      </c>
      <c r="E83" s="16">
        <f>'4 pr._savarankiškos f-jos'!F220+'7 pr._kita dotacija'!F327+'9 pr._įstaigų pajamos'!F118</f>
        <v>0</v>
      </c>
      <c r="F83" s="16">
        <f>'4 pr._savarankiškos f-jos'!G220+'7 pr._kita dotacija'!G327+'9 pr._įstaigų pajamos'!G118</f>
        <v>0</v>
      </c>
      <c r="G83" s="10">
        <f t="shared" si="16"/>
        <v>78.399999999999991</v>
      </c>
      <c r="H83" s="10">
        <f>'4 pr._savarankiškos f-jos'!I220+'7 pr._kita dotacija'!I327+'9 pr._įstaigų pajamos'!I118</f>
        <v>78.399999999999991</v>
      </c>
      <c r="I83" s="10">
        <f>'4 pr._savarankiškos f-jos'!J220+'7 pr._kita dotacija'!J327+'9 pr._įstaigų pajamos'!J118</f>
        <v>54.6</v>
      </c>
      <c r="J83" s="10">
        <f>'4 pr._savarankiškos f-jos'!K220+'7 pr._kita dotacija'!K327+'9 pr._įstaigų pajamos'!K118</f>
        <v>0</v>
      </c>
      <c r="K83" s="94">
        <f t="shared" si="17"/>
        <v>78.399999999999991</v>
      </c>
      <c r="L83" s="94">
        <f>'4 pr._savarankiškos f-jos'!M220+'7 pr._kita dotacija'!M327+'9 pr._įstaigų pajamos'!M118</f>
        <v>78.399999999999991</v>
      </c>
      <c r="M83" s="94">
        <f>'4 pr._savarankiškos f-jos'!N220+'7 pr._kita dotacija'!N327+'9 pr._įstaigų pajamos'!N118</f>
        <v>54.6</v>
      </c>
      <c r="N83" s="94">
        <f>'4 pr._savarankiškos f-jos'!O220+'7 pr._kita dotacija'!O327+'9 pr._įstaigų pajamos'!O118</f>
        <v>0</v>
      </c>
    </row>
    <row r="84" spans="1:14" ht="15.95" customHeight="1" x14ac:dyDescent="0.25">
      <c r="A84" s="20" t="s">
        <v>129</v>
      </c>
      <c r="B84" s="45" t="s">
        <v>172</v>
      </c>
      <c r="C84" s="47">
        <f>SUM(C19:C83)</f>
        <v>40542.000000000015</v>
      </c>
      <c r="D84" s="47">
        <f t="shared" ref="D84:F84" si="18">SUM(D19:D83)</f>
        <v>32906.9</v>
      </c>
      <c r="E84" s="47">
        <f t="shared" si="18"/>
        <v>15961.900000000005</v>
      </c>
      <c r="F84" s="47">
        <f t="shared" si="18"/>
        <v>7635.0999999999995</v>
      </c>
      <c r="G84" s="48">
        <f>SUM(G19:G83)</f>
        <v>1001.4</v>
      </c>
      <c r="H84" s="48">
        <f t="shared" ref="H84:J84" si="19">SUM(H19:H83)</f>
        <v>400.20000000000005</v>
      </c>
      <c r="I84" s="48">
        <f t="shared" si="19"/>
        <v>100.00000000000003</v>
      </c>
      <c r="J84" s="48">
        <f t="shared" si="19"/>
        <v>601.20000000000016</v>
      </c>
      <c r="K84" s="49">
        <f>SUM(K19:K83)</f>
        <v>41543.400000000023</v>
      </c>
      <c r="L84" s="49">
        <f t="shared" ref="L84:N84" si="20">SUM(L19:L83)</f>
        <v>33307.1</v>
      </c>
      <c r="M84" s="49">
        <f t="shared" si="20"/>
        <v>16061.900000000003</v>
      </c>
      <c r="N84" s="49">
        <f t="shared" si="20"/>
        <v>8236.2999999999993</v>
      </c>
    </row>
    <row r="85" spans="1:14" x14ac:dyDescent="0.25">
      <c r="A85" s="6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</row>
    <row r="86" spans="1:14" x14ac:dyDescent="0.25">
      <c r="A86" s="6"/>
      <c r="B86" s="6"/>
      <c r="C86" s="6"/>
      <c r="D86" s="6"/>
      <c r="E86" s="6"/>
      <c r="F86" s="6"/>
    </row>
    <row r="87" spans="1:14" x14ac:dyDescent="0.25">
      <c r="A87" s="6"/>
      <c r="B87" s="6"/>
      <c r="C87" s="6"/>
      <c r="D87" s="6"/>
      <c r="E87" s="6"/>
      <c r="F87" s="6"/>
    </row>
    <row r="88" spans="1:14" x14ac:dyDescent="0.25">
      <c r="A88" s="6"/>
      <c r="B88" s="6"/>
      <c r="C88" s="6"/>
      <c r="D88" s="6"/>
      <c r="E88" s="6"/>
      <c r="F88" s="6"/>
    </row>
    <row r="89" spans="1:14" x14ac:dyDescent="0.25">
      <c r="A89" s="6"/>
      <c r="B89" s="6"/>
      <c r="C89" s="6"/>
      <c r="D89" s="6"/>
      <c r="E89" s="6"/>
      <c r="F89" s="6"/>
    </row>
    <row r="90" spans="1:14" x14ac:dyDescent="0.25">
      <c r="A90" s="6"/>
      <c r="B90" s="6"/>
      <c r="C90" s="6"/>
      <c r="D90" s="6"/>
      <c r="E90" s="6"/>
      <c r="F90" s="6"/>
    </row>
    <row r="91" spans="1:14" x14ac:dyDescent="0.25">
      <c r="A91" s="6"/>
      <c r="B91" s="6"/>
      <c r="C91" s="6"/>
      <c r="D91" s="6"/>
      <c r="E91" s="6"/>
      <c r="F91" s="6"/>
    </row>
    <row r="92" spans="1:14" x14ac:dyDescent="0.25">
      <c r="A92" s="6"/>
      <c r="B92" s="6"/>
      <c r="C92" s="6"/>
      <c r="D92" s="6"/>
      <c r="E92" s="6"/>
      <c r="F92" s="6"/>
    </row>
    <row r="93" spans="1:14" x14ac:dyDescent="0.25">
      <c r="A93" s="6"/>
      <c r="B93" s="6"/>
      <c r="C93" s="6"/>
      <c r="D93" s="6"/>
      <c r="E93" s="6"/>
      <c r="F93" s="6" t="s">
        <v>173</v>
      </c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</sheetData>
  <mergeCells count="27">
    <mergeCell ref="A16:A18"/>
    <mergeCell ref="B16:B18"/>
    <mergeCell ref="A14:N14"/>
    <mergeCell ref="G16:G18"/>
    <mergeCell ref="H16:J16"/>
    <mergeCell ref="F17:F18"/>
    <mergeCell ref="D17:E17"/>
    <mergeCell ref="L17:M17"/>
    <mergeCell ref="D16:F16"/>
    <mergeCell ref="L16:N16"/>
    <mergeCell ref="C16:C18"/>
    <mergeCell ref="N17:N18"/>
    <mergeCell ref="K16:K18"/>
    <mergeCell ref="J17:J18"/>
    <mergeCell ref="B1:N1"/>
    <mergeCell ref="B2:N2"/>
    <mergeCell ref="B3:N3"/>
    <mergeCell ref="B4:N4"/>
    <mergeCell ref="H17:I17"/>
    <mergeCell ref="B5:N5"/>
    <mergeCell ref="B6:N6"/>
    <mergeCell ref="B7:N7"/>
    <mergeCell ref="B8:N8"/>
    <mergeCell ref="B9:N9"/>
    <mergeCell ref="B10:N10"/>
    <mergeCell ref="B11:N11"/>
    <mergeCell ref="B12:N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3"/>
  <sheetViews>
    <sheetView showZeros="0" zoomScaleNormal="100" zoomScaleSheetLayoutView="100" workbookViewId="0">
      <selection activeCell="B12" sqref="B12:N12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601" t="s">
        <v>328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x14ac:dyDescent="0.25">
      <c r="B2" s="601" t="s">
        <v>447</v>
      </c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</row>
    <row r="3" spans="1:15" x14ac:dyDescent="0.25">
      <c r="B3" s="601" t="s">
        <v>505</v>
      </c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</row>
    <row r="4" spans="1:15" x14ac:dyDescent="0.25">
      <c r="B4" s="601" t="s">
        <v>335</v>
      </c>
      <c r="C4" s="601"/>
      <c r="D4" s="601"/>
      <c r="E4" s="601"/>
      <c r="F4" s="601"/>
      <c r="G4" s="601"/>
      <c r="H4" s="601"/>
      <c r="I4" s="601"/>
      <c r="J4" s="601"/>
      <c r="K4" s="601"/>
      <c r="L4" s="601"/>
      <c r="M4" s="601"/>
      <c r="N4" s="601"/>
      <c r="O4" s="601"/>
    </row>
    <row r="5" spans="1:15" x14ac:dyDescent="0.25">
      <c r="B5" s="600" t="s">
        <v>510</v>
      </c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</row>
    <row r="6" spans="1:15" x14ac:dyDescent="0.25">
      <c r="B6" s="599" t="s">
        <v>513</v>
      </c>
      <c r="C6" s="599"/>
      <c r="D6" s="599"/>
      <c r="E6" s="599"/>
      <c r="F6" s="599"/>
      <c r="G6" s="599"/>
      <c r="H6" s="599"/>
      <c r="I6" s="599"/>
      <c r="J6" s="599"/>
      <c r="K6" s="599"/>
      <c r="L6" s="599"/>
      <c r="M6" s="599"/>
      <c r="N6" s="599"/>
      <c r="O6" s="469"/>
    </row>
    <row r="7" spans="1:15" x14ac:dyDescent="0.25">
      <c r="B7" s="600" t="s">
        <v>521</v>
      </c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</row>
    <row r="8" spans="1:15" x14ac:dyDescent="0.25">
      <c r="B8" s="599" t="s">
        <v>540</v>
      </c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473"/>
    </row>
    <row r="9" spans="1:15" x14ac:dyDescent="0.25">
      <c r="B9" s="600" t="s">
        <v>545</v>
      </c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</row>
    <row r="10" spans="1:15" x14ac:dyDescent="0.25">
      <c r="B10" s="599" t="s">
        <v>556</v>
      </c>
      <c r="C10" s="599"/>
      <c r="D10" s="599"/>
      <c r="E10" s="599"/>
      <c r="F10" s="599"/>
      <c r="G10" s="599"/>
      <c r="H10" s="599"/>
      <c r="I10" s="599"/>
      <c r="J10" s="599"/>
      <c r="K10" s="599"/>
      <c r="L10" s="599"/>
      <c r="M10" s="599"/>
      <c r="N10" s="599"/>
      <c r="O10" s="529"/>
    </row>
    <row r="11" spans="1:15" x14ac:dyDescent="0.25">
      <c r="B11" s="600" t="s">
        <v>562</v>
      </c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</row>
    <row r="12" spans="1:15" x14ac:dyDescent="0.25">
      <c r="B12" s="599" t="s">
        <v>576</v>
      </c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41"/>
    </row>
    <row r="13" spans="1:15" s="320" customFormat="1" x14ac:dyDescent="0.25"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1"/>
    </row>
    <row r="14" spans="1:15" ht="32.25" customHeight="1" x14ac:dyDescent="0.25">
      <c r="A14" s="556" t="s">
        <v>454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61" t="s">
        <v>5</v>
      </c>
      <c r="B16" s="564" t="s">
        <v>327</v>
      </c>
      <c r="C16" s="564" t="s">
        <v>54</v>
      </c>
      <c r="D16" s="577" t="s">
        <v>336</v>
      </c>
      <c r="E16" s="580" t="s">
        <v>194</v>
      </c>
      <c r="F16" s="581"/>
      <c r="G16" s="582"/>
      <c r="H16" s="567" t="s">
        <v>338</v>
      </c>
      <c r="I16" s="570" t="s">
        <v>194</v>
      </c>
      <c r="J16" s="571"/>
      <c r="K16" s="571"/>
      <c r="L16" s="576" t="s">
        <v>0</v>
      </c>
      <c r="M16" s="576" t="s">
        <v>194</v>
      </c>
      <c r="N16" s="576"/>
      <c r="O16" s="576"/>
    </row>
    <row r="17" spans="1:15" x14ac:dyDescent="0.25">
      <c r="A17" s="562"/>
      <c r="B17" s="565"/>
      <c r="C17" s="565"/>
      <c r="D17" s="578"/>
      <c r="E17" s="580" t="s">
        <v>1</v>
      </c>
      <c r="F17" s="582"/>
      <c r="G17" s="577" t="s">
        <v>2</v>
      </c>
      <c r="H17" s="568"/>
      <c r="I17" s="570" t="s">
        <v>1</v>
      </c>
      <c r="J17" s="572"/>
      <c r="K17" s="606" t="s">
        <v>2</v>
      </c>
      <c r="L17" s="576"/>
      <c r="M17" s="576" t="s">
        <v>1</v>
      </c>
      <c r="N17" s="576"/>
      <c r="O17" s="559" t="s">
        <v>2</v>
      </c>
    </row>
    <row r="18" spans="1:15" ht="49.5" customHeight="1" x14ac:dyDescent="0.25">
      <c r="A18" s="563"/>
      <c r="B18" s="566"/>
      <c r="C18" s="566"/>
      <c r="D18" s="579"/>
      <c r="E18" s="60" t="s">
        <v>3</v>
      </c>
      <c r="F18" s="145" t="s">
        <v>4</v>
      </c>
      <c r="G18" s="579"/>
      <c r="H18" s="569"/>
      <c r="I18" s="62" t="s">
        <v>3</v>
      </c>
      <c r="J18" s="147" t="s">
        <v>4</v>
      </c>
      <c r="K18" s="607"/>
      <c r="L18" s="576"/>
      <c r="M18" s="144" t="s">
        <v>3</v>
      </c>
      <c r="N18" s="146" t="s">
        <v>4</v>
      </c>
      <c r="O18" s="559"/>
    </row>
    <row r="19" spans="1:15" ht="15.95" customHeight="1" x14ac:dyDescent="0.25">
      <c r="A19" s="154" t="s">
        <v>71</v>
      </c>
      <c r="B19" s="602" t="s">
        <v>6</v>
      </c>
      <c r="C19" s="605"/>
      <c r="D19" s="603"/>
      <c r="E19" s="603"/>
      <c r="F19" s="603"/>
      <c r="G19" s="603"/>
      <c r="H19" s="603"/>
      <c r="I19" s="603"/>
      <c r="J19" s="603"/>
      <c r="K19" s="603"/>
      <c r="L19" s="603"/>
      <c r="M19" s="603"/>
      <c r="N19" s="603"/>
      <c r="O19" s="604"/>
    </row>
    <row r="20" spans="1:15" ht="15" customHeight="1" x14ac:dyDescent="0.25">
      <c r="A20" s="5" t="s">
        <v>182</v>
      </c>
      <c r="B20" s="6" t="s">
        <v>56</v>
      </c>
      <c r="C20" s="160" t="s">
        <v>9</v>
      </c>
      <c r="D20" s="463">
        <f>E20+G20</f>
        <v>84.1</v>
      </c>
      <c r="E20" s="8">
        <f>E21+E22</f>
        <v>84.1</v>
      </c>
      <c r="F20" s="8">
        <f t="shared" ref="F20:G20" si="0">F21+F22</f>
        <v>62.5</v>
      </c>
      <c r="G20" s="8">
        <f t="shared" si="0"/>
        <v>0</v>
      </c>
      <c r="H20" s="9">
        <f>I20+K20</f>
        <v>0</v>
      </c>
      <c r="I20" s="9">
        <f>I21+I22</f>
        <v>0</v>
      </c>
      <c r="J20" s="9">
        <f t="shared" ref="J20" si="1">J21+J22</f>
        <v>0</v>
      </c>
      <c r="K20" s="238">
        <f t="shared" ref="K20" si="2">K21+K22</f>
        <v>0</v>
      </c>
      <c r="L20" s="11">
        <f>M20+O20</f>
        <v>84.1</v>
      </c>
      <c r="M20" s="11">
        <f>M21+M22</f>
        <v>84.1</v>
      </c>
      <c r="N20" s="11">
        <f t="shared" ref="N20" si="3">N21+N22</f>
        <v>62.5</v>
      </c>
      <c r="O20" s="11">
        <f t="shared" ref="O20" si="4">O21+O22</f>
        <v>0</v>
      </c>
    </row>
    <row r="21" spans="1:15" ht="15" hidden="1" customHeight="1" x14ac:dyDescent="0.25">
      <c r="A21" s="40"/>
      <c r="B21" s="266" t="s">
        <v>8</v>
      </c>
      <c r="C21" s="465"/>
      <c r="D21" s="464">
        <f t="shared" ref="D21" si="5">E21+G21</f>
        <v>82.6</v>
      </c>
      <c r="E21" s="254">
        <v>82.6</v>
      </c>
      <c r="F21" s="254">
        <v>61.4</v>
      </c>
      <c r="G21" s="254"/>
      <c r="H21" s="381">
        <f t="shared" ref="H21:H22" si="6">I21+K21</f>
        <v>0</v>
      </c>
      <c r="I21" s="254"/>
      <c r="J21" s="254"/>
      <c r="K21" s="382"/>
      <c r="L21" s="381">
        <f t="shared" ref="L21:L22" si="7">M21+O21</f>
        <v>82.6</v>
      </c>
      <c r="M21" s="381">
        <f t="shared" ref="M21:M22" si="8">E21+I21</f>
        <v>82.6</v>
      </c>
      <c r="N21" s="381">
        <f t="shared" ref="N21:N22" si="9">F21+J21</f>
        <v>61.4</v>
      </c>
      <c r="O21" s="381">
        <f t="shared" ref="O21:O22" si="10">G21+K21</f>
        <v>0</v>
      </c>
    </row>
    <row r="22" spans="1:15" ht="15" customHeight="1" x14ac:dyDescent="0.25">
      <c r="A22" s="40"/>
      <c r="B22" s="462" t="s">
        <v>159</v>
      </c>
      <c r="C22" s="7"/>
      <c r="D22" s="463">
        <f t="shared" ref="D22:D88" si="11">E22+G22</f>
        <v>1.5</v>
      </c>
      <c r="E22" s="16">
        <v>1.5</v>
      </c>
      <c r="F22" s="16">
        <v>1.1000000000000001</v>
      </c>
      <c r="G22" s="16"/>
      <c r="H22" s="9">
        <f t="shared" si="6"/>
        <v>0</v>
      </c>
      <c r="I22" s="10"/>
      <c r="J22" s="10"/>
      <c r="K22" s="207"/>
      <c r="L22" s="11">
        <f t="shared" si="7"/>
        <v>1.5</v>
      </c>
      <c r="M22" s="11">
        <f t="shared" si="8"/>
        <v>1.5</v>
      </c>
      <c r="N22" s="11">
        <f t="shared" si="9"/>
        <v>1.1000000000000001</v>
      </c>
      <c r="O22" s="11">
        <f t="shared" si="10"/>
        <v>0</v>
      </c>
    </row>
    <row r="23" spans="1:15" ht="15" customHeight="1" x14ac:dyDescent="0.25">
      <c r="A23" s="5" t="s">
        <v>72</v>
      </c>
      <c r="B23" s="241" t="s">
        <v>20</v>
      </c>
      <c r="C23" s="155"/>
      <c r="D23" s="8">
        <f t="shared" si="11"/>
        <v>2827.4</v>
      </c>
      <c r="E23" s="8">
        <f>E24+E27+E28+E29</f>
        <v>2607.6</v>
      </c>
      <c r="F23" s="8">
        <f>F24+F27+F28+F29</f>
        <v>1300.1000000000001</v>
      </c>
      <c r="G23" s="8">
        <f>G24+G27+G28+G29</f>
        <v>219.8</v>
      </c>
      <c r="H23" s="9">
        <f t="shared" ref="H23:H88" si="12">I23+K23</f>
        <v>425.5</v>
      </c>
      <c r="I23" s="9">
        <f t="shared" ref="I23:O23" si="13">I24+I27+I28+I29</f>
        <v>401</v>
      </c>
      <c r="J23" s="9">
        <f t="shared" si="13"/>
        <v>76.599999999999994</v>
      </c>
      <c r="K23" s="238">
        <f t="shared" si="13"/>
        <v>24.5</v>
      </c>
      <c r="L23" s="11">
        <f t="shared" si="13"/>
        <v>3252.9</v>
      </c>
      <c r="M23" s="11">
        <f t="shared" si="13"/>
        <v>3008.6</v>
      </c>
      <c r="N23" s="11">
        <f t="shared" si="13"/>
        <v>1376.7</v>
      </c>
      <c r="O23" s="11">
        <f t="shared" si="13"/>
        <v>244.3</v>
      </c>
    </row>
    <row r="24" spans="1:15" ht="15" customHeight="1" x14ac:dyDescent="0.25">
      <c r="A24" s="19"/>
      <c r="B24" s="6"/>
      <c r="C24" s="160" t="s">
        <v>9</v>
      </c>
      <c r="D24" s="463">
        <f t="shared" si="11"/>
        <v>2345.5</v>
      </c>
      <c r="E24" s="16">
        <f>E25+E26</f>
        <v>2165.6999999999998</v>
      </c>
      <c r="F24" s="16">
        <f t="shared" ref="F24:G24" si="14">F25+F26</f>
        <v>1300.1000000000001</v>
      </c>
      <c r="G24" s="16">
        <f t="shared" si="14"/>
        <v>179.8</v>
      </c>
      <c r="H24" s="9">
        <f t="shared" si="12"/>
        <v>195.5</v>
      </c>
      <c r="I24" s="9">
        <f>I25+I26</f>
        <v>175</v>
      </c>
      <c r="J24" s="9">
        <f t="shared" ref="J24:K24" si="15">J25+J26</f>
        <v>76.599999999999994</v>
      </c>
      <c r="K24" s="238">
        <f t="shared" si="15"/>
        <v>20.5</v>
      </c>
      <c r="L24" s="11">
        <f>M24+O24</f>
        <v>2541</v>
      </c>
      <c r="M24" s="11">
        <f t="shared" ref="M24:O27" si="16">E24+I24</f>
        <v>2340.6999999999998</v>
      </c>
      <c r="N24" s="11">
        <f t="shared" si="16"/>
        <v>1376.7</v>
      </c>
      <c r="O24" s="11">
        <f t="shared" si="16"/>
        <v>200.3</v>
      </c>
    </row>
    <row r="25" spans="1:15" ht="15" hidden="1" customHeight="1" x14ac:dyDescent="0.25">
      <c r="A25" s="40"/>
      <c r="B25" s="266" t="s">
        <v>8</v>
      </c>
      <c r="C25" s="465"/>
      <c r="D25" s="464">
        <f t="shared" ref="D25" si="17">E25+G25</f>
        <v>2326</v>
      </c>
      <c r="E25" s="254">
        <v>2146.1999999999998</v>
      </c>
      <c r="F25" s="254">
        <v>1285.2</v>
      </c>
      <c r="G25" s="254">
        <v>179.8</v>
      </c>
      <c r="H25" s="381">
        <f t="shared" ref="H25:H26" si="18">I25+K25</f>
        <v>195.5</v>
      </c>
      <c r="I25" s="254">
        <v>175</v>
      </c>
      <c r="J25" s="254">
        <v>76.599999999999994</v>
      </c>
      <c r="K25" s="382">
        <v>20.5</v>
      </c>
      <c r="L25" s="381">
        <f t="shared" ref="L25:L26" si="19">M25+O25</f>
        <v>2521.5</v>
      </c>
      <c r="M25" s="381">
        <f t="shared" si="16"/>
        <v>2321.1999999999998</v>
      </c>
      <c r="N25" s="381">
        <f t="shared" si="16"/>
        <v>1361.8</v>
      </c>
      <c r="O25" s="381">
        <f t="shared" si="16"/>
        <v>200.3</v>
      </c>
    </row>
    <row r="26" spans="1:15" ht="15" customHeight="1" x14ac:dyDescent="0.25">
      <c r="A26" s="40"/>
      <c r="B26" s="462" t="s">
        <v>159</v>
      </c>
      <c r="C26" s="7"/>
      <c r="D26" s="463">
        <f t="shared" si="11"/>
        <v>19.5</v>
      </c>
      <c r="E26" s="16">
        <v>19.5</v>
      </c>
      <c r="F26" s="16">
        <v>14.9</v>
      </c>
      <c r="G26" s="16"/>
      <c r="H26" s="9">
        <f t="shared" si="18"/>
        <v>0</v>
      </c>
      <c r="I26" s="10"/>
      <c r="J26" s="10"/>
      <c r="K26" s="207"/>
      <c r="L26" s="11">
        <f t="shared" si="19"/>
        <v>19.5</v>
      </c>
      <c r="M26" s="11">
        <f t="shared" si="16"/>
        <v>19.5</v>
      </c>
      <c r="N26" s="11">
        <f t="shared" si="16"/>
        <v>14.9</v>
      </c>
      <c r="O26" s="11">
        <f t="shared" si="16"/>
        <v>0</v>
      </c>
    </row>
    <row r="27" spans="1:15" ht="15" customHeight="1" x14ac:dyDescent="0.25">
      <c r="A27" s="19"/>
      <c r="B27" s="257"/>
      <c r="C27" s="81" t="s">
        <v>25</v>
      </c>
      <c r="D27" s="8">
        <f t="shared" si="11"/>
        <v>266.5</v>
      </c>
      <c r="E27" s="16">
        <v>266.5</v>
      </c>
      <c r="F27" s="16"/>
      <c r="G27" s="16"/>
      <c r="H27" s="9">
        <f t="shared" si="12"/>
        <v>210</v>
      </c>
      <c r="I27" s="10">
        <v>210</v>
      </c>
      <c r="J27" s="10"/>
      <c r="K27" s="207"/>
      <c r="L27" s="11">
        <f>M27+O27</f>
        <v>476.5</v>
      </c>
      <c r="M27" s="11">
        <f t="shared" si="16"/>
        <v>476.5</v>
      </c>
      <c r="N27" s="11">
        <f t="shared" si="16"/>
        <v>0</v>
      </c>
      <c r="O27" s="11">
        <f t="shared" si="16"/>
        <v>0</v>
      </c>
    </row>
    <row r="28" spans="1:15" ht="14.25" customHeight="1" x14ac:dyDescent="0.25">
      <c r="A28" s="19"/>
      <c r="B28" s="386"/>
      <c r="C28" s="30" t="s">
        <v>22</v>
      </c>
      <c r="D28" s="8">
        <f t="shared" si="11"/>
        <v>215.4</v>
      </c>
      <c r="E28" s="16">
        <v>175.4</v>
      </c>
      <c r="F28" s="16"/>
      <c r="G28" s="16">
        <v>40</v>
      </c>
      <c r="H28" s="9">
        <f t="shared" si="12"/>
        <v>20</v>
      </c>
      <c r="I28" s="10">
        <v>16</v>
      </c>
      <c r="J28" s="10"/>
      <c r="K28" s="207">
        <v>4</v>
      </c>
      <c r="L28" s="12">
        <f>M28+O28</f>
        <v>235.4</v>
      </c>
      <c r="M28" s="12">
        <f t="shared" ref="M28:O28" si="20">E28+I28</f>
        <v>191.4</v>
      </c>
      <c r="N28" s="12">
        <f t="shared" si="20"/>
        <v>0</v>
      </c>
      <c r="O28" s="12">
        <f t="shared" si="20"/>
        <v>44</v>
      </c>
    </row>
    <row r="29" spans="1:15" ht="14.25" hidden="1" customHeight="1" x14ac:dyDescent="0.25">
      <c r="A29" s="150"/>
      <c r="B29" s="387"/>
      <c r="C29" s="274">
        <v>10</v>
      </c>
      <c r="D29" s="8">
        <f t="shared" si="11"/>
        <v>0</v>
      </c>
      <c r="E29" s="16"/>
      <c r="F29" s="16"/>
      <c r="G29" s="16"/>
      <c r="H29" s="9">
        <f t="shared" si="12"/>
        <v>0</v>
      </c>
      <c r="I29" s="10"/>
      <c r="J29" s="10"/>
      <c r="K29" s="207"/>
      <c r="L29" s="12">
        <f>M29+O29</f>
        <v>0</v>
      </c>
      <c r="M29" s="12">
        <f>E29+I29</f>
        <v>0</v>
      </c>
      <c r="N29" s="12">
        <f>F29+J29</f>
        <v>0</v>
      </c>
      <c r="O29" s="12">
        <f>G29+K29</f>
        <v>0</v>
      </c>
    </row>
    <row r="30" spans="1:15" ht="14.25" customHeight="1" x14ac:dyDescent="0.25">
      <c r="A30" s="5" t="s">
        <v>73</v>
      </c>
      <c r="B30" s="241" t="s">
        <v>7</v>
      </c>
      <c r="C30" s="15"/>
      <c r="D30" s="8">
        <f t="shared" si="11"/>
        <v>81.699999999999989</v>
      </c>
      <c r="E30" s="16">
        <f>SUM(E31:E35)</f>
        <v>81.699999999999989</v>
      </c>
      <c r="F30" s="16">
        <f>SUM(F31:F35)</f>
        <v>52.800000000000004</v>
      </c>
      <c r="G30" s="16">
        <f t="shared" ref="G30:O30" si="21">SUM(G31:G35)</f>
        <v>0</v>
      </c>
      <c r="H30" s="9">
        <f t="shared" si="12"/>
        <v>0</v>
      </c>
      <c r="I30" s="10">
        <f t="shared" si="21"/>
        <v>0</v>
      </c>
      <c r="J30" s="10">
        <f>SUM(J31:J35)</f>
        <v>0</v>
      </c>
      <c r="K30" s="207">
        <f t="shared" si="21"/>
        <v>0</v>
      </c>
      <c r="L30" s="12">
        <f t="shared" si="21"/>
        <v>81.699999999999989</v>
      </c>
      <c r="M30" s="12">
        <f t="shared" si="21"/>
        <v>81.699999999999989</v>
      </c>
      <c r="N30" s="12">
        <f t="shared" si="21"/>
        <v>52.800000000000004</v>
      </c>
      <c r="O30" s="12">
        <f t="shared" si="21"/>
        <v>0</v>
      </c>
    </row>
    <row r="31" spans="1:15" ht="15" customHeight="1" x14ac:dyDescent="0.25">
      <c r="A31" s="19"/>
      <c r="B31" s="242"/>
      <c r="C31" s="15" t="s">
        <v>9</v>
      </c>
      <c r="D31" s="8">
        <f t="shared" si="11"/>
        <v>31.7</v>
      </c>
      <c r="E31" s="16">
        <v>31.7</v>
      </c>
      <c r="F31" s="16">
        <v>19.100000000000001</v>
      </c>
      <c r="G31" s="16"/>
      <c r="H31" s="9">
        <f t="shared" si="12"/>
        <v>0</v>
      </c>
      <c r="I31" s="10"/>
      <c r="J31" s="10"/>
      <c r="K31" s="207"/>
      <c r="L31" s="12">
        <f t="shared" ref="L31:L45" si="22">M31+O31</f>
        <v>31.7</v>
      </c>
      <c r="M31" s="12">
        <f t="shared" ref="M31:M45" si="23">E31+I31</f>
        <v>31.7</v>
      </c>
      <c r="N31" s="12">
        <f t="shared" ref="N31:N45" si="24">F31+J31</f>
        <v>19.100000000000001</v>
      </c>
      <c r="O31" s="12">
        <f t="shared" ref="O31:O45" si="25">G31+K31</f>
        <v>0</v>
      </c>
    </row>
    <row r="32" spans="1:15" ht="15" customHeight="1" x14ac:dyDescent="0.25">
      <c r="A32" s="19"/>
      <c r="B32" s="242"/>
      <c r="C32" s="15" t="s">
        <v>31</v>
      </c>
      <c r="D32" s="8">
        <f t="shared" si="11"/>
        <v>2.7</v>
      </c>
      <c r="E32" s="16">
        <v>2.7</v>
      </c>
      <c r="F32" s="16">
        <v>2.1</v>
      </c>
      <c r="G32" s="16"/>
      <c r="H32" s="9">
        <f t="shared" si="12"/>
        <v>0</v>
      </c>
      <c r="I32" s="10"/>
      <c r="J32" s="10"/>
      <c r="K32" s="207"/>
      <c r="L32" s="12">
        <f t="shared" si="22"/>
        <v>2.7</v>
      </c>
      <c r="M32" s="12">
        <f t="shared" si="23"/>
        <v>2.7</v>
      </c>
      <c r="N32" s="12">
        <f t="shared" si="24"/>
        <v>2.1</v>
      </c>
      <c r="O32" s="12">
        <f t="shared" si="25"/>
        <v>0</v>
      </c>
    </row>
    <row r="33" spans="1:15" ht="15" customHeight="1" x14ac:dyDescent="0.25">
      <c r="A33" s="19"/>
      <c r="B33" s="242"/>
      <c r="C33" s="15" t="s">
        <v>22</v>
      </c>
      <c r="D33" s="8">
        <f t="shared" si="11"/>
        <v>23.5</v>
      </c>
      <c r="E33" s="16">
        <v>23.5</v>
      </c>
      <c r="F33" s="16">
        <v>18</v>
      </c>
      <c r="G33" s="16"/>
      <c r="H33" s="9">
        <f t="shared" si="12"/>
        <v>0</v>
      </c>
      <c r="I33" s="10"/>
      <c r="J33" s="10"/>
      <c r="K33" s="207"/>
      <c r="L33" s="12">
        <f t="shared" si="22"/>
        <v>23.5</v>
      </c>
      <c r="M33" s="12">
        <f t="shared" si="23"/>
        <v>23.5</v>
      </c>
      <c r="N33" s="12">
        <f t="shared" si="24"/>
        <v>18</v>
      </c>
      <c r="O33" s="12">
        <f t="shared" si="25"/>
        <v>0</v>
      </c>
    </row>
    <row r="34" spans="1:15" ht="15" customHeight="1" x14ac:dyDescent="0.25">
      <c r="A34" s="19"/>
      <c r="B34" s="242"/>
      <c r="C34" s="97" t="s">
        <v>30</v>
      </c>
      <c r="D34" s="8">
        <f t="shared" si="11"/>
        <v>9.1999999999999993</v>
      </c>
      <c r="E34" s="16">
        <v>9.1999999999999993</v>
      </c>
      <c r="F34" s="16">
        <v>2.5</v>
      </c>
      <c r="G34" s="16"/>
      <c r="H34" s="9">
        <f t="shared" si="12"/>
        <v>0</v>
      </c>
      <c r="I34" s="10"/>
      <c r="J34" s="10"/>
      <c r="K34" s="207"/>
      <c r="L34" s="12">
        <f t="shared" si="22"/>
        <v>9.1999999999999993</v>
      </c>
      <c r="M34" s="12">
        <f t="shared" si="23"/>
        <v>9.1999999999999993</v>
      </c>
      <c r="N34" s="12">
        <f t="shared" si="24"/>
        <v>2.5</v>
      </c>
      <c r="O34" s="12">
        <f t="shared" si="25"/>
        <v>0</v>
      </c>
    </row>
    <row r="35" spans="1:15" ht="15" customHeight="1" x14ac:dyDescent="0.25">
      <c r="A35" s="243"/>
      <c r="B35" s="244"/>
      <c r="C35" s="97" t="s">
        <v>24</v>
      </c>
      <c r="D35" s="8">
        <f t="shared" si="11"/>
        <v>14.6</v>
      </c>
      <c r="E35" s="16">
        <v>14.6</v>
      </c>
      <c r="F35" s="16">
        <v>11.1</v>
      </c>
      <c r="G35" s="16"/>
      <c r="H35" s="9">
        <f t="shared" si="12"/>
        <v>0</v>
      </c>
      <c r="I35" s="10"/>
      <c r="J35" s="10"/>
      <c r="K35" s="207"/>
      <c r="L35" s="11">
        <f>M35+O35</f>
        <v>14.6</v>
      </c>
      <c r="M35" s="11">
        <f>E35+I35</f>
        <v>14.6</v>
      </c>
      <c r="N35" s="11">
        <f>F35+J35</f>
        <v>11.1</v>
      </c>
      <c r="O35" s="11">
        <f>G35+K35</f>
        <v>0</v>
      </c>
    </row>
    <row r="36" spans="1:15" ht="15" customHeight="1" x14ac:dyDescent="0.25">
      <c r="A36" s="5" t="s">
        <v>74</v>
      </c>
      <c r="B36" s="17" t="s">
        <v>10</v>
      </c>
      <c r="C36" s="15"/>
      <c r="D36" s="8">
        <f t="shared" si="11"/>
        <v>77.600000000000009</v>
      </c>
      <c r="E36" s="16">
        <f>SUM(E37:E40)</f>
        <v>77.600000000000009</v>
      </c>
      <c r="F36" s="16">
        <f>SUM(F37:F40)</f>
        <v>55.300000000000004</v>
      </c>
      <c r="G36" s="16">
        <f t="shared" ref="G36:O36" si="26">SUM(G37:G40)</f>
        <v>0</v>
      </c>
      <c r="H36" s="9">
        <f t="shared" si="12"/>
        <v>0</v>
      </c>
      <c r="I36" s="10">
        <f t="shared" si="26"/>
        <v>0</v>
      </c>
      <c r="J36" s="10">
        <f t="shared" si="26"/>
        <v>0</v>
      </c>
      <c r="K36" s="207">
        <f t="shared" si="26"/>
        <v>0</v>
      </c>
      <c r="L36" s="12">
        <f t="shared" si="26"/>
        <v>77.600000000000009</v>
      </c>
      <c r="M36" s="12">
        <f t="shared" si="26"/>
        <v>77.600000000000009</v>
      </c>
      <c r="N36" s="12">
        <f t="shared" si="26"/>
        <v>55.300000000000004</v>
      </c>
      <c r="O36" s="12">
        <f t="shared" si="26"/>
        <v>0</v>
      </c>
    </row>
    <row r="37" spans="1:15" ht="15" customHeight="1" x14ac:dyDescent="0.25">
      <c r="A37" s="19"/>
      <c r="C37" s="15" t="s">
        <v>9</v>
      </c>
      <c r="D37" s="8">
        <f t="shared" si="11"/>
        <v>39.4</v>
      </c>
      <c r="E37" s="16">
        <v>39.4</v>
      </c>
      <c r="F37" s="16">
        <v>26.2</v>
      </c>
      <c r="G37" s="16"/>
      <c r="H37" s="9">
        <f t="shared" si="12"/>
        <v>0</v>
      </c>
      <c r="I37" s="10"/>
      <c r="J37" s="10"/>
      <c r="K37" s="207"/>
      <c r="L37" s="12">
        <f t="shared" si="22"/>
        <v>39.4</v>
      </c>
      <c r="M37" s="12">
        <f t="shared" si="23"/>
        <v>39.4</v>
      </c>
      <c r="N37" s="12">
        <f t="shared" si="24"/>
        <v>26.2</v>
      </c>
      <c r="O37" s="12">
        <f t="shared" si="25"/>
        <v>0</v>
      </c>
    </row>
    <row r="38" spans="1:15" ht="15" customHeight="1" x14ac:dyDescent="0.25">
      <c r="A38" s="19"/>
      <c r="C38" s="15" t="s">
        <v>31</v>
      </c>
      <c r="D38" s="8">
        <f t="shared" si="11"/>
        <v>2.7</v>
      </c>
      <c r="E38" s="16">
        <v>2.7</v>
      </c>
      <c r="F38" s="16">
        <v>2.1</v>
      </c>
      <c r="G38" s="16"/>
      <c r="H38" s="9">
        <f t="shared" si="12"/>
        <v>0</v>
      </c>
      <c r="I38" s="10"/>
      <c r="J38" s="10"/>
      <c r="K38" s="207"/>
      <c r="L38" s="12">
        <f t="shared" si="22"/>
        <v>2.7</v>
      </c>
      <c r="M38" s="12">
        <f t="shared" si="23"/>
        <v>2.7</v>
      </c>
      <c r="N38" s="12">
        <f t="shared" si="24"/>
        <v>2.1</v>
      </c>
      <c r="O38" s="12">
        <f t="shared" si="25"/>
        <v>0</v>
      </c>
    </row>
    <row r="39" spans="1:15" ht="15" customHeight="1" x14ac:dyDescent="0.25">
      <c r="A39" s="19"/>
      <c r="C39" s="15" t="s">
        <v>22</v>
      </c>
      <c r="D39" s="8">
        <f t="shared" si="11"/>
        <v>20.8</v>
      </c>
      <c r="E39" s="16">
        <v>20.8</v>
      </c>
      <c r="F39" s="16">
        <v>15.9</v>
      </c>
      <c r="G39" s="16"/>
      <c r="H39" s="9">
        <f t="shared" si="12"/>
        <v>0</v>
      </c>
      <c r="I39" s="10"/>
      <c r="J39" s="10"/>
      <c r="K39" s="207"/>
      <c r="L39" s="12">
        <f t="shared" si="22"/>
        <v>20.8</v>
      </c>
      <c r="M39" s="12">
        <f t="shared" si="23"/>
        <v>20.8</v>
      </c>
      <c r="N39" s="12">
        <f t="shared" si="24"/>
        <v>15.9</v>
      </c>
      <c r="O39" s="12">
        <f t="shared" si="25"/>
        <v>0</v>
      </c>
    </row>
    <row r="40" spans="1:15" ht="15" customHeight="1" x14ac:dyDescent="0.25">
      <c r="A40" s="40"/>
      <c r="B40" s="239"/>
      <c r="C40" s="97" t="s">
        <v>24</v>
      </c>
      <c r="D40" s="8">
        <f t="shared" si="11"/>
        <v>14.7</v>
      </c>
      <c r="E40" s="16">
        <v>14.7</v>
      </c>
      <c r="F40" s="16">
        <v>11.1</v>
      </c>
      <c r="G40" s="16"/>
      <c r="H40" s="9">
        <f t="shared" si="12"/>
        <v>0</v>
      </c>
      <c r="I40" s="10"/>
      <c r="J40" s="10"/>
      <c r="K40" s="207"/>
      <c r="L40" s="11">
        <f>M40+O40</f>
        <v>14.7</v>
      </c>
      <c r="M40" s="11">
        <f>E40+I40</f>
        <v>14.7</v>
      </c>
      <c r="N40" s="11">
        <f>F40+J40</f>
        <v>11.1</v>
      </c>
      <c r="O40" s="11">
        <f>G40+K40</f>
        <v>0</v>
      </c>
    </row>
    <row r="41" spans="1:15" ht="15" customHeight="1" x14ac:dyDescent="0.25">
      <c r="A41" s="5" t="s">
        <v>75</v>
      </c>
      <c r="B41" s="17" t="s">
        <v>11</v>
      </c>
      <c r="C41" s="15"/>
      <c r="D41" s="8">
        <f t="shared" si="11"/>
        <v>138.80000000000001</v>
      </c>
      <c r="E41" s="16">
        <f>SUM(E42:E46)</f>
        <v>138.80000000000001</v>
      </c>
      <c r="F41" s="16">
        <f>SUM(F42:F46)</f>
        <v>92.699999999999989</v>
      </c>
      <c r="G41" s="16">
        <f t="shared" ref="G41:O41" si="27">SUM(G42:G46)</f>
        <v>0</v>
      </c>
      <c r="H41" s="9">
        <f t="shared" si="12"/>
        <v>4.0999999999999996</v>
      </c>
      <c r="I41" s="10">
        <f t="shared" si="27"/>
        <v>4.0999999999999996</v>
      </c>
      <c r="J41" s="10">
        <f t="shared" si="27"/>
        <v>3.1</v>
      </c>
      <c r="K41" s="207">
        <f t="shared" si="27"/>
        <v>0</v>
      </c>
      <c r="L41" s="12">
        <f t="shared" si="27"/>
        <v>142.9</v>
      </c>
      <c r="M41" s="12">
        <f t="shared" si="27"/>
        <v>142.9</v>
      </c>
      <c r="N41" s="12">
        <f t="shared" si="27"/>
        <v>95.8</v>
      </c>
      <c r="O41" s="12">
        <f t="shared" si="27"/>
        <v>0</v>
      </c>
    </row>
    <row r="42" spans="1:15" ht="15" customHeight="1" x14ac:dyDescent="0.25">
      <c r="A42" s="19"/>
      <c r="C42" s="15" t="s">
        <v>9</v>
      </c>
      <c r="D42" s="8">
        <f t="shared" si="11"/>
        <v>44.2</v>
      </c>
      <c r="E42" s="16">
        <v>44.2</v>
      </c>
      <c r="F42" s="16">
        <v>29.1</v>
      </c>
      <c r="G42" s="16"/>
      <c r="H42" s="9">
        <f t="shared" si="12"/>
        <v>0</v>
      </c>
      <c r="I42" s="10"/>
      <c r="J42" s="10"/>
      <c r="K42" s="207"/>
      <c r="L42" s="12">
        <f t="shared" si="22"/>
        <v>44.2</v>
      </c>
      <c r="M42" s="12">
        <f t="shared" si="23"/>
        <v>44.2</v>
      </c>
      <c r="N42" s="12">
        <f t="shared" si="24"/>
        <v>29.1</v>
      </c>
      <c r="O42" s="12">
        <f t="shared" si="25"/>
        <v>0</v>
      </c>
    </row>
    <row r="43" spans="1:15" ht="15" customHeight="1" x14ac:dyDescent="0.25">
      <c r="A43" s="19"/>
      <c r="C43" s="15" t="s">
        <v>31</v>
      </c>
      <c r="D43" s="8">
        <f t="shared" si="11"/>
        <v>5.5</v>
      </c>
      <c r="E43" s="16">
        <v>5.5</v>
      </c>
      <c r="F43" s="16">
        <v>4.2</v>
      </c>
      <c r="G43" s="16"/>
      <c r="H43" s="9">
        <f t="shared" si="12"/>
        <v>0</v>
      </c>
      <c r="I43" s="10"/>
      <c r="J43" s="10"/>
      <c r="K43" s="207"/>
      <c r="L43" s="12">
        <f t="shared" si="22"/>
        <v>5.5</v>
      </c>
      <c r="M43" s="12">
        <f t="shared" si="23"/>
        <v>5.5</v>
      </c>
      <c r="N43" s="12">
        <f t="shared" si="24"/>
        <v>4.2</v>
      </c>
      <c r="O43" s="12">
        <f t="shared" si="25"/>
        <v>0</v>
      </c>
    </row>
    <row r="44" spans="1:15" ht="15" customHeight="1" x14ac:dyDescent="0.25">
      <c r="A44" s="19"/>
      <c r="C44" s="15" t="s">
        <v>22</v>
      </c>
      <c r="D44" s="8">
        <f t="shared" si="11"/>
        <v>71.2</v>
      </c>
      <c r="E44" s="16">
        <v>71.2</v>
      </c>
      <c r="F44" s="16">
        <v>45.8</v>
      </c>
      <c r="G44" s="16"/>
      <c r="H44" s="9">
        <f t="shared" si="12"/>
        <v>0</v>
      </c>
      <c r="I44" s="10"/>
      <c r="J44" s="10"/>
      <c r="K44" s="207"/>
      <c r="L44" s="12">
        <f t="shared" si="22"/>
        <v>71.2</v>
      </c>
      <c r="M44" s="12">
        <f t="shared" si="23"/>
        <v>71.2</v>
      </c>
      <c r="N44" s="12">
        <f t="shared" si="24"/>
        <v>45.8</v>
      </c>
      <c r="O44" s="12">
        <f t="shared" si="25"/>
        <v>0</v>
      </c>
    </row>
    <row r="45" spans="1:15" ht="15" customHeight="1" x14ac:dyDescent="0.25">
      <c r="A45" s="19"/>
      <c r="C45" s="97" t="s">
        <v>30</v>
      </c>
      <c r="D45" s="8">
        <f t="shared" si="11"/>
        <v>3.3</v>
      </c>
      <c r="E45" s="16">
        <v>3.3</v>
      </c>
      <c r="F45" s="16">
        <v>2.5</v>
      </c>
      <c r="G45" s="16"/>
      <c r="H45" s="9">
        <f t="shared" si="12"/>
        <v>0</v>
      </c>
      <c r="I45" s="10"/>
      <c r="J45" s="10"/>
      <c r="K45" s="207"/>
      <c r="L45" s="12">
        <f t="shared" si="22"/>
        <v>3.3</v>
      </c>
      <c r="M45" s="12">
        <f t="shared" si="23"/>
        <v>3.3</v>
      </c>
      <c r="N45" s="12">
        <f t="shared" si="24"/>
        <v>2.5</v>
      </c>
      <c r="O45" s="12">
        <f t="shared" si="25"/>
        <v>0</v>
      </c>
    </row>
    <row r="46" spans="1:15" ht="15" customHeight="1" x14ac:dyDescent="0.25">
      <c r="A46" s="40"/>
      <c r="B46" s="239"/>
      <c r="C46" s="97" t="s">
        <v>24</v>
      </c>
      <c r="D46" s="8">
        <f t="shared" si="11"/>
        <v>14.6</v>
      </c>
      <c r="E46" s="16">
        <v>14.6</v>
      </c>
      <c r="F46" s="16">
        <v>11.1</v>
      </c>
      <c r="G46" s="16"/>
      <c r="H46" s="9">
        <f t="shared" si="12"/>
        <v>4.0999999999999996</v>
      </c>
      <c r="I46" s="10">
        <v>4.0999999999999996</v>
      </c>
      <c r="J46" s="10">
        <v>3.1</v>
      </c>
      <c r="K46" s="207"/>
      <c r="L46" s="12">
        <f t="shared" ref="L46" si="28">M46+O46</f>
        <v>18.7</v>
      </c>
      <c r="M46" s="12">
        <f t="shared" ref="M46" si="29">E46+I46</f>
        <v>18.7</v>
      </c>
      <c r="N46" s="12">
        <f t="shared" ref="N46" si="30">F46+J46</f>
        <v>14.2</v>
      </c>
      <c r="O46" s="12">
        <f t="shared" ref="O46" si="31">G46+K46</f>
        <v>0</v>
      </c>
    </row>
    <row r="47" spans="1:15" ht="15" customHeight="1" x14ac:dyDescent="0.25">
      <c r="A47" s="5" t="s">
        <v>76</v>
      </c>
      <c r="B47" s="17" t="s">
        <v>12</v>
      </c>
      <c r="C47" s="15"/>
      <c r="D47" s="8">
        <f t="shared" si="11"/>
        <v>121.39999999999999</v>
      </c>
      <c r="E47" s="16">
        <f>SUM(E48:E51)</f>
        <v>121.39999999999999</v>
      </c>
      <c r="F47" s="16">
        <f>SUM(F48:F51)</f>
        <v>80.699999999999989</v>
      </c>
      <c r="G47" s="16">
        <f t="shared" ref="G47:O47" si="32">SUM(G48:G51)</f>
        <v>0</v>
      </c>
      <c r="H47" s="9">
        <f t="shared" si="12"/>
        <v>0</v>
      </c>
      <c r="I47" s="10">
        <f t="shared" si="32"/>
        <v>0</v>
      </c>
      <c r="J47" s="10">
        <f t="shared" si="32"/>
        <v>0</v>
      </c>
      <c r="K47" s="207">
        <f t="shared" si="32"/>
        <v>0</v>
      </c>
      <c r="L47" s="12">
        <f t="shared" si="32"/>
        <v>121.39999999999999</v>
      </c>
      <c r="M47" s="12">
        <f t="shared" si="32"/>
        <v>121.39999999999999</v>
      </c>
      <c r="N47" s="12">
        <f t="shared" si="32"/>
        <v>80.699999999999989</v>
      </c>
      <c r="O47" s="12">
        <f t="shared" si="32"/>
        <v>0</v>
      </c>
    </row>
    <row r="48" spans="1:15" ht="15" customHeight="1" x14ac:dyDescent="0.25">
      <c r="A48" s="19"/>
      <c r="C48" s="15" t="s">
        <v>9</v>
      </c>
      <c r="D48" s="8">
        <f t="shared" si="11"/>
        <v>37.799999999999997</v>
      </c>
      <c r="E48" s="16">
        <v>37.799999999999997</v>
      </c>
      <c r="F48" s="16">
        <v>24.7</v>
      </c>
      <c r="G48" s="16"/>
      <c r="H48" s="9">
        <f t="shared" si="12"/>
        <v>0</v>
      </c>
      <c r="I48" s="10"/>
      <c r="J48" s="10"/>
      <c r="K48" s="207"/>
      <c r="L48" s="12">
        <f t="shared" ref="L48:L63" si="33">M48+O48</f>
        <v>37.799999999999997</v>
      </c>
      <c r="M48" s="12">
        <f t="shared" ref="M48:M63" si="34">E48+I48</f>
        <v>37.799999999999997</v>
      </c>
      <c r="N48" s="12">
        <f t="shared" ref="N48:N63" si="35">F48+J48</f>
        <v>24.7</v>
      </c>
      <c r="O48" s="12">
        <f t="shared" ref="O48:O63" si="36">G48+K48</f>
        <v>0</v>
      </c>
    </row>
    <row r="49" spans="1:15" ht="15" customHeight="1" x14ac:dyDescent="0.25">
      <c r="A49" s="19"/>
      <c r="C49" s="15" t="s">
        <v>31</v>
      </c>
      <c r="D49" s="8">
        <f t="shared" si="11"/>
        <v>8.1999999999999993</v>
      </c>
      <c r="E49" s="16">
        <v>8.1999999999999993</v>
      </c>
      <c r="F49" s="16">
        <v>6.3</v>
      </c>
      <c r="G49" s="16"/>
      <c r="H49" s="9">
        <f t="shared" si="12"/>
        <v>0</v>
      </c>
      <c r="I49" s="10"/>
      <c r="J49" s="10"/>
      <c r="K49" s="207"/>
      <c r="L49" s="12">
        <f t="shared" si="33"/>
        <v>8.1999999999999993</v>
      </c>
      <c r="M49" s="12">
        <f t="shared" si="34"/>
        <v>8.1999999999999993</v>
      </c>
      <c r="N49" s="12">
        <f t="shared" si="35"/>
        <v>6.3</v>
      </c>
      <c r="O49" s="12">
        <f t="shared" si="36"/>
        <v>0</v>
      </c>
    </row>
    <row r="50" spans="1:15" ht="15" customHeight="1" x14ac:dyDescent="0.25">
      <c r="A50" s="19"/>
      <c r="C50" s="15" t="s">
        <v>22</v>
      </c>
      <c r="D50" s="8">
        <f t="shared" si="11"/>
        <v>60.8</v>
      </c>
      <c r="E50" s="16">
        <v>60.8</v>
      </c>
      <c r="F50" s="16">
        <v>38.6</v>
      </c>
      <c r="G50" s="16"/>
      <c r="H50" s="9">
        <f t="shared" si="12"/>
        <v>0</v>
      </c>
      <c r="I50" s="10"/>
      <c r="J50" s="10"/>
      <c r="K50" s="207"/>
      <c r="L50" s="12">
        <f t="shared" si="33"/>
        <v>60.8</v>
      </c>
      <c r="M50" s="12">
        <f t="shared" si="34"/>
        <v>60.8</v>
      </c>
      <c r="N50" s="12">
        <f t="shared" si="35"/>
        <v>38.6</v>
      </c>
      <c r="O50" s="12">
        <f t="shared" si="36"/>
        <v>0</v>
      </c>
    </row>
    <row r="51" spans="1:15" ht="15" customHeight="1" x14ac:dyDescent="0.25">
      <c r="A51" s="40"/>
      <c r="B51" s="239"/>
      <c r="C51" s="97" t="s">
        <v>24</v>
      </c>
      <c r="D51" s="8">
        <f t="shared" si="11"/>
        <v>14.6</v>
      </c>
      <c r="E51" s="16">
        <v>14.6</v>
      </c>
      <c r="F51" s="16">
        <v>11.1</v>
      </c>
      <c r="G51" s="16"/>
      <c r="H51" s="9">
        <f t="shared" si="12"/>
        <v>0</v>
      </c>
      <c r="I51" s="10"/>
      <c r="J51" s="10"/>
      <c r="K51" s="207"/>
      <c r="L51" s="11">
        <f>M51+O51</f>
        <v>14.6</v>
      </c>
      <c r="M51" s="11">
        <f>E51+I51</f>
        <v>14.6</v>
      </c>
      <c r="N51" s="11">
        <f>F51+J51</f>
        <v>11.1</v>
      </c>
      <c r="O51" s="11">
        <f>G51+K51</f>
        <v>0</v>
      </c>
    </row>
    <row r="52" spans="1:15" ht="15" customHeight="1" x14ac:dyDescent="0.25">
      <c r="A52" s="5" t="s">
        <v>77</v>
      </c>
      <c r="B52" s="17" t="s">
        <v>13</v>
      </c>
      <c r="C52" s="15"/>
      <c r="D52" s="8">
        <f t="shared" si="11"/>
        <v>74.599999999999994</v>
      </c>
      <c r="E52" s="16">
        <f>SUM(E53:E56)</f>
        <v>74.599999999999994</v>
      </c>
      <c r="F52" s="16">
        <f>SUM(F53:F56)</f>
        <v>50.5</v>
      </c>
      <c r="G52" s="16">
        <f>SUM(G53:G56)</f>
        <v>0</v>
      </c>
      <c r="H52" s="9">
        <f t="shared" si="12"/>
        <v>3</v>
      </c>
      <c r="I52" s="10">
        <f t="shared" ref="I52:O52" si="37">SUM(I53:I56)</f>
        <v>3</v>
      </c>
      <c r="J52" s="10">
        <f t="shared" si="37"/>
        <v>2.8</v>
      </c>
      <c r="K52" s="207">
        <f t="shared" si="37"/>
        <v>0</v>
      </c>
      <c r="L52" s="12">
        <f t="shared" si="37"/>
        <v>77.599999999999994</v>
      </c>
      <c r="M52" s="12">
        <f t="shared" si="37"/>
        <v>77.599999999999994</v>
      </c>
      <c r="N52" s="12">
        <f t="shared" si="37"/>
        <v>53.3</v>
      </c>
      <c r="O52" s="12">
        <f t="shared" si="37"/>
        <v>0</v>
      </c>
    </row>
    <row r="53" spans="1:15" ht="15" customHeight="1" x14ac:dyDescent="0.25">
      <c r="A53" s="19"/>
      <c r="C53" s="15" t="s">
        <v>9</v>
      </c>
      <c r="D53" s="8">
        <f t="shared" si="11"/>
        <v>38.4</v>
      </c>
      <c r="E53" s="16">
        <v>38.4</v>
      </c>
      <c r="F53" s="16">
        <v>23.5</v>
      </c>
      <c r="G53" s="16"/>
      <c r="H53" s="9">
        <f t="shared" si="12"/>
        <v>-0.7</v>
      </c>
      <c r="I53" s="10">
        <v>-0.7</v>
      </c>
      <c r="J53" s="10"/>
      <c r="K53" s="207"/>
      <c r="L53" s="12">
        <f t="shared" si="33"/>
        <v>37.699999999999996</v>
      </c>
      <c r="M53" s="12">
        <f t="shared" si="34"/>
        <v>37.699999999999996</v>
      </c>
      <c r="N53" s="12">
        <f t="shared" si="35"/>
        <v>23.5</v>
      </c>
      <c r="O53" s="12">
        <f t="shared" si="36"/>
        <v>0</v>
      </c>
    </row>
    <row r="54" spans="1:15" ht="15" customHeight="1" x14ac:dyDescent="0.25">
      <c r="A54" s="19"/>
      <c r="C54" s="15" t="s">
        <v>31</v>
      </c>
      <c r="D54" s="8">
        <f t="shared" si="11"/>
        <v>5.5</v>
      </c>
      <c r="E54" s="16">
        <v>5.5</v>
      </c>
      <c r="F54" s="16">
        <v>4.2</v>
      </c>
      <c r="G54" s="16"/>
      <c r="H54" s="9">
        <f t="shared" si="12"/>
        <v>0</v>
      </c>
      <c r="I54" s="10"/>
      <c r="J54" s="10"/>
      <c r="K54" s="207"/>
      <c r="L54" s="12">
        <f t="shared" si="33"/>
        <v>5.5</v>
      </c>
      <c r="M54" s="12">
        <f t="shared" si="34"/>
        <v>5.5</v>
      </c>
      <c r="N54" s="12">
        <f t="shared" si="35"/>
        <v>4.2</v>
      </c>
      <c r="O54" s="12">
        <f t="shared" si="36"/>
        <v>0</v>
      </c>
    </row>
    <row r="55" spans="1:15" ht="15" customHeight="1" x14ac:dyDescent="0.25">
      <c r="A55" s="19"/>
      <c r="C55" s="15" t="s">
        <v>22</v>
      </c>
      <c r="D55" s="8">
        <f t="shared" si="11"/>
        <v>16.100000000000001</v>
      </c>
      <c r="E55" s="16">
        <v>16.100000000000001</v>
      </c>
      <c r="F55" s="16">
        <v>11.7</v>
      </c>
      <c r="G55" s="16"/>
      <c r="H55" s="9">
        <f t="shared" si="12"/>
        <v>0</v>
      </c>
      <c r="I55" s="10"/>
      <c r="J55" s="10"/>
      <c r="K55" s="207"/>
      <c r="L55" s="12">
        <f t="shared" si="33"/>
        <v>16.100000000000001</v>
      </c>
      <c r="M55" s="12">
        <f t="shared" si="34"/>
        <v>16.100000000000001</v>
      </c>
      <c r="N55" s="12">
        <f t="shared" si="35"/>
        <v>11.7</v>
      </c>
      <c r="O55" s="12">
        <f t="shared" si="36"/>
        <v>0</v>
      </c>
    </row>
    <row r="56" spans="1:15" ht="15" customHeight="1" x14ac:dyDescent="0.25">
      <c r="A56" s="40"/>
      <c r="B56" s="239"/>
      <c r="C56" s="97" t="s">
        <v>24</v>
      </c>
      <c r="D56" s="8">
        <f t="shared" si="11"/>
        <v>14.6</v>
      </c>
      <c r="E56" s="16">
        <v>14.6</v>
      </c>
      <c r="F56" s="16">
        <v>11.1</v>
      </c>
      <c r="G56" s="16"/>
      <c r="H56" s="9">
        <f t="shared" si="12"/>
        <v>3.7</v>
      </c>
      <c r="I56" s="10">
        <v>3.7</v>
      </c>
      <c r="J56" s="10">
        <v>2.8</v>
      </c>
      <c r="K56" s="207"/>
      <c r="L56" s="11">
        <f>M56+O56</f>
        <v>18.3</v>
      </c>
      <c r="M56" s="11">
        <f>E56+I56</f>
        <v>18.3</v>
      </c>
      <c r="N56" s="11">
        <f>F56+J56</f>
        <v>13.899999999999999</v>
      </c>
      <c r="O56" s="11">
        <f>G56+K56</f>
        <v>0</v>
      </c>
    </row>
    <row r="57" spans="1:15" ht="15" customHeight="1" x14ac:dyDescent="0.25">
      <c r="A57" s="5" t="s">
        <v>78</v>
      </c>
      <c r="B57" s="29" t="s">
        <v>14</v>
      </c>
      <c r="C57" s="30"/>
      <c r="D57" s="8">
        <f t="shared" si="11"/>
        <v>95.100000000000009</v>
      </c>
      <c r="E57" s="16">
        <f t="shared" ref="E57:O57" si="38">SUM(E58:E61)</f>
        <v>95.100000000000009</v>
      </c>
      <c r="F57" s="16">
        <f t="shared" si="38"/>
        <v>56.7</v>
      </c>
      <c r="G57" s="16">
        <f t="shared" si="38"/>
        <v>0</v>
      </c>
      <c r="H57" s="9">
        <f t="shared" si="12"/>
        <v>0</v>
      </c>
      <c r="I57" s="10">
        <f t="shared" si="38"/>
        <v>0</v>
      </c>
      <c r="J57" s="10">
        <f t="shared" si="38"/>
        <v>0</v>
      </c>
      <c r="K57" s="207">
        <f t="shared" si="38"/>
        <v>0</v>
      </c>
      <c r="L57" s="12">
        <f t="shared" si="38"/>
        <v>95.100000000000009</v>
      </c>
      <c r="M57" s="12">
        <f t="shared" si="38"/>
        <v>95.100000000000009</v>
      </c>
      <c r="N57" s="12">
        <f t="shared" si="38"/>
        <v>56.7</v>
      </c>
      <c r="O57" s="12">
        <f t="shared" si="38"/>
        <v>0</v>
      </c>
    </row>
    <row r="58" spans="1:15" ht="15" customHeight="1" x14ac:dyDescent="0.25">
      <c r="A58" s="19"/>
      <c r="B58" s="80"/>
      <c r="C58" s="30" t="s">
        <v>9</v>
      </c>
      <c r="D58" s="8">
        <f t="shared" si="11"/>
        <v>54.1</v>
      </c>
      <c r="E58" s="16">
        <v>54.1</v>
      </c>
      <c r="F58" s="16">
        <v>25.5</v>
      </c>
      <c r="G58" s="16"/>
      <c r="H58" s="9">
        <f t="shared" si="12"/>
        <v>0</v>
      </c>
      <c r="I58" s="10"/>
      <c r="J58" s="10"/>
      <c r="K58" s="207"/>
      <c r="L58" s="12">
        <f t="shared" si="33"/>
        <v>54.1</v>
      </c>
      <c r="M58" s="12">
        <f t="shared" si="34"/>
        <v>54.1</v>
      </c>
      <c r="N58" s="12">
        <f t="shared" si="35"/>
        <v>25.5</v>
      </c>
      <c r="O58" s="12">
        <f t="shared" si="36"/>
        <v>0</v>
      </c>
    </row>
    <row r="59" spans="1:15" ht="15" customHeight="1" x14ac:dyDescent="0.25">
      <c r="A59" s="19"/>
      <c r="B59" s="80"/>
      <c r="C59" s="30" t="s">
        <v>31</v>
      </c>
      <c r="D59" s="8">
        <f t="shared" si="11"/>
        <v>5.5</v>
      </c>
      <c r="E59" s="16">
        <v>5.5</v>
      </c>
      <c r="F59" s="16">
        <v>4.2</v>
      </c>
      <c r="G59" s="16"/>
      <c r="H59" s="9">
        <f t="shared" si="12"/>
        <v>0</v>
      </c>
      <c r="I59" s="10"/>
      <c r="J59" s="10"/>
      <c r="K59" s="207"/>
      <c r="L59" s="12">
        <f t="shared" si="33"/>
        <v>5.5</v>
      </c>
      <c r="M59" s="12">
        <f t="shared" si="34"/>
        <v>5.5</v>
      </c>
      <c r="N59" s="12">
        <f t="shared" si="35"/>
        <v>4.2</v>
      </c>
      <c r="O59" s="12">
        <f t="shared" si="36"/>
        <v>0</v>
      </c>
    </row>
    <row r="60" spans="1:15" ht="15" customHeight="1" x14ac:dyDescent="0.25">
      <c r="A60" s="19"/>
      <c r="B60" s="80"/>
      <c r="C60" s="30" t="s">
        <v>22</v>
      </c>
      <c r="D60" s="8">
        <f t="shared" si="11"/>
        <v>20.8</v>
      </c>
      <c r="E60" s="16">
        <v>20.8</v>
      </c>
      <c r="F60" s="16">
        <v>15.9</v>
      </c>
      <c r="G60" s="16"/>
      <c r="H60" s="9">
        <f t="shared" si="12"/>
        <v>0</v>
      </c>
      <c r="I60" s="10"/>
      <c r="J60" s="10"/>
      <c r="K60" s="207"/>
      <c r="L60" s="12">
        <f t="shared" si="33"/>
        <v>20.8</v>
      </c>
      <c r="M60" s="12">
        <f t="shared" si="34"/>
        <v>20.8</v>
      </c>
      <c r="N60" s="12">
        <f t="shared" si="35"/>
        <v>15.9</v>
      </c>
      <c r="O60" s="12">
        <f t="shared" si="36"/>
        <v>0</v>
      </c>
    </row>
    <row r="61" spans="1:15" ht="15" customHeight="1" x14ac:dyDescent="0.25">
      <c r="A61" s="40"/>
      <c r="B61" s="41"/>
      <c r="C61" s="82" t="s">
        <v>24</v>
      </c>
      <c r="D61" s="8">
        <f t="shared" si="11"/>
        <v>14.7</v>
      </c>
      <c r="E61" s="16">
        <v>14.7</v>
      </c>
      <c r="F61" s="16">
        <v>11.1</v>
      </c>
      <c r="G61" s="16"/>
      <c r="H61" s="9">
        <f t="shared" si="12"/>
        <v>0</v>
      </c>
      <c r="I61" s="10"/>
      <c r="J61" s="10"/>
      <c r="K61" s="207"/>
      <c r="L61" s="11">
        <f>M61+O61</f>
        <v>14.7</v>
      </c>
      <c r="M61" s="11">
        <f>E61+I61</f>
        <v>14.7</v>
      </c>
      <c r="N61" s="11">
        <f>F61+J61</f>
        <v>11.1</v>
      </c>
      <c r="O61" s="11">
        <f>G61+K61</f>
        <v>0</v>
      </c>
    </row>
    <row r="62" spans="1:15" ht="15" customHeight="1" x14ac:dyDescent="0.25">
      <c r="A62" s="154" t="s">
        <v>79</v>
      </c>
      <c r="B62" s="29" t="s">
        <v>15</v>
      </c>
      <c r="C62" s="30"/>
      <c r="D62" s="8">
        <f t="shared" si="11"/>
        <v>89.3</v>
      </c>
      <c r="E62" s="16">
        <f>SUM(E63:E66)</f>
        <v>89.3</v>
      </c>
      <c r="F62" s="16">
        <f>SUM(F63:F66)</f>
        <v>64.7</v>
      </c>
      <c r="G62" s="16">
        <f t="shared" ref="G62:O62" si="39">SUM(G63:G66)</f>
        <v>0</v>
      </c>
      <c r="H62" s="9">
        <f t="shared" si="12"/>
        <v>0</v>
      </c>
      <c r="I62" s="10">
        <f t="shared" si="39"/>
        <v>0</v>
      </c>
      <c r="J62" s="10">
        <f t="shared" si="39"/>
        <v>0</v>
      </c>
      <c r="K62" s="207">
        <f t="shared" si="39"/>
        <v>0</v>
      </c>
      <c r="L62" s="12">
        <f t="shared" si="39"/>
        <v>89.3</v>
      </c>
      <c r="M62" s="12">
        <f t="shared" si="39"/>
        <v>89.3</v>
      </c>
      <c r="N62" s="12">
        <f t="shared" si="39"/>
        <v>64.7</v>
      </c>
      <c r="O62" s="12">
        <f t="shared" si="39"/>
        <v>0</v>
      </c>
    </row>
    <row r="63" spans="1:15" ht="15" customHeight="1" x14ac:dyDescent="0.25">
      <c r="A63" s="158"/>
      <c r="B63" s="80"/>
      <c r="C63" s="30" t="s">
        <v>9</v>
      </c>
      <c r="D63" s="8">
        <f t="shared" si="11"/>
        <v>34.1</v>
      </c>
      <c r="E63" s="16">
        <v>34.1</v>
      </c>
      <c r="F63" s="16">
        <v>22.7</v>
      </c>
      <c r="G63" s="16"/>
      <c r="H63" s="9">
        <f t="shared" si="12"/>
        <v>0</v>
      </c>
      <c r="I63" s="10"/>
      <c r="J63" s="10"/>
      <c r="K63" s="207"/>
      <c r="L63" s="12">
        <f t="shared" si="33"/>
        <v>34.1</v>
      </c>
      <c r="M63" s="12">
        <f t="shared" si="34"/>
        <v>34.1</v>
      </c>
      <c r="N63" s="12">
        <f t="shared" si="35"/>
        <v>22.7</v>
      </c>
      <c r="O63" s="12">
        <f t="shared" si="36"/>
        <v>0</v>
      </c>
    </row>
    <row r="64" spans="1:15" ht="15" customHeight="1" x14ac:dyDescent="0.25">
      <c r="A64" s="158"/>
      <c r="B64" s="80"/>
      <c r="C64" s="30" t="s">
        <v>31</v>
      </c>
      <c r="D64" s="8">
        <f t="shared" si="11"/>
        <v>8.1999999999999993</v>
      </c>
      <c r="E64" s="16">
        <v>8.1999999999999993</v>
      </c>
      <c r="F64" s="16">
        <v>6.3</v>
      </c>
      <c r="G64" s="16"/>
      <c r="H64" s="9">
        <f t="shared" si="12"/>
        <v>0</v>
      </c>
      <c r="I64" s="10"/>
      <c r="J64" s="10"/>
      <c r="K64" s="207"/>
      <c r="L64" s="12">
        <f>M64+O64</f>
        <v>8.1999999999999993</v>
      </c>
      <c r="M64" s="12">
        <f>E64+I64</f>
        <v>8.1999999999999993</v>
      </c>
      <c r="N64" s="12">
        <f>F64+J64</f>
        <v>6.3</v>
      </c>
      <c r="O64" s="12">
        <f>G64+K64</f>
        <v>0</v>
      </c>
    </row>
    <row r="65" spans="1:15" ht="15" customHeight="1" x14ac:dyDescent="0.25">
      <c r="A65" s="158"/>
      <c r="B65" s="80"/>
      <c r="C65" s="30" t="s">
        <v>22</v>
      </c>
      <c r="D65" s="8">
        <f t="shared" si="11"/>
        <v>32.200000000000003</v>
      </c>
      <c r="E65" s="16">
        <v>32.200000000000003</v>
      </c>
      <c r="F65" s="16">
        <v>24.6</v>
      </c>
      <c r="G65" s="16"/>
      <c r="H65" s="9">
        <f t="shared" si="12"/>
        <v>0</v>
      </c>
      <c r="I65" s="10"/>
      <c r="J65" s="10"/>
      <c r="K65" s="207"/>
      <c r="L65" s="12">
        <f t="shared" ref="L65:L86" si="40">M65+O65</f>
        <v>32.200000000000003</v>
      </c>
      <c r="M65" s="12">
        <f t="shared" ref="M65:M86" si="41">E65+I65</f>
        <v>32.200000000000003</v>
      </c>
      <c r="N65" s="12">
        <f t="shared" ref="N65:N86" si="42">F65+J65</f>
        <v>24.6</v>
      </c>
      <c r="O65" s="12">
        <f t="shared" ref="O65:O86" si="43">G65+K65</f>
        <v>0</v>
      </c>
    </row>
    <row r="66" spans="1:15" ht="15" customHeight="1" x14ac:dyDescent="0.25">
      <c r="A66" s="240"/>
      <c r="B66" s="41"/>
      <c r="C66" s="82" t="s">
        <v>24</v>
      </c>
      <c r="D66" s="8">
        <f t="shared" si="11"/>
        <v>14.8</v>
      </c>
      <c r="E66" s="16">
        <v>14.8</v>
      </c>
      <c r="F66" s="16">
        <v>11.1</v>
      </c>
      <c r="G66" s="16"/>
      <c r="H66" s="9">
        <f t="shared" si="12"/>
        <v>0</v>
      </c>
      <c r="I66" s="10"/>
      <c r="J66" s="10"/>
      <c r="K66" s="207"/>
      <c r="L66" s="11">
        <f>M66+O66</f>
        <v>14.8</v>
      </c>
      <c r="M66" s="11">
        <f>E66+I66</f>
        <v>14.8</v>
      </c>
      <c r="N66" s="11">
        <f>F66+J66</f>
        <v>11.1</v>
      </c>
      <c r="O66" s="11">
        <f>G66+K66</f>
        <v>0</v>
      </c>
    </row>
    <row r="67" spans="1:15" ht="15" customHeight="1" x14ac:dyDescent="0.25">
      <c r="A67" s="5" t="s">
        <v>80</v>
      </c>
      <c r="B67" s="241" t="s">
        <v>16</v>
      </c>
      <c r="C67" s="15"/>
      <c r="D67" s="8">
        <f t="shared" si="11"/>
        <v>178.89999999999998</v>
      </c>
      <c r="E67" s="16">
        <f>SUM(E68:E72)</f>
        <v>178.89999999999998</v>
      </c>
      <c r="F67" s="16">
        <f>SUM(F68:F72)</f>
        <v>125.69999999999999</v>
      </c>
      <c r="G67" s="16">
        <f t="shared" ref="G67:O67" si="44">SUM(G68:G72)</f>
        <v>0</v>
      </c>
      <c r="H67" s="9">
        <f t="shared" si="12"/>
        <v>0</v>
      </c>
      <c r="I67" s="10">
        <f>SUM(I68:I72)</f>
        <v>0</v>
      </c>
      <c r="J67" s="10">
        <f>SUM(J68:J72)</f>
        <v>0</v>
      </c>
      <c r="K67" s="10">
        <f t="shared" si="44"/>
        <v>0</v>
      </c>
      <c r="L67" s="12">
        <f t="shared" si="44"/>
        <v>178.89999999999998</v>
      </c>
      <c r="M67" s="12">
        <f t="shared" si="44"/>
        <v>178.89999999999998</v>
      </c>
      <c r="N67" s="12">
        <f t="shared" si="44"/>
        <v>125.69999999999999</v>
      </c>
      <c r="O67" s="12">
        <f t="shared" si="44"/>
        <v>0</v>
      </c>
    </row>
    <row r="68" spans="1:15" ht="15" customHeight="1" x14ac:dyDescent="0.25">
      <c r="A68" s="19"/>
      <c r="B68" s="242"/>
      <c r="C68" s="15" t="s">
        <v>9</v>
      </c>
      <c r="D68" s="8">
        <f t="shared" si="11"/>
        <v>74.900000000000006</v>
      </c>
      <c r="E68" s="16">
        <v>74.900000000000006</v>
      </c>
      <c r="F68" s="16">
        <v>50.4</v>
      </c>
      <c r="G68" s="16"/>
      <c r="H68" s="9">
        <f t="shared" si="12"/>
        <v>0</v>
      </c>
      <c r="I68" s="10"/>
      <c r="J68" s="10"/>
      <c r="K68" s="207"/>
      <c r="L68" s="12">
        <f t="shared" si="40"/>
        <v>74.900000000000006</v>
      </c>
      <c r="M68" s="12">
        <f t="shared" si="41"/>
        <v>74.900000000000006</v>
      </c>
      <c r="N68" s="12">
        <f t="shared" si="42"/>
        <v>50.4</v>
      </c>
      <c r="O68" s="12">
        <f t="shared" si="43"/>
        <v>0</v>
      </c>
    </row>
    <row r="69" spans="1:15" ht="15" customHeight="1" x14ac:dyDescent="0.25">
      <c r="A69" s="19"/>
      <c r="B69" s="242"/>
      <c r="C69" s="15" t="s">
        <v>31</v>
      </c>
      <c r="D69" s="8">
        <f t="shared" si="11"/>
        <v>13.7</v>
      </c>
      <c r="E69" s="16">
        <v>13.7</v>
      </c>
      <c r="F69" s="16">
        <v>10.5</v>
      </c>
      <c r="G69" s="16"/>
      <c r="H69" s="9">
        <f t="shared" si="12"/>
        <v>0</v>
      </c>
      <c r="I69" s="10"/>
      <c r="J69" s="10"/>
      <c r="K69" s="207"/>
      <c r="L69" s="12">
        <f t="shared" si="40"/>
        <v>13.7</v>
      </c>
      <c r="M69" s="12">
        <f t="shared" si="41"/>
        <v>13.7</v>
      </c>
      <c r="N69" s="12">
        <f t="shared" si="42"/>
        <v>10.5</v>
      </c>
      <c r="O69" s="12">
        <f t="shared" si="43"/>
        <v>0</v>
      </c>
    </row>
    <row r="70" spans="1:15" ht="15" customHeight="1" x14ac:dyDescent="0.25">
      <c r="A70" s="19"/>
      <c r="B70" s="242"/>
      <c r="C70" s="15" t="s">
        <v>22</v>
      </c>
      <c r="D70" s="8">
        <f t="shared" si="11"/>
        <v>70.400000000000006</v>
      </c>
      <c r="E70" s="16">
        <v>70.400000000000006</v>
      </c>
      <c r="F70" s="16">
        <v>49.7</v>
      </c>
      <c r="G70" s="16"/>
      <c r="H70" s="9">
        <f t="shared" si="12"/>
        <v>0</v>
      </c>
      <c r="I70" s="10"/>
      <c r="J70" s="10"/>
      <c r="K70" s="207"/>
      <c r="L70" s="12">
        <f t="shared" si="40"/>
        <v>70.400000000000006</v>
      </c>
      <c r="M70" s="12">
        <f t="shared" si="41"/>
        <v>70.400000000000006</v>
      </c>
      <c r="N70" s="12">
        <f t="shared" si="42"/>
        <v>49.7</v>
      </c>
      <c r="O70" s="12">
        <f t="shared" si="43"/>
        <v>0</v>
      </c>
    </row>
    <row r="71" spans="1:15" ht="15" customHeight="1" x14ac:dyDescent="0.25">
      <c r="A71" s="19"/>
      <c r="C71" s="97" t="s">
        <v>30</v>
      </c>
      <c r="D71" s="8">
        <f t="shared" ref="D71" si="45">E71+G71</f>
        <v>1.7</v>
      </c>
      <c r="E71" s="16">
        <v>1.7</v>
      </c>
      <c r="F71" s="16">
        <v>1.3</v>
      </c>
      <c r="G71" s="16"/>
      <c r="H71" s="9">
        <f t="shared" ref="H71" si="46">I71+K71</f>
        <v>0</v>
      </c>
      <c r="I71" s="10"/>
      <c r="J71" s="10"/>
      <c r="K71" s="207"/>
      <c r="L71" s="12">
        <f t="shared" si="40"/>
        <v>1.7</v>
      </c>
      <c r="M71" s="12">
        <f t="shared" si="41"/>
        <v>1.7</v>
      </c>
      <c r="N71" s="12">
        <f t="shared" si="42"/>
        <v>1.3</v>
      </c>
      <c r="O71" s="12">
        <f t="shared" si="43"/>
        <v>0</v>
      </c>
    </row>
    <row r="72" spans="1:15" ht="15" customHeight="1" x14ac:dyDescent="0.25">
      <c r="A72" s="243"/>
      <c r="B72" s="244"/>
      <c r="C72" s="97" t="s">
        <v>24</v>
      </c>
      <c r="D72" s="8">
        <f t="shared" si="11"/>
        <v>18.2</v>
      </c>
      <c r="E72" s="16">
        <v>18.2</v>
      </c>
      <c r="F72" s="16">
        <v>13.8</v>
      </c>
      <c r="G72" s="16"/>
      <c r="H72" s="9">
        <f t="shared" si="12"/>
        <v>0</v>
      </c>
      <c r="I72" s="10"/>
      <c r="J72" s="10"/>
      <c r="K72" s="207"/>
      <c r="L72" s="11">
        <f>M72+O72</f>
        <v>18.2</v>
      </c>
      <c r="M72" s="11">
        <f>E72+I72</f>
        <v>18.2</v>
      </c>
      <c r="N72" s="11">
        <f>F72+J72</f>
        <v>13.8</v>
      </c>
      <c r="O72" s="11">
        <f>G72+K72</f>
        <v>0</v>
      </c>
    </row>
    <row r="73" spans="1:15" ht="15" customHeight="1" x14ac:dyDescent="0.25">
      <c r="A73" s="5" t="s">
        <v>81</v>
      </c>
      <c r="B73" s="17" t="s">
        <v>17</v>
      </c>
      <c r="C73" s="15"/>
      <c r="D73" s="8">
        <f t="shared" si="11"/>
        <v>85.6</v>
      </c>
      <c r="E73" s="16">
        <f t="shared" ref="E73:O73" si="47">SUM(E74:E77)</f>
        <v>85.6</v>
      </c>
      <c r="F73" s="16">
        <f t="shared" si="47"/>
        <v>60.500000000000007</v>
      </c>
      <c r="G73" s="16">
        <f t="shared" si="47"/>
        <v>0</v>
      </c>
      <c r="H73" s="9">
        <f t="shared" si="12"/>
        <v>5.2</v>
      </c>
      <c r="I73" s="10">
        <f t="shared" si="47"/>
        <v>5.2</v>
      </c>
      <c r="J73" s="10">
        <f t="shared" si="47"/>
        <v>3.9</v>
      </c>
      <c r="K73" s="207">
        <f t="shared" si="47"/>
        <v>0</v>
      </c>
      <c r="L73" s="12">
        <f t="shared" si="47"/>
        <v>90.8</v>
      </c>
      <c r="M73" s="12">
        <f t="shared" si="47"/>
        <v>90.8</v>
      </c>
      <c r="N73" s="12">
        <f t="shared" si="47"/>
        <v>64.400000000000006</v>
      </c>
      <c r="O73" s="12">
        <f t="shared" si="47"/>
        <v>0</v>
      </c>
    </row>
    <row r="74" spans="1:15" ht="15" customHeight="1" x14ac:dyDescent="0.25">
      <c r="A74" s="19"/>
      <c r="C74" s="15" t="s">
        <v>9</v>
      </c>
      <c r="D74" s="8">
        <f t="shared" si="11"/>
        <v>41.8</v>
      </c>
      <c r="E74" s="16">
        <v>41.8</v>
      </c>
      <c r="F74" s="16">
        <v>27.2</v>
      </c>
      <c r="G74" s="16"/>
      <c r="H74" s="9">
        <f t="shared" si="12"/>
        <v>0</v>
      </c>
      <c r="I74" s="10"/>
      <c r="J74" s="10"/>
      <c r="K74" s="207"/>
      <c r="L74" s="12">
        <f t="shared" si="40"/>
        <v>41.8</v>
      </c>
      <c r="M74" s="12">
        <f t="shared" si="41"/>
        <v>41.8</v>
      </c>
      <c r="N74" s="12">
        <f t="shared" si="42"/>
        <v>27.2</v>
      </c>
      <c r="O74" s="12">
        <f t="shared" si="43"/>
        <v>0</v>
      </c>
    </row>
    <row r="75" spans="1:15" ht="15" customHeight="1" x14ac:dyDescent="0.25">
      <c r="A75" s="19"/>
      <c r="C75" s="15" t="s">
        <v>31</v>
      </c>
      <c r="D75" s="8">
        <f t="shared" si="11"/>
        <v>2.7</v>
      </c>
      <c r="E75" s="16">
        <v>2.7</v>
      </c>
      <c r="F75" s="16">
        <v>2.1</v>
      </c>
      <c r="G75" s="16"/>
      <c r="H75" s="9">
        <f t="shared" si="12"/>
        <v>0</v>
      </c>
      <c r="I75" s="10"/>
      <c r="J75" s="10"/>
      <c r="K75" s="207"/>
      <c r="L75" s="12">
        <f t="shared" si="40"/>
        <v>2.7</v>
      </c>
      <c r="M75" s="12">
        <f t="shared" si="41"/>
        <v>2.7</v>
      </c>
      <c r="N75" s="12">
        <f t="shared" si="42"/>
        <v>2.1</v>
      </c>
      <c r="O75" s="12">
        <f t="shared" si="43"/>
        <v>0</v>
      </c>
    </row>
    <row r="76" spans="1:15" ht="15" customHeight="1" x14ac:dyDescent="0.25">
      <c r="A76" s="19"/>
      <c r="C76" s="15" t="s">
        <v>22</v>
      </c>
      <c r="D76" s="8">
        <f t="shared" si="11"/>
        <v>26.3</v>
      </c>
      <c r="E76" s="16">
        <v>26.3</v>
      </c>
      <c r="F76" s="16">
        <v>20.100000000000001</v>
      </c>
      <c r="G76" s="16"/>
      <c r="H76" s="9">
        <f t="shared" si="12"/>
        <v>0</v>
      </c>
      <c r="I76" s="10"/>
      <c r="J76" s="10"/>
      <c r="K76" s="207"/>
      <c r="L76" s="12">
        <f t="shared" si="40"/>
        <v>26.3</v>
      </c>
      <c r="M76" s="12">
        <f t="shared" si="41"/>
        <v>26.3</v>
      </c>
      <c r="N76" s="12">
        <f t="shared" si="42"/>
        <v>20.100000000000001</v>
      </c>
      <c r="O76" s="12">
        <f t="shared" si="43"/>
        <v>0</v>
      </c>
    </row>
    <row r="77" spans="1:15" ht="15" customHeight="1" x14ac:dyDescent="0.25">
      <c r="A77" s="40"/>
      <c r="B77" s="239"/>
      <c r="C77" s="97" t="s">
        <v>24</v>
      </c>
      <c r="D77" s="8">
        <f t="shared" si="11"/>
        <v>14.8</v>
      </c>
      <c r="E77" s="16">
        <v>14.8</v>
      </c>
      <c r="F77" s="16">
        <v>11.1</v>
      </c>
      <c r="G77" s="16"/>
      <c r="H77" s="9">
        <f t="shared" si="12"/>
        <v>5.2</v>
      </c>
      <c r="I77" s="10">
        <v>5.2</v>
      </c>
      <c r="J77" s="10">
        <v>3.9</v>
      </c>
      <c r="K77" s="207"/>
      <c r="L77" s="11">
        <f>M77+O77</f>
        <v>20</v>
      </c>
      <c r="M77" s="11">
        <f>E77+I77</f>
        <v>20</v>
      </c>
      <c r="N77" s="11">
        <f>F77+J77</f>
        <v>15</v>
      </c>
      <c r="O77" s="11">
        <f>G77+K77</f>
        <v>0</v>
      </c>
    </row>
    <row r="78" spans="1:15" ht="15" customHeight="1" x14ac:dyDescent="0.25">
      <c r="A78" s="5" t="s">
        <v>82</v>
      </c>
      <c r="B78" s="17" t="s">
        <v>18</v>
      </c>
      <c r="C78" s="15"/>
      <c r="D78" s="8">
        <f t="shared" si="11"/>
        <v>61.4</v>
      </c>
      <c r="E78" s="16">
        <f t="shared" ref="E78:O78" si="48">SUM(E79:E82)</f>
        <v>61.4</v>
      </c>
      <c r="F78" s="16">
        <f t="shared" si="48"/>
        <v>44.8</v>
      </c>
      <c r="G78" s="16">
        <f t="shared" si="48"/>
        <v>0</v>
      </c>
      <c r="H78" s="9">
        <f t="shared" si="12"/>
        <v>0</v>
      </c>
      <c r="I78" s="10">
        <f t="shared" si="48"/>
        <v>0</v>
      </c>
      <c r="J78" s="10">
        <f t="shared" si="48"/>
        <v>0</v>
      </c>
      <c r="K78" s="207">
        <f t="shared" si="48"/>
        <v>0</v>
      </c>
      <c r="L78" s="12">
        <f t="shared" si="48"/>
        <v>61.4</v>
      </c>
      <c r="M78" s="12">
        <f t="shared" si="48"/>
        <v>61.4</v>
      </c>
      <c r="N78" s="12">
        <f t="shared" si="48"/>
        <v>44.8</v>
      </c>
      <c r="O78" s="12">
        <f t="shared" si="48"/>
        <v>0</v>
      </c>
    </row>
    <row r="79" spans="1:15" ht="15" customHeight="1" x14ac:dyDescent="0.25">
      <c r="A79" s="19"/>
      <c r="C79" s="15" t="s">
        <v>9</v>
      </c>
      <c r="D79" s="8">
        <f t="shared" si="11"/>
        <v>26.3</v>
      </c>
      <c r="E79" s="16">
        <v>26.3</v>
      </c>
      <c r="F79" s="16">
        <v>18</v>
      </c>
      <c r="G79" s="16"/>
      <c r="H79" s="9">
        <f t="shared" si="12"/>
        <v>0</v>
      </c>
      <c r="I79" s="10"/>
      <c r="J79" s="10"/>
      <c r="K79" s="207"/>
      <c r="L79" s="12">
        <f t="shared" si="40"/>
        <v>26.3</v>
      </c>
      <c r="M79" s="12">
        <f t="shared" si="41"/>
        <v>26.3</v>
      </c>
      <c r="N79" s="12">
        <f t="shared" si="42"/>
        <v>18</v>
      </c>
      <c r="O79" s="12">
        <f t="shared" si="43"/>
        <v>0</v>
      </c>
    </row>
    <row r="80" spans="1:15" ht="15" customHeight="1" x14ac:dyDescent="0.25">
      <c r="A80" s="19"/>
      <c r="C80" s="15" t="s">
        <v>31</v>
      </c>
      <c r="D80" s="8">
        <f t="shared" si="11"/>
        <v>2.7</v>
      </c>
      <c r="E80" s="16">
        <v>2.7</v>
      </c>
      <c r="F80" s="16">
        <v>2.1</v>
      </c>
      <c r="G80" s="16"/>
      <c r="H80" s="9">
        <f t="shared" si="12"/>
        <v>0</v>
      </c>
      <c r="I80" s="10"/>
      <c r="J80" s="10"/>
      <c r="K80" s="207"/>
      <c r="L80" s="12">
        <f t="shared" si="40"/>
        <v>2.7</v>
      </c>
      <c r="M80" s="12">
        <f t="shared" si="41"/>
        <v>2.7</v>
      </c>
      <c r="N80" s="12">
        <f t="shared" si="42"/>
        <v>2.1</v>
      </c>
      <c r="O80" s="12">
        <f t="shared" si="43"/>
        <v>0</v>
      </c>
    </row>
    <row r="81" spans="1:15" ht="15" customHeight="1" x14ac:dyDescent="0.25">
      <c r="A81" s="19"/>
      <c r="C81" s="15" t="s">
        <v>22</v>
      </c>
      <c r="D81" s="8">
        <f t="shared" si="11"/>
        <v>25.1</v>
      </c>
      <c r="E81" s="16">
        <v>25.1</v>
      </c>
      <c r="F81" s="16">
        <v>19.2</v>
      </c>
      <c r="G81" s="16"/>
      <c r="H81" s="9">
        <f t="shared" si="12"/>
        <v>0</v>
      </c>
      <c r="I81" s="10"/>
      <c r="J81" s="10"/>
      <c r="K81" s="207"/>
      <c r="L81" s="12">
        <f t="shared" si="40"/>
        <v>25.1</v>
      </c>
      <c r="M81" s="12">
        <f t="shared" si="41"/>
        <v>25.1</v>
      </c>
      <c r="N81" s="12">
        <f t="shared" si="42"/>
        <v>19.2</v>
      </c>
      <c r="O81" s="12">
        <f t="shared" si="43"/>
        <v>0</v>
      </c>
    </row>
    <row r="82" spans="1:15" ht="15" customHeight="1" x14ac:dyDescent="0.25">
      <c r="A82" s="40"/>
      <c r="B82" s="239"/>
      <c r="C82" s="97" t="s">
        <v>24</v>
      </c>
      <c r="D82" s="8">
        <f t="shared" si="11"/>
        <v>7.3</v>
      </c>
      <c r="E82" s="16">
        <v>7.3</v>
      </c>
      <c r="F82" s="16">
        <v>5.5</v>
      </c>
      <c r="G82" s="16"/>
      <c r="H82" s="9">
        <f t="shared" si="12"/>
        <v>0</v>
      </c>
      <c r="I82" s="10"/>
      <c r="J82" s="10"/>
      <c r="K82" s="207"/>
      <c r="L82" s="11">
        <f>M82+O82</f>
        <v>7.3</v>
      </c>
      <c r="M82" s="11">
        <f>E82+I82</f>
        <v>7.3</v>
      </c>
      <c r="N82" s="11">
        <f>F82+J82</f>
        <v>5.5</v>
      </c>
      <c r="O82" s="11">
        <f>G82+K82</f>
        <v>0</v>
      </c>
    </row>
    <row r="83" spans="1:15" ht="15" customHeight="1" x14ac:dyDescent="0.25">
      <c r="A83" s="5" t="s">
        <v>83</v>
      </c>
      <c r="B83" s="17" t="s">
        <v>19</v>
      </c>
      <c r="C83" s="15"/>
      <c r="D83" s="8">
        <f t="shared" si="11"/>
        <v>160.6</v>
      </c>
      <c r="E83" s="16">
        <f>SUM(E84:E86)</f>
        <v>160.6</v>
      </c>
      <c r="F83" s="16">
        <f>SUM(F84:F86)</f>
        <v>106</v>
      </c>
      <c r="G83" s="16">
        <f t="shared" ref="G83:O83" si="49">SUM(G84:G86)</f>
        <v>0</v>
      </c>
      <c r="H83" s="9">
        <f t="shared" si="12"/>
        <v>0</v>
      </c>
      <c r="I83" s="10">
        <f t="shared" si="49"/>
        <v>0</v>
      </c>
      <c r="J83" s="10">
        <f t="shared" si="49"/>
        <v>0</v>
      </c>
      <c r="K83" s="207">
        <f t="shared" si="49"/>
        <v>0</v>
      </c>
      <c r="L83" s="12">
        <f t="shared" si="49"/>
        <v>160.6</v>
      </c>
      <c r="M83" s="12">
        <f t="shared" si="49"/>
        <v>160.6</v>
      </c>
      <c r="N83" s="12">
        <f t="shared" si="49"/>
        <v>106</v>
      </c>
      <c r="O83" s="12">
        <f t="shared" si="49"/>
        <v>0</v>
      </c>
    </row>
    <row r="84" spans="1:15" ht="15" customHeight="1" x14ac:dyDescent="0.25">
      <c r="A84" s="19"/>
      <c r="C84" s="15" t="s">
        <v>9</v>
      </c>
      <c r="D84" s="8">
        <f t="shared" si="11"/>
        <v>107.4</v>
      </c>
      <c r="E84" s="16">
        <v>107.4</v>
      </c>
      <c r="F84" s="16">
        <v>65.3</v>
      </c>
      <c r="G84" s="16"/>
      <c r="H84" s="9">
        <f t="shared" si="12"/>
        <v>0</v>
      </c>
      <c r="I84" s="10"/>
      <c r="J84" s="10"/>
      <c r="K84" s="207"/>
      <c r="L84" s="12">
        <f t="shared" si="40"/>
        <v>107.4</v>
      </c>
      <c r="M84" s="12">
        <f t="shared" si="41"/>
        <v>107.4</v>
      </c>
      <c r="N84" s="12">
        <f t="shared" si="42"/>
        <v>65.3</v>
      </c>
      <c r="O84" s="12">
        <f t="shared" si="43"/>
        <v>0</v>
      </c>
    </row>
    <row r="85" spans="1:15" ht="15" customHeight="1" x14ac:dyDescent="0.25">
      <c r="A85" s="19"/>
      <c r="C85" s="15" t="s">
        <v>31</v>
      </c>
      <c r="D85" s="8">
        <f t="shared" si="11"/>
        <v>16.3</v>
      </c>
      <c r="E85" s="16">
        <v>16.3</v>
      </c>
      <c r="F85" s="16">
        <v>12.5</v>
      </c>
      <c r="G85" s="16"/>
      <c r="H85" s="9">
        <f t="shared" si="12"/>
        <v>0</v>
      </c>
      <c r="I85" s="10"/>
      <c r="J85" s="10"/>
      <c r="K85" s="207"/>
      <c r="L85" s="12">
        <f t="shared" si="40"/>
        <v>16.3</v>
      </c>
      <c r="M85" s="12">
        <f t="shared" si="41"/>
        <v>16.3</v>
      </c>
      <c r="N85" s="12">
        <f t="shared" si="42"/>
        <v>12.5</v>
      </c>
      <c r="O85" s="12">
        <f t="shared" si="43"/>
        <v>0</v>
      </c>
    </row>
    <row r="86" spans="1:15" ht="15" customHeight="1" x14ac:dyDescent="0.25">
      <c r="A86" s="19"/>
      <c r="C86" s="15" t="s">
        <v>22</v>
      </c>
      <c r="D86" s="8">
        <f t="shared" si="11"/>
        <v>36.9</v>
      </c>
      <c r="E86" s="16">
        <v>36.9</v>
      </c>
      <c r="F86" s="16">
        <v>28.2</v>
      </c>
      <c r="G86" s="16"/>
      <c r="H86" s="9">
        <f t="shared" si="12"/>
        <v>0</v>
      </c>
      <c r="I86" s="10"/>
      <c r="J86" s="10"/>
      <c r="K86" s="207"/>
      <c r="L86" s="12">
        <f t="shared" si="40"/>
        <v>36.9</v>
      </c>
      <c r="M86" s="12">
        <f t="shared" si="41"/>
        <v>36.9</v>
      </c>
      <c r="N86" s="12">
        <f t="shared" si="42"/>
        <v>28.2</v>
      </c>
      <c r="O86" s="12">
        <f t="shared" si="43"/>
        <v>0</v>
      </c>
    </row>
    <row r="87" spans="1:15" x14ac:dyDescent="0.25">
      <c r="A87" s="13" t="s">
        <v>84</v>
      </c>
      <c r="B87" s="245" t="s">
        <v>26</v>
      </c>
      <c r="C87" s="15" t="s">
        <v>9</v>
      </c>
      <c r="D87" s="8">
        <f t="shared" si="11"/>
        <v>1450</v>
      </c>
      <c r="E87" s="16">
        <v>247.8</v>
      </c>
      <c r="F87" s="16"/>
      <c r="G87" s="16">
        <v>1202.2</v>
      </c>
      <c r="H87" s="9">
        <f t="shared" si="12"/>
        <v>-120</v>
      </c>
      <c r="I87" s="10">
        <v>-120</v>
      </c>
      <c r="J87" s="10"/>
      <c r="K87" s="207"/>
      <c r="L87" s="12">
        <f>M87+O87</f>
        <v>1330</v>
      </c>
      <c r="M87" s="12">
        <f t="shared" ref="M87:O88" si="50">E87+I87</f>
        <v>127.80000000000001</v>
      </c>
      <c r="N87" s="12">
        <f t="shared" si="50"/>
        <v>0</v>
      </c>
      <c r="O87" s="12">
        <f t="shared" si="50"/>
        <v>1202.2</v>
      </c>
    </row>
    <row r="88" spans="1:15" ht="15" hidden="1" customHeight="1" x14ac:dyDescent="0.25">
      <c r="A88" s="19"/>
      <c r="B88" s="35" t="s">
        <v>170</v>
      </c>
      <c r="C88" s="97" t="s">
        <v>21</v>
      </c>
      <c r="D88" s="8">
        <f t="shared" si="11"/>
        <v>0</v>
      </c>
      <c r="E88" s="16"/>
      <c r="F88" s="16"/>
      <c r="G88" s="16"/>
      <c r="H88" s="9">
        <f t="shared" si="12"/>
        <v>0</v>
      </c>
      <c r="I88" s="10"/>
      <c r="J88" s="10"/>
      <c r="K88" s="207"/>
      <c r="L88" s="12">
        <f>M88+O88</f>
        <v>0</v>
      </c>
      <c r="M88" s="12">
        <f t="shared" si="50"/>
        <v>0</v>
      </c>
      <c r="N88" s="12">
        <f t="shared" si="50"/>
        <v>0</v>
      </c>
      <c r="O88" s="12">
        <f t="shared" si="50"/>
        <v>0</v>
      </c>
    </row>
    <row r="89" spans="1:15" ht="15.95" customHeight="1" x14ac:dyDescent="0.25">
      <c r="A89" s="20" t="s">
        <v>85</v>
      </c>
      <c r="B89" s="246" t="s">
        <v>174</v>
      </c>
      <c r="C89" s="72"/>
      <c r="D89" s="73">
        <f t="shared" ref="D89:O89" si="51">D20+D23+D30+D36+D41+D47+D52+D57+D62+D67+D73+D78+D83+D87+D88</f>
        <v>5526.5</v>
      </c>
      <c r="E89" s="73">
        <f t="shared" si="51"/>
        <v>4104.5</v>
      </c>
      <c r="F89" s="73">
        <f t="shared" si="51"/>
        <v>2153</v>
      </c>
      <c r="G89" s="73">
        <f t="shared" si="51"/>
        <v>1422</v>
      </c>
      <c r="H89" s="74">
        <f t="shared" si="51"/>
        <v>317.8</v>
      </c>
      <c r="I89" s="74">
        <f t="shared" si="51"/>
        <v>293.3</v>
      </c>
      <c r="J89" s="74">
        <f t="shared" si="51"/>
        <v>86.399999999999991</v>
      </c>
      <c r="K89" s="247">
        <f t="shared" si="51"/>
        <v>24.5</v>
      </c>
      <c r="L89" s="44">
        <f t="shared" si="51"/>
        <v>5844.3</v>
      </c>
      <c r="M89" s="44">
        <f t="shared" si="51"/>
        <v>4397.8</v>
      </c>
      <c r="N89" s="44">
        <f t="shared" si="51"/>
        <v>2239.4</v>
      </c>
      <c r="O89" s="44">
        <f t="shared" si="51"/>
        <v>1446.5</v>
      </c>
    </row>
    <row r="90" spans="1:15" ht="15.95" customHeight="1" x14ac:dyDescent="0.25">
      <c r="A90" s="158" t="s">
        <v>86</v>
      </c>
      <c r="B90" s="602" t="s">
        <v>59</v>
      </c>
      <c r="C90" s="603"/>
      <c r="D90" s="603"/>
      <c r="E90" s="603"/>
      <c r="F90" s="603"/>
      <c r="G90" s="603"/>
      <c r="H90" s="603"/>
      <c r="I90" s="603"/>
      <c r="J90" s="603"/>
      <c r="K90" s="603"/>
      <c r="L90" s="603"/>
      <c r="M90" s="603"/>
      <c r="N90" s="603"/>
      <c r="O90" s="604"/>
    </row>
    <row r="91" spans="1:15" ht="15" customHeight="1" x14ac:dyDescent="0.25">
      <c r="A91" s="5" t="s">
        <v>87</v>
      </c>
      <c r="B91" s="80" t="s">
        <v>20</v>
      </c>
      <c r="C91" s="81"/>
      <c r="D91" s="8">
        <f>D92+D93+D94+D97+D98</f>
        <v>1686.2</v>
      </c>
      <c r="E91" s="8">
        <f t="shared" ref="E91:O91" si="52">E92+E93+E94+E97+E98</f>
        <v>1497.3000000000002</v>
      </c>
      <c r="F91" s="8">
        <f t="shared" si="52"/>
        <v>0</v>
      </c>
      <c r="G91" s="8">
        <f t="shared" si="52"/>
        <v>188.89999999999998</v>
      </c>
      <c r="H91" s="9">
        <f t="shared" ref="H91:H98" si="53">I91+K91</f>
        <v>65.399999999999991</v>
      </c>
      <c r="I91" s="9">
        <f t="shared" si="52"/>
        <v>19.399999999999999</v>
      </c>
      <c r="J91" s="9">
        <f t="shared" si="52"/>
        <v>0</v>
      </c>
      <c r="K91" s="238">
        <f t="shared" si="52"/>
        <v>45.999999999999993</v>
      </c>
      <c r="L91" s="11">
        <f t="shared" si="52"/>
        <v>1751.6000000000001</v>
      </c>
      <c r="M91" s="11">
        <f t="shared" si="52"/>
        <v>1516.7</v>
      </c>
      <c r="N91" s="11">
        <f t="shared" si="52"/>
        <v>0</v>
      </c>
      <c r="O91" s="11">
        <f t="shared" si="52"/>
        <v>234.9</v>
      </c>
    </row>
    <row r="92" spans="1:15" ht="15" customHeight="1" x14ac:dyDescent="0.25">
      <c r="A92" s="19"/>
      <c r="B92" s="80"/>
      <c r="C92" s="30" t="s">
        <v>21</v>
      </c>
      <c r="D92" s="16">
        <f t="shared" ref="D92:D98" si="54">E92+G92</f>
        <v>60.1</v>
      </c>
      <c r="E92" s="16">
        <v>40.6</v>
      </c>
      <c r="F92" s="16"/>
      <c r="G92" s="16">
        <v>19.5</v>
      </c>
      <c r="H92" s="9">
        <f t="shared" si="53"/>
        <v>2.9</v>
      </c>
      <c r="I92" s="10"/>
      <c r="J92" s="10"/>
      <c r="K92" s="207">
        <v>2.9</v>
      </c>
      <c r="L92" s="12">
        <f t="shared" ref="L92:L142" si="55">M92+O92</f>
        <v>63</v>
      </c>
      <c r="M92" s="12">
        <f t="shared" ref="M92:M142" si="56">E92+I92</f>
        <v>40.6</v>
      </c>
      <c r="N92" s="12">
        <f t="shared" ref="N92:N142" si="57">F92+J92</f>
        <v>0</v>
      </c>
      <c r="O92" s="12">
        <f t="shared" ref="O92:O142" si="58">G92+K92</f>
        <v>22.4</v>
      </c>
    </row>
    <row r="93" spans="1:15" x14ac:dyDescent="0.25">
      <c r="A93" s="19"/>
      <c r="B93" s="80"/>
      <c r="C93" s="165" t="s">
        <v>25</v>
      </c>
      <c r="D93" s="16">
        <f t="shared" si="54"/>
        <v>0</v>
      </c>
      <c r="E93" s="16"/>
      <c r="F93" s="16"/>
      <c r="G93" s="16"/>
      <c r="H93" s="9">
        <f t="shared" si="53"/>
        <v>34.799999999999997</v>
      </c>
      <c r="I93" s="10"/>
      <c r="J93" s="10"/>
      <c r="K93" s="207">
        <v>34.799999999999997</v>
      </c>
      <c r="L93" s="12">
        <f>M93+O93</f>
        <v>34.799999999999997</v>
      </c>
      <c r="M93" s="12">
        <f>E93+I93</f>
        <v>0</v>
      </c>
      <c r="N93" s="12">
        <f>F93+J93</f>
        <v>0</v>
      </c>
      <c r="O93" s="12">
        <f>G93+K93</f>
        <v>34.799999999999997</v>
      </c>
    </row>
    <row r="94" spans="1:15" ht="15" customHeight="1" x14ac:dyDescent="0.25">
      <c r="A94" s="40"/>
      <c r="B94" s="248"/>
      <c r="C94" s="438" t="s">
        <v>31</v>
      </c>
      <c r="D94" s="249">
        <f>D95+D96</f>
        <v>1297.2</v>
      </c>
      <c r="E94" s="16">
        <f t="shared" ref="E94:O94" si="59">E95+E96</f>
        <v>1277.9000000000001</v>
      </c>
      <c r="F94" s="16">
        <f t="shared" si="59"/>
        <v>0</v>
      </c>
      <c r="G94" s="16">
        <f t="shared" si="59"/>
        <v>19.3</v>
      </c>
      <c r="H94" s="9">
        <f>I94+K94</f>
        <v>0</v>
      </c>
      <c r="I94" s="10">
        <f t="shared" ref="I94:K94" si="60">I95+I96</f>
        <v>-8.4</v>
      </c>
      <c r="J94" s="10">
        <f t="shared" si="60"/>
        <v>0</v>
      </c>
      <c r="K94" s="10">
        <f t="shared" si="60"/>
        <v>8.4</v>
      </c>
      <c r="L94" s="12">
        <f t="shared" si="59"/>
        <v>1297.2</v>
      </c>
      <c r="M94" s="12">
        <f t="shared" si="59"/>
        <v>1269.5</v>
      </c>
      <c r="N94" s="12">
        <f t="shared" si="59"/>
        <v>0</v>
      </c>
      <c r="O94" s="12">
        <f t="shared" si="59"/>
        <v>27.700000000000003</v>
      </c>
    </row>
    <row r="95" spans="1:15" ht="15" hidden="1" customHeight="1" x14ac:dyDescent="0.25">
      <c r="A95" s="250"/>
      <c r="B95" s="251" t="s">
        <v>8</v>
      </c>
      <c r="C95" s="447"/>
      <c r="D95" s="253">
        <f t="shared" si="54"/>
        <v>347.2</v>
      </c>
      <c r="E95" s="254">
        <v>327.9</v>
      </c>
      <c r="F95" s="254"/>
      <c r="G95" s="254">
        <v>19.3</v>
      </c>
      <c r="H95" s="9">
        <f t="shared" si="53"/>
        <v>0</v>
      </c>
      <c r="I95" s="10">
        <v>-8.4</v>
      </c>
      <c r="J95" s="10"/>
      <c r="K95" s="207">
        <v>8.4</v>
      </c>
      <c r="L95" s="254">
        <f t="shared" si="55"/>
        <v>347.2</v>
      </c>
      <c r="M95" s="254">
        <f t="shared" si="56"/>
        <v>319.5</v>
      </c>
      <c r="N95" s="254">
        <f t="shared" si="57"/>
        <v>0</v>
      </c>
      <c r="O95" s="254">
        <f t="shared" si="58"/>
        <v>27.700000000000003</v>
      </c>
    </row>
    <row r="96" spans="1:15" ht="27.95" customHeight="1" x14ac:dyDescent="0.25">
      <c r="A96" s="40"/>
      <c r="B96" s="255" t="s">
        <v>169</v>
      </c>
      <c r="C96" s="448"/>
      <c r="D96" s="249">
        <f t="shared" si="54"/>
        <v>950</v>
      </c>
      <c r="E96" s="16">
        <v>950</v>
      </c>
      <c r="F96" s="96"/>
      <c r="G96" s="96"/>
      <c r="H96" s="9">
        <f t="shared" si="53"/>
        <v>0</v>
      </c>
      <c r="I96" s="10"/>
      <c r="J96" s="10"/>
      <c r="K96" s="207"/>
      <c r="L96" s="12">
        <f t="shared" si="55"/>
        <v>950</v>
      </c>
      <c r="M96" s="12">
        <f t="shared" si="56"/>
        <v>950</v>
      </c>
      <c r="N96" s="12">
        <f t="shared" si="57"/>
        <v>0</v>
      </c>
      <c r="O96" s="12">
        <f t="shared" si="58"/>
        <v>0</v>
      </c>
    </row>
    <row r="97" spans="1:15" ht="15" customHeight="1" x14ac:dyDescent="0.25">
      <c r="A97" s="40"/>
      <c r="B97" s="41"/>
      <c r="C97" s="256" t="s">
        <v>22</v>
      </c>
      <c r="D97" s="16">
        <f t="shared" si="54"/>
        <v>279.5</v>
      </c>
      <c r="E97" s="16">
        <v>129.4</v>
      </c>
      <c r="F97" s="16"/>
      <c r="G97" s="16">
        <v>150.1</v>
      </c>
      <c r="H97" s="9">
        <f t="shared" si="53"/>
        <v>27.7</v>
      </c>
      <c r="I97" s="10">
        <v>27.8</v>
      </c>
      <c r="J97" s="10"/>
      <c r="K97" s="207">
        <v>-0.1</v>
      </c>
      <c r="L97" s="12">
        <f t="shared" si="55"/>
        <v>307.20000000000005</v>
      </c>
      <c r="M97" s="12">
        <f t="shared" si="56"/>
        <v>157.20000000000002</v>
      </c>
      <c r="N97" s="12">
        <f t="shared" si="57"/>
        <v>0</v>
      </c>
      <c r="O97" s="12">
        <f t="shared" si="58"/>
        <v>150</v>
      </c>
    </row>
    <row r="98" spans="1:15" ht="15" customHeight="1" x14ac:dyDescent="0.25">
      <c r="A98" s="40"/>
      <c r="B98" s="41"/>
      <c r="C98" s="82" t="s">
        <v>30</v>
      </c>
      <c r="D98" s="16">
        <f t="shared" si="54"/>
        <v>49.4</v>
      </c>
      <c r="E98" s="16">
        <v>49.4</v>
      </c>
      <c r="F98" s="16"/>
      <c r="G98" s="16"/>
      <c r="H98" s="9">
        <f t="shared" si="53"/>
        <v>0</v>
      </c>
      <c r="I98" s="10"/>
      <c r="J98" s="10"/>
      <c r="K98" s="207"/>
      <c r="L98" s="12">
        <f t="shared" si="55"/>
        <v>49.4</v>
      </c>
      <c r="M98" s="12">
        <f t="shared" si="56"/>
        <v>49.4</v>
      </c>
      <c r="N98" s="12">
        <f t="shared" si="57"/>
        <v>0</v>
      </c>
      <c r="O98" s="12">
        <f t="shared" si="58"/>
        <v>0</v>
      </c>
    </row>
    <row r="99" spans="1:15" ht="15" customHeight="1" x14ac:dyDescent="0.25">
      <c r="A99" s="32" t="s">
        <v>88</v>
      </c>
      <c r="B99" s="241" t="s">
        <v>7</v>
      </c>
      <c r="C99" s="97"/>
      <c r="D99" s="16">
        <f>SUM(D100:D102)</f>
        <v>16.3</v>
      </c>
      <c r="E99" s="16">
        <f>SUM(E100:E102)</f>
        <v>16.3</v>
      </c>
      <c r="F99" s="16">
        <f>SUM(F100:F102)</f>
        <v>0</v>
      </c>
      <c r="G99" s="16">
        <f t="shared" ref="G99:O99" si="61">SUM(G100:G102)</f>
        <v>0</v>
      </c>
      <c r="H99" s="10">
        <f t="shared" si="61"/>
        <v>0</v>
      </c>
      <c r="I99" s="10">
        <f t="shared" si="61"/>
        <v>0</v>
      </c>
      <c r="J99" s="10">
        <f t="shared" si="61"/>
        <v>0</v>
      </c>
      <c r="K99" s="207">
        <f t="shared" si="61"/>
        <v>0</v>
      </c>
      <c r="L99" s="12">
        <f t="shared" si="61"/>
        <v>16.3</v>
      </c>
      <c r="M99" s="12">
        <f t="shared" si="61"/>
        <v>16.3</v>
      </c>
      <c r="N99" s="12">
        <f t="shared" si="61"/>
        <v>0</v>
      </c>
      <c r="O99" s="12">
        <f t="shared" si="61"/>
        <v>0</v>
      </c>
    </row>
    <row r="100" spans="1:15" ht="15" customHeight="1" x14ac:dyDescent="0.25">
      <c r="A100" s="40"/>
      <c r="B100" s="257"/>
      <c r="C100" s="97" t="s">
        <v>25</v>
      </c>
      <c r="D100" s="16">
        <f>E100+G100</f>
        <v>8.1999999999999993</v>
      </c>
      <c r="E100" s="16">
        <v>8.1999999999999993</v>
      </c>
      <c r="F100" s="16"/>
      <c r="G100" s="16"/>
      <c r="H100" s="9">
        <f>I100+K100</f>
        <v>0</v>
      </c>
      <c r="I100" s="10"/>
      <c r="J100" s="10"/>
      <c r="K100" s="207"/>
      <c r="L100" s="12">
        <f t="shared" si="55"/>
        <v>8.1999999999999993</v>
      </c>
      <c r="M100" s="12">
        <f t="shared" si="56"/>
        <v>8.1999999999999993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40"/>
      <c r="B101" s="242"/>
      <c r="C101" s="97" t="s">
        <v>31</v>
      </c>
      <c r="D101" s="16">
        <f>E101+G101</f>
        <v>1.8</v>
      </c>
      <c r="E101" s="16">
        <v>1.8</v>
      </c>
      <c r="F101" s="16"/>
      <c r="G101" s="16"/>
      <c r="H101" s="9">
        <f t="shared" ref="H101:H142" si="62">I101+K101</f>
        <v>0</v>
      </c>
      <c r="I101" s="10"/>
      <c r="J101" s="10"/>
      <c r="K101" s="207"/>
      <c r="L101" s="12">
        <f t="shared" si="55"/>
        <v>1.8</v>
      </c>
      <c r="M101" s="12">
        <f t="shared" si="56"/>
        <v>1.8</v>
      </c>
      <c r="N101" s="12">
        <f t="shared" si="57"/>
        <v>0</v>
      </c>
      <c r="O101" s="12">
        <f t="shared" si="58"/>
        <v>0</v>
      </c>
    </row>
    <row r="102" spans="1:15" ht="15" customHeight="1" x14ac:dyDescent="0.25">
      <c r="A102" s="40"/>
      <c r="B102" s="242"/>
      <c r="C102" s="97" t="s">
        <v>22</v>
      </c>
      <c r="D102" s="16">
        <f>E102+G102</f>
        <v>6.3</v>
      </c>
      <c r="E102" s="16">
        <v>6.3</v>
      </c>
      <c r="F102" s="16"/>
      <c r="G102" s="16"/>
      <c r="H102" s="9">
        <f t="shared" si="62"/>
        <v>0</v>
      </c>
      <c r="I102" s="10"/>
      <c r="J102" s="10"/>
      <c r="K102" s="207"/>
      <c r="L102" s="12">
        <f t="shared" si="55"/>
        <v>6.3</v>
      </c>
      <c r="M102" s="12">
        <f t="shared" si="56"/>
        <v>6.3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32" t="s">
        <v>89</v>
      </c>
      <c r="B103" s="17" t="s">
        <v>10</v>
      </c>
      <c r="C103" s="97"/>
      <c r="D103" s="16">
        <f>SUM(D104:D106)</f>
        <v>16.200000000000003</v>
      </c>
      <c r="E103" s="16">
        <f>SUM(E104:E106)</f>
        <v>16.200000000000003</v>
      </c>
      <c r="F103" s="16">
        <f t="shared" ref="F103:O103" si="63">SUM(F104:F106)</f>
        <v>0</v>
      </c>
      <c r="G103" s="16">
        <f t="shared" si="63"/>
        <v>0</v>
      </c>
      <c r="H103" s="10">
        <f t="shared" si="63"/>
        <v>0</v>
      </c>
      <c r="I103" s="10">
        <f t="shared" si="63"/>
        <v>0</v>
      </c>
      <c r="J103" s="10">
        <f t="shared" si="63"/>
        <v>0</v>
      </c>
      <c r="K103" s="207">
        <f t="shared" si="63"/>
        <v>0</v>
      </c>
      <c r="L103" s="12">
        <f t="shared" si="63"/>
        <v>16.200000000000003</v>
      </c>
      <c r="M103" s="12">
        <f t="shared" si="63"/>
        <v>16.200000000000003</v>
      </c>
      <c r="N103" s="12">
        <f t="shared" si="63"/>
        <v>0</v>
      </c>
      <c r="O103" s="12">
        <f t="shared" si="63"/>
        <v>0</v>
      </c>
    </row>
    <row r="104" spans="1:15" ht="15" customHeight="1" x14ac:dyDescent="0.25">
      <c r="A104" s="40"/>
      <c r="B104" s="239"/>
      <c r="C104" s="97" t="s">
        <v>25</v>
      </c>
      <c r="D104" s="16">
        <f>E104+G104</f>
        <v>7.3</v>
      </c>
      <c r="E104" s="16">
        <v>7.3</v>
      </c>
      <c r="F104" s="16"/>
      <c r="G104" s="16"/>
      <c r="H104" s="9">
        <f t="shared" si="62"/>
        <v>0</v>
      </c>
      <c r="I104" s="10"/>
      <c r="J104" s="10"/>
      <c r="K104" s="207"/>
      <c r="L104" s="12">
        <f t="shared" si="55"/>
        <v>7.3</v>
      </c>
      <c r="M104" s="12">
        <f t="shared" si="56"/>
        <v>7.3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40"/>
      <c r="B105" s="6"/>
      <c r="C105" s="97" t="s">
        <v>31</v>
      </c>
      <c r="D105" s="16">
        <f>E105+G105</f>
        <v>1</v>
      </c>
      <c r="E105" s="16">
        <v>1</v>
      </c>
      <c r="F105" s="16"/>
      <c r="G105" s="16"/>
      <c r="H105" s="9">
        <f t="shared" si="62"/>
        <v>0</v>
      </c>
      <c r="I105" s="10"/>
      <c r="J105" s="10"/>
      <c r="K105" s="207"/>
      <c r="L105" s="12">
        <f t="shared" si="55"/>
        <v>1</v>
      </c>
      <c r="M105" s="12">
        <f t="shared" si="56"/>
        <v>1</v>
      </c>
      <c r="N105" s="12">
        <f t="shared" si="57"/>
        <v>0</v>
      </c>
      <c r="O105" s="12">
        <f t="shared" si="58"/>
        <v>0</v>
      </c>
    </row>
    <row r="106" spans="1:15" ht="15" customHeight="1" x14ac:dyDescent="0.25">
      <c r="A106" s="40"/>
      <c r="B106" s="6"/>
      <c r="C106" s="97" t="s">
        <v>22</v>
      </c>
      <c r="D106" s="16">
        <f>E106+G106</f>
        <v>7.9</v>
      </c>
      <c r="E106" s="16">
        <v>7.9</v>
      </c>
      <c r="F106" s="16"/>
      <c r="G106" s="16"/>
      <c r="H106" s="9">
        <f t="shared" si="62"/>
        <v>0</v>
      </c>
      <c r="I106" s="10"/>
      <c r="J106" s="10"/>
      <c r="K106" s="207"/>
      <c r="L106" s="12">
        <f t="shared" si="55"/>
        <v>7.9</v>
      </c>
      <c r="M106" s="12">
        <f t="shared" si="56"/>
        <v>7.9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32" t="s">
        <v>90</v>
      </c>
      <c r="B107" s="35" t="s">
        <v>11</v>
      </c>
      <c r="C107" s="97"/>
      <c r="D107" s="16">
        <f>SUM(D108:D110)</f>
        <v>18.100000000000001</v>
      </c>
      <c r="E107" s="16">
        <f>SUM(E108:E110)</f>
        <v>18.100000000000001</v>
      </c>
      <c r="F107" s="16">
        <f t="shared" ref="F107:O107" si="64">SUM(F108:F110)</f>
        <v>0</v>
      </c>
      <c r="G107" s="16">
        <f t="shared" si="64"/>
        <v>0</v>
      </c>
      <c r="H107" s="10">
        <f t="shared" si="64"/>
        <v>0</v>
      </c>
      <c r="I107" s="10">
        <f t="shared" si="64"/>
        <v>0</v>
      </c>
      <c r="J107" s="10">
        <f t="shared" si="64"/>
        <v>0</v>
      </c>
      <c r="K107" s="207">
        <f t="shared" si="64"/>
        <v>0</v>
      </c>
      <c r="L107" s="12">
        <f t="shared" si="64"/>
        <v>18.100000000000001</v>
      </c>
      <c r="M107" s="12">
        <f t="shared" si="64"/>
        <v>18.100000000000001</v>
      </c>
      <c r="N107" s="12">
        <f t="shared" si="64"/>
        <v>0</v>
      </c>
      <c r="O107" s="12">
        <f t="shared" si="64"/>
        <v>0</v>
      </c>
    </row>
    <row r="108" spans="1:15" ht="15" customHeight="1" x14ac:dyDescent="0.25">
      <c r="A108" s="40"/>
      <c r="B108" s="239"/>
      <c r="C108" s="97" t="s">
        <v>25</v>
      </c>
      <c r="D108" s="16">
        <f>E108+G108</f>
        <v>8.8000000000000007</v>
      </c>
      <c r="E108" s="16">
        <v>8.8000000000000007</v>
      </c>
      <c r="F108" s="16"/>
      <c r="G108" s="16"/>
      <c r="H108" s="9">
        <f>I108+K108</f>
        <v>0</v>
      </c>
      <c r="I108" s="10"/>
      <c r="J108" s="10"/>
      <c r="K108" s="207"/>
      <c r="L108" s="12">
        <f t="shared" si="55"/>
        <v>8.8000000000000007</v>
      </c>
      <c r="M108" s="12">
        <f t="shared" si="56"/>
        <v>8.8000000000000007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40"/>
      <c r="B109" s="26"/>
      <c r="C109" s="97" t="s">
        <v>31</v>
      </c>
      <c r="D109" s="16">
        <f>E109+G109</f>
        <v>3.1</v>
      </c>
      <c r="E109" s="16">
        <v>3.1</v>
      </c>
      <c r="F109" s="16"/>
      <c r="G109" s="16"/>
      <c r="H109" s="9">
        <f t="shared" si="62"/>
        <v>0</v>
      </c>
      <c r="I109" s="10"/>
      <c r="J109" s="10"/>
      <c r="K109" s="207"/>
      <c r="L109" s="12">
        <f t="shared" si="55"/>
        <v>3.1</v>
      </c>
      <c r="M109" s="12">
        <f t="shared" si="56"/>
        <v>3.1</v>
      </c>
      <c r="N109" s="12">
        <f t="shared" si="57"/>
        <v>0</v>
      </c>
      <c r="O109" s="12">
        <f t="shared" si="58"/>
        <v>0</v>
      </c>
    </row>
    <row r="110" spans="1:15" ht="15" customHeight="1" x14ac:dyDescent="0.25">
      <c r="A110" s="40"/>
      <c r="B110" s="26"/>
      <c r="C110" s="97" t="s">
        <v>22</v>
      </c>
      <c r="D110" s="16">
        <f>E110+G110</f>
        <v>6.2</v>
      </c>
      <c r="E110" s="16">
        <v>6.2</v>
      </c>
      <c r="F110" s="16"/>
      <c r="G110" s="16"/>
      <c r="H110" s="9">
        <f t="shared" si="62"/>
        <v>0</v>
      </c>
      <c r="I110" s="10"/>
      <c r="J110" s="10"/>
      <c r="K110" s="207"/>
      <c r="L110" s="12">
        <f t="shared" si="55"/>
        <v>6.2</v>
      </c>
      <c r="M110" s="12">
        <f t="shared" si="56"/>
        <v>6.2</v>
      </c>
      <c r="N110" s="12">
        <f t="shared" si="57"/>
        <v>0</v>
      </c>
      <c r="O110" s="12">
        <f t="shared" si="58"/>
        <v>0</v>
      </c>
    </row>
    <row r="111" spans="1:15" ht="15" customHeight="1" x14ac:dyDescent="0.25">
      <c r="A111" s="32" t="s">
        <v>91</v>
      </c>
      <c r="B111" s="35" t="s">
        <v>61</v>
      </c>
      <c r="C111" s="97"/>
      <c r="D111" s="16">
        <f>SUM(D112:D114)</f>
        <v>24.1</v>
      </c>
      <c r="E111" s="16">
        <f>SUM(E112:E114)</f>
        <v>20.6</v>
      </c>
      <c r="F111" s="16">
        <f t="shared" ref="F111:O111" si="65">SUM(F112:F114)</f>
        <v>0</v>
      </c>
      <c r="G111" s="16">
        <f t="shared" si="65"/>
        <v>3.5</v>
      </c>
      <c r="H111" s="10">
        <f t="shared" si="65"/>
        <v>3.5</v>
      </c>
      <c r="I111" s="10">
        <f t="shared" si="65"/>
        <v>0</v>
      </c>
      <c r="J111" s="10">
        <f t="shared" si="65"/>
        <v>0</v>
      </c>
      <c r="K111" s="207">
        <f t="shared" si="65"/>
        <v>3.5</v>
      </c>
      <c r="L111" s="12">
        <f t="shared" si="65"/>
        <v>27.6</v>
      </c>
      <c r="M111" s="12">
        <f t="shared" si="65"/>
        <v>20.6</v>
      </c>
      <c r="N111" s="12">
        <f t="shared" si="65"/>
        <v>0</v>
      </c>
      <c r="O111" s="12">
        <f t="shared" si="65"/>
        <v>7</v>
      </c>
    </row>
    <row r="112" spans="1:15" ht="15" customHeight="1" x14ac:dyDescent="0.25">
      <c r="A112" s="40"/>
      <c r="B112" s="239"/>
      <c r="C112" s="97" t="s">
        <v>25</v>
      </c>
      <c r="D112" s="16">
        <f>E112+G112</f>
        <v>10.199999999999999</v>
      </c>
      <c r="E112" s="16">
        <v>10.199999999999999</v>
      </c>
      <c r="F112" s="16"/>
      <c r="G112" s="16"/>
      <c r="H112" s="9">
        <f>I112+K112</f>
        <v>0</v>
      </c>
      <c r="I112" s="10"/>
      <c r="J112" s="10"/>
      <c r="K112" s="207"/>
      <c r="L112" s="12">
        <f t="shared" si="55"/>
        <v>10.199999999999999</v>
      </c>
      <c r="M112" s="12">
        <f t="shared" si="56"/>
        <v>10.199999999999999</v>
      </c>
      <c r="N112" s="12">
        <f t="shared" si="57"/>
        <v>0</v>
      </c>
      <c r="O112" s="12">
        <f t="shared" si="58"/>
        <v>0</v>
      </c>
    </row>
    <row r="113" spans="1:15" ht="15" customHeight="1" x14ac:dyDescent="0.25">
      <c r="A113" s="40"/>
      <c r="B113" s="26"/>
      <c r="C113" s="97" t="s">
        <v>31</v>
      </c>
      <c r="D113" s="16">
        <f>E113+G113</f>
        <v>1.9</v>
      </c>
      <c r="E113" s="16">
        <v>1.9</v>
      </c>
      <c r="F113" s="16"/>
      <c r="G113" s="16"/>
      <c r="H113" s="9">
        <f t="shared" si="62"/>
        <v>0</v>
      </c>
      <c r="I113" s="10"/>
      <c r="J113" s="10"/>
      <c r="K113" s="207"/>
      <c r="L113" s="12">
        <f t="shared" si="55"/>
        <v>1.9</v>
      </c>
      <c r="M113" s="12">
        <f t="shared" si="56"/>
        <v>1.9</v>
      </c>
      <c r="N113" s="12">
        <f t="shared" si="57"/>
        <v>0</v>
      </c>
      <c r="O113" s="12">
        <f t="shared" si="58"/>
        <v>0</v>
      </c>
    </row>
    <row r="114" spans="1:15" ht="15" customHeight="1" x14ac:dyDescent="0.25">
      <c r="A114" s="40"/>
      <c r="B114" s="26"/>
      <c r="C114" s="97" t="s">
        <v>22</v>
      </c>
      <c r="D114" s="16">
        <f>E114+G114</f>
        <v>12</v>
      </c>
      <c r="E114" s="16">
        <v>8.5</v>
      </c>
      <c r="F114" s="16"/>
      <c r="G114" s="16">
        <v>3.5</v>
      </c>
      <c r="H114" s="9">
        <f t="shared" si="62"/>
        <v>3.5</v>
      </c>
      <c r="I114" s="10"/>
      <c r="J114" s="10"/>
      <c r="K114" s="207">
        <v>3.5</v>
      </c>
      <c r="L114" s="12">
        <f t="shared" si="55"/>
        <v>15.5</v>
      </c>
      <c r="M114" s="12">
        <f t="shared" si="56"/>
        <v>8.5</v>
      </c>
      <c r="N114" s="12">
        <f t="shared" si="57"/>
        <v>0</v>
      </c>
      <c r="O114" s="12">
        <f t="shared" si="58"/>
        <v>7</v>
      </c>
    </row>
    <row r="115" spans="1:15" ht="15" customHeight="1" x14ac:dyDescent="0.25">
      <c r="A115" s="32" t="s">
        <v>92</v>
      </c>
      <c r="B115" s="35" t="s">
        <v>62</v>
      </c>
      <c r="C115" s="97"/>
      <c r="D115" s="16">
        <f>SUM(D116:D118)</f>
        <v>16</v>
      </c>
      <c r="E115" s="16">
        <f>SUM(E116:E118)</f>
        <v>16</v>
      </c>
      <c r="F115" s="16">
        <f t="shared" ref="F115:O115" si="66">SUM(F116:F118)</f>
        <v>0</v>
      </c>
      <c r="G115" s="16">
        <f t="shared" si="66"/>
        <v>0</v>
      </c>
      <c r="H115" s="10">
        <f t="shared" si="66"/>
        <v>0.7</v>
      </c>
      <c r="I115" s="10">
        <f t="shared" si="66"/>
        <v>0</v>
      </c>
      <c r="J115" s="10">
        <f t="shared" si="66"/>
        <v>0</v>
      </c>
      <c r="K115" s="207">
        <f t="shared" si="66"/>
        <v>0.7</v>
      </c>
      <c r="L115" s="12">
        <f t="shared" si="66"/>
        <v>16.7</v>
      </c>
      <c r="M115" s="12">
        <f t="shared" si="66"/>
        <v>16</v>
      </c>
      <c r="N115" s="12">
        <f t="shared" si="66"/>
        <v>0</v>
      </c>
      <c r="O115" s="12">
        <f t="shared" si="66"/>
        <v>0.7</v>
      </c>
    </row>
    <row r="116" spans="1:15" ht="15" customHeight="1" x14ac:dyDescent="0.25">
      <c r="A116" s="40"/>
      <c r="B116" s="239"/>
      <c r="C116" s="97" t="s">
        <v>25</v>
      </c>
      <c r="D116" s="16">
        <f>E116+G116</f>
        <v>7.4</v>
      </c>
      <c r="E116" s="16">
        <v>7.4</v>
      </c>
      <c r="F116" s="16"/>
      <c r="G116" s="16"/>
      <c r="H116" s="9">
        <f t="shared" si="62"/>
        <v>0</v>
      </c>
      <c r="I116" s="10"/>
      <c r="J116" s="10"/>
      <c r="K116" s="207"/>
      <c r="L116" s="12">
        <f t="shared" si="55"/>
        <v>7.4</v>
      </c>
      <c r="M116" s="12">
        <f t="shared" si="56"/>
        <v>7.4</v>
      </c>
      <c r="N116" s="12">
        <f t="shared" si="57"/>
        <v>0</v>
      </c>
      <c r="O116" s="12">
        <f t="shared" si="58"/>
        <v>0</v>
      </c>
    </row>
    <row r="117" spans="1:15" ht="15" customHeight="1" x14ac:dyDescent="0.25">
      <c r="A117" s="40"/>
      <c r="B117" s="26"/>
      <c r="C117" s="97" t="s">
        <v>31</v>
      </c>
      <c r="D117" s="16">
        <f>E117+G117</f>
        <v>2</v>
      </c>
      <c r="E117" s="16">
        <v>2</v>
      </c>
      <c r="F117" s="16"/>
      <c r="G117" s="16"/>
      <c r="H117" s="9">
        <f t="shared" si="62"/>
        <v>0</v>
      </c>
      <c r="I117" s="10"/>
      <c r="J117" s="10"/>
      <c r="K117" s="207"/>
      <c r="L117" s="12">
        <f t="shared" si="55"/>
        <v>2</v>
      </c>
      <c r="M117" s="12">
        <f t="shared" si="56"/>
        <v>2</v>
      </c>
      <c r="N117" s="12">
        <f t="shared" si="57"/>
        <v>0</v>
      </c>
      <c r="O117" s="12">
        <f t="shared" si="58"/>
        <v>0</v>
      </c>
    </row>
    <row r="118" spans="1:15" ht="15" customHeight="1" x14ac:dyDescent="0.25">
      <c r="A118" s="40"/>
      <c r="B118" s="26"/>
      <c r="C118" s="97" t="s">
        <v>22</v>
      </c>
      <c r="D118" s="16">
        <f>E118+G118</f>
        <v>6.6</v>
      </c>
      <c r="E118" s="16">
        <v>6.6</v>
      </c>
      <c r="F118" s="16"/>
      <c r="G118" s="16"/>
      <c r="H118" s="9">
        <f t="shared" si="62"/>
        <v>0.7</v>
      </c>
      <c r="I118" s="10"/>
      <c r="J118" s="10"/>
      <c r="K118" s="207">
        <v>0.7</v>
      </c>
      <c r="L118" s="12">
        <f t="shared" si="55"/>
        <v>7.3</v>
      </c>
      <c r="M118" s="12">
        <f t="shared" si="56"/>
        <v>6.6</v>
      </c>
      <c r="N118" s="12">
        <f t="shared" si="57"/>
        <v>0</v>
      </c>
      <c r="O118" s="12">
        <f t="shared" si="58"/>
        <v>0.7</v>
      </c>
    </row>
    <row r="119" spans="1:15" ht="15" customHeight="1" x14ac:dyDescent="0.25">
      <c r="A119" s="32" t="s">
        <v>93</v>
      </c>
      <c r="B119" s="35" t="s">
        <v>14</v>
      </c>
      <c r="C119" s="97"/>
      <c r="D119" s="16">
        <f>SUM(D120:D122)</f>
        <v>24.6</v>
      </c>
      <c r="E119" s="16">
        <f>SUM(E120:E122)</f>
        <v>24.6</v>
      </c>
      <c r="F119" s="16">
        <f t="shared" ref="F119:O119" si="67">SUM(F120:F122)</f>
        <v>0</v>
      </c>
      <c r="G119" s="16">
        <f t="shared" si="67"/>
        <v>0</v>
      </c>
      <c r="H119" s="10">
        <f t="shared" si="67"/>
        <v>0</v>
      </c>
      <c r="I119" s="10">
        <f t="shared" si="67"/>
        <v>0</v>
      </c>
      <c r="J119" s="10">
        <f t="shared" si="67"/>
        <v>0</v>
      </c>
      <c r="K119" s="207">
        <f t="shared" si="67"/>
        <v>0</v>
      </c>
      <c r="L119" s="12">
        <f t="shared" si="67"/>
        <v>24.6</v>
      </c>
      <c r="M119" s="12">
        <f t="shared" si="67"/>
        <v>24.6</v>
      </c>
      <c r="N119" s="12">
        <f t="shared" si="67"/>
        <v>0</v>
      </c>
      <c r="O119" s="12">
        <f t="shared" si="67"/>
        <v>0</v>
      </c>
    </row>
    <row r="120" spans="1:15" ht="15" customHeight="1" x14ac:dyDescent="0.25">
      <c r="A120" s="40"/>
      <c r="B120" s="239"/>
      <c r="C120" s="97" t="s">
        <v>25</v>
      </c>
      <c r="D120" s="16">
        <f>E120+G120</f>
        <v>9.6</v>
      </c>
      <c r="E120" s="16">
        <v>9.6</v>
      </c>
      <c r="F120" s="16"/>
      <c r="G120" s="16"/>
      <c r="H120" s="9">
        <f t="shared" si="62"/>
        <v>0</v>
      </c>
      <c r="I120" s="10"/>
      <c r="J120" s="10"/>
      <c r="K120" s="207"/>
      <c r="L120" s="12">
        <f t="shared" si="55"/>
        <v>9.6</v>
      </c>
      <c r="M120" s="12">
        <f t="shared" si="56"/>
        <v>9.6</v>
      </c>
      <c r="N120" s="12">
        <f t="shared" si="57"/>
        <v>0</v>
      </c>
      <c r="O120" s="12">
        <f t="shared" si="58"/>
        <v>0</v>
      </c>
    </row>
    <row r="121" spans="1:15" ht="15" customHeight="1" x14ac:dyDescent="0.25">
      <c r="A121" s="40"/>
      <c r="B121" s="26"/>
      <c r="C121" s="97" t="s">
        <v>31</v>
      </c>
      <c r="D121" s="16">
        <f>E121+G121</f>
        <v>1.8</v>
      </c>
      <c r="E121" s="16">
        <v>1.8</v>
      </c>
      <c r="F121" s="16"/>
      <c r="G121" s="16"/>
      <c r="H121" s="9">
        <f t="shared" si="62"/>
        <v>0</v>
      </c>
      <c r="I121" s="10"/>
      <c r="J121" s="10"/>
      <c r="K121" s="207"/>
      <c r="L121" s="12">
        <f t="shared" si="55"/>
        <v>1.8</v>
      </c>
      <c r="M121" s="12">
        <f t="shared" si="56"/>
        <v>1.8</v>
      </c>
      <c r="N121" s="12">
        <f t="shared" si="57"/>
        <v>0</v>
      </c>
      <c r="O121" s="12">
        <f t="shared" si="58"/>
        <v>0</v>
      </c>
    </row>
    <row r="122" spans="1:15" ht="15" customHeight="1" x14ac:dyDescent="0.25">
      <c r="A122" s="40"/>
      <c r="B122" s="26"/>
      <c r="C122" s="97" t="s">
        <v>22</v>
      </c>
      <c r="D122" s="16">
        <f>E122+G122</f>
        <v>13.2</v>
      </c>
      <c r="E122" s="16">
        <v>13.2</v>
      </c>
      <c r="F122" s="16"/>
      <c r="G122" s="16"/>
      <c r="H122" s="9">
        <f t="shared" si="62"/>
        <v>0</v>
      </c>
      <c r="I122" s="10"/>
      <c r="J122" s="10"/>
      <c r="K122" s="207"/>
      <c r="L122" s="12">
        <f t="shared" si="55"/>
        <v>13.2</v>
      </c>
      <c r="M122" s="12">
        <f t="shared" si="56"/>
        <v>13.2</v>
      </c>
      <c r="N122" s="12">
        <f t="shared" si="57"/>
        <v>0</v>
      </c>
      <c r="O122" s="12">
        <f t="shared" si="58"/>
        <v>0</v>
      </c>
    </row>
    <row r="123" spans="1:15" ht="15" customHeight="1" x14ac:dyDescent="0.25">
      <c r="A123" s="32" t="s">
        <v>94</v>
      </c>
      <c r="B123" s="35" t="s">
        <v>15</v>
      </c>
      <c r="C123" s="97"/>
      <c r="D123" s="16">
        <f t="shared" ref="D123:O123" si="68">SUM(D124:D126)</f>
        <v>19.200000000000003</v>
      </c>
      <c r="E123" s="16">
        <f t="shared" si="68"/>
        <v>17.2</v>
      </c>
      <c r="F123" s="16">
        <f t="shared" si="68"/>
        <v>0</v>
      </c>
      <c r="G123" s="16">
        <f t="shared" si="68"/>
        <v>2</v>
      </c>
      <c r="H123" s="10">
        <f t="shared" si="68"/>
        <v>0</v>
      </c>
      <c r="I123" s="10">
        <f t="shared" si="68"/>
        <v>0</v>
      </c>
      <c r="J123" s="10">
        <f t="shared" si="68"/>
        <v>0</v>
      </c>
      <c r="K123" s="207">
        <f t="shared" si="68"/>
        <v>0</v>
      </c>
      <c r="L123" s="12">
        <f t="shared" si="68"/>
        <v>19.200000000000003</v>
      </c>
      <c r="M123" s="12">
        <f t="shared" si="68"/>
        <v>17.2</v>
      </c>
      <c r="N123" s="12">
        <f t="shared" si="68"/>
        <v>0</v>
      </c>
      <c r="O123" s="12">
        <f t="shared" si="68"/>
        <v>2</v>
      </c>
    </row>
    <row r="124" spans="1:15" ht="15" customHeight="1" x14ac:dyDescent="0.25">
      <c r="A124" s="40"/>
      <c r="B124" s="239"/>
      <c r="C124" s="97" t="s">
        <v>25</v>
      </c>
      <c r="D124" s="16">
        <f>E124+G124</f>
        <v>8.5</v>
      </c>
      <c r="E124" s="16">
        <v>8.5</v>
      </c>
      <c r="F124" s="16"/>
      <c r="G124" s="16"/>
      <c r="H124" s="9">
        <f t="shared" si="62"/>
        <v>0</v>
      </c>
      <c r="I124" s="10"/>
      <c r="J124" s="10"/>
      <c r="K124" s="207"/>
      <c r="L124" s="12">
        <f t="shared" si="55"/>
        <v>8.5</v>
      </c>
      <c r="M124" s="12">
        <f t="shared" si="56"/>
        <v>8.5</v>
      </c>
      <c r="N124" s="12">
        <f t="shared" si="57"/>
        <v>0</v>
      </c>
      <c r="O124" s="12">
        <f t="shared" si="58"/>
        <v>0</v>
      </c>
    </row>
    <row r="125" spans="1:15" ht="15" customHeight="1" x14ac:dyDescent="0.25">
      <c r="A125" s="40"/>
      <c r="B125" s="26"/>
      <c r="C125" s="97" t="s">
        <v>31</v>
      </c>
      <c r="D125" s="16">
        <f>E125+G125</f>
        <v>1.4</v>
      </c>
      <c r="E125" s="16">
        <v>1.4</v>
      </c>
      <c r="F125" s="16"/>
      <c r="G125" s="16"/>
      <c r="H125" s="9">
        <f t="shared" si="62"/>
        <v>0</v>
      </c>
      <c r="I125" s="10"/>
      <c r="J125" s="10"/>
      <c r="K125" s="207"/>
      <c r="L125" s="12">
        <f t="shared" si="55"/>
        <v>1.4</v>
      </c>
      <c r="M125" s="12">
        <f t="shared" si="56"/>
        <v>1.4</v>
      </c>
      <c r="N125" s="12">
        <f t="shared" si="57"/>
        <v>0</v>
      </c>
      <c r="O125" s="12">
        <f t="shared" si="58"/>
        <v>0</v>
      </c>
    </row>
    <row r="126" spans="1:15" ht="15" customHeight="1" x14ac:dyDescent="0.25">
      <c r="A126" s="40"/>
      <c r="B126" s="26"/>
      <c r="C126" s="97" t="s">
        <v>22</v>
      </c>
      <c r="D126" s="16">
        <f>E126+G126</f>
        <v>9.3000000000000007</v>
      </c>
      <c r="E126" s="16">
        <v>7.3</v>
      </c>
      <c r="F126" s="16"/>
      <c r="G126" s="16">
        <v>2</v>
      </c>
      <c r="H126" s="9">
        <f t="shared" si="62"/>
        <v>0</v>
      </c>
      <c r="I126" s="10"/>
      <c r="J126" s="10"/>
      <c r="K126" s="207"/>
      <c r="L126" s="12">
        <f t="shared" si="55"/>
        <v>9.3000000000000007</v>
      </c>
      <c r="M126" s="12">
        <f t="shared" si="56"/>
        <v>7.3</v>
      </c>
      <c r="N126" s="12">
        <f t="shared" si="57"/>
        <v>0</v>
      </c>
      <c r="O126" s="12">
        <f t="shared" si="58"/>
        <v>2</v>
      </c>
    </row>
    <row r="127" spans="1:15" ht="15" customHeight="1" x14ac:dyDescent="0.25">
      <c r="A127" s="32" t="s">
        <v>95</v>
      </c>
      <c r="B127" s="241" t="s">
        <v>16</v>
      </c>
      <c r="C127" s="97"/>
      <c r="D127" s="16">
        <f>SUM(D128:D130)</f>
        <v>36.4</v>
      </c>
      <c r="E127" s="16">
        <f>SUM(E128:E130)</f>
        <v>34.9</v>
      </c>
      <c r="F127" s="16">
        <f>SUM(F128:F130)</f>
        <v>0</v>
      </c>
      <c r="G127" s="16">
        <f>SUM(G128:G130)</f>
        <v>1.5</v>
      </c>
      <c r="H127" s="10">
        <f t="shared" ref="H127:O127" si="69">SUM(H128:H130)</f>
        <v>0</v>
      </c>
      <c r="I127" s="10">
        <f t="shared" si="69"/>
        <v>0</v>
      </c>
      <c r="J127" s="10">
        <f t="shared" si="69"/>
        <v>0</v>
      </c>
      <c r="K127" s="207">
        <f t="shared" si="69"/>
        <v>0</v>
      </c>
      <c r="L127" s="12">
        <f t="shared" si="69"/>
        <v>36.4</v>
      </c>
      <c r="M127" s="12">
        <f t="shared" si="69"/>
        <v>34.9</v>
      </c>
      <c r="N127" s="12">
        <f t="shared" si="69"/>
        <v>0</v>
      </c>
      <c r="O127" s="12">
        <f t="shared" si="69"/>
        <v>1.5</v>
      </c>
    </row>
    <row r="128" spans="1:15" ht="15" customHeight="1" x14ac:dyDescent="0.25">
      <c r="A128" s="40"/>
      <c r="B128" s="239"/>
      <c r="C128" s="97" t="s">
        <v>25</v>
      </c>
      <c r="D128" s="16">
        <f>E128+G128</f>
        <v>13.7</v>
      </c>
      <c r="E128" s="16">
        <v>13.7</v>
      </c>
      <c r="F128" s="16"/>
      <c r="G128" s="16"/>
      <c r="H128" s="9">
        <f t="shared" si="62"/>
        <v>0</v>
      </c>
      <c r="I128" s="10"/>
      <c r="J128" s="10"/>
      <c r="K128" s="207"/>
      <c r="L128" s="12">
        <f t="shared" si="55"/>
        <v>13.7</v>
      </c>
      <c r="M128" s="12">
        <f t="shared" si="56"/>
        <v>13.7</v>
      </c>
      <c r="N128" s="12">
        <f t="shared" si="57"/>
        <v>0</v>
      </c>
      <c r="O128" s="12">
        <f t="shared" si="58"/>
        <v>0</v>
      </c>
    </row>
    <row r="129" spans="1:15" ht="15" customHeight="1" x14ac:dyDescent="0.25">
      <c r="A129" s="40"/>
      <c r="B129" s="242"/>
      <c r="C129" s="97" t="s">
        <v>31</v>
      </c>
      <c r="D129" s="16">
        <f>E129+G129</f>
        <v>4.5</v>
      </c>
      <c r="E129" s="16">
        <v>4.5</v>
      </c>
      <c r="F129" s="16"/>
      <c r="G129" s="16"/>
      <c r="H129" s="9">
        <f t="shared" si="62"/>
        <v>0</v>
      </c>
      <c r="I129" s="10"/>
      <c r="J129" s="10"/>
      <c r="K129" s="207"/>
      <c r="L129" s="12">
        <f t="shared" si="55"/>
        <v>4.5</v>
      </c>
      <c r="M129" s="12">
        <f t="shared" si="56"/>
        <v>4.5</v>
      </c>
      <c r="N129" s="12">
        <f t="shared" si="57"/>
        <v>0</v>
      </c>
      <c r="O129" s="12">
        <f t="shared" si="58"/>
        <v>0</v>
      </c>
    </row>
    <row r="130" spans="1:15" ht="15" customHeight="1" x14ac:dyDescent="0.25">
      <c r="A130" s="40"/>
      <c r="B130" s="242"/>
      <c r="C130" s="97" t="s">
        <v>22</v>
      </c>
      <c r="D130" s="16">
        <f>E130+G130</f>
        <v>18.2</v>
      </c>
      <c r="E130" s="16">
        <v>16.7</v>
      </c>
      <c r="F130" s="16"/>
      <c r="G130" s="16">
        <v>1.5</v>
      </c>
      <c r="H130" s="9">
        <f t="shared" si="62"/>
        <v>0</v>
      </c>
      <c r="I130" s="10"/>
      <c r="J130" s="10"/>
      <c r="K130" s="207"/>
      <c r="L130" s="12">
        <f t="shared" si="55"/>
        <v>18.2</v>
      </c>
      <c r="M130" s="12">
        <f t="shared" si="56"/>
        <v>16.7</v>
      </c>
      <c r="N130" s="12">
        <f t="shared" si="57"/>
        <v>0</v>
      </c>
      <c r="O130" s="12">
        <f t="shared" si="58"/>
        <v>1.5</v>
      </c>
    </row>
    <row r="131" spans="1:15" ht="15" customHeight="1" x14ac:dyDescent="0.25">
      <c r="A131" s="32" t="s">
        <v>96</v>
      </c>
      <c r="B131" s="35" t="s">
        <v>17</v>
      </c>
      <c r="C131" s="97"/>
      <c r="D131" s="16">
        <f>SUM(D132:D134)</f>
        <v>19.100000000000001</v>
      </c>
      <c r="E131" s="16">
        <f>SUM(E132:E134)</f>
        <v>19.100000000000001</v>
      </c>
      <c r="F131" s="16">
        <f>SUM(F132:F134)</f>
        <v>0</v>
      </c>
      <c r="G131" s="16">
        <f>SUM(G132:G134)</f>
        <v>0</v>
      </c>
      <c r="H131" s="10">
        <f t="shared" ref="H131:O131" si="70">SUM(H132:H134)</f>
        <v>0</v>
      </c>
      <c r="I131" s="10">
        <f t="shared" si="70"/>
        <v>0</v>
      </c>
      <c r="J131" s="10">
        <f t="shared" si="70"/>
        <v>0</v>
      </c>
      <c r="K131" s="207">
        <f t="shared" si="70"/>
        <v>0</v>
      </c>
      <c r="L131" s="12">
        <f t="shared" si="70"/>
        <v>19.100000000000001</v>
      </c>
      <c r="M131" s="12">
        <f t="shared" si="70"/>
        <v>19.100000000000001</v>
      </c>
      <c r="N131" s="12">
        <f t="shared" si="70"/>
        <v>0</v>
      </c>
      <c r="O131" s="12">
        <f t="shared" si="70"/>
        <v>0</v>
      </c>
    </row>
    <row r="132" spans="1:15" ht="15" customHeight="1" x14ac:dyDescent="0.25">
      <c r="A132" s="40"/>
      <c r="B132" s="239"/>
      <c r="C132" s="97" t="s">
        <v>25</v>
      </c>
      <c r="D132" s="16">
        <f>E132+G132</f>
        <v>8.3000000000000007</v>
      </c>
      <c r="E132" s="16">
        <v>8.3000000000000007</v>
      </c>
      <c r="F132" s="16"/>
      <c r="G132" s="16"/>
      <c r="H132" s="9">
        <f t="shared" si="62"/>
        <v>0</v>
      </c>
      <c r="I132" s="10"/>
      <c r="J132" s="10"/>
      <c r="K132" s="207"/>
      <c r="L132" s="12">
        <f t="shared" si="55"/>
        <v>8.3000000000000007</v>
      </c>
      <c r="M132" s="12">
        <f t="shared" si="56"/>
        <v>8.3000000000000007</v>
      </c>
      <c r="N132" s="12">
        <f t="shared" si="57"/>
        <v>0</v>
      </c>
      <c r="O132" s="12">
        <f t="shared" si="58"/>
        <v>0</v>
      </c>
    </row>
    <row r="133" spans="1:15" ht="15" customHeight="1" x14ac:dyDescent="0.25">
      <c r="A133" s="40"/>
      <c r="B133" s="26"/>
      <c r="C133" s="97" t="s">
        <v>31</v>
      </c>
      <c r="D133" s="16">
        <f>E133+G133</f>
        <v>1.5</v>
      </c>
      <c r="E133" s="16">
        <v>1.5</v>
      </c>
      <c r="F133" s="16"/>
      <c r="G133" s="16"/>
      <c r="H133" s="9">
        <f t="shared" si="62"/>
        <v>0</v>
      </c>
      <c r="I133" s="10"/>
      <c r="J133" s="10"/>
      <c r="K133" s="207"/>
      <c r="L133" s="12">
        <f t="shared" si="55"/>
        <v>1.5</v>
      </c>
      <c r="M133" s="12">
        <f t="shared" si="56"/>
        <v>1.5</v>
      </c>
      <c r="N133" s="12">
        <f t="shared" si="57"/>
        <v>0</v>
      </c>
      <c r="O133" s="12">
        <f t="shared" si="58"/>
        <v>0</v>
      </c>
    </row>
    <row r="134" spans="1:15" ht="15" customHeight="1" x14ac:dyDescent="0.25">
      <c r="A134" s="40"/>
      <c r="B134" s="26"/>
      <c r="C134" s="97" t="s">
        <v>22</v>
      </c>
      <c r="D134" s="16">
        <f>E134+G134</f>
        <v>9.3000000000000007</v>
      </c>
      <c r="E134" s="16">
        <v>9.3000000000000007</v>
      </c>
      <c r="F134" s="16"/>
      <c r="G134" s="16"/>
      <c r="H134" s="9">
        <f t="shared" si="62"/>
        <v>0</v>
      </c>
      <c r="I134" s="10"/>
      <c r="J134" s="10"/>
      <c r="K134" s="207"/>
      <c r="L134" s="12">
        <f t="shared" si="55"/>
        <v>9.3000000000000007</v>
      </c>
      <c r="M134" s="12">
        <f t="shared" si="56"/>
        <v>9.3000000000000007</v>
      </c>
      <c r="N134" s="12">
        <f t="shared" si="57"/>
        <v>0</v>
      </c>
      <c r="O134" s="12">
        <f t="shared" si="58"/>
        <v>0</v>
      </c>
    </row>
    <row r="135" spans="1:15" ht="15" customHeight="1" x14ac:dyDescent="0.25">
      <c r="A135" s="32" t="s">
        <v>97</v>
      </c>
      <c r="B135" s="35" t="s">
        <v>18</v>
      </c>
      <c r="C135" s="97"/>
      <c r="D135" s="16">
        <f>SUM(D136:D138)</f>
        <v>11.9</v>
      </c>
      <c r="E135" s="16">
        <f>SUM(E136:E138)</f>
        <v>11.9</v>
      </c>
      <c r="F135" s="16">
        <f>SUM(F136:F138)</f>
        <v>0</v>
      </c>
      <c r="G135" s="16">
        <f>SUM(G136:G138)</f>
        <v>0</v>
      </c>
      <c r="H135" s="10">
        <f t="shared" ref="H135:O135" si="71">SUM(H136:H138)</f>
        <v>0</v>
      </c>
      <c r="I135" s="10">
        <f t="shared" si="71"/>
        <v>0</v>
      </c>
      <c r="J135" s="10">
        <f t="shared" si="71"/>
        <v>0</v>
      </c>
      <c r="K135" s="207">
        <f t="shared" si="71"/>
        <v>0</v>
      </c>
      <c r="L135" s="12">
        <f t="shared" si="71"/>
        <v>11.9</v>
      </c>
      <c r="M135" s="12">
        <f t="shared" si="71"/>
        <v>11.9</v>
      </c>
      <c r="N135" s="12">
        <f t="shared" si="71"/>
        <v>0</v>
      </c>
      <c r="O135" s="12">
        <f t="shared" si="71"/>
        <v>0</v>
      </c>
    </row>
    <row r="136" spans="1:15" ht="15" customHeight="1" x14ac:dyDescent="0.25">
      <c r="A136" s="40"/>
      <c r="B136" s="239"/>
      <c r="C136" s="97" t="s">
        <v>25</v>
      </c>
      <c r="D136" s="16">
        <f>E136+G136</f>
        <v>4.9000000000000004</v>
      </c>
      <c r="E136" s="16">
        <v>4.9000000000000004</v>
      </c>
      <c r="F136" s="16"/>
      <c r="G136" s="16"/>
      <c r="H136" s="9">
        <f t="shared" si="62"/>
        <v>0</v>
      </c>
      <c r="I136" s="10"/>
      <c r="J136" s="10"/>
      <c r="K136" s="207"/>
      <c r="L136" s="12">
        <f t="shared" si="55"/>
        <v>4.9000000000000004</v>
      </c>
      <c r="M136" s="12">
        <f t="shared" si="56"/>
        <v>4.9000000000000004</v>
      </c>
      <c r="N136" s="12">
        <f t="shared" si="57"/>
        <v>0</v>
      </c>
      <c r="O136" s="12">
        <f t="shared" si="58"/>
        <v>0</v>
      </c>
    </row>
    <row r="137" spans="1:15" ht="15" customHeight="1" x14ac:dyDescent="0.25">
      <c r="A137" s="40"/>
      <c r="B137" s="26"/>
      <c r="C137" s="97" t="s">
        <v>31</v>
      </c>
      <c r="D137" s="16">
        <f>E137+G137</f>
        <v>1.8</v>
      </c>
      <c r="E137" s="16">
        <v>1.8</v>
      </c>
      <c r="F137" s="16"/>
      <c r="G137" s="16"/>
      <c r="H137" s="9">
        <f t="shared" si="62"/>
        <v>0</v>
      </c>
      <c r="I137" s="10"/>
      <c r="J137" s="10"/>
      <c r="K137" s="207"/>
      <c r="L137" s="12">
        <f t="shared" si="55"/>
        <v>1.8</v>
      </c>
      <c r="M137" s="12">
        <f t="shared" si="56"/>
        <v>1.8</v>
      </c>
      <c r="N137" s="12">
        <f t="shared" si="57"/>
        <v>0</v>
      </c>
      <c r="O137" s="12">
        <f t="shared" si="58"/>
        <v>0</v>
      </c>
    </row>
    <row r="138" spans="1:15" ht="15" customHeight="1" x14ac:dyDescent="0.25">
      <c r="A138" s="40"/>
      <c r="B138" s="26"/>
      <c r="C138" s="97" t="s">
        <v>22</v>
      </c>
      <c r="D138" s="16">
        <f>E138+G138</f>
        <v>5.2</v>
      </c>
      <c r="E138" s="16">
        <v>5.2</v>
      </c>
      <c r="F138" s="16"/>
      <c r="G138" s="16"/>
      <c r="H138" s="9">
        <f t="shared" si="62"/>
        <v>0</v>
      </c>
      <c r="I138" s="10"/>
      <c r="J138" s="10"/>
      <c r="K138" s="207"/>
      <c r="L138" s="12">
        <f t="shared" si="55"/>
        <v>5.2</v>
      </c>
      <c r="M138" s="12">
        <f t="shared" si="56"/>
        <v>5.2</v>
      </c>
      <c r="N138" s="12">
        <f t="shared" si="57"/>
        <v>0</v>
      </c>
      <c r="O138" s="12">
        <f t="shared" si="58"/>
        <v>0</v>
      </c>
    </row>
    <row r="139" spans="1:15" ht="15" customHeight="1" x14ac:dyDescent="0.25">
      <c r="A139" s="32" t="s">
        <v>98</v>
      </c>
      <c r="B139" s="29" t="s">
        <v>19</v>
      </c>
      <c r="C139" s="82"/>
      <c r="D139" s="16">
        <f>SUM(D140:D142)</f>
        <v>522.29999999999995</v>
      </c>
      <c r="E139" s="16">
        <f t="shared" ref="E139:O139" si="72">SUM(E140:E142)</f>
        <v>522.29999999999995</v>
      </c>
      <c r="F139" s="16">
        <f t="shared" si="72"/>
        <v>0</v>
      </c>
      <c r="G139" s="16">
        <f t="shared" si="72"/>
        <v>0</v>
      </c>
      <c r="H139" s="9">
        <f t="shared" si="72"/>
        <v>9.1999999999999993</v>
      </c>
      <c r="I139" s="9">
        <f t="shared" si="72"/>
        <v>9.1999999999999993</v>
      </c>
      <c r="J139" s="10"/>
      <c r="K139" s="207">
        <f t="shared" si="72"/>
        <v>0</v>
      </c>
      <c r="L139" s="12">
        <f t="shared" si="72"/>
        <v>531.5</v>
      </c>
      <c r="M139" s="12">
        <f t="shared" si="72"/>
        <v>531.5</v>
      </c>
      <c r="N139" s="12">
        <f t="shared" si="72"/>
        <v>0</v>
      </c>
      <c r="O139" s="12">
        <f t="shared" si="72"/>
        <v>0</v>
      </c>
    </row>
    <row r="140" spans="1:15" ht="15" hidden="1" customHeight="1" x14ac:dyDescent="0.25">
      <c r="A140" s="40"/>
      <c r="B140" s="80"/>
      <c r="C140" s="97" t="s">
        <v>25</v>
      </c>
      <c r="D140" s="16">
        <f>E140+G140</f>
        <v>0</v>
      </c>
      <c r="E140" s="16"/>
      <c r="F140" s="16"/>
      <c r="G140" s="16"/>
      <c r="H140" s="9">
        <f>I140+K140</f>
        <v>0</v>
      </c>
      <c r="I140" s="10"/>
      <c r="J140" s="10"/>
      <c r="K140" s="207"/>
      <c r="L140" s="12">
        <f>M140+O140</f>
        <v>0</v>
      </c>
      <c r="M140" s="12">
        <f>E140+I140</f>
        <v>0</v>
      </c>
      <c r="N140" s="12">
        <f>F140+J140</f>
        <v>0</v>
      </c>
      <c r="O140" s="12">
        <f>G140+K140</f>
        <v>0</v>
      </c>
    </row>
    <row r="141" spans="1:15" ht="15" customHeight="1" x14ac:dyDescent="0.25">
      <c r="A141" s="40"/>
      <c r="B141" s="80"/>
      <c r="C141" s="82" t="s">
        <v>31</v>
      </c>
      <c r="D141" s="16">
        <f>E141+G141</f>
        <v>136.4</v>
      </c>
      <c r="E141" s="16">
        <v>136.4</v>
      </c>
      <c r="F141" s="16"/>
      <c r="G141" s="16"/>
      <c r="H141" s="9">
        <f t="shared" si="62"/>
        <v>0</v>
      </c>
      <c r="I141" s="10"/>
      <c r="J141" s="10"/>
      <c r="K141" s="207"/>
      <c r="L141" s="12">
        <f t="shared" si="55"/>
        <v>136.4</v>
      </c>
      <c r="M141" s="12">
        <f t="shared" si="56"/>
        <v>136.4</v>
      </c>
      <c r="N141" s="12">
        <f t="shared" si="57"/>
        <v>0</v>
      </c>
      <c r="O141" s="12">
        <f t="shared" si="58"/>
        <v>0</v>
      </c>
    </row>
    <row r="142" spans="1:15" ht="15" customHeight="1" x14ac:dyDescent="0.25">
      <c r="A142" s="40"/>
      <c r="B142" s="80"/>
      <c r="C142" s="82" t="s">
        <v>22</v>
      </c>
      <c r="D142" s="16">
        <f>E142+G142</f>
        <v>385.9</v>
      </c>
      <c r="E142" s="16">
        <v>385.9</v>
      </c>
      <c r="F142" s="16"/>
      <c r="G142" s="16"/>
      <c r="H142" s="9">
        <f t="shared" si="62"/>
        <v>9.1999999999999993</v>
      </c>
      <c r="I142" s="10">
        <v>9.1999999999999993</v>
      </c>
      <c r="J142" s="10"/>
      <c r="K142" s="207"/>
      <c r="L142" s="12">
        <f t="shared" si="55"/>
        <v>395.09999999999997</v>
      </c>
      <c r="M142" s="12">
        <f t="shared" si="56"/>
        <v>395.09999999999997</v>
      </c>
      <c r="N142" s="12">
        <f t="shared" si="57"/>
        <v>0</v>
      </c>
      <c r="O142" s="12">
        <f t="shared" si="58"/>
        <v>0</v>
      </c>
    </row>
    <row r="143" spans="1:15" ht="15.95" customHeight="1" x14ac:dyDescent="0.25">
      <c r="A143" s="54" t="s">
        <v>99</v>
      </c>
      <c r="B143" s="44" t="s">
        <v>175</v>
      </c>
      <c r="C143" s="25"/>
      <c r="D143" s="23">
        <f t="shared" ref="D143:O143" si="73">D91+D99+D103+D107+D111+D115+D119+D123+D127+D131+D135+D139</f>
        <v>2410.3999999999996</v>
      </c>
      <c r="E143" s="23">
        <f t="shared" si="73"/>
        <v>2214.5</v>
      </c>
      <c r="F143" s="23">
        <f t="shared" si="73"/>
        <v>0</v>
      </c>
      <c r="G143" s="23">
        <f t="shared" si="73"/>
        <v>195.89999999999998</v>
      </c>
      <c r="H143" s="24">
        <f t="shared" si="73"/>
        <v>78.8</v>
      </c>
      <c r="I143" s="24">
        <f t="shared" si="73"/>
        <v>28.599999999999998</v>
      </c>
      <c r="J143" s="24">
        <f t="shared" si="73"/>
        <v>0</v>
      </c>
      <c r="K143" s="258">
        <f t="shared" si="73"/>
        <v>50.199999999999996</v>
      </c>
      <c r="L143" s="21">
        <f t="shared" si="73"/>
        <v>2489.1999999999998</v>
      </c>
      <c r="M143" s="21">
        <f t="shared" si="73"/>
        <v>2243.1</v>
      </c>
      <c r="N143" s="21">
        <f t="shared" si="73"/>
        <v>0</v>
      </c>
      <c r="O143" s="21">
        <f t="shared" si="73"/>
        <v>246.1</v>
      </c>
    </row>
    <row r="144" spans="1:15" ht="15.95" customHeight="1" x14ac:dyDescent="0.25">
      <c r="A144" s="13" t="s">
        <v>100</v>
      </c>
      <c r="B144" s="602" t="s">
        <v>63</v>
      </c>
      <c r="C144" s="603"/>
      <c r="D144" s="603"/>
      <c r="E144" s="603"/>
      <c r="F144" s="603"/>
      <c r="G144" s="603"/>
      <c r="H144" s="603"/>
      <c r="I144" s="603"/>
      <c r="J144" s="603"/>
      <c r="K144" s="603"/>
      <c r="L144" s="603"/>
      <c r="M144" s="603"/>
      <c r="N144" s="603"/>
      <c r="O144" s="604"/>
    </row>
    <row r="145" spans="1:15" ht="15" customHeight="1" x14ac:dyDescent="0.25">
      <c r="A145" s="5" t="s">
        <v>101</v>
      </c>
      <c r="B145" s="26" t="s">
        <v>20</v>
      </c>
      <c r="C145" s="7" t="s">
        <v>32</v>
      </c>
      <c r="D145" s="16">
        <f>E145+G145</f>
        <v>78.099999999999994</v>
      </c>
      <c r="E145" s="16">
        <v>10.1</v>
      </c>
      <c r="F145" s="16"/>
      <c r="G145" s="16">
        <v>68</v>
      </c>
      <c r="H145" s="9">
        <f t="shared" ref="H145" si="74">I145+K145</f>
        <v>0</v>
      </c>
      <c r="I145" s="10"/>
      <c r="J145" s="10"/>
      <c r="K145" s="207"/>
      <c r="L145" s="12">
        <f>M145+O145</f>
        <v>78.099999999999994</v>
      </c>
      <c r="M145" s="12">
        <f t="shared" ref="M145" si="75">E145+I145</f>
        <v>10.1</v>
      </c>
      <c r="N145" s="12">
        <f t="shared" ref="N145" si="76">F145+J145</f>
        <v>0</v>
      </c>
      <c r="O145" s="12">
        <f t="shared" ref="O145" si="77">G145+K145</f>
        <v>68</v>
      </c>
    </row>
    <row r="146" spans="1:15" ht="15" customHeight="1" x14ac:dyDescent="0.25">
      <c r="A146" s="5" t="s">
        <v>102</v>
      </c>
      <c r="B146" s="29" t="s">
        <v>70</v>
      </c>
      <c r="C146" s="30" t="s">
        <v>32</v>
      </c>
      <c r="D146" s="16">
        <f>E146+G146</f>
        <v>34.799999999999997</v>
      </c>
      <c r="E146" s="16">
        <v>34.799999999999997</v>
      </c>
      <c r="F146" s="16">
        <v>26.6</v>
      </c>
      <c r="G146" s="16"/>
      <c r="H146" s="9">
        <f>I146+K146</f>
        <v>0</v>
      </c>
      <c r="I146" s="10"/>
      <c r="J146" s="10"/>
      <c r="K146" s="207"/>
      <c r="L146" s="12">
        <f>M146+O146</f>
        <v>34.799999999999997</v>
      </c>
      <c r="M146" s="12">
        <f t="shared" ref="M146:O146" si="78">E146+I146</f>
        <v>34.799999999999997</v>
      </c>
      <c r="N146" s="12">
        <f t="shared" si="78"/>
        <v>26.6</v>
      </c>
      <c r="O146" s="12">
        <f t="shared" si="78"/>
        <v>0</v>
      </c>
    </row>
    <row r="147" spans="1:15" ht="15.95" customHeight="1" x14ac:dyDescent="0.25">
      <c r="A147" s="259" t="s">
        <v>103</v>
      </c>
      <c r="B147" s="246" t="s">
        <v>176</v>
      </c>
      <c r="C147" s="83"/>
      <c r="D147" s="73">
        <f t="shared" ref="D147:O147" si="79">D145+D146</f>
        <v>112.89999999999999</v>
      </c>
      <c r="E147" s="73">
        <f t="shared" si="79"/>
        <v>44.9</v>
      </c>
      <c r="F147" s="73">
        <f t="shared" si="79"/>
        <v>26.6</v>
      </c>
      <c r="G147" s="73">
        <f t="shared" si="79"/>
        <v>68</v>
      </c>
      <c r="H147" s="74">
        <f t="shared" si="79"/>
        <v>0</v>
      </c>
      <c r="I147" s="74">
        <f t="shared" si="79"/>
        <v>0</v>
      </c>
      <c r="J147" s="74">
        <f t="shared" si="79"/>
        <v>0</v>
      </c>
      <c r="K147" s="247">
        <f t="shared" si="79"/>
        <v>0</v>
      </c>
      <c r="L147" s="44">
        <f t="shared" si="79"/>
        <v>112.89999999999999</v>
      </c>
      <c r="M147" s="44">
        <f t="shared" si="79"/>
        <v>44.9</v>
      </c>
      <c r="N147" s="44">
        <f t="shared" si="79"/>
        <v>26.6</v>
      </c>
      <c r="O147" s="44">
        <f t="shared" si="79"/>
        <v>68</v>
      </c>
    </row>
    <row r="148" spans="1:15" ht="15.95" customHeight="1" x14ac:dyDescent="0.25">
      <c r="A148" s="13" t="s">
        <v>104</v>
      </c>
      <c r="B148" s="602" t="s">
        <v>171</v>
      </c>
      <c r="C148" s="603"/>
      <c r="D148" s="603"/>
      <c r="E148" s="603"/>
      <c r="F148" s="603"/>
      <c r="G148" s="603"/>
      <c r="H148" s="603"/>
      <c r="I148" s="603"/>
      <c r="J148" s="603"/>
      <c r="K148" s="603"/>
      <c r="L148" s="603"/>
      <c r="M148" s="603"/>
      <c r="N148" s="603"/>
      <c r="O148" s="604"/>
    </row>
    <row r="149" spans="1:15" ht="15" customHeight="1" x14ac:dyDescent="0.25">
      <c r="A149" s="5" t="s">
        <v>105</v>
      </c>
      <c r="B149" s="149" t="s">
        <v>20</v>
      </c>
      <c r="C149" s="81"/>
      <c r="D149" s="16">
        <f>SUM(D150:D151)</f>
        <v>686.9</v>
      </c>
      <c r="E149" s="16">
        <f>SUM(E150:E151)</f>
        <v>453.7</v>
      </c>
      <c r="F149" s="16">
        <f>SUM(F150:F151)</f>
        <v>83.3</v>
      </c>
      <c r="G149" s="16">
        <f>SUM(G150:G151)</f>
        <v>233.2</v>
      </c>
      <c r="H149" s="10">
        <f t="shared" ref="H149:O149" si="80">SUM(H150:H151)</f>
        <v>107.30000000000001</v>
      </c>
      <c r="I149" s="10">
        <f t="shared" si="80"/>
        <v>69.400000000000006</v>
      </c>
      <c r="J149" s="10">
        <f t="shared" si="80"/>
        <v>0</v>
      </c>
      <c r="K149" s="207">
        <f t="shared" si="80"/>
        <v>37.9</v>
      </c>
      <c r="L149" s="11">
        <f t="shared" si="80"/>
        <v>794.2</v>
      </c>
      <c r="M149" s="11">
        <f t="shared" si="80"/>
        <v>523.1</v>
      </c>
      <c r="N149" s="11">
        <f t="shared" si="80"/>
        <v>83.3</v>
      </c>
      <c r="O149" s="11">
        <f t="shared" si="80"/>
        <v>271.09999999999997</v>
      </c>
    </row>
    <row r="150" spans="1:15" ht="15" customHeight="1" x14ac:dyDescent="0.25">
      <c r="A150" s="19"/>
      <c r="B150" s="149"/>
      <c r="C150" s="30" t="s">
        <v>30</v>
      </c>
      <c r="D150" s="16">
        <f>E150+G150</f>
        <v>8</v>
      </c>
      <c r="E150" s="16">
        <v>8</v>
      </c>
      <c r="F150" s="16"/>
      <c r="G150" s="16"/>
      <c r="H150" s="9">
        <f t="shared" ref="H150:H186" si="81">I150+K150</f>
        <v>0</v>
      </c>
      <c r="I150" s="10"/>
      <c r="J150" s="10"/>
      <c r="K150" s="207"/>
      <c r="L150" s="12">
        <f t="shared" ref="L150" si="82">M150+O150</f>
        <v>8</v>
      </c>
      <c r="M150" s="12">
        <f t="shared" ref="M150" si="83">E150+I150</f>
        <v>8</v>
      </c>
      <c r="N150" s="12">
        <f t="shared" ref="N150" si="84">F150+J150</f>
        <v>0</v>
      </c>
      <c r="O150" s="12">
        <f t="shared" ref="O150" si="85">G150+K150</f>
        <v>0</v>
      </c>
    </row>
    <row r="151" spans="1:15" ht="15.75" customHeight="1" x14ac:dyDescent="0.25">
      <c r="A151" s="19"/>
      <c r="B151" s="149"/>
      <c r="C151" s="30" t="s">
        <v>51</v>
      </c>
      <c r="D151" s="16">
        <f>E151+G151</f>
        <v>678.9</v>
      </c>
      <c r="E151" s="16">
        <v>445.7</v>
      </c>
      <c r="F151" s="16">
        <v>83.3</v>
      </c>
      <c r="G151" s="16">
        <v>233.2</v>
      </c>
      <c r="H151" s="9">
        <f t="shared" si="81"/>
        <v>107.30000000000001</v>
      </c>
      <c r="I151" s="10">
        <v>69.400000000000006</v>
      </c>
      <c r="J151" s="10"/>
      <c r="K151" s="10">
        <v>37.9</v>
      </c>
      <c r="L151" s="12">
        <f t="shared" ref="L151:L186" si="86">M151+O151</f>
        <v>786.2</v>
      </c>
      <c r="M151" s="12">
        <f t="shared" ref="M151:M186" si="87">E151+I151</f>
        <v>515.1</v>
      </c>
      <c r="N151" s="12">
        <f t="shared" ref="N151:N186" si="88">F151+J151</f>
        <v>83.3</v>
      </c>
      <c r="O151" s="12">
        <f t="shared" ref="O151:O186" si="89">G151+K151</f>
        <v>271.09999999999997</v>
      </c>
    </row>
    <row r="152" spans="1:15" x14ac:dyDescent="0.25">
      <c r="A152" s="13" t="s">
        <v>106</v>
      </c>
      <c r="B152" s="14" t="s">
        <v>55</v>
      </c>
      <c r="C152" s="15" t="s">
        <v>51</v>
      </c>
      <c r="D152" s="16">
        <f t="shared" ref="D152:D186" si="90">E152+G152</f>
        <v>171.5</v>
      </c>
      <c r="E152" s="16">
        <v>171.5</v>
      </c>
      <c r="F152" s="16">
        <v>100.8</v>
      </c>
      <c r="G152" s="16"/>
      <c r="H152" s="10">
        <f t="shared" si="81"/>
        <v>0</v>
      </c>
      <c r="I152" s="10"/>
      <c r="J152" s="10"/>
      <c r="K152" s="10"/>
      <c r="L152" s="12">
        <f t="shared" si="86"/>
        <v>171.5</v>
      </c>
      <c r="M152" s="12">
        <f t="shared" si="87"/>
        <v>171.5</v>
      </c>
      <c r="N152" s="12">
        <f t="shared" si="88"/>
        <v>100.8</v>
      </c>
      <c r="O152" s="12">
        <f t="shared" si="89"/>
        <v>0</v>
      </c>
    </row>
    <row r="153" spans="1:15" ht="15" customHeight="1" x14ac:dyDescent="0.25">
      <c r="A153" s="13" t="s">
        <v>107</v>
      </c>
      <c r="B153" s="12" t="s">
        <v>33</v>
      </c>
      <c r="C153" s="15" t="s">
        <v>51</v>
      </c>
      <c r="D153" s="16">
        <f t="shared" si="90"/>
        <v>111.7</v>
      </c>
      <c r="E153" s="16">
        <v>111.7</v>
      </c>
      <c r="F153" s="16">
        <v>70.400000000000006</v>
      </c>
      <c r="G153" s="16"/>
      <c r="H153" s="10">
        <f t="shared" si="81"/>
        <v>0</v>
      </c>
      <c r="I153" s="10"/>
      <c r="J153" s="10"/>
      <c r="K153" s="10"/>
      <c r="L153" s="12">
        <f t="shared" si="86"/>
        <v>111.7</v>
      </c>
      <c r="M153" s="12">
        <f t="shared" si="87"/>
        <v>111.7</v>
      </c>
      <c r="N153" s="12">
        <f t="shared" si="88"/>
        <v>70.400000000000006</v>
      </c>
      <c r="O153" s="12">
        <f t="shared" si="89"/>
        <v>0</v>
      </c>
    </row>
    <row r="154" spans="1:15" ht="15" customHeight="1" x14ac:dyDescent="0.25">
      <c r="A154" s="13" t="s">
        <v>108</v>
      </c>
      <c r="B154" s="12" t="s">
        <v>160</v>
      </c>
      <c r="C154" s="15" t="s">
        <v>51</v>
      </c>
      <c r="D154" s="16">
        <f t="shared" si="90"/>
        <v>176.7</v>
      </c>
      <c r="E154" s="16">
        <v>176.7</v>
      </c>
      <c r="F154" s="16">
        <v>91.5</v>
      </c>
      <c r="G154" s="16"/>
      <c r="H154" s="10">
        <f t="shared" si="81"/>
        <v>0</v>
      </c>
      <c r="I154" s="10"/>
      <c r="J154" s="10"/>
      <c r="K154" s="10"/>
      <c r="L154" s="12">
        <f t="shared" si="86"/>
        <v>176.7</v>
      </c>
      <c r="M154" s="12">
        <f t="shared" si="87"/>
        <v>176.7</v>
      </c>
      <c r="N154" s="12">
        <f t="shared" si="88"/>
        <v>91.5</v>
      </c>
      <c r="O154" s="12">
        <f t="shared" si="89"/>
        <v>0</v>
      </c>
    </row>
    <row r="155" spans="1:15" ht="15" customHeight="1" x14ac:dyDescent="0.25">
      <c r="A155" s="13" t="s">
        <v>109</v>
      </c>
      <c r="B155" s="12" t="s">
        <v>416</v>
      </c>
      <c r="C155" s="15" t="s">
        <v>51</v>
      </c>
      <c r="D155" s="16">
        <f t="shared" si="90"/>
        <v>161.5</v>
      </c>
      <c r="E155" s="16">
        <v>161.5</v>
      </c>
      <c r="F155" s="16">
        <v>100.7</v>
      </c>
      <c r="G155" s="16"/>
      <c r="H155" s="10">
        <f t="shared" si="81"/>
        <v>0</v>
      </c>
      <c r="I155" s="10"/>
      <c r="J155" s="10"/>
      <c r="K155" s="10"/>
      <c r="L155" s="12">
        <f t="shared" si="86"/>
        <v>161.5</v>
      </c>
      <c r="M155" s="12">
        <f t="shared" si="87"/>
        <v>161.5</v>
      </c>
      <c r="N155" s="12">
        <f t="shared" si="88"/>
        <v>100.7</v>
      </c>
      <c r="O155" s="12">
        <f t="shared" si="89"/>
        <v>0</v>
      </c>
    </row>
    <row r="156" spans="1:15" ht="15" customHeight="1" x14ac:dyDescent="0.25">
      <c r="A156" s="13" t="s">
        <v>155</v>
      </c>
      <c r="B156" s="12" t="s">
        <v>152</v>
      </c>
      <c r="C156" s="15" t="s">
        <v>51</v>
      </c>
      <c r="D156" s="16">
        <f t="shared" si="90"/>
        <v>86.4</v>
      </c>
      <c r="E156" s="16">
        <v>86.4</v>
      </c>
      <c r="F156" s="16">
        <v>57</v>
      </c>
      <c r="G156" s="16"/>
      <c r="H156" s="10">
        <f t="shared" si="81"/>
        <v>0</v>
      </c>
      <c r="I156" s="10"/>
      <c r="J156" s="10"/>
      <c r="K156" s="10"/>
      <c r="L156" s="12">
        <f t="shared" si="86"/>
        <v>86.4</v>
      </c>
      <c r="M156" s="12">
        <f t="shared" si="87"/>
        <v>86.4</v>
      </c>
      <c r="N156" s="12">
        <f t="shared" si="88"/>
        <v>57</v>
      </c>
      <c r="O156" s="12">
        <f t="shared" si="89"/>
        <v>0</v>
      </c>
    </row>
    <row r="157" spans="1:15" ht="15" customHeight="1" x14ac:dyDescent="0.25">
      <c r="A157" s="13" t="s">
        <v>156</v>
      </c>
      <c r="B157" s="271" t="s">
        <v>342</v>
      </c>
      <c r="C157" s="15" t="s">
        <v>51</v>
      </c>
      <c r="D157" s="16">
        <f t="shared" si="90"/>
        <v>187.9</v>
      </c>
      <c r="E157" s="16">
        <v>187.9</v>
      </c>
      <c r="F157" s="16">
        <v>118.8</v>
      </c>
      <c r="G157" s="16"/>
      <c r="H157" s="10">
        <f t="shared" si="81"/>
        <v>0</v>
      </c>
      <c r="I157" s="10"/>
      <c r="J157" s="10"/>
      <c r="K157" s="10"/>
      <c r="L157" s="12">
        <f t="shared" si="86"/>
        <v>187.9</v>
      </c>
      <c r="M157" s="12">
        <f t="shared" si="87"/>
        <v>187.9</v>
      </c>
      <c r="N157" s="12">
        <f t="shared" si="88"/>
        <v>118.8</v>
      </c>
      <c r="O157" s="12">
        <f t="shared" si="89"/>
        <v>0</v>
      </c>
    </row>
    <row r="158" spans="1:15" ht="16.5" customHeight="1" x14ac:dyDescent="0.25">
      <c r="A158" s="13" t="s">
        <v>110</v>
      </c>
      <c r="B158" s="12" t="s">
        <v>417</v>
      </c>
      <c r="C158" s="15" t="s">
        <v>51</v>
      </c>
      <c r="D158" s="16">
        <f t="shared" si="90"/>
        <v>248.4</v>
      </c>
      <c r="E158" s="16">
        <v>248.4</v>
      </c>
      <c r="F158" s="16">
        <v>119</v>
      </c>
      <c r="G158" s="16"/>
      <c r="H158" s="10">
        <f t="shared" si="81"/>
        <v>0</v>
      </c>
      <c r="I158" s="10"/>
      <c r="J158" s="10"/>
      <c r="K158" s="10"/>
      <c r="L158" s="12">
        <f t="shared" si="86"/>
        <v>248.4</v>
      </c>
      <c r="M158" s="12">
        <f t="shared" si="87"/>
        <v>248.4</v>
      </c>
      <c r="N158" s="12">
        <f t="shared" si="88"/>
        <v>119</v>
      </c>
      <c r="O158" s="12">
        <f t="shared" si="89"/>
        <v>0</v>
      </c>
    </row>
    <row r="159" spans="1:15" ht="16.5" customHeight="1" x14ac:dyDescent="0.25">
      <c r="A159" s="13" t="s">
        <v>157</v>
      </c>
      <c r="B159" s="12" t="s">
        <v>418</v>
      </c>
      <c r="C159" s="15" t="s">
        <v>51</v>
      </c>
      <c r="D159" s="16">
        <f t="shared" si="90"/>
        <v>260.3</v>
      </c>
      <c r="E159" s="16">
        <v>260.3</v>
      </c>
      <c r="F159" s="16">
        <v>155.80000000000001</v>
      </c>
      <c r="G159" s="16"/>
      <c r="H159" s="10">
        <f t="shared" si="81"/>
        <v>0</v>
      </c>
      <c r="I159" s="10"/>
      <c r="J159" s="10"/>
      <c r="K159" s="10"/>
      <c r="L159" s="12">
        <f t="shared" si="86"/>
        <v>260.3</v>
      </c>
      <c r="M159" s="12">
        <f t="shared" si="87"/>
        <v>260.3</v>
      </c>
      <c r="N159" s="12">
        <f t="shared" si="88"/>
        <v>155.80000000000001</v>
      </c>
      <c r="O159" s="12">
        <f t="shared" si="89"/>
        <v>0</v>
      </c>
    </row>
    <row r="160" spans="1:15" ht="15" customHeight="1" x14ac:dyDescent="0.25">
      <c r="A160" s="13" t="s">
        <v>158</v>
      </c>
      <c r="B160" s="12" t="s">
        <v>419</v>
      </c>
      <c r="C160" s="15" t="s">
        <v>51</v>
      </c>
      <c r="D160" s="16">
        <f t="shared" si="90"/>
        <v>145.4</v>
      </c>
      <c r="E160" s="16">
        <v>145.4</v>
      </c>
      <c r="F160" s="16">
        <v>86.8</v>
      </c>
      <c r="G160" s="16"/>
      <c r="H160" s="10">
        <f t="shared" si="81"/>
        <v>0</v>
      </c>
      <c r="I160" s="10"/>
      <c r="J160" s="10"/>
      <c r="K160" s="10"/>
      <c r="L160" s="12">
        <f t="shared" si="86"/>
        <v>145.4</v>
      </c>
      <c r="M160" s="12">
        <f t="shared" si="87"/>
        <v>145.4</v>
      </c>
      <c r="N160" s="12">
        <f t="shared" si="88"/>
        <v>86.8</v>
      </c>
      <c r="O160" s="12">
        <f t="shared" si="89"/>
        <v>0</v>
      </c>
    </row>
    <row r="161" spans="1:17" ht="15" customHeight="1" x14ac:dyDescent="0.25">
      <c r="A161" s="13" t="s">
        <v>111</v>
      </c>
      <c r="B161" s="12" t="s">
        <v>391</v>
      </c>
      <c r="C161" s="15" t="s">
        <v>51</v>
      </c>
      <c r="D161" s="16">
        <f t="shared" si="90"/>
        <v>162.5</v>
      </c>
      <c r="E161" s="16">
        <v>162.5</v>
      </c>
      <c r="F161" s="16">
        <v>94.2</v>
      </c>
      <c r="G161" s="16"/>
      <c r="H161" s="10">
        <f t="shared" si="81"/>
        <v>0</v>
      </c>
      <c r="I161" s="10"/>
      <c r="J161" s="10"/>
      <c r="K161" s="10"/>
      <c r="L161" s="12">
        <f t="shared" si="86"/>
        <v>162.5</v>
      </c>
      <c r="M161" s="12">
        <f t="shared" si="87"/>
        <v>162.5</v>
      </c>
      <c r="N161" s="12">
        <f t="shared" si="88"/>
        <v>94.2</v>
      </c>
      <c r="O161" s="12">
        <f t="shared" si="89"/>
        <v>0</v>
      </c>
    </row>
    <row r="162" spans="1:17" ht="15" customHeight="1" x14ac:dyDescent="0.25">
      <c r="A162" s="13" t="s">
        <v>112</v>
      </c>
      <c r="B162" s="202" t="s">
        <v>46</v>
      </c>
      <c r="C162" s="15" t="s">
        <v>51</v>
      </c>
      <c r="D162" s="16">
        <f t="shared" si="90"/>
        <v>106.8</v>
      </c>
      <c r="E162" s="16">
        <v>106.8</v>
      </c>
      <c r="F162" s="16">
        <v>70.5</v>
      </c>
      <c r="G162" s="16"/>
      <c r="H162" s="10">
        <f t="shared" si="81"/>
        <v>0</v>
      </c>
      <c r="I162" s="10"/>
      <c r="J162" s="10"/>
      <c r="K162" s="10"/>
      <c r="L162" s="12">
        <f t="shared" si="86"/>
        <v>106.8</v>
      </c>
      <c r="M162" s="12">
        <f t="shared" si="87"/>
        <v>106.8</v>
      </c>
      <c r="N162" s="12">
        <f t="shared" si="88"/>
        <v>70.5</v>
      </c>
      <c r="O162" s="12">
        <f t="shared" si="89"/>
        <v>0</v>
      </c>
    </row>
    <row r="163" spans="1:17" ht="15" customHeight="1" x14ac:dyDescent="0.25">
      <c r="A163" s="13" t="s">
        <v>113</v>
      </c>
      <c r="B163" s="12" t="s">
        <v>43</v>
      </c>
      <c r="C163" s="15" t="s">
        <v>51</v>
      </c>
      <c r="D163" s="16">
        <f t="shared" si="90"/>
        <v>110.4</v>
      </c>
      <c r="E163" s="16">
        <v>110.4</v>
      </c>
      <c r="F163" s="16">
        <v>72.8</v>
      </c>
      <c r="G163" s="16"/>
      <c r="H163" s="10">
        <f t="shared" si="81"/>
        <v>0</v>
      </c>
      <c r="I163" s="10"/>
      <c r="J163" s="10"/>
      <c r="K163" s="10"/>
      <c r="L163" s="12">
        <f t="shared" si="86"/>
        <v>110.4</v>
      </c>
      <c r="M163" s="12">
        <f t="shared" si="87"/>
        <v>110.4</v>
      </c>
      <c r="N163" s="12">
        <f t="shared" si="88"/>
        <v>72.8</v>
      </c>
      <c r="O163" s="12">
        <f t="shared" si="89"/>
        <v>0</v>
      </c>
    </row>
    <row r="164" spans="1:17" ht="15" customHeight="1" x14ac:dyDescent="0.25">
      <c r="A164" s="13" t="s">
        <v>114</v>
      </c>
      <c r="B164" s="12" t="s">
        <v>45</v>
      </c>
      <c r="C164" s="15" t="s">
        <v>51</v>
      </c>
      <c r="D164" s="16">
        <f t="shared" si="90"/>
        <v>81.900000000000006</v>
      </c>
      <c r="E164" s="16">
        <v>81.900000000000006</v>
      </c>
      <c r="F164" s="16">
        <v>55.1</v>
      </c>
      <c r="G164" s="16"/>
      <c r="H164" s="10">
        <f t="shared" si="81"/>
        <v>0</v>
      </c>
      <c r="I164" s="10"/>
      <c r="J164" s="10"/>
      <c r="K164" s="10"/>
      <c r="L164" s="12">
        <f t="shared" si="86"/>
        <v>81.900000000000006</v>
      </c>
      <c r="M164" s="12">
        <f t="shared" si="87"/>
        <v>81.900000000000006</v>
      </c>
      <c r="N164" s="12">
        <f t="shared" si="88"/>
        <v>55.1</v>
      </c>
      <c r="O164" s="12">
        <f t="shared" si="89"/>
        <v>0</v>
      </c>
    </row>
    <row r="165" spans="1:17" ht="15" customHeight="1" x14ac:dyDescent="0.25">
      <c r="A165" s="13" t="s">
        <v>115</v>
      </c>
      <c r="B165" s="12" t="s">
        <v>165</v>
      </c>
      <c r="C165" s="15" t="s">
        <v>51</v>
      </c>
      <c r="D165" s="16">
        <f t="shared" si="90"/>
        <v>143.4</v>
      </c>
      <c r="E165" s="16">
        <v>143.4</v>
      </c>
      <c r="F165" s="16">
        <v>91.6</v>
      </c>
      <c r="G165" s="16"/>
      <c r="H165" s="10">
        <f t="shared" si="81"/>
        <v>0</v>
      </c>
      <c r="I165" s="10"/>
      <c r="J165" s="10"/>
      <c r="K165" s="10"/>
      <c r="L165" s="12">
        <f t="shared" si="86"/>
        <v>143.4</v>
      </c>
      <c r="M165" s="12">
        <f t="shared" si="87"/>
        <v>143.4</v>
      </c>
      <c r="N165" s="12">
        <f t="shared" si="88"/>
        <v>91.6</v>
      </c>
      <c r="O165" s="12">
        <f t="shared" si="89"/>
        <v>0</v>
      </c>
    </row>
    <row r="166" spans="1:17" ht="15" customHeight="1" x14ac:dyDescent="0.25">
      <c r="A166" s="13" t="s">
        <v>166</v>
      </c>
      <c r="B166" s="12" t="s">
        <v>44</v>
      </c>
      <c r="C166" s="15" t="s">
        <v>51</v>
      </c>
      <c r="D166" s="16">
        <f t="shared" si="90"/>
        <v>82.7</v>
      </c>
      <c r="E166" s="16">
        <v>82.7</v>
      </c>
      <c r="F166" s="16">
        <v>55.4</v>
      </c>
      <c r="G166" s="16"/>
      <c r="H166" s="10">
        <f t="shared" si="81"/>
        <v>0</v>
      </c>
      <c r="I166" s="10"/>
      <c r="J166" s="10"/>
      <c r="K166" s="10"/>
      <c r="L166" s="12">
        <f t="shared" si="86"/>
        <v>82.7</v>
      </c>
      <c r="M166" s="12">
        <f t="shared" si="87"/>
        <v>82.7</v>
      </c>
      <c r="N166" s="12">
        <f t="shared" si="88"/>
        <v>55.4</v>
      </c>
      <c r="O166" s="12">
        <f t="shared" si="89"/>
        <v>0</v>
      </c>
    </row>
    <row r="167" spans="1:17" ht="15" customHeight="1" x14ac:dyDescent="0.25">
      <c r="A167" s="13" t="s">
        <v>116</v>
      </c>
      <c r="B167" s="202" t="s">
        <v>47</v>
      </c>
      <c r="C167" s="15" t="s">
        <v>51</v>
      </c>
      <c r="D167" s="16">
        <f t="shared" si="90"/>
        <v>103.3</v>
      </c>
      <c r="E167" s="16">
        <v>103.3</v>
      </c>
      <c r="F167" s="16">
        <v>65.599999999999994</v>
      </c>
      <c r="G167" s="16"/>
      <c r="H167" s="10">
        <f t="shared" si="81"/>
        <v>0</v>
      </c>
      <c r="I167" s="10"/>
      <c r="J167" s="10"/>
      <c r="K167" s="10"/>
      <c r="L167" s="12">
        <f t="shared" si="86"/>
        <v>103.3</v>
      </c>
      <c r="M167" s="12">
        <f t="shared" si="87"/>
        <v>103.3</v>
      </c>
      <c r="N167" s="12">
        <f t="shared" si="88"/>
        <v>65.599999999999994</v>
      </c>
      <c r="O167" s="12">
        <f t="shared" si="89"/>
        <v>0</v>
      </c>
    </row>
    <row r="168" spans="1:17" ht="15" customHeight="1" x14ac:dyDescent="0.25">
      <c r="A168" s="13" t="s">
        <v>117</v>
      </c>
      <c r="B168" s="94" t="s">
        <v>392</v>
      </c>
      <c r="C168" s="97" t="s">
        <v>51</v>
      </c>
      <c r="D168" s="16">
        <f t="shared" si="90"/>
        <v>126.2</v>
      </c>
      <c r="E168" s="16">
        <v>126.2</v>
      </c>
      <c r="F168" s="16">
        <v>79</v>
      </c>
      <c r="G168" s="16"/>
      <c r="H168" s="10">
        <f t="shared" si="81"/>
        <v>0</v>
      </c>
      <c r="I168" s="10"/>
      <c r="J168" s="10"/>
      <c r="K168" s="10"/>
      <c r="L168" s="12">
        <f t="shared" si="86"/>
        <v>126.2</v>
      </c>
      <c r="M168" s="12">
        <f t="shared" si="87"/>
        <v>126.2</v>
      </c>
      <c r="N168" s="12">
        <f t="shared" si="88"/>
        <v>79</v>
      </c>
      <c r="O168" s="12">
        <f t="shared" si="89"/>
        <v>0</v>
      </c>
    </row>
    <row r="169" spans="1:17" ht="15" customHeight="1" x14ac:dyDescent="0.25">
      <c r="A169" s="13" t="s">
        <v>118</v>
      </c>
      <c r="B169" s="12" t="s">
        <v>42</v>
      </c>
      <c r="C169" s="15" t="s">
        <v>51</v>
      </c>
      <c r="D169" s="16">
        <f t="shared" si="90"/>
        <v>152.1</v>
      </c>
      <c r="E169" s="16">
        <v>152.1</v>
      </c>
      <c r="F169" s="16">
        <v>92.8</v>
      </c>
      <c r="G169" s="16"/>
      <c r="H169" s="10">
        <f t="shared" si="81"/>
        <v>0</v>
      </c>
      <c r="I169" s="10"/>
      <c r="J169" s="10"/>
      <c r="K169" s="10"/>
      <c r="L169" s="12">
        <f t="shared" si="86"/>
        <v>152.1</v>
      </c>
      <c r="M169" s="12">
        <f t="shared" si="87"/>
        <v>152.1</v>
      </c>
      <c r="N169" s="12">
        <f t="shared" si="88"/>
        <v>92.8</v>
      </c>
      <c r="O169" s="12">
        <f t="shared" si="89"/>
        <v>0</v>
      </c>
    </row>
    <row r="170" spans="1:17" ht="15" customHeight="1" x14ac:dyDescent="0.25">
      <c r="A170" s="13" t="s">
        <v>119</v>
      </c>
      <c r="B170" s="272" t="s">
        <v>393</v>
      </c>
      <c r="C170" s="97" t="s">
        <v>51</v>
      </c>
      <c r="D170" s="16">
        <f t="shared" si="90"/>
        <v>125.4</v>
      </c>
      <c r="E170" s="16">
        <v>125.4</v>
      </c>
      <c r="F170" s="16">
        <v>64.8</v>
      </c>
      <c r="G170" s="16"/>
      <c r="H170" s="10">
        <f t="shared" si="81"/>
        <v>0</v>
      </c>
      <c r="I170" s="10"/>
      <c r="J170" s="10"/>
      <c r="K170" s="10"/>
      <c r="L170" s="12">
        <f t="shared" si="86"/>
        <v>125.4</v>
      </c>
      <c r="M170" s="12">
        <f t="shared" si="87"/>
        <v>125.4</v>
      </c>
      <c r="N170" s="12">
        <f t="shared" si="88"/>
        <v>64.8</v>
      </c>
      <c r="O170" s="12">
        <f t="shared" si="89"/>
        <v>0</v>
      </c>
    </row>
    <row r="171" spans="1:17" ht="15" customHeight="1" x14ac:dyDescent="0.25">
      <c r="A171" s="13" t="s">
        <v>120</v>
      </c>
      <c r="B171" s="202" t="s">
        <v>41</v>
      </c>
      <c r="C171" s="15" t="s">
        <v>51</v>
      </c>
      <c r="D171" s="16">
        <f t="shared" si="90"/>
        <v>74</v>
      </c>
      <c r="E171" s="16">
        <v>74</v>
      </c>
      <c r="F171" s="16">
        <v>44.1</v>
      </c>
      <c r="G171" s="16"/>
      <c r="H171" s="10">
        <f t="shared" si="81"/>
        <v>0</v>
      </c>
      <c r="I171" s="10"/>
      <c r="J171" s="10"/>
      <c r="K171" s="10"/>
      <c r="L171" s="12">
        <f t="shared" si="86"/>
        <v>74</v>
      </c>
      <c r="M171" s="12">
        <f t="shared" si="87"/>
        <v>74</v>
      </c>
      <c r="N171" s="12">
        <f t="shared" si="88"/>
        <v>44.1</v>
      </c>
      <c r="O171" s="12">
        <f t="shared" si="89"/>
        <v>0</v>
      </c>
    </row>
    <row r="172" spans="1:17" ht="15" customHeight="1" x14ac:dyDescent="0.25">
      <c r="A172" s="13" t="s">
        <v>162</v>
      </c>
      <c r="B172" s="12" t="s">
        <v>161</v>
      </c>
      <c r="C172" s="15" t="s">
        <v>51</v>
      </c>
      <c r="D172" s="16">
        <f t="shared" si="90"/>
        <v>108.1</v>
      </c>
      <c r="E172" s="16">
        <v>108.1</v>
      </c>
      <c r="F172" s="16">
        <v>70.2</v>
      </c>
      <c r="G172" s="16"/>
      <c r="H172" s="10">
        <f t="shared" si="81"/>
        <v>0</v>
      </c>
      <c r="I172" s="10"/>
      <c r="J172" s="10"/>
      <c r="K172" s="10"/>
      <c r="L172" s="12">
        <f t="shared" si="86"/>
        <v>108.1</v>
      </c>
      <c r="M172" s="12">
        <f t="shared" si="87"/>
        <v>108.1</v>
      </c>
      <c r="N172" s="12">
        <f t="shared" si="88"/>
        <v>70.2</v>
      </c>
      <c r="O172" s="12">
        <f t="shared" si="89"/>
        <v>0</v>
      </c>
    </row>
    <row r="173" spans="1:17" ht="15" customHeight="1" x14ac:dyDescent="0.25">
      <c r="A173" s="13" t="s">
        <v>121</v>
      </c>
      <c r="B173" s="12" t="s">
        <v>153</v>
      </c>
      <c r="C173" s="15" t="s">
        <v>51</v>
      </c>
      <c r="D173" s="16">
        <f t="shared" si="90"/>
        <v>304.39999999999998</v>
      </c>
      <c r="E173" s="16">
        <v>304.39999999999998</v>
      </c>
      <c r="F173" s="16">
        <v>155.30000000000001</v>
      </c>
      <c r="G173" s="16"/>
      <c r="H173" s="10">
        <f t="shared" si="81"/>
        <v>0</v>
      </c>
      <c r="I173" s="10"/>
      <c r="J173" s="10"/>
      <c r="K173" s="10"/>
      <c r="L173" s="12">
        <f t="shared" si="86"/>
        <v>304.39999999999998</v>
      </c>
      <c r="M173" s="12">
        <f t="shared" si="87"/>
        <v>304.39999999999998</v>
      </c>
      <c r="N173" s="12">
        <f t="shared" si="88"/>
        <v>155.30000000000001</v>
      </c>
      <c r="O173" s="12">
        <f t="shared" si="89"/>
        <v>0</v>
      </c>
    </row>
    <row r="174" spans="1:17" ht="15" customHeight="1" x14ac:dyDescent="0.25">
      <c r="A174" s="13" t="s">
        <v>122</v>
      </c>
      <c r="B174" s="12" t="s">
        <v>34</v>
      </c>
      <c r="C174" s="15" t="s">
        <v>51</v>
      </c>
      <c r="D174" s="16">
        <f t="shared" si="90"/>
        <v>149.30000000000001</v>
      </c>
      <c r="E174" s="16">
        <v>149.30000000000001</v>
      </c>
      <c r="F174" s="16">
        <v>98.1</v>
      </c>
      <c r="G174" s="16"/>
      <c r="H174" s="10">
        <f t="shared" si="81"/>
        <v>0</v>
      </c>
      <c r="I174" s="10"/>
      <c r="J174" s="10"/>
      <c r="K174" s="10"/>
      <c r="L174" s="12">
        <f t="shared" si="86"/>
        <v>149.30000000000001</v>
      </c>
      <c r="M174" s="12">
        <f t="shared" si="87"/>
        <v>149.30000000000001</v>
      </c>
      <c r="N174" s="12">
        <f t="shared" si="88"/>
        <v>98.1</v>
      </c>
      <c r="O174" s="12">
        <f t="shared" si="89"/>
        <v>0</v>
      </c>
    </row>
    <row r="175" spans="1:17" ht="15" customHeight="1" x14ac:dyDescent="0.25">
      <c r="A175" s="13" t="s">
        <v>123</v>
      </c>
      <c r="B175" s="12" t="s">
        <v>36</v>
      </c>
      <c r="C175" s="15" t="s">
        <v>51</v>
      </c>
      <c r="D175" s="16">
        <f t="shared" si="90"/>
        <v>165.3</v>
      </c>
      <c r="E175" s="16">
        <v>165.3</v>
      </c>
      <c r="F175" s="16">
        <v>100.3</v>
      </c>
      <c r="G175" s="16"/>
      <c r="H175" s="10">
        <f t="shared" si="81"/>
        <v>0</v>
      </c>
      <c r="I175" s="10"/>
      <c r="J175" s="10"/>
      <c r="K175" s="10"/>
      <c r="L175" s="12">
        <f t="shared" si="86"/>
        <v>165.3</v>
      </c>
      <c r="M175" s="12">
        <f t="shared" si="87"/>
        <v>165.3</v>
      </c>
      <c r="N175" s="12">
        <f t="shared" si="88"/>
        <v>100.3</v>
      </c>
      <c r="O175" s="12">
        <f t="shared" si="89"/>
        <v>0</v>
      </c>
      <c r="P175" s="37"/>
      <c r="Q175" s="37"/>
    </row>
    <row r="176" spans="1:17" ht="15" customHeight="1" x14ac:dyDescent="0.25">
      <c r="A176" s="13" t="s">
        <v>124</v>
      </c>
      <c r="B176" s="12" t="s">
        <v>38</v>
      </c>
      <c r="C176" s="15" t="s">
        <v>51</v>
      </c>
      <c r="D176" s="16">
        <f t="shared" si="90"/>
        <v>269.3</v>
      </c>
      <c r="E176" s="16">
        <v>269.3</v>
      </c>
      <c r="F176" s="16">
        <v>164.9</v>
      </c>
      <c r="G176" s="16"/>
      <c r="H176" s="10">
        <f t="shared" si="81"/>
        <v>0</v>
      </c>
      <c r="I176" s="10"/>
      <c r="J176" s="10"/>
      <c r="K176" s="10"/>
      <c r="L176" s="12">
        <f t="shared" si="86"/>
        <v>269.3</v>
      </c>
      <c r="M176" s="12">
        <f t="shared" si="87"/>
        <v>269.3</v>
      </c>
      <c r="N176" s="12">
        <f t="shared" si="88"/>
        <v>164.9</v>
      </c>
      <c r="O176" s="12">
        <f t="shared" si="89"/>
        <v>0</v>
      </c>
    </row>
    <row r="177" spans="1:17" ht="15" customHeight="1" x14ac:dyDescent="0.25">
      <c r="A177" s="13" t="s">
        <v>125</v>
      </c>
      <c r="B177" s="12" t="s">
        <v>37</v>
      </c>
      <c r="C177" s="15" t="s">
        <v>51</v>
      </c>
      <c r="D177" s="16">
        <f t="shared" si="90"/>
        <v>157.9</v>
      </c>
      <c r="E177" s="16">
        <v>157.9</v>
      </c>
      <c r="F177" s="16">
        <v>101.3</v>
      </c>
      <c r="G177" s="16"/>
      <c r="H177" s="10">
        <f t="shared" si="81"/>
        <v>0</v>
      </c>
      <c r="I177" s="10"/>
      <c r="J177" s="10"/>
      <c r="K177" s="10"/>
      <c r="L177" s="12">
        <f t="shared" si="86"/>
        <v>157.9</v>
      </c>
      <c r="M177" s="12">
        <f t="shared" si="87"/>
        <v>157.9</v>
      </c>
      <c r="N177" s="12">
        <f t="shared" si="88"/>
        <v>101.3</v>
      </c>
      <c r="O177" s="12">
        <f t="shared" si="89"/>
        <v>0</v>
      </c>
    </row>
    <row r="178" spans="1:17" ht="15" customHeight="1" x14ac:dyDescent="0.25">
      <c r="A178" s="13" t="s">
        <v>126</v>
      </c>
      <c r="B178" s="12" t="s">
        <v>35</v>
      </c>
      <c r="C178" s="15" t="s">
        <v>51</v>
      </c>
      <c r="D178" s="16">
        <f t="shared" si="90"/>
        <v>299.8</v>
      </c>
      <c r="E178" s="16">
        <v>299.8</v>
      </c>
      <c r="F178" s="16">
        <v>156.6</v>
      </c>
      <c r="G178" s="16"/>
      <c r="H178" s="10">
        <f t="shared" si="81"/>
        <v>0</v>
      </c>
      <c r="I178" s="10"/>
      <c r="J178" s="10"/>
      <c r="K178" s="10"/>
      <c r="L178" s="12">
        <f t="shared" si="86"/>
        <v>299.8</v>
      </c>
      <c r="M178" s="12">
        <f t="shared" si="87"/>
        <v>299.8</v>
      </c>
      <c r="N178" s="12">
        <f t="shared" si="88"/>
        <v>156.6</v>
      </c>
      <c r="O178" s="12">
        <f t="shared" si="89"/>
        <v>0</v>
      </c>
    </row>
    <row r="179" spans="1:17" ht="15" customHeight="1" x14ac:dyDescent="0.25">
      <c r="A179" s="13" t="s">
        <v>127</v>
      </c>
      <c r="B179" s="202" t="s">
        <v>39</v>
      </c>
      <c r="C179" s="15" t="s">
        <v>51</v>
      </c>
      <c r="D179" s="16">
        <f t="shared" si="90"/>
        <v>61.6</v>
      </c>
      <c r="E179" s="16">
        <v>61.6</v>
      </c>
      <c r="F179" s="16">
        <v>40.4</v>
      </c>
      <c r="G179" s="16"/>
      <c r="H179" s="10">
        <f t="shared" si="81"/>
        <v>0</v>
      </c>
      <c r="I179" s="10"/>
      <c r="J179" s="10"/>
      <c r="K179" s="10"/>
      <c r="L179" s="12">
        <f t="shared" si="86"/>
        <v>61.6</v>
      </c>
      <c r="M179" s="12">
        <f t="shared" si="87"/>
        <v>61.6</v>
      </c>
      <c r="N179" s="12">
        <f t="shared" si="88"/>
        <v>40.4</v>
      </c>
      <c r="O179" s="12">
        <f t="shared" si="89"/>
        <v>0</v>
      </c>
    </row>
    <row r="180" spans="1:17" ht="15" customHeight="1" x14ac:dyDescent="0.25">
      <c r="A180" s="13" t="s">
        <v>128</v>
      </c>
      <c r="B180" s="202" t="s">
        <v>40</v>
      </c>
      <c r="C180" s="15" t="s">
        <v>51</v>
      </c>
      <c r="D180" s="16">
        <f t="shared" si="90"/>
        <v>94.6</v>
      </c>
      <c r="E180" s="16">
        <v>94.6</v>
      </c>
      <c r="F180" s="16">
        <v>61.2</v>
      </c>
      <c r="G180" s="16"/>
      <c r="H180" s="10">
        <f t="shared" si="81"/>
        <v>0</v>
      </c>
      <c r="I180" s="10"/>
      <c r="J180" s="10"/>
      <c r="K180" s="10"/>
      <c r="L180" s="12">
        <f t="shared" si="86"/>
        <v>94.6</v>
      </c>
      <c r="M180" s="12">
        <f t="shared" si="87"/>
        <v>94.6</v>
      </c>
      <c r="N180" s="12">
        <f t="shared" si="88"/>
        <v>61.2</v>
      </c>
      <c r="O180" s="12">
        <f t="shared" si="89"/>
        <v>0</v>
      </c>
    </row>
    <row r="181" spans="1:17" ht="15" customHeight="1" x14ac:dyDescent="0.25">
      <c r="A181" s="13" t="s">
        <v>129</v>
      </c>
      <c r="B181" s="12" t="s">
        <v>49</v>
      </c>
      <c r="C181" s="15" t="s">
        <v>51</v>
      </c>
      <c r="D181" s="16">
        <f t="shared" si="90"/>
        <v>71.400000000000006</v>
      </c>
      <c r="E181" s="16">
        <v>71.400000000000006</v>
      </c>
      <c r="F181" s="16">
        <v>53.6</v>
      </c>
      <c r="G181" s="16"/>
      <c r="H181" s="10">
        <f t="shared" si="81"/>
        <v>0</v>
      </c>
      <c r="I181" s="10"/>
      <c r="J181" s="10"/>
      <c r="K181" s="10"/>
      <c r="L181" s="12">
        <f t="shared" si="86"/>
        <v>71.400000000000006</v>
      </c>
      <c r="M181" s="12">
        <f t="shared" si="87"/>
        <v>71.400000000000006</v>
      </c>
      <c r="N181" s="12">
        <f t="shared" si="88"/>
        <v>53.6</v>
      </c>
      <c r="O181" s="12">
        <f t="shared" si="89"/>
        <v>0</v>
      </c>
    </row>
    <row r="182" spans="1:17" ht="15" customHeight="1" x14ac:dyDescent="0.25">
      <c r="A182" s="13" t="s">
        <v>130</v>
      </c>
      <c r="B182" s="12" t="s">
        <v>48</v>
      </c>
      <c r="C182" s="15" t="s">
        <v>51</v>
      </c>
      <c r="D182" s="16">
        <f t="shared" si="90"/>
        <v>513.70000000000005</v>
      </c>
      <c r="E182" s="16">
        <v>513.70000000000005</v>
      </c>
      <c r="F182" s="16">
        <v>388.5</v>
      </c>
      <c r="G182" s="16"/>
      <c r="H182" s="10">
        <f t="shared" si="81"/>
        <v>0</v>
      </c>
      <c r="I182" s="10"/>
      <c r="J182" s="10"/>
      <c r="K182" s="10"/>
      <c r="L182" s="12">
        <f t="shared" si="86"/>
        <v>513.70000000000005</v>
      </c>
      <c r="M182" s="12">
        <f t="shared" si="87"/>
        <v>513.70000000000005</v>
      </c>
      <c r="N182" s="12">
        <f t="shared" si="88"/>
        <v>388.5</v>
      </c>
      <c r="O182" s="12">
        <f t="shared" si="89"/>
        <v>0</v>
      </c>
    </row>
    <row r="183" spans="1:17" ht="14.25" customHeight="1" x14ac:dyDescent="0.25">
      <c r="A183" s="13" t="s">
        <v>131</v>
      </c>
      <c r="B183" s="12" t="s">
        <v>65</v>
      </c>
      <c r="C183" s="15" t="s">
        <v>51</v>
      </c>
      <c r="D183" s="16">
        <f t="shared" si="90"/>
        <v>61</v>
      </c>
      <c r="E183" s="16">
        <v>61</v>
      </c>
      <c r="F183" s="16">
        <v>44.3</v>
      </c>
      <c r="G183" s="16"/>
      <c r="H183" s="10">
        <f t="shared" si="81"/>
        <v>0</v>
      </c>
      <c r="I183" s="10"/>
      <c r="J183" s="10"/>
      <c r="K183" s="10"/>
      <c r="L183" s="12">
        <f t="shared" si="86"/>
        <v>61</v>
      </c>
      <c r="M183" s="12">
        <f t="shared" si="87"/>
        <v>61</v>
      </c>
      <c r="N183" s="12">
        <f t="shared" si="88"/>
        <v>44.3</v>
      </c>
      <c r="O183" s="12">
        <f t="shared" si="89"/>
        <v>0</v>
      </c>
    </row>
    <row r="184" spans="1:17" ht="15" customHeight="1" x14ac:dyDescent="0.25">
      <c r="A184" s="13" t="s">
        <v>132</v>
      </c>
      <c r="B184" s="12" t="s">
        <v>50</v>
      </c>
      <c r="C184" s="15" t="s">
        <v>51</v>
      </c>
      <c r="D184" s="16">
        <f t="shared" si="90"/>
        <v>58.8</v>
      </c>
      <c r="E184" s="16">
        <v>58.8</v>
      </c>
      <c r="F184" s="16">
        <v>42.6</v>
      </c>
      <c r="G184" s="16"/>
      <c r="H184" s="10">
        <f t="shared" si="81"/>
        <v>0</v>
      </c>
      <c r="I184" s="10"/>
      <c r="J184" s="10"/>
      <c r="K184" s="10"/>
      <c r="L184" s="12">
        <f t="shared" si="86"/>
        <v>58.8</v>
      </c>
      <c r="M184" s="12">
        <f t="shared" si="87"/>
        <v>58.8</v>
      </c>
      <c r="N184" s="12">
        <f t="shared" si="88"/>
        <v>42.6</v>
      </c>
      <c r="O184" s="12">
        <f t="shared" si="89"/>
        <v>0</v>
      </c>
    </row>
    <row r="185" spans="1:17" ht="15" customHeight="1" x14ac:dyDescent="0.25">
      <c r="A185" s="13" t="s">
        <v>163</v>
      </c>
      <c r="B185" s="12" t="s">
        <v>167</v>
      </c>
      <c r="C185" s="15" t="s">
        <v>51</v>
      </c>
      <c r="D185" s="16">
        <f t="shared" si="90"/>
        <v>194.7</v>
      </c>
      <c r="E185" s="16">
        <v>194.7</v>
      </c>
      <c r="F185" s="16">
        <v>120.3</v>
      </c>
      <c r="G185" s="16"/>
      <c r="H185" s="10">
        <f t="shared" si="81"/>
        <v>-55.9</v>
      </c>
      <c r="I185" s="10">
        <v>-55.9</v>
      </c>
      <c r="J185" s="10">
        <v>-39.299999999999997</v>
      </c>
      <c r="K185" s="10"/>
      <c r="L185" s="12">
        <f t="shared" si="86"/>
        <v>138.79999999999998</v>
      </c>
      <c r="M185" s="12">
        <f t="shared" si="87"/>
        <v>138.79999999999998</v>
      </c>
      <c r="N185" s="12">
        <f t="shared" si="88"/>
        <v>81</v>
      </c>
      <c r="O185" s="12">
        <f t="shared" si="89"/>
        <v>0</v>
      </c>
    </row>
    <row r="186" spans="1:17" s="37" customFormat="1" ht="15" customHeight="1" x14ac:dyDescent="0.25">
      <c r="A186" s="13" t="s">
        <v>133</v>
      </c>
      <c r="B186" s="12" t="s">
        <v>168</v>
      </c>
      <c r="C186" s="15" t="s">
        <v>51</v>
      </c>
      <c r="D186" s="16">
        <f t="shared" si="90"/>
        <v>27.6</v>
      </c>
      <c r="E186" s="16">
        <v>27.6</v>
      </c>
      <c r="F186" s="16">
        <v>10.4</v>
      </c>
      <c r="G186" s="16"/>
      <c r="H186" s="10">
        <f t="shared" si="81"/>
        <v>0</v>
      </c>
      <c r="I186" s="10"/>
      <c r="J186" s="10">
        <v>5.0999999999999996</v>
      </c>
      <c r="K186" s="10"/>
      <c r="L186" s="12">
        <f t="shared" si="86"/>
        <v>27.6</v>
      </c>
      <c r="M186" s="12">
        <f t="shared" si="87"/>
        <v>27.6</v>
      </c>
      <c r="N186" s="12">
        <f t="shared" si="88"/>
        <v>15.5</v>
      </c>
      <c r="O186" s="12">
        <f t="shared" si="89"/>
        <v>0</v>
      </c>
      <c r="P186" s="2"/>
      <c r="Q186" s="2"/>
    </row>
    <row r="187" spans="1:17" ht="15.95" customHeight="1" x14ac:dyDescent="0.25">
      <c r="A187" s="20" t="s">
        <v>134</v>
      </c>
      <c r="B187" s="21" t="s">
        <v>177</v>
      </c>
      <c r="C187" s="28"/>
      <c r="D187" s="23">
        <f t="shared" ref="D187:O187" si="91">D149+D152+D153+D154+D155+D156+D157+D158+D159+D160+D161+D162+D163+D164+D165+D166+D167+D169+D171+D172+D173+D174+D175+D176+D177+D178+D179+D180+D181+D182+D183+D184+D185+D186+D168+D170</f>
        <v>6042.9000000000005</v>
      </c>
      <c r="E187" s="23">
        <f t="shared" si="91"/>
        <v>5809.7000000000016</v>
      </c>
      <c r="F187" s="23">
        <f t="shared" si="91"/>
        <v>3378</v>
      </c>
      <c r="G187" s="23">
        <f t="shared" si="91"/>
        <v>233.2</v>
      </c>
      <c r="H187" s="24">
        <f t="shared" si="91"/>
        <v>51.400000000000013</v>
      </c>
      <c r="I187" s="24">
        <f t="shared" si="91"/>
        <v>13.500000000000007</v>
      </c>
      <c r="J187" s="24">
        <f t="shared" si="91"/>
        <v>-34.199999999999996</v>
      </c>
      <c r="K187" s="24">
        <f t="shared" si="91"/>
        <v>37.9</v>
      </c>
      <c r="L187" s="44">
        <f t="shared" si="91"/>
        <v>6094.3000000000011</v>
      </c>
      <c r="M187" s="44">
        <f t="shared" si="91"/>
        <v>5823.2000000000016</v>
      </c>
      <c r="N187" s="44">
        <f t="shared" si="91"/>
        <v>3343.7999999999997</v>
      </c>
      <c r="O187" s="44">
        <f t="shared" si="91"/>
        <v>271.09999999999997</v>
      </c>
    </row>
    <row r="188" spans="1:17" ht="15.95" customHeight="1" x14ac:dyDescent="0.25">
      <c r="A188" s="5" t="s">
        <v>135</v>
      </c>
      <c r="B188" s="573" t="s">
        <v>181</v>
      </c>
      <c r="C188" s="574"/>
      <c r="D188" s="574"/>
      <c r="E188" s="574"/>
      <c r="F188" s="574"/>
      <c r="G188" s="574"/>
      <c r="H188" s="574"/>
      <c r="I188" s="574"/>
      <c r="J188" s="574"/>
      <c r="K188" s="574"/>
      <c r="L188" s="574"/>
      <c r="M188" s="574"/>
      <c r="N188" s="574"/>
      <c r="O188" s="575"/>
    </row>
    <row r="189" spans="1:17" ht="15" customHeight="1" x14ac:dyDescent="0.25">
      <c r="A189" s="5" t="s">
        <v>136</v>
      </c>
      <c r="B189" s="242" t="s">
        <v>20</v>
      </c>
      <c r="C189" s="261"/>
      <c r="D189" s="16">
        <f>SUM(D190:D191)</f>
        <v>326.3</v>
      </c>
      <c r="E189" s="16">
        <f>SUM(E190:E191)</f>
        <v>318.10000000000002</v>
      </c>
      <c r="F189" s="16">
        <f>SUM(F190:F191)</f>
        <v>7.3</v>
      </c>
      <c r="G189" s="16">
        <f>SUM(G190:G191)</f>
        <v>8.1999999999999993</v>
      </c>
      <c r="H189" s="9">
        <f>I189+K189</f>
        <v>0</v>
      </c>
      <c r="I189" s="10">
        <f>SUM(I190:I191)</f>
        <v>0</v>
      </c>
      <c r="J189" s="10">
        <f>SUM(J190:J191)</f>
        <v>0</v>
      </c>
      <c r="K189" s="207">
        <f>SUM(K190:K191)</f>
        <v>0</v>
      </c>
      <c r="L189" s="11">
        <f>M189+O189</f>
        <v>326.3</v>
      </c>
      <c r="M189" s="11">
        <f t="shared" ref="M189:O191" si="92">E189+I189</f>
        <v>318.10000000000002</v>
      </c>
      <c r="N189" s="11">
        <f t="shared" si="92"/>
        <v>7.3</v>
      </c>
      <c r="O189" s="11">
        <f t="shared" si="92"/>
        <v>8.1999999999999993</v>
      </c>
    </row>
    <row r="190" spans="1:17" ht="15" customHeight="1" x14ac:dyDescent="0.25">
      <c r="A190" s="273"/>
      <c r="B190" s="262"/>
      <c r="C190" s="30" t="s">
        <v>25</v>
      </c>
      <c r="D190" s="16">
        <f>E190+G190</f>
        <v>319.2</v>
      </c>
      <c r="E190" s="16">
        <v>311</v>
      </c>
      <c r="F190" s="16">
        <v>7.3</v>
      </c>
      <c r="G190" s="16">
        <v>8.1999999999999993</v>
      </c>
      <c r="H190" s="9">
        <f>I190+K190</f>
        <v>0</v>
      </c>
      <c r="I190" s="10"/>
      <c r="J190" s="10"/>
      <c r="K190" s="207"/>
      <c r="L190" s="12">
        <f>M190+O190</f>
        <v>319.2</v>
      </c>
      <c r="M190" s="12">
        <f t="shared" si="92"/>
        <v>311</v>
      </c>
      <c r="N190" s="12">
        <f t="shared" si="92"/>
        <v>7.3</v>
      </c>
      <c r="O190" s="12">
        <f t="shared" si="92"/>
        <v>8.1999999999999993</v>
      </c>
    </row>
    <row r="191" spans="1:17" ht="15" customHeight="1" x14ac:dyDescent="0.25">
      <c r="A191" s="150"/>
      <c r="B191" s="263"/>
      <c r="C191" s="30" t="s">
        <v>30</v>
      </c>
      <c r="D191" s="16">
        <f>E191+G191</f>
        <v>7.1</v>
      </c>
      <c r="E191" s="16">
        <v>7.1</v>
      </c>
      <c r="F191" s="16"/>
      <c r="G191" s="16"/>
      <c r="H191" s="10">
        <f>I191+K191</f>
        <v>0</v>
      </c>
      <c r="I191" s="10"/>
      <c r="J191" s="10"/>
      <c r="K191" s="207"/>
      <c r="L191" s="12">
        <f>M191+O191</f>
        <v>7.1</v>
      </c>
      <c r="M191" s="12">
        <f t="shared" si="92"/>
        <v>7.1</v>
      </c>
      <c r="N191" s="12">
        <f t="shared" si="92"/>
        <v>0</v>
      </c>
      <c r="O191" s="12">
        <f t="shared" si="92"/>
        <v>0</v>
      </c>
    </row>
    <row r="192" spans="1:17" ht="15.95" customHeight="1" x14ac:dyDescent="0.25">
      <c r="A192" s="20" t="s">
        <v>137</v>
      </c>
      <c r="B192" s="246" t="s">
        <v>178</v>
      </c>
      <c r="C192" s="83"/>
      <c r="D192" s="23">
        <f>D189</f>
        <v>326.3</v>
      </c>
      <c r="E192" s="23">
        <f>E189</f>
        <v>318.10000000000002</v>
      </c>
      <c r="F192" s="23">
        <f>F189</f>
        <v>7.3</v>
      </c>
      <c r="G192" s="23">
        <f>G189</f>
        <v>8.1999999999999993</v>
      </c>
      <c r="H192" s="24">
        <f t="shared" ref="H192:O192" si="93">H189</f>
        <v>0</v>
      </c>
      <c r="I192" s="24">
        <f t="shared" si="93"/>
        <v>0</v>
      </c>
      <c r="J192" s="24">
        <f t="shared" si="93"/>
        <v>0</v>
      </c>
      <c r="K192" s="24">
        <f t="shared" si="93"/>
        <v>0</v>
      </c>
      <c r="L192" s="44">
        <f t="shared" si="93"/>
        <v>326.3</v>
      </c>
      <c r="M192" s="44">
        <f t="shared" si="93"/>
        <v>318.10000000000002</v>
      </c>
      <c r="N192" s="44">
        <f t="shared" si="93"/>
        <v>7.3</v>
      </c>
      <c r="O192" s="44">
        <f t="shared" si="93"/>
        <v>8.1999999999999993</v>
      </c>
    </row>
    <row r="193" spans="1:17" ht="15.95" customHeight="1" x14ac:dyDescent="0.25">
      <c r="A193" s="13" t="s">
        <v>138</v>
      </c>
      <c r="B193" s="573" t="s">
        <v>66</v>
      </c>
      <c r="C193" s="574"/>
      <c r="D193" s="574"/>
      <c r="E193" s="574"/>
      <c r="F193" s="574"/>
      <c r="G193" s="574"/>
      <c r="H193" s="574"/>
      <c r="I193" s="574"/>
      <c r="J193" s="574"/>
      <c r="K193" s="574"/>
      <c r="L193" s="574"/>
      <c r="M193" s="574"/>
      <c r="N193" s="574"/>
      <c r="O193" s="575"/>
    </row>
    <row r="194" spans="1:17" ht="15" customHeight="1" x14ac:dyDescent="0.25">
      <c r="A194" s="19" t="s">
        <v>139</v>
      </c>
      <c r="B194" s="242" t="s">
        <v>20</v>
      </c>
      <c r="C194" s="264" t="s">
        <v>30</v>
      </c>
      <c r="D194" s="16">
        <f t="shared" ref="D194:D208" si="94">E194+G194</f>
        <v>973.5</v>
      </c>
      <c r="E194" s="16">
        <v>429.1</v>
      </c>
      <c r="F194" s="16"/>
      <c r="G194" s="16">
        <v>544.4</v>
      </c>
      <c r="H194" s="9">
        <f>I194+K194</f>
        <v>15.9</v>
      </c>
      <c r="I194" s="10">
        <v>5</v>
      </c>
      <c r="J194" s="10"/>
      <c r="K194" s="207">
        <v>10.9</v>
      </c>
      <c r="L194" s="11">
        <f>M194+O194</f>
        <v>989.4</v>
      </c>
      <c r="M194" s="11">
        <f>E194+I194</f>
        <v>434.1</v>
      </c>
      <c r="N194" s="11">
        <f>F194+J194</f>
        <v>0</v>
      </c>
      <c r="O194" s="11">
        <f>G194+K194</f>
        <v>555.29999999999995</v>
      </c>
    </row>
    <row r="195" spans="1:17" ht="15" customHeight="1" x14ac:dyDescent="0.25">
      <c r="A195" s="13" t="s">
        <v>164</v>
      </c>
      <c r="B195" s="12" t="s">
        <v>7</v>
      </c>
      <c r="C195" s="39" t="s">
        <v>30</v>
      </c>
      <c r="D195" s="16">
        <f t="shared" si="94"/>
        <v>29.6</v>
      </c>
      <c r="E195" s="16">
        <v>29.6</v>
      </c>
      <c r="F195" s="16">
        <v>17.100000000000001</v>
      </c>
      <c r="G195" s="16"/>
      <c r="H195" s="9">
        <f t="shared" ref="H195:H208" si="95">I195+K195</f>
        <v>0</v>
      </c>
      <c r="I195" s="10"/>
      <c r="J195" s="10"/>
      <c r="K195" s="207"/>
      <c r="L195" s="11">
        <f t="shared" ref="L195:L208" si="96">M195+O195</f>
        <v>29.6</v>
      </c>
      <c r="M195" s="11">
        <f t="shared" ref="M195:M208" si="97">E195+I195</f>
        <v>29.6</v>
      </c>
      <c r="N195" s="11">
        <f t="shared" ref="N195:N208" si="98">F195+J195</f>
        <v>17.100000000000001</v>
      </c>
      <c r="O195" s="11">
        <f t="shared" ref="O195:O208" si="99">G195+K195</f>
        <v>0</v>
      </c>
    </row>
    <row r="196" spans="1:17" ht="15" customHeight="1" x14ac:dyDescent="0.25">
      <c r="A196" s="13" t="s">
        <v>140</v>
      </c>
      <c r="B196" s="80" t="s">
        <v>10</v>
      </c>
      <c r="C196" s="39" t="s">
        <v>30</v>
      </c>
      <c r="D196" s="16">
        <f t="shared" si="94"/>
        <v>25.3</v>
      </c>
      <c r="E196" s="16">
        <v>25.3</v>
      </c>
      <c r="F196" s="16">
        <v>15.6</v>
      </c>
      <c r="G196" s="16"/>
      <c r="H196" s="9">
        <f t="shared" si="95"/>
        <v>0</v>
      </c>
      <c r="I196" s="10"/>
      <c r="J196" s="10"/>
      <c r="K196" s="207"/>
      <c r="L196" s="11">
        <f t="shared" si="96"/>
        <v>25.3</v>
      </c>
      <c r="M196" s="11">
        <f t="shared" si="97"/>
        <v>25.3</v>
      </c>
      <c r="N196" s="11">
        <f t="shared" si="98"/>
        <v>15.6</v>
      </c>
      <c r="O196" s="11">
        <f t="shared" si="99"/>
        <v>0</v>
      </c>
    </row>
    <row r="197" spans="1:17" ht="15" customHeight="1" x14ac:dyDescent="0.25">
      <c r="A197" s="243" t="s">
        <v>183</v>
      </c>
      <c r="B197" s="29" t="s">
        <v>11</v>
      </c>
      <c r="C197" s="39" t="s">
        <v>30</v>
      </c>
      <c r="D197" s="16">
        <f t="shared" si="94"/>
        <v>71.8</v>
      </c>
      <c r="E197" s="16">
        <v>71.8</v>
      </c>
      <c r="F197" s="16">
        <v>45.8</v>
      </c>
      <c r="G197" s="16"/>
      <c r="H197" s="9">
        <f t="shared" si="95"/>
        <v>0</v>
      </c>
      <c r="I197" s="10"/>
      <c r="J197" s="10"/>
      <c r="K197" s="207"/>
      <c r="L197" s="11">
        <f t="shared" si="96"/>
        <v>71.8</v>
      </c>
      <c r="M197" s="11">
        <f t="shared" si="97"/>
        <v>71.8</v>
      </c>
      <c r="N197" s="11">
        <f t="shared" si="98"/>
        <v>45.8</v>
      </c>
      <c r="O197" s="11">
        <f t="shared" si="99"/>
        <v>0</v>
      </c>
    </row>
    <row r="198" spans="1:17" ht="15" customHeight="1" x14ac:dyDescent="0.25">
      <c r="A198" s="260" t="s">
        <v>184</v>
      </c>
      <c r="B198" s="29" t="s">
        <v>15</v>
      </c>
      <c r="C198" s="39" t="s">
        <v>30</v>
      </c>
      <c r="D198" s="16">
        <f t="shared" si="94"/>
        <v>27.7</v>
      </c>
      <c r="E198" s="16">
        <v>27.7</v>
      </c>
      <c r="F198" s="16">
        <v>17.3</v>
      </c>
      <c r="G198" s="16"/>
      <c r="H198" s="9">
        <f t="shared" si="95"/>
        <v>0</v>
      </c>
      <c r="I198" s="10"/>
      <c r="J198" s="10"/>
      <c r="K198" s="207"/>
      <c r="L198" s="11">
        <f t="shared" si="96"/>
        <v>27.7</v>
      </c>
      <c r="M198" s="11">
        <f t="shared" si="97"/>
        <v>27.7</v>
      </c>
      <c r="N198" s="11">
        <f t="shared" si="98"/>
        <v>17.3</v>
      </c>
      <c r="O198" s="11">
        <f t="shared" si="99"/>
        <v>0</v>
      </c>
    </row>
    <row r="199" spans="1:17" ht="15" customHeight="1" x14ac:dyDescent="0.25">
      <c r="A199" s="32" t="s">
        <v>185</v>
      </c>
      <c r="B199" s="29" t="s">
        <v>27</v>
      </c>
      <c r="C199" s="39" t="s">
        <v>30</v>
      </c>
      <c r="D199" s="16">
        <f t="shared" si="94"/>
        <v>227.7</v>
      </c>
      <c r="E199" s="16">
        <v>227.7</v>
      </c>
      <c r="F199" s="16">
        <v>156.6</v>
      </c>
      <c r="G199" s="16"/>
      <c r="H199" s="9">
        <f t="shared" si="95"/>
        <v>14</v>
      </c>
      <c r="I199" s="10">
        <v>14</v>
      </c>
      <c r="J199" s="10"/>
      <c r="K199" s="207"/>
      <c r="L199" s="11">
        <f t="shared" si="96"/>
        <v>241.7</v>
      </c>
      <c r="M199" s="11">
        <f t="shared" si="97"/>
        <v>241.7</v>
      </c>
      <c r="N199" s="11">
        <f t="shared" si="98"/>
        <v>156.6</v>
      </c>
      <c r="O199" s="11">
        <f t="shared" si="99"/>
        <v>0</v>
      </c>
    </row>
    <row r="200" spans="1:17" ht="15" customHeight="1" x14ac:dyDescent="0.25">
      <c r="A200" s="13" t="s">
        <v>186</v>
      </c>
      <c r="B200" s="29" t="s">
        <v>57</v>
      </c>
      <c r="C200" s="39" t="s">
        <v>30</v>
      </c>
      <c r="D200" s="16">
        <f t="shared" si="94"/>
        <v>66.5</v>
      </c>
      <c r="E200" s="16">
        <v>66.5</v>
      </c>
      <c r="F200" s="16">
        <v>48.2</v>
      </c>
      <c r="G200" s="16"/>
      <c r="H200" s="9">
        <f t="shared" si="95"/>
        <v>0</v>
      </c>
      <c r="I200" s="10"/>
      <c r="J200" s="10"/>
      <c r="K200" s="207"/>
      <c r="L200" s="11">
        <f t="shared" si="96"/>
        <v>66.5</v>
      </c>
      <c r="M200" s="11">
        <f t="shared" si="97"/>
        <v>66.5</v>
      </c>
      <c r="N200" s="11">
        <f t="shared" si="98"/>
        <v>48.2</v>
      </c>
      <c r="O200" s="11">
        <f t="shared" si="99"/>
        <v>0</v>
      </c>
    </row>
    <row r="201" spans="1:17" ht="15" customHeight="1" x14ac:dyDescent="0.25">
      <c r="A201" s="243" t="s">
        <v>187</v>
      </c>
      <c r="B201" s="29" t="s">
        <v>58</v>
      </c>
      <c r="C201" s="39" t="s">
        <v>30</v>
      </c>
      <c r="D201" s="16">
        <f t="shared" si="94"/>
        <v>49</v>
      </c>
      <c r="E201" s="16">
        <v>49</v>
      </c>
      <c r="F201" s="16">
        <v>33.299999999999997</v>
      </c>
      <c r="G201" s="16"/>
      <c r="H201" s="9">
        <f t="shared" si="95"/>
        <v>0</v>
      </c>
      <c r="I201" s="10"/>
      <c r="J201" s="10"/>
      <c r="K201" s="207"/>
      <c r="L201" s="11">
        <f t="shared" si="96"/>
        <v>49</v>
      </c>
      <c r="M201" s="11">
        <f t="shared" si="97"/>
        <v>49</v>
      </c>
      <c r="N201" s="11">
        <f t="shared" si="98"/>
        <v>33.299999999999997</v>
      </c>
      <c r="O201" s="11">
        <f t="shared" si="99"/>
        <v>0</v>
      </c>
    </row>
    <row r="202" spans="1:17" ht="15" customHeight="1" x14ac:dyDescent="0.25">
      <c r="A202" s="38" t="s">
        <v>188</v>
      </c>
      <c r="B202" s="29" t="s">
        <v>394</v>
      </c>
      <c r="C202" s="39" t="s">
        <v>30</v>
      </c>
      <c r="D202" s="16">
        <f t="shared" si="94"/>
        <v>33.799999999999997</v>
      </c>
      <c r="E202" s="16">
        <v>33.799999999999997</v>
      </c>
      <c r="F202" s="16">
        <v>24.7</v>
      </c>
      <c r="G202" s="16"/>
      <c r="H202" s="9">
        <f t="shared" si="95"/>
        <v>0</v>
      </c>
      <c r="I202" s="10"/>
      <c r="J202" s="10"/>
      <c r="K202" s="207"/>
      <c r="L202" s="11">
        <f t="shared" si="96"/>
        <v>33.799999999999997</v>
      </c>
      <c r="M202" s="11">
        <f t="shared" si="97"/>
        <v>33.799999999999997</v>
      </c>
      <c r="N202" s="11">
        <f t="shared" si="98"/>
        <v>24.7</v>
      </c>
      <c r="O202" s="11">
        <f t="shared" si="99"/>
        <v>0</v>
      </c>
    </row>
    <row r="203" spans="1:17" ht="15" customHeight="1" x14ac:dyDescent="0.25">
      <c r="A203" s="40" t="s">
        <v>189</v>
      </c>
      <c r="B203" s="29" t="s">
        <v>396</v>
      </c>
      <c r="C203" s="39" t="s">
        <v>30</v>
      </c>
      <c r="D203" s="16">
        <f t="shared" si="94"/>
        <v>74.5</v>
      </c>
      <c r="E203" s="16">
        <v>74.5</v>
      </c>
      <c r="F203" s="16">
        <v>51.4</v>
      </c>
      <c r="G203" s="16"/>
      <c r="H203" s="9">
        <f t="shared" si="95"/>
        <v>0</v>
      </c>
      <c r="I203" s="10"/>
      <c r="J203" s="10"/>
      <c r="K203" s="207"/>
      <c r="L203" s="11">
        <f t="shared" si="96"/>
        <v>74.5</v>
      </c>
      <c r="M203" s="11">
        <f t="shared" si="97"/>
        <v>74.5</v>
      </c>
      <c r="N203" s="11">
        <f t="shared" si="98"/>
        <v>51.4</v>
      </c>
      <c r="O203" s="11">
        <f t="shared" si="99"/>
        <v>0</v>
      </c>
    </row>
    <row r="204" spans="1:17" x14ac:dyDescent="0.25">
      <c r="A204" s="32" t="s">
        <v>190</v>
      </c>
      <c r="B204" s="29" t="s">
        <v>67</v>
      </c>
      <c r="C204" s="39" t="s">
        <v>30</v>
      </c>
      <c r="D204" s="16">
        <f t="shared" si="94"/>
        <v>38.6</v>
      </c>
      <c r="E204" s="16">
        <v>38.6</v>
      </c>
      <c r="F204" s="16">
        <v>27.7</v>
      </c>
      <c r="G204" s="16"/>
      <c r="H204" s="9">
        <f t="shared" si="95"/>
        <v>0</v>
      </c>
      <c r="I204" s="10"/>
      <c r="J204" s="10"/>
      <c r="K204" s="207"/>
      <c r="L204" s="11">
        <f t="shared" si="96"/>
        <v>38.6</v>
      </c>
      <c r="M204" s="11">
        <f t="shared" si="97"/>
        <v>38.6</v>
      </c>
      <c r="N204" s="11">
        <f t="shared" si="98"/>
        <v>27.7</v>
      </c>
      <c r="O204" s="11">
        <f t="shared" si="99"/>
        <v>0</v>
      </c>
      <c r="P204" s="37"/>
      <c r="Q204" s="37"/>
    </row>
    <row r="205" spans="1:17" x14ac:dyDescent="0.25">
      <c r="A205" s="32" t="s">
        <v>191</v>
      </c>
      <c r="B205" s="29" t="s">
        <v>154</v>
      </c>
      <c r="C205" s="39" t="s">
        <v>30</v>
      </c>
      <c r="D205" s="16">
        <f t="shared" si="94"/>
        <v>32.4</v>
      </c>
      <c r="E205" s="16">
        <v>32.4</v>
      </c>
      <c r="F205" s="16">
        <v>21.8</v>
      </c>
      <c r="G205" s="16"/>
      <c r="H205" s="9">
        <f t="shared" si="95"/>
        <v>0</v>
      </c>
      <c r="I205" s="10"/>
      <c r="J205" s="10"/>
      <c r="K205" s="207"/>
      <c r="L205" s="11">
        <f t="shared" si="96"/>
        <v>32.4</v>
      </c>
      <c r="M205" s="11">
        <f t="shared" si="97"/>
        <v>32.4</v>
      </c>
      <c r="N205" s="11">
        <f t="shared" si="98"/>
        <v>21.8</v>
      </c>
      <c r="O205" s="11">
        <f t="shared" si="99"/>
        <v>0</v>
      </c>
    </row>
    <row r="206" spans="1:17" x14ac:dyDescent="0.25">
      <c r="A206" s="32" t="s">
        <v>192</v>
      </c>
      <c r="B206" s="29" t="s">
        <v>28</v>
      </c>
      <c r="C206" s="39" t="s">
        <v>30</v>
      </c>
      <c r="D206" s="16">
        <f t="shared" si="94"/>
        <v>473.6</v>
      </c>
      <c r="E206" s="16">
        <v>473.6</v>
      </c>
      <c r="F206" s="16">
        <v>317.60000000000002</v>
      </c>
      <c r="G206" s="16"/>
      <c r="H206" s="9">
        <f t="shared" si="95"/>
        <v>0</v>
      </c>
      <c r="I206" s="10"/>
      <c r="J206" s="10"/>
      <c r="K206" s="207"/>
      <c r="L206" s="11">
        <f t="shared" si="96"/>
        <v>473.6</v>
      </c>
      <c r="M206" s="11">
        <f t="shared" si="97"/>
        <v>473.6</v>
      </c>
      <c r="N206" s="11">
        <f t="shared" si="98"/>
        <v>317.60000000000002</v>
      </c>
      <c r="O206" s="11">
        <f t="shared" si="99"/>
        <v>0</v>
      </c>
      <c r="P206" s="37"/>
      <c r="Q206" s="37"/>
    </row>
    <row r="207" spans="1:17" ht="15" customHeight="1" x14ac:dyDescent="0.25">
      <c r="A207" s="32" t="s">
        <v>193</v>
      </c>
      <c r="B207" s="12" t="s">
        <v>29</v>
      </c>
      <c r="C207" s="39" t="s">
        <v>30</v>
      </c>
      <c r="D207" s="16">
        <f t="shared" si="94"/>
        <v>127.2</v>
      </c>
      <c r="E207" s="16">
        <v>127.2</v>
      </c>
      <c r="F207" s="16">
        <v>91.5</v>
      </c>
      <c r="G207" s="16"/>
      <c r="H207" s="9">
        <f t="shared" si="95"/>
        <v>0</v>
      </c>
      <c r="I207" s="10"/>
      <c r="J207" s="10"/>
      <c r="K207" s="207"/>
      <c r="L207" s="11">
        <f t="shared" si="96"/>
        <v>127.2</v>
      </c>
      <c r="M207" s="11">
        <f t="shared" si="97"/>
        <v>127.2</v>
      </c>
      <c r="N207" s="11">
        <f t="shared" si="98"/>
        <v>91.5</v>
      </c>
      <c r="O207" s="11">
        <f t="shared" si="99"/>
        <v>0</v>
      </c>
      <c r="P207" s="37"/>
      <c r="Q207" s="37"/>
    </row>
    <row r="208" spans="1:17" x14ac:dyDescent="0.25">
      <c r="A208" s="32" t="s">
        <v>141</v>
      </c>
      <c r="B208" s="41" t="s">
        <v>64</v>
      </c>
      <c r="C208" s="39" t="s">
        <v>30</v>
      </c>
      <c r="D208" s="16">
        <f t="shared" si="94"/>
        <v>347.6</v>
      </c>
      <c r="E208" s="16">
        <v>347.6</v>
      </c>
      <c r="F208" s="16">
        <v>232</v>
      </c>
      <c r="G208" s="16"/>
      <c r="H208" s="9">
        <f t="shared" si="95"/>
        <v>0</v>
      </c>
      <c r="I208" s="10"/>
      <c r="J208" s="10"/>
      <c r="K208" s="207"/>
      <c r="L208" s="11">
        <f t="shared" si="96"/>
        <v>347.6</v>
      </c>
      <c r="M208" s="11">
        <f t="shared" si="97"/>
        <v>347.6</v>
      </c>
      <c r="N208" s="11">
        <f t="shared" si="98"/>
        <v>232</v>
      </c>
      <c r="O208" s="11">
        <f t="shared" si="99"/>
        <v>0</v>
      </c>
    </row>
    <row r="209" spans="1:17" ht="15.95" customHeight="1" x14ac:dyDescent="0.25">
      <c r="A209" s="54" t="s">
        <v>142</v>
      </c>
      <c r="B209" s="44" t="s">
        <v>179</v>
      </c>
      <c r="C209" s="78"/>
      <c r="D209" s="265">
        <f>D194+D195+D196+D197+D198+D199+D200+D201+D202+D203+D204+D205+D206+D207+D208</f>
        <v>2598.7999999999997</v>
      </c>
      <c r="E209" s="23">
        <f>E194+E195+E196+E197+E198+E199+E200+E201+E202+E203+E204+E205+E206+E207+E208</f>
        <v>2054.4</v>
      </c>
      <c r="F209" s="23">
        <f t="shared" ref="F209:G209" si="100">F194+F195+F196+F197+F198+F199+F200+F201+F202+F203+F204+F205+F206+F207+F208</f>
        <v>1100.5999999999999</v>
      </c>
      <c r="G209" s="23">
        <f t="shared" si="100"/>
        <v>544.4</v>
      </c>
      <c r="H209" s="9">
        <f>H194+H195+H196+H197+H198+H199+H200+H201+H202+H203+H204+H205+H206+H207+H208</f>
        <v>29.9</v>
      </c>
      <c r="I209" s="10">
        <f>I194+I195+I196+I197+I198+I199+I200+I201+I202+I203+I204+I205+I206+I207+I208</f>
        <v>19</v>
      </c>
      <c r="J209" s="10">
        <f t="shared" ref="J209:K209" si="101">J194+J195+J196+J197+J198+J199+J200+J201+J202+J203+J204+J205+J206+J207+J208</f>
        <v>0</v>
      </c>
      <c r="K209" s="10">
        <f t="shared" si="101"/>
        <v>10.9</v>
      </c>
      <c r="L209" s="44">
        <f>L194+L195+L196+L197+L198+L199+L200+L201+L202+L203+L204+L205+L206+L207+L208</f>
        <v>2628.7</v>
      </c>
      <c r="M209" s="44">
        <f>M194+M195+M196+M197+M198+M199+M200+M201+M202+M203+M204+M205+M206+M207+M208</f>
        <v>2073.4</v>
      </c>
      <c r="N209" s="44">
        <f t="shared" ref="N209:O209" si="102">N194+N195+N196+N197+N198+N199+N200+N201+N202+N203+N204+N205+N206+N207+N208</f>
        <v>1100.5999999999999</v>
      </c>
      <c r="O209" s="44">
        <f t="shared" si="102"/>
        <v>555.29999999999995</v>
      </c>
    </row>
    <row r="210" spans="1:17" ht="17.25" customHeight="1" x14ac:dyDescent="0.25">
      <c r="A210" s="32" t="s">
        <v>143</v>
      </c>
      <c r="B210" s="573" t="s">
        <v>68</v>
      </c>
      <c r="C210" s="574"/>
      <c r="D210" s="574"/>
      <c r="E210" s="574"/>
      <c r="F210" s="574"/>
      <c r="G210" s="574"/>
      <c r="H210" s="574"/>
      <c r="I210" s="574"/>
      <c r="J210" s="574"/>
      <c r="K210" s="574"/>
      <c r="L210" s="574"/>
      <c r="M210" s="574"/>
      <c r="N210" s="574"/>
      <c r="O210" s="575"/>
    </row>
    <row r="211" spans="1:17" ht="17.25" customHeight="1" x14ac:dyDescent="0.25">
      <c r="A211" s="32" t="s">
        <v>144</v>
      </c>
      <c r="B211" s="6" t="s">
        <v>20</v>
      </c>
      <c r="C211" s="181"/>
      <c r="D211" s="16">
        <f t="shared" ref="D211:D213" si="103">E211+G211</f>
        <v>2017.4</v>
      </c>
      <c r="E211" s="16">
        <f>E212+E213</f>
        <v>1987.4</v>
      </c>
      <c r="F211" s="16">
        <f t="shared" ref="F211:G211" si="104">F212+F213</f>
        <v>0</v>
      </c>
      <c r="G211" s="16">
        <f t="shared" si="104"/>
        <v>30</v>
      </c>
      <c r="H211" s="9">
        <f t="shared" ref="H211:H213" si="105">I211+K211</f>
        <v>-31.5</v>
      </c>
      <c r="I211" s="10">
        <f t="shared" ref="I211" si="106">I212+I213</f>
        <v>-31.5</v>
      </c>
      <c r="J211" s="10">
        <f t="shared" ref="J211" si="107">J212+J213</f>
        <v>0</v>
      </c>
      <c r="K211" s="10">
        <f t="shared" ref="K211" si="108">K212+K213</f>
        <v>0</v>
      </c>
      <c r="L211" s="11">
        <f t="shared" ref="L211:L213" si="109">M211+O211</f>
        <v>1985.9</v>
      </c>
      <c r="M211" s="11">
        <f t="shared" ref="M211" si="110">M212+M213</f>
        <v>1955.9</v>
      </c>
      <c r="N211" s="11">
        <f t="shared" ref="N211" si="111">N212+N213</f>
        <v>0</v>
      </c>
      <c r="O211" s="11">
        <f t="shared" ref="O211" si="112">O212+O213</f>
        <v>30</v>
      </c>
    </row>
    <row r="212" spans="1:17" x14ac:dyDescent="0.25">
      <c r="A212" s="40"/>
      <c r="B212" s="6"/>
      <c r="C212" s="15" t="s">
        <v>32</v>
      </c>
      <c r="D212" s="16">
        <f t="shared" si="103"/>
        <v>5</v>
      </c>
      <c r="E212" s="16">
        <v>5</v>
      </c>
      <c r="F212" s="16"/>
      <c r="G212" s="16"/>
      <c r="H212" s="9">
        <f t="shared" si="105"/>
        <v>0</v>
      </c>
      <c r="I212" s="10"/>
      <c r="J212" s="10"/>
      <c r="K212" s="207"/>
      <c r="L212" s="12">
        <f t="shared" si="109"/>
        <v>5</v>
      </c>
      <c r="M212" s="12">
        <f t="shared" ref="M212" si="113">E212+I212</f>
        <v>5</v>
      </c>
      <c r="N212" s="12">
        <f t="shared" ref="N212" si="114">F212+J212</f>
        <v>0</v>
      </c>
      <c r="O212" s="12">
        <f t="shared" ref="O212" si="115">G212+K212</f>
        <v>0</v>
      </c>
    </row>
    <row r="213" spans="1:17" ht="17.25" customHeight="1" x14ac:dyDescent="0.25">
      <c r="A213" s="40"/>
      <c r="B213" s="6"/>
      <c r="C213" s="181" t="s">
        <v>24</v>
      </c>
      <c r="D213" s="16">
        <f t="shared" si="103"/>
        <v>2012.4</v>
      </c>
      <c r="E213" s="16">
        <f>E214+E215</f>
        <v>1982.4</v>
      </c>
      <c r="F213" s="16">
        <f t="shared" ref="F213:G213" si="116">F214+F215</f>
        <v>0</v>
      </c>
      <c r="G213" s="16">
        <f t="shared" si="116"/>
        <v>30</v>
      </c>
      <c r="H213" s="9">
        <f t="shared" si="105"/>
        <v>-31.5</v>
      </c>
      <c r="I213" s="10">
        <f t="shared" ref="I213" si="117">I214+I215</f>
        <v>-31.5</v>
      </c>
      <c r="J213" s="10">
        <f t="shared" ref="J213" si="118">J214+J215</f>
        <v>0</v>
      </c>
      <c r="K213" s="10">
        <f t="shared" ref="K213" si="119">K214+K215</f>
        <v>0</v>
      </c>
      <c r="L213" s="11">
        <f t="shared" si="109"/>
        <v>1980.9</v>
      </c>
      <c r="M213" s="11">
        <f t="shared" ref="M213" si="120">M214+M215</f>
        <v>1950.9</v>
      </c>
      <c r="N213" s="11">
        <f t="shared" ref="N213" si="121">N214+N215</f>
        <v>0</v>
      </c>
      <c r="O213" s="11">
        <f t="shared" ref="O213" si="122">O214+O215</f>
        <v>30</v>
      </c>
    </row>
    <row r="214" spans="1:17" hidden="1" x14ac:dyDescent="0.25">
      <c r="A214" s="40"/>
      <c r="B214" s="266" t="s">
        <v>8</v>
      </c>
      <c r="C214" s="252"/>
      <c r="D214" s="254">
        <f t="shared" ref="D214:D219" si="123">E214+G214</f>
        <v>1453.4</v>
      </c>
      <c r="E214" s="254">
        <v>1423.4</v>
      </c>
      <c r="F214" s="254"/>
      <c r="G214" s="254">
        <v>30</v>
      </c>
      <c r="H214" s="254">
        <f t="shared" ref="H214:H219" si="124">I214+K214</f>
        <v>-31.5</v>
      </c>
      <c r="I214" s="254">
        <v>-31.5</v>
      </c>
      <c r="J214" s="254"/>
      <c r="K214" s="254"/>
      <c r="L214" s="254">
        <f t="shared" ref="L214:L219" si="125">M214+O214</f>
        <v>1421.9</v>
      </c>
      <c r="M214" s="254">
        <f t="shared" ref="M214:M219" si="126">E214+I214</f>
        <v>1391.9</v>
      </c>
      <c r="N214" s="254">
        <f t="shared" ref="N214:N219" si="127">F214+J214</f>
        <v>0</v>
      </c>
      <c r="O214" s="254">
        <f t="shared" ref="O214:O219" si="128">G214+K214</f>
        <v>30</v>
      </c>
    </row>
    <row r="215" spans="1:17" x14ac:dyDescent="0.25">
      <c r="A215" s="243"/>
      <c r="B215" s="267" t="s">
        <v>159</v>
      </c>
      <c r="C215" s="182"/>
      <c r="D215" s="249">
        <f t="shared" si="123"/>
        <v>559</v>
      </c>
      <c r="E215" s="16">
        <v>559</v>
      </c>
      <c r="F215" s="16"/>
      <c r="G215" s="16"/>
      <c r="H215" s="9">
        <f t="shared" si="124"/>
        <v>0</v>
      </c>
      <c r="I215" s="10"/>
      <c r="J215" s="10"/>
      <c r="K215" s="207"/>
      <c r="L215" s="12">
        <f t="shared" si="125"/>
        <v>559</v>
      </c>
      <c r="M215" s="12">
        <f t="shared" si="126"/>
        <v>559</v>
      </c>
      <c r="N215" s="12">
        <f t="shared" si="127"/>
        <v>0</v>
      </c>
      <c r="O215" s="12">
        <f t="shared" si="128"/>
        <v>0</v>
      </c>
    </row>
    <row r="216" spans="1:17" ht="15" customHeight="1" x14ac:dyDescent="0.25">
      <c r="A216" s="13" t="s">
        <v>145</v>
      </c>
      <c r="B216" s="80" t="s">
        <v>52</v>
      </c>
      <c r="C216" s="81" t="s">
        <v>24</v>
      </c>
      <c r="D216" s="16">
        <f t="shared" si="123"/>
        <v>242.2</v>
      </c>
      <c r="E216" s="16">
        <v>242.2</v>
      </c>
      <c r="F216" s="16">
        <v>157.5</v>
      </c>
      <c r="G216" s="16"/>
      <c r="H216" s="9">
        <f t="shared" si="124"/>
        <v>0</v>
      </c>
      <c r="I216" s="10"/>
      <c r="J216" s="10"/>
      <c r="K216" s="207"/>
      <c r="L216" s="12">
        <f t="shared" si="125"/>
        <v>242.2</v>
      </c>
      <c r="M216" s="12">
        <f t="shared" si="126"/>
        <v>242.2</v>
      </c>
      <c r="N216" s="12">
        <f t="shared" si="127"/>
        <v>157.5</v>
      </c>
      <c r="O216" s="12">
        <f t="shared" si="128"/>
        <v>0</v>
      </c>
    </row>
    <row r="217" spans="1:17" ht="15" customHeight="1" x14ac:dyDescent="0.25">
      <c r="A217" s="19" t="s">
        <v>146</v>
      </c>
      <c r="B217" s="29" t="s">
        <v>53</v>
      </c>
      <c r="C217" s="30" t="s">
        <v>24</v>
      </c>
      <c r="D217" s="16">
        <f t="shared" si="123"/>
        <v>439.1</v>
      </c>
      <c r="E217" s="16">
        <v>439.1</v>
      </c>
      <c r="F217" s="16">
        <v>321.2</v>
      </c>
      <c r="G217" s="16"/>
      <c r="H217" s="9">
        <f t="shared" si="124"/>
        <v>0</v>
      </c>
      <c r="I217" s="10"/>
      <c r="J217" s="10"/>
      <c r="K217" s="207"/>
      <c r="L217" s="12">
        <f t="shared" si="125"/>
        <v>439.1</v>
      </c>
      <c r="M217" s="12">
        <f t="shared" si="126"/>
        <v>439.1</v>
      </c>
      <c r="N217" s="12">
        <f t="shared" si="127"/>
        <v>321.2</v>
      </c>
      <c r="O217" s="12">
        <f t="shared" si="128"/>
        <v>0</v>
      </c>
    </row>
    <row r="218" spans="1:17" ht="15" customHeight="1" x14ac:dyDescent="0.25">
      <c r="A218" s="38" t="s">
        <v>147</v>
      </c>
      <c r="B218" s="29" t="s">
        <v>167</v>
      </c>
      <c r="C218" s="30" t="s">
        <v>24</v>
      </c>
      <c r="D218" s="16">
        <f t="shared" si="123"/>
        <v>57.5</v>
      </c>
      <c r="E218" s="16">
        <v>57.5</v>
      </c>
      <c r="F218" s="16">
        <v>44</v>
      </c>
      <c r="G218" s="16"/>
      <c r="H218" s="9">
        <f t="shared" si="124"/>
        <v>-18.7</v>
      </c>
      <c r="I218" s="10">
        <v>-18.7</v>
      </c>
      <c r="J218" s="10">
        <v>-14.3</v>
      </c>
      <c r="K218" s="207"/>
      <c r="L218" s="12">
        <f t="shared" si="125"/>
        <v>38.799999999999997</v>
      </c>
      <c r="M218" s="12">
        <f t="shared" si="126"/>
        <v>38.799999999999997</v>
      </c>
      <c r="N218" s="12">
        <f t="shared" si="127"/>
        <v>29.7</v>
      </c>
      <c r="O218" s="12">
        <f t="shared" si="128"/>
        <v>0</v>
      </c>
    </row>
    <row r="219" spans="1:17" s="37" customFormat="1" ht="15" customHeight="1" x14ac:dyDescent="0.25">
      <c r="A219" s="13" t="s">
        <v>148</v>
      </c>
      <c r="B219" s="12" t="s">
        <v>69</v>
      </c>
      <c r="C219" s="30" t="s">
        <v>24</v>
      </c>
      <c r="D219" s="16">
        <f t="shared" si="123"/>
        <v>538.4</v>
      </c>
      <c r="E219" s="16">
        <v>538.4</v>
      </c>
      <c r="F219" s="16">
        <v>330.4</v>
      </c>
      <c r="G219" s="16"/>
      <c r="H219" s="9">
        <f t="shared" si="124"/>
        <v>0</v>
      </c>
      <c r="I219" s="10"/>
      <c r="J219" s="10"/>
      <c r="K219" s="207"/>
      <c r="L219" s="12">
        <f t="shared" si="125"/>
        <v>538.4</v>
      </c>
      <c r="M219" s="12">
        <f t="shared" si="126"/>
        <v>538.4</v>
      </c>
      <c r="N219" s="12">
        <f t="shared" si="127"/>
        <v>330.4</v>
      </c>
      <c r="O219" s="12">
        <f t="shared" si="128"/>
        <v>0</v>
      </c>
      <c r="P219" s="2"/>
      <c r="Q219" s="2"/>
    </row>
    <row r="220" spans="1:17" s="37" customFormat="1" ht="15" customHeight="1" x14ac:dyDescent="0.25">
      <c r="A220" s="19" t="s">
        <v>149</v>
      </c>
      <c r="B220" s="12" t="s">
        <v>568</v>
      </c>
      <c r="C220" s="30" t="s">
        <v>24</v>
      </c>
      <c r="D220" s="16">
        <f t="shared" ref="D220" si="129">E220+G220</f>
        <v>0</v>
      </c>
      <c r="E220" s="16"/>
      <c r="F220" s="16"/>
      <c r="G220" s="16"/>
      <c r="H220" s="9">
        <f t="shared" ref="H220" si="130">I220+K220</f>
        <v>74.599999999999994</v>
      </c>
      <c r="I220" s="10">
        <v>74.599999999999994</v>
      </c>
      <c r="J220" s="10">
        <v>53.6</v>
      </c>
      <c r="K220" s="207"/>
      <c r="L220" s="12">
        <f t="shared" ref="L220" si="131">M220+O220</f>
        <v>74.599999999999994</v>
      </c>
      <c r="M220" s="12">
        <f t="shared" ref="M220" si="132">E220+I220</f>
        <v>74.599999999999994</v>
      </c>
      <c r="N220" s="12">
        <f t="shared" ref="N220" si="133">F220+J220</f>
        <v>53.6</v>
      </c>
      <c r="O220" s="12">
        <f t="shared" ref="O220" si="134">G220+K220</f>
        <v>0</v>
      </c>
      <c r="P220" s="2"/>
      <c r="Q220" s="2"/>
    </row>
    <row r="221" spans="1:17" ht="15.95" customHeight="1" x14ac:dyDescent="0.25">
      <c r="A221" s="54" t="s">
        <v>150</v>
      </c>
      <c r="B221" s="246" t="s">
        <v>180</v>
      </c>
      <c r="C221" s="25"/>
      <c r="D221" s="23">
        <f t="shared" ref="D221:L221" si="135">D211+D216+D217+D218+D219</f>
        <v>3294.6</v>
      </c>
      <c r="E221" s="23">
        <f>E211+E216+E217+E218+E219+E220</f>
        <v>3264.6</v>
      </c>
      <c r="F221" s="23">
        <f t="shared" ref="F221:G221" si="136">F211+F216+F217+F218+F219+F220</f>
        <v>853.1</v>
      </c>
      <c r="G221" s="23">
        <f t="shared" si="136"/>
        <v>30</v>
      </c>
      <c r="H221" s="24">
        <f t="shared" si="135"/>
        <v>-50.2</v>
      </c>
      <c r="I221" s="24">
        <f t="shared" ref="I221" si="137">I211+I216+I217+I218+I219+I220</f>
        <v>24.399999999999991</v>
      </c>
      <c r="J221" s="24">
        <f t="shared" ref="J221" si="138">J211+J216+J217+J218+J219+J220</f>
        <v>39.299999999999997</v>
      </c>
      <c r="K221" s="258">
        <f t="shared" ref="K221" si="139">K211+K216+K217+K218+K219+K220</f>
        <v>0</v>
      </c>
      <c r="L221" s="49">
        <f t="shared" si="135"/>
        <v>3244.4</v>
      </c>
      <c r="M221" s="49">
        <f t="shared" ref="M221" si="140">M211+M216+M217+M218+M219+M220</f>
        <v>3289</v>
      </c>
      <c r="N221" s="49">
        <f t="shared" ref="N221" si="141">N211+N216+N217+N218+N219+N220</f>
        <v>892.4</v>
      </c>
      <c r="O221" s="49">
        <f t="shared" ref="O221" si="142">O211+O216+O217+O218+O219+O220</f>
        <v>30</v>
      </c>
    </row>
    <row r="222" spans="1:17" ht="15.95" customHeight="1" x14ac:dyDescent="0.25">
      <c r="A222" s="54" t="s">
        <v>151</v>
      </c>
      <c r="B222" s="188" t="s">
        <v>172</v>
      </c>
      <c r="C222" s="46"/>
      <c r="D222" s="23">
        <f>E222+G222</f>
        <v>20312.400000000001</v>
      </c>
      <c r="E222" s="23">
        <f>E89+E143+E147+E187+E192+E209+E221</f>
        <v>17810.7</v>
      </c>
      <c r="F222" s="23">
        <f>F89+F143+F147+F187+F192+F209+F221</f>
        <v>7518.6</v>
      </c>
      <c r="G222" s="23">
        <f>G89+G143+G147+G187+G192+G209+G221</f>
        <v>2501.7000000000003</v>
      </c>
      <c r="H222" s="24">
        <f t="shared" ref="H222" si="143">I222+K222</f>
        <v>502.3</v>
      </c>
      <c r="I222" s="24">
        <f t="shared" ref="I222:K222" si="144">I89+I143+I147+I187+I192+I209+I221</f>
        <v>378.8</v>
      </c>
      <c r="J222" s="24">
        <f t="shared" si="144"/>
        <v>91.5</v>
      </c>
      <c r="K222" s="258">
        <f t="shared" si="144"/>
        <v>123.5</v>
      </c>
      <c r="L222" s="49">
        <f t="shared" ref="L222" si="145">M222+O222</f>
        <v>20814.7</v>
      </c>
      <c r="M222" s="49">
        <f t="shared" ref="M222:O222" si="146">M89+M143+M147+M187+M192+M209+M221</f>
        <v>18189.5</v>
      </c>
      <c r="N222" s="49">
        <f t="shared" si="146"/>
        <v>7610.0999999999985</v>
      </c>
      <c r="O222" s="49">
        <f t="shared" si="146"/>
        <v>2625.2</v>
      </c>
      <c r="P222" s="23">
        <f t="shared" ref="P222" si="147">Q222+S222</f>
        <v>0</v>
      </c>
      <c r="Q222" s="23">
        <f t="shared" ref="Q222" si="148">Q89+Q143+Q147+Q187+Q192+Q209+Q221</f>
        <v>0</v>
      </c>
    </row>
    <row r="223" spans="1:17" ht="15.95" customHeight="1" x14ac:dyDescent="0.25">
      <c r="A223" s="269"/>
      <c r="B223" s="229" t="s">
        <v>204</v>
      </c>
      <c r="C223" s="46"/>
      <c r="D223" s="23"/>
      <c r="E223" s="23"/>
      <c r="F223" s="23"/>
      <c r="G223" s="23"/>
      <c r="H223" s="9"/>
      <c r="I223" s="10"/>
      <c r="J223" s="10"/>
      <c r="K223" s="207"/>
      <c r="L223" s="49"/>
      <c r="M223" s="49"/>
      <c r="N223" s="49"/>
      <c r="O223" s="49"/>
    </row>
    <row r="224" spans="1:17" s="37" customFormat="1" ht="15.95" customHeight="1" x14ac:dyDescent="0.25">
      <c r="A224" s="99"/>
      <c r="B224" s="270" t="s">
        <v>348</v>
      </c>
      <c r="C224" s="25"/>
      <c r="D224" s="96">
        <f>E224+G224</f>
        <v>580</v>
      </c>
      <c r="E224" s="96">
        <f>E22+E26+E215</f>
        <v>580</v>
      </c>
      <c r="F224" s="96">
        <f>F22+F26+F215</f>
        <v>16</v>
      </c>
      <c r="G224" s="96">
        <f>G22+G26+G215</f>
        <v>0</v>
      </c>
      <c r="H224" s="199">
        <f t="shared" ref="H224" si="149">I224+K224</f>
        <v>0</v>
      </c>
      <c r="I224" s="100">
        <f>I22+I26+I215</f>
        <v>0</v>
      </c>
      <c r="J224" s="100">
        <f>J22+J26+J215</f>
        <v>0</v>
      </c>
      <c r="K224" s="268">
        <f>K22+K26+K215</f>
        <v>0</v>
      </c>
      <c r="L224" s="101">
        <f t="shared" ref="L224" si="150">M224+O224</f>
        <v>580</v>
      </c>
      <c r="M224" s="101">
        <f>M22+M26+M215</f>
        <v>580</v>
      </c>
      <c r="N224" s="101">
        <f>N22+N26+N215</f>
        <v>16</v>
      </c>
      <c r="O224" s="101">
        <f>O22+O26+O215</f>
        <v>0</v>
      </c>
      <c r="P224" s="2"/>
      <c r="Q224" s="2"/>
    </row>
    <row r="225" spans="1:17" s="37" customFormat="1" ht="27.95" customHeight="1" x14ac:dyDescent="0.25">
      <c r="A225" s="210"/>
      <c r="B225" s="201" t="s">
        <v>60</v>
      </c>
      <c r="C225" s="25"/>
      <c r="D225" s="96">
        <f>E225+G225</f>
        <v>950</v>
      </c>
      <c r="E225" s="96">
        <f>E96</f>
        <v>950</v>
      </c>
      <c r="F225" s="96">
        <f>F96</f>
        <v>0</v>
      </c>
      <c r="G225" s="96">
        <f>G96</f>
        <v>0</v>
      </c>
      <c r="H225" s="199">
        <f>I225+K225</f>
        <v>0</v>
      </c>
      <c r="I225" s="100">
        <f>I96</f>
        <v>0</v>
      </c>
      <c r="J225" s="100">
        <f>J96</f>
        <v>0</v>
      </c>
      <c r="K225" s="268">
        <f>K96</f>
        <v>0</v>
      </c>
      <c r="L225" s="101">
        <f>M225+O225</f>
        <v>950</v>
      </c>
      <c r="M225" s="101">
        <f>M96</f>
        <v>950</v>
      </c>
      <c r="N225" s="101">
        <f>N96</f>
        <v>0</v>
      </c>
      <c r="O225" s="101">
        <f>O96</f>
        <v>0</v>
      </c>
      <c r="P225" s="2"/>
      <c r="Q225" s="2"/>
    </row>
    <row r="226" spans="1:17" x14ac:dyDescent="0.25">
      <c r="A226" s="6"/>
      <c r="B226" s="50"/>
      <c r="C226" s="51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6"/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70" t="s">
        <v>305</v>
      </c>
      <c r="Q227" s="71">
        <f>SUMIF(C20:C219,1,L20:L219)</f>
        <v>4484.5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70" t="s">
        <v>306</v>
      </c>
      <c r="Q228" s="71">
        <f>SUMIF(C20:C219,2,L20:L219)</f>
        <v>0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70" t="s">
        <v>307</v>
      </c>
      <c r="Q229" s="71">
        <f>SUMIF(C20:C219,3,L20:L219)</f>
        <v>63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0" t="s">
        <v>308</v>
      </c>
      <c r="Q230" s="71">
        <f>SUMIF(C20:C219,4,L20:L219)</f>
        <v>917.39999999999986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0" t="s">
        <v>311</v>
      </c>
      <c r="Q231" s="71">
        <f>SUMIF(C23:C221,5,L23:L221)</f>
        <v>1528.1000000000001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 t="s">
        <v>309</v>
      </c>
      <c r="Q232" s="71">
        <f>SUMIF(C20:C219,6,L20:L219)</f>
        <v>1440.1999999999998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 t="s">
        <v>310</v>
      </c>
      <c r="Q233" s="71">
        <f>SUMIF(C20:C219,7,L20:L219)</f>
        <v>117.89999999999999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0" t="s">
        <v>312</v>
      </c>
      <c r="Q234" s="71">
        <f>SUMIF(C20:C219,8,L20:L219)</f>
        <v>2707.3999999999996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0" t="s">
        <v>313</v>
      </c>
      <c r="Q235" s="71">
        <f>SUMIF(C20:C219,9,L20:L219)</f>
        <v>6086.300000000002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0" t="s">
        <v>314</v>
      </c>
      <c r="Q236" s="71">
        <f>SUMIF(C20:C220,10,L20:L220)</f>
        <v>3469.9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5" t="s">
        <v>172</v>
      </c>
      <c r="Q237" s="76">
        <f>SUM(Q227:Q236)</f>
        <v>20814.700000000004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7"/>
      <c r="Q238" s="77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7"/>
      <c r="Q239" s="77">
        <f>Q237-L222</f>
        <v>0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</sheetData>
  <mergeCells count="35">
    <mergeCell ref="B7:O7"/>
    <mergeCell ref="B8:N8"/>
    <mergeCell ref="A16:A18"/>
    <mergeCell ref="C16:C18"/>
    <mergeCell ref="I16:K16"/>
    <mergeCell ref="E16:G16"/>
    <mergeCell ref="A14:O14"/>
    <mergeCell ref="E17:F17"/>
    <mergeCell ref="M17:N17"/>
    <mergeCell ref="I17:J17"/>
    <mergeCell ref="K17:K18"/>
    <mergeCell ref="B16:B18"/>
    <mergeCell ref="B9:O9"/>
    <mergeCell ref="B10:N10"/>
    <mergeCell ref="B11:O11"/>
    <mergeCell ref="B12:N12"/>
    <mergeCell ref="B210:O210"/>
    <mergeCell ref="B148:O148"/>
    <mergeCell ref="B188:O188"/>
    <mergeCell ref="D16:D18"/>
    <mergeCell ref="L16:L18"/>
    <mergeCell ref="B90:O90"/>
    <mergeCell ref="B19:O19"/>
    <mergeCell ref="O17:O18"/>
    <mergeCell ref="M16:O16"/>
    <mergeCell ref="H16:H18"/>
    <mergeCell ref="G17:G18"/>
    <mergeCell ref="B193:O193"/>
    <mergeCell ref="B144:O144"/>
    <mergeCell ref="B6:N6"/>
    <mergeCell ref="B5:O5"/>
    <mergeCell ref="B1:O1"/>
    <mergeCell ref="B2:O2"/>
    <mergeCell ref="B3:O3"/>
    <mergeCell ref="B4:O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2"/>
  <sheetViews>
    <sheetView showZeros="0" workbookViewId="0">
      <selection activeCell="B12" sqref="B12:N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25" t="s">
        <v>328</v>
      </c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</row>
    <row r="2" spans="1:15" x14ac:dyDescent="0.25">
      <c r="B2" s="625" t="s">
        <v>447</v>
      </c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</row>
    <row r="3" spans="1:15" x14ac:dyDescent="0.25">
      <c r="B3" s="625" t="s">
        <v>505</v>
      </c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</row>
    <row r="4" spans="1:15" x14ac:dyDescent="0.25">
      <c r="B4" s="625" t="s">
        <v>339</v>
      </c>
      <c r="C4" s="625"/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5"/>
      <c r="O4" s="625"/>
    </row>
    <row r="5" spans="1:15" x14ac:dyDescent="0.25">
      <c r="B5" s="626" t="s">
        <v>510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1:15" x14ac:dyDescent="0.25">
      <c r="B6" s="627" t="s">
        <v>513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470"/>
    </row>
    <row r="7" spans="1:15" x14ac:dyDescent="0.25">
      <c r="B7" s="626" t="s">
        <v>522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</row>
    <row r="8" spans="1:15" x14ac:dyDescent="0.25">
      <c r="B8" s="627" t="s">
        <v>540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474"/>
    </row>
    <row r="9" spans="1:15" x14ac:dyDescent="0.25">
      <c r="B9" s="626" t="s">
        <v>546</v>
      </c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</row>
    <row r="10" spans="1:15" x14ac:dyDescent="0.25">
      <c r="B10" s="627" t="s">
        <v>557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530"/>
    </row>
    <row r="11" spans="1:15" x14ac:dyDescent="0.25">
      <c r="B11" s="626" t="s">
        <v>562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</row>
    <row r="12" spans="1:15" x14ac:dyDescent="0.25">
      <c r="B12" s="627" t="s">
        <v>576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542"/>
    </row>
    <row r="13" spans="1:15" x14ac:dyDescent="0.25"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</row>
    <row r="14" spans="1:15" ht="31.5" customHeight="1" x14ac:dyDescent="0.25">
      <c r="A14" s="556" t="s">
        <v>455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61" t="s">
        <v>5</v>
      </c>
      <c r="B16" s="564" t="s">
        <v>327</v>
      </c>
      <c r="C16" s="564" t="s">
        <v>54</v>
      </c>
      <c r="D16" s="577" t="s">
        <v>336</v>
      </c>
      <c r="E16" s="581" t="s">
        <v>194</v>
      </c>
      <c r="F16" s="581"/>
      <c r="G16" s="582"/>
      <c r="H16" s="567" t="s">
        <v>338</v>
      </c>
      <c r="I16" s="570" t="s">
        <v>194</v>
      </c>
      <c r="J16" s="571"/>
      <c r="K16" s="572"/>
      <c r="L16" s="576" t="s">
        <v>0</v>
      </c>
      <c r="M16" s="584" t="s">
        <v>194</v>
      </c>
      <c r="N16" s="585"/>
      <c r="O16" s="586"/>
    </row>
    <row r="17" spans="1:15" x14ac:dyDescent="0.25">
      <c r="A17" s="562"/>
      <c r="B17" s="565"/>
      <c r="C17" s="565"/>
      <c r="D17" s="578"/>
      <c r="E17" s="582" t="s">
        <v>1</v>
      </c>
      <c r="F17" s="593"/>
      <c r="G17" s="583" t="s">
        <v>2</v>
      </c>
      <c r="H17" s="568"/>
      <c r="I17" s="591" t="s">
        <v>1</v>
      </c>
      <c r="J17" s="591"/>
      <c r="K17" s="560" t="s">
        <v>2</v>
      </c>
      <c r="L17" s="576"/>
      <c r="M17" s="576" t="s">
        <v>1</v>
      </c>
      <c r="N17" s="576"/>
      <c r="O17" s="559" t="s">
        <v>2</v>
      </c>
    </row>
    <row r="18" spans="1:15" ht="30.75" customHeight="1" x14ac:dyDescent="0.25">
      <c r="A18" s="563"/>
      <c r="B18" s="566"/>
      <c r="C18" s="566"/>
      <c r="D18" s="579"/>
      <c r="E18" s="137" t="s">
        <v>3</v>
      </c>
      <c r="F18" s="138" t="s">
        <v>4</v>
      </c>
      <c r="G18" s="583"/>
      <c r="H18" s="569"/>
      <c r="I18" s="140" t="s">
        <v>3</v>
      </c>
      <c r="J18" s="135" t="s">
        <v>4</v>
      </c>
      <c r="K18" s="560"/>
      <c r="L18" s="576"/>
      <c r="M18" s="136" t="s">
        <v>3</v>
      </c>
      <c r="N18" s="134" t="s">
        <v>4</v>
      </c>
      <c r="O18" s="559"/>
    </row>
    <row r="19" spans="1:15" ht="15.95" customHeight="1" x14ac:dyDescent="0.25">
      <c r="A19" s="5" t="s">
        <v>71</v>
      </c>
      <c r="B19" s="573" t="s">
        <v>6</v>
      </c>
      <c r="C19" s="574"/>
      <c r="D19" s="574"/>
      <c r="E19" s="574"/>
      <c r="F19" s="574"/>
      <c r="G19" s="574"/>
      <c r="H19" s="574"/>
      <c r="I19" s="574"/>
      <c r="J19" s="574"/>
      <c r="K19" s="574"/>
      <c r="L19" s="574"/>
      <c r="M19" s="574"/>
      <c r="N19" s="574"/>
      <c r="O19" s="575"/>
    </row>
    <row r="20" spans="1:15" ht="15" customHeight="1" x14ac:dyDescent="0.25">
      <c r="A20" s="154" t="s">
        <v>182</v>
      </c>
      <c r="B20" s="80" t="s">
        <v>20</v>
      </c>
      <c r="C20" s="155"/>
      <c r="D20" s="156">
        <f>SUM(D22:D37)</f>
        <v>352.4</v>
      </c>
      <c r="E20" s="156">
        <f>SUM(E22:E37)</f>
        <v>352.4</v>
      </c>
      <c r="F20" s="156">
        <f t="shared" ref="F20:O20" si="0">SUM(F22:F37)</f>
        <v>222</v>
      </c>
      <c r="G20" s="156">
        <f t="shared" si="0"/>
        <v>0</v>
      </c>
      <c r="H20" s="157">
        <f t="shared" si="0"/>
        <v>0</v>
      </c>
      <c r="I20" s="157">
        <f t="shared" si="0"/>
        <v>0</v>
      </c>
      <c r="J20" s="157">
        <f t="shared" si="0"/>
        <v>0</v>
      </c>
      <c r="K20" s="157">
        <f t="shared" si="0"/>
        <v>0</v>
      </c>
      <c r="L20" s="80">
        <f t="shared" si="0"/>
        <v>352.4</v>
      </c>
      <c r="M20" s="80">
        <f t="shared" si="0"/>
        <v>352.4</v>
      </c>
      <c r="N20" s="80">
        <f t="shared" si="0"/>
        <v>222</v>
      </c>
      <c r="O20" s="80">
        <f t="shared" si="0"/>
        <v>0</v>
      </c>
    </row>
    <row r="21" spans="1:15" ht="15" customHeight="1" x14ac:dyDescent="0.25">
      <c r="A21" s="158"/>
      <c r="B21" s="159" t="s">
        <v>194</v>
      </c>
      <c r="C21" s="160"/>
      <c r="D21" s="161"/>
      <c r="E21" s="161"/>
      <c r="F21" s="161"/>
      <c r="G21" s="161"/>
      <c r="H21" s="79"/>
      <c r="I21" s="79"/>
      <c r="J21" s="79"/>
      <c r="K21" s="79"/>
      <c r="L21" s="29"/>
      <c r="M21" s="29"/>
      <c r="N21" s="29"/>
      <c r="O21" s="29"/>
    </row>
    <row r="22" spans="1:15" ht="26.25" x14ac:dyDescent="0.25">
      <c r="A22" s="158"/>
      <c r="B22" s="162" t="s">
        <v>205</v>
      </c>
      <c r="C22" s="7" t="s">
        <v>9</v>
      </c>
      <c r="D22" s="8">
        <f>E22+G22</f>
        <v>0.8</v>
      </c>
      <c r="E22" s="8">
        <v>0.8</v>
      </c>
      <c r="F22" s="8">
        <v>0.6</v>
      </c>
      <c r="G22" s="8"/>
      <c r="H22" s="9">
        <f>I22+K22</f>
        <v>0</v>
      </c>
      <c r="I22" s="9"/>
      <c r="J22" s="9"/>
      <c r="K22" s="9"/>
      <c r="L22" s="11">
        <f>M22+O22</f>
        <v>0.8</v>
      </c>
      <c r="M22" s="11">
        <f>E22+I22</f>
        <v>0.8</v>
      </c>
      <c r="N22" s="11">
        <f>F22+J22</f>
        <v>0.6</v>
      </c>
      <c r="O22" s="11">
        <f>G22+K22</f>
        <v>0</v>
      </c>
    </row>
    <row r="23" spans="1:15" ht="15" customHeight="1" x14ac:dyDescent="0.25">
      <c r="A23" s="158"/>
      <c r="B23" s="163" t="s">
        <v>201</v>
      </c>
      <c r="C23" s="30" t="s">
        <v>9</v>
      </c>
      <c r="D23" s="16">
        <f>E23+G23</f>
        <v>30.8</v>
      </c>
      <c r="E23" s="16">
        <v>30.8</v>
      </c>
      <c r="F23" s="16">
        <v>23.6</v>
      </c>
      <c r="G23" s="16"/>
      <c r="H23" s="9">
        <f t="shared" ref="H23:H37" si="1">I23+K23</f>
        <v>0</v>
      </c>
      <c r="I23" s="9"/>
      <c r="J23" s="9"/>
      <c r="K23" s="9"/>
      <c r="L23" s="12">
        <f>M23+O23</f>
        <v>30.8</v>
      </c>
      <c r="M23" s="11">
        <f t="shared" ref="M23:M28" si="2">E23+I23</f>
        <v>30.8</v>
      </c>
      <c r="N23" s="11">
        <f t="shared" ref="N23:N29" si="3">F23+J23</f>
        <v>23.6</v>
      </c>
      <c r="O23" s="11">
        <f t="shared" ref="O23:O29" si="4">G23+K23</f>
        <v>0</v>
      </c>
    </row>
    <row r="24" spans="1:15" ht="26.25" x14ac:dyDescent="0.25">
      <c r="A24" s="158"/>
      <c r="B24" s="163" t="s">
        <v>207</v>
      </c>
      <c r="C24" s="30" t="s">
        <v>9</v>
      </c>
      <c r="D24" s="16">
        <f t="shared" ref="D24:D37" si="5">E24+G24</f>
        <v>8</v>
      </c>
      <c r="E24" s="16">
        <v>8</v>
      </c>
      <c r="F24" s="16">
        <v>6.1</v>
      </c>
      <c r="G24" s="16"/>
      <c r="H24" s="9">
        <f t="shared" si="1"/>
        <v>0</v>
      </c>
      <c r="I24" s="10"/>
      <c r="J24" s="10"/>
      <c r="K24" s="10"/>
      <c r="L24" s="12">
        <f t="shared" ref="L24:L37" si="6">M24+O24</f>
        <v>8</v>
      </c>
      <c r="M24" s="12">
        <f t="shared" si="2"/>
        <v>8</v>
      </c>
      <c r="N24" s="12">
        <f t="shared" si="3"/>
        <v>6.1</v>
      </c>
      <c r="O24" s="12">
        <f t="shared" si="4"/>
        <v>0</v>
      </c>
    </row>
    <row r="25" spans="1:15" ht="26.25" x14ac:dyDescent="0.25">
      <c r="A25" s="158"/>
      <c r="B25" s="163" t="s">
        <v>203</v>
      </c>
      <c r="C25" s="30" t="s">
        <v>9</v>
      </c>
      <c r="D25" s="16">
        <f t="shared" si="5"/>
        <v>26.7</v>
      </c>
      <c r="E25" s="16">
        <v>26.7</v>
      </c>
      <c r="F25" s="16">
        <v>16.600000000000001</v>
      </c>
      <c r="G25" s="16"/>
      <c r="H25" s="9">
        <f t="shared" si="1"/>
        <v>0</v>
      </c>
      <c r="I25" s="10"/>
      <c r="J25" s="10"/>
      <c r="K25" s="10"/>
      <c r="L25" s="12">
        <f t="shared" si="6"/>
        <v>26.7</v>
      </c>
      <c r="M25" s="12">
        <f t="shared" si="2"/>
        <v>26.7</v>
      </c>
      <c r="N25" s="12">
        <f t="shared" si="3"/>
        <v>16.600000000000001</v>
      </c>
      <c r="O25" s="12">
        <f t="shared" si="4"/>
        <v>0</v>
      </c>
    </row>
    <row r="26" spans="1:15" ht="15" customHeight="1" x14ac:dyDescent="0.25">
      <c r="A26" s="158"/>
      <c r="B26" s="164" t="s">
        <v>208</v>
      </c>
      <c r="C26" s="30" t="s">
        <v>9</v>
      </c>
      <c r="D26" s="16">
        <f t="shared" si="5"/>
        <v>94.3</v>
      </c>
      <c r="E26" s="16">
        <v>94.3</v>
      </c>
      <c r="F26" s="16">
        <v>68.5</v>
      </c>
      <c r="G26" s="16"/>
      <c r="H26" s="9">
        <f t="shared" si="1"/>
        <v>0</v>
      </c>
      <c r="I26" s="10"/>
      <c r="J26" s="10"/>
      <c r="K26" s="10"/>
      <c r="L26" s="12">
        <f t="shared" si="6"/>
        <v>94.3</v>
      </c>
      <c r="M26" s="12">
        <f t="shared" si="2"/>
        <v>94.3</v>
      </c>
      <c r="N26" s="12">
        <f t="shared" si="3"/>
        <v>68.5</v>
      </c>
      <c r="O26" s="12">
        <f t="shared" si="4"/>
        <v>0</v>
      </c>
    </row>
    <row r="27" spans="1:15" ht="15" customHeight="1" x14ac:dyDescent="0.25">
      <c r="A27" s="158"/>
      <c r="B27" s="164" t="s">
        <v>209</v>
      </c>
      <c r="C27" s="30" t="s">
        <v>9</v>
      </c>
      <c r="D27" s="16">
        <f t="shared" si="5"/>
        <v>13.8</v>
      </c>
      <c r="E27" s="16">
        <v>13.8</v>
      </c>
      <c r="F27" s="16">
        <v>9.9</v>
      </c>
      <c r="G27" s="16"/>
      <c r="H27" s="9">
        <f t="shared" si="1"/>
        <v>0</v>
      </c>
      <c r="I27" s="10"/>
      <c r="J27" s="10"/>
      <c r="K27" s="10"/>
      <c r="L27" s="12">
        <f t="shared" si="6"/>
        <v>13.8</v>
      </c>
      <c r="M27" s="12">
        <f t="shared" si="2"/>
        <v>13.8</v>
      </c>
      <c r="N27" s="12">
        <f t="shared" si="3"/>
        <v>9.9</v>
      </c>
      <c r="O27" s="12">
        <f t="shared" si="4"/>
        <v>0</v>
      </c>
    </row>
    <row r="28" spans="1:15" ht="26.25" x14ac:dyDescent="0.25">
      <c r="A28" s="158"/>
      <c r="B28" s="163" t="s">
        <v>202</v>
      </c>
      <c r="C28" s="30" t="s">
        <v>9</v>
      </c>
      <c r="D28" s="16">
        <f t="shared" si="5"/>
        <v>10</v>
      </c>
      <c r="E28" s="16">
        <v>10</v>
      </c>
      <c r="F28" s="16">
        <v>7.6</v>
      </c>
      <c r="G28" s="16"/>
      <c r="H28" s="9">
        <f t="shared" si="1"/>
        <v>0</v>
      </c>
      <c r="I28" s="10"/>
      <c r="J28" s="10"/>
      <c r="K28" s="10"/>
      <c r="L28" s="12">
        <f t="shared" si="6"/>
        <v>10</v>
      </c>
      <c r="M28" s="12">
        <f t="shared" si="2"/>
        <v>10</v>
      </c>
      <c r="N28" s="12">
        <f t="shared" si="3"/>
        <v>7.6</v>
      </c>
      <c r="O28" s="12">
        <f t="shared" si="4"/>
        <v>0</v>
      </c>
    </row>
    <row r="29" spans="1:15" ht="39" x14ac:dyDescent="0.25">
      <c r="A29" s="158"/>
      <c r="B29" s="163" t="s">
        <v>461</v>
      </c>
      <c r="C29" s="30" t="s">
        <v>9</v>
      </c>
      <c r="D29" s="16">
        <f t="shared" si="5"/>
        <v>12.1</v>
      </c>
      <c r="E29" s="16">
        <v>12.1</v>
      </c>
      <c r="F29" s="16">
        <v>2.9</v>
      </c>
      <c r="G29" s="16"/>
      <c r="H29" s="9">
        <f t="shared" si="1"/>
        <v>0</v>
      </c>
      <c r="I29" s="10"/>
      <c r="J29" s="10"/>
      <c r="K29" s="10"/>
      <c r="L29" s="12">
        <f t="shared" si="6"/>
        <v>12.1</v>
      </c>
      <c r="M29" s="12">
        <f>E29+I29</f>
        <v>12.1</v>
      </c>
      <c r="N29" s="12">
        <f t="shared" si="3"/>
        <v>2.9</v>
      </c>
      <c r="O29" s="12">
        <f t="shared" si="4"/>
        <v>0</v>
      </c>
    </row>
    <row r="30" spans="1:15" ht="26.25" x14ac:dyDescent="0.25">
      <c r="A30" s="158"/>
      <c r="B30" s="163" t="s">
        <v>224</v>
      </c>
      <c r="C30" s="30" t="s">
        <v>9</v>
      </c>
      <c r="D30" s="16">
        <f t="shared" si="5"/>
        <v>0.6</v>
      </c>
      <c r="E30" s="16">
        <v>0.6</v>
      </c>
      <c r="F30" s="16">
        <v>0.5</v>
      </c>
      <c r="G30" s="16"/>
      <c r="H30" s="9">
        <f t="shared" si="1"/>
        <v>0</v>
      </c>
      <c r="I30" s="10"/>
      <c r="J30" s="10"/>
      <c r="K30" s="10"/>
      <c r="L30" s="12">
        <f t="shared" si="6"/>
        <v>0.6</v>
      </c>
      <c r="M30" s="12">
        <f t="shared" ref="M30:M37" si="7">E30+I30</f>
        <v>0.6</v>
      </c>
      <c r="N30" s="12">
        <f t="shared" ref="N30:N37" si="8">F30+J30</f>
        <v>0.5</v>
      </c>
      <c r="O30" s="12">
        <f t="shared" ref="O30:O37" si="9">G30+K30</f>
        <v>0</v>
      </c>
    </row>
    <row r="31" spans="1:15" ht="15" customHeight="1" x14ac:dyDescent="0.25">
      <c r="A31" s="158"/>
      <c r="B31" s="163" t="s">
        <v>206</v>
      </c>
      <c r="C31" s="30" t="s">
        <v>23</v>
      </c>
      <c r="D31" s="16">
        <f t="shared" si="5"/>
        <v>16.7</v>
      </c>
      <c r="E31" s="16">
        <v>16.7</v>
      </c>
      <c r="F31" s="16">
        <v>11.3</v>
      </c>
      <c r="G31" s="16"/>
      <c r="H31" s="9">
        <f t="shared" si="1"/>
        <v>0</v>
      </c>
      <c r="I31" s="10"/>
      <c r="J31" s="10"/>
      <c r="K31" s="10"/>
      <c r="L31" s="12">
        <f t="shared" si="6"/>
        <v>16.7</v>
      </c>
      <c r="M31" s="12">
        <f t="shared" si="7"/>
        <v>16.7</v>
      </c>
      <c r="N31" s="12">
        <f t="shared" si="8"/>
        <v>11.3</v>
      </c>
      <c r="O31" s="12">
        <f t="shared" si="9"/>
        <v>0</v>
      </c>
    </row>
    <row r="32" spans="1:15" ht="15" customHeight="1" x14ac:dyDescent="0.25">
      <c r="A32" s="158"/>
      <c r="B32" s="164" t="s">
        <v>198</v>
      </c>
      <c r="C32" s="30" t="s">
        <v>23</v>
      </c>
      <c r="D32" s="16">
        <f t="shared" si="5"/>
        <v>7.6</v>
      </c>
      <c r="E32" s="16">
        <v>7.6</v>
      </c>
      <c r="F32" s="16">
        <v>5.2</v>
      </c>
      <c r="G32" s="16"/>
      <c r="H32" s="9">
        <f t="shared" si="1"/>
        <v>0</v>
      </c>
      <c r="I32" s="10"/>
      <c r="J32" s="10"/>
      <c r="K32" s="10"/>
      <c r="L32" s="12">
        <f t="shared" si="6"/>
        <v>7.6</v>
      </c>
      <c r="M32" s="12">
        <f t="shared" si="7"/>
        <v>7.6</v>
      </c>
      <c r="N32" s="12">
        <f t="shared" si="8"/>
        <v>5.2</v>
      </c>
      <c r="O32" s="12">
        <f t="shared" si="9"/>
        <v>0</v>
      </c>
    </row>
    <row r="33" spans="1:18" ht="15" customHeight="1" x14ac:dyDescent="0.25">
      <c r="A33" s="158"/>
      <c r="B33" s="163" t="s">
        <v>212</v>
      </c>
      <c r="C33" s="30" t="s">
        <v>25</v>
      </c>
      <c r="D33" s="16">
        <f t="shared" si="5"/>
        <v>100.8</v>
      </c>
      <c r="E33" s="16">
        <v>100.8</v>
      </c>
      <c r="F33" s="16">
        <v>54.4</v>
      </c>
      <c r="G33" s="16"/>
      <c r="H33" s="9">
        <f t="shared" si="1"/>
        <v>0</v>
      </c>
      <c r="I33" s="10"/>
      <c r="J33" s="10"/>
      <c r="K33" s="10"/>
      <c r="L33" s="12">
        <f t="shared" si="6"/>
        <v>100.8</v>
      </c>
      <c r="M33" s="12">
        <f t="shared" si="7"/>
        <v>100.8</v>
      </c>
      <c r="N33" s="12">
        <f t="shared" si="8"/>
        <v>54.4</v>
      </c>
      <c r="O33" s="12">
        <f t="shared" si="9"/>
        <v>0</v>
      </c>
    </row>
    <row r="34" spans="1:18" ht="39" hidden="1" x14ac:dyDescent="0.25">
      <c r="A34" s="158"/>
      <c r="B34" s="163" t="s">
        <v>214</v>
      </c>
      <c r="C34" s="30" t="s">
        <v>24</v>
      </c>
      <c r="D34" s="16">
        <f t="shared" si="5"/>
        <v>0</v>
      </c>
      <c r="E34" s="16"/>
      <c r="F34" s="16"/>
      <c r="G34" s="16"/>
      <c r="H34" s="9">
        <f t="shared" si="1"/>
        <v>0</v>
      </c>
      <c r="I34" s="10"/>
      <c r="J34" s="10"/>
      <c r="K34" s="10"/>
      <c r="L34" s="12">
        <f t="shared" si="6"/>
        <v>0</v>
      </c>
      <c r="M34" s="12">
        <f t="shared" si="7"/>
        <v>0</v>
      </c>
      <c r="N34" s="12">
        <f t="shared" si="8"/>
        <v>0</v>
      </c>
      <c r="O34" s="12">
        <f t="shared" si="9"/>
        <v>0</v>
      </c>
      <c r="R34" s="2" t="e">
        <f>L126-#REF!</f>
        <v>#REF!</v>
      </c>
    </row>
    <row r="35" spans="1:18" ht="27.75" customHeight="1" x14ac:dyDescent="0.25">
      <c r="A35" s="158"/>
      <c r="B35" s="164" t="s">
        <v>210</v>
      </c>
      <c r="C35" s="30" t="s">
        <v>24</v>
      </c>
      <c r="D35" s="16">
        <f t="shared" si="5"/>
        <v>6.1</v>
      </c>
      <c r="E35" s="16">
        <v>6.1</v>
      </c>
      <c r="F35" s="16"/>
      <c r="G35" s="16"/>
      <c r="H35" s="9">
        <f t="shared" si="1"/>
        <v>0</v>
      </c>
      <c r="I35" s="10"/>
      <c r="J35" s="10"/>
      <c r="K35" s="10"/>
      <c r="L35" s="12">
        <f t="shared" si="6"/>
        <v>6.1</v>
      </c>
      <c r="M35" s="12">
        <f t="shared" si="7"/>
        <v>6.1</v>
      </c>
      <c r="N35" s="12">
        <f t="shared" si="8"/>
        <v>0</v>
      </c>
      <c r="O35" s="12">
        <f t="shared" si="9"/>
        <v>0</v>
      </c>
    </row>
    <row r="36" spans="1:18" ht="16.5" customHeight="1" x14ac:dyDescent="0.25">
      <c r="A36" s="158"/>
      <c r="B36" s="164" t="s">
        <v>211</v>
      </c>
      <c r="C36" s="30" t="s">
        <v>24</v>
      </c>
      <c r="D36" s="16">
        <f t="shared" si="5"/>
        <v>11.7</v>
      </c>
      <c r="E36" s="16">
        <v>11.7</v>
      </c>
      <c r="F36" s="16">
        <v>7.2</v>
      </c>
      <c r="G36" s="16"/>
      <c r="H36" s="9">
        <f t="shared" si="1"/>
        <v>0</v>
      </c>
      <c r="I36" s="10"/>
      <c r="J36" s="10"/>
      <c r="K36" s="10"/>
      <c r="L36" s="12">
        <f t="shared" si="6"/>
        <v>11.7</v>
      </c>
      <c r="M36" s="12">
        <f t="shared" si="7"/>
        <v>11.7</v>
      </c>
      <c r="N36" s="12">
        <f t="shared" si="8"/>
        <v>7.2</v>
      </c>
      <c r="O36" s="12">
        <f t="shared" si="9"/>
        <v>0</v>
      </c>
    </row>
    <row r="37" spans="1:18" ht="15" customHeight="1" x14ac:dyDescent="0.25">
      <c r="A37" s="158"/>
      <c r="B37" s="164" t="s">
        <v>213</v>
      </c>
      <c r="C37" s="30" t="s">
        <v>24</v>
      </c>
      <c r="D37" s="16">
        <f t="shared" si="5"/>
        <v>12.4</v>
      </c>
      <c r="E37" s="16">
        <v>12.4</v>
      </c>
      <c r="F37" s="16">
        <v>7.6</v>
      </c>
      <c r="G37" s="16"/>
      <c r="H37" s="9">
        <f t="shared" si="1"/>
        <v>0</v>
      </c>
      <c r="I37" s="10"/>
      <c r="J37" s="10"/>
      <c r="K37" s="10"/>
      <c r="L37" s="12">
        <f t="shared" si="6"/>
        <v>12.4</v>
      </c>
      <c r="M37" s="12">
        <f t="shared" si="7"/>
        <v>12.4</v>
      </c>
      <c r="N37" s="12">
        <f t="shared" si="8"/>
        <v>7.6</v>
      </c>
      <c r="O37" s="12">
        <f t="shared" si="9"/>
        <v>0</v>
      </c>
    </row>
    <row r="38" spans="1:18" ht="15" customHeight="1" x14ac:dyDescent="0.25">
      <c r="A38" s="154" t="s">
        <v>72</v>
      </c>
      <c r="B38" s="29" t="s">
        <v>7</v>
      </c>
      <c r="C38" s="165"/>
      <c r="D38" s="161">
        <f>SUM(D40:D41)</f>
        <v>10.700000000000001</v>
      </c>
      <c r="E38" s="161">
        <f>SUM(E40:E41)</f>
        <v>10.700000000000001</v>
      </c>
      <c r="F38" s="161">
        <f>SUM(F40:F41)</f>
        <v>7.3</v>
      </c>
      <c r="G38" s="161">
        <f>SUM(G40:G41)</f>
        <v>0</v>
      </c>
      <c r="H38" s="79">
        <f t="shared" ref="H38:O38" si="10">SUM(H40:H41)</f>
        <v>0</v>
      </c>
      <c r="I38" s="79">
        <f t="shared" si="10"/>
        <v>0</v>
      </c>
      <c r="J38" s="79">
        <f t="shared" si="10"/>
        <v>0</v>
      </c>
      <c r="K38" s="79">
        <f t="shared" si="10"/>
        <v>0</v>
      </c>
      <c r="L38" s="29">
        <f t="shared" si="10"/>
        <v>10.700000000000001</v>
      </c>
      <c r="M38" s="29">
        <f t="shared" si="10"/>
        <v>10.700000000000001</v>
      </c>
      <c r="N38" s="29">
        <f t="shared" si="10"/>
        <v>7.3</v>
      </c>
      <c r="O38" s="29">
        <f t="shared" si="10"/>
        <v>0</v>
      </c>
    </row>
    <row r="39" spans="1:18" ht="15" customHeight="1" x14ac:dyDescent="0.25">
      <c r="A39" s="158"/>
      <c r="B39" s="159" t="s">
        <v>194</v>
      </c>
      <c r="C39" s="160"/>
      <c r="D39" s="161"/>
      <c r="E39" s="161"/>
      <c r="F39" s="161"/>
      <c r="G39" s="161"/>
      <c r="H39" s="79"/>
      <c r="I39" s="79"/>
      <c r="J39" s="79"/>
      <c r="K39" s="79"/>
      <c r="L39" s="29"/>
      <c r="M39" s="29"/>
      <c r="N39" s="29"/>
      <c r="O39" s="29"/>
    </row>
    <row r="40" spans="1:18" ht="15" customHeight="1" x14ac:dyDescent="0.25">
      <c r="A40" s="158"/>
      <c r="B40" s="162" t="s">
        <v>212</v>
      </c>
      <c r="C40" s="7" t="s">
        <v>25</v>
      </c>
      <c r="D40" s="8">
        <f>E40+G40</f>
        <v>10.3</v>
      </c>
      <c r="E40" s="8">
        <v>10.3</v>
      </c>
      <c r="F40" s="8">
        <v>7</v>
      </c>
      <c r="G40" s="8"/>
      <c r="H40" s="9">
        <f>I40+K40</f>
        <v>0</v>
      </c>
      <c r="I40" s="9"/>
      <c r="J40" s="9"/>
      <c r="K40" s="9"/>
      <c r="L40" s="11">
        <f>M40+O40</f>
        <v>10.3</v>
      </c>
      <c r="M40" s="11">
        <f>E40+I40</f>
        <v>10.3</v>
      </c>
      <c r="N40" s="11">
        <f>F40+J40</f>
        <v>7</v>
      </c>
      <c r="O40" s="11">
        <f>G40+K40</f>
        <v>0</v>
      </c>
    </row>
    <row r="41" spans="1:18" ht="39" x14ac:dyDescent="0.25">
      <c r="A41" s="158"/>
      <c r="B41" s="163" t="s">
        <v>215</v>
      </c>
      <c r="C41" s="30" t="s">
        <v>25</v>
      </c>
      <c r="D41" s="16">
        <f>E41+G41</f>
        <v>0.4</v>
      </c>
      <c r="E41" s="16">
        <v>0.4</v>
      </c>
      <c r="F41" s="16">
        <v>0.3</v>
      </c>
      <c r="G41" s="16"/>
      <c r="H41" s="10">
        <f>I41+K41</f>
        <v>0</v>
      </c>
      <c r="I41" s="10"/>
      <c r="J41" s="10"/>
      <c r="K41" s="10"/>
      <c r="L41" s="12">
        <f>M41+O41</f>
        <v>0.4</v>
      </c>
      <c r="M41" s="12">
        <f>E41+H41</f>
        <v>0.4</v>
      </c>
      <c r="N41" s="12">
        <f>F41+I41</f>
        <v>0.3</v>
      </c>
      <c r="O41" s="12">
        <f>G41+J41</f>
        <v>0</v>
      </c>
    </row>
    <row r="42" spans="1:18" ht="15" customHeight="1" x14ac:dyDescent="0.25">
      <c r="A42" s="154" t="s">
        <v>73</v>
      </c>
      <c r="B42" s="29" t="s">
        <v>10</v>
      </c>
      <c r="C42" s="165"/>
      <c r="D42" s="161">
        <f>SUM(D44:D45)</f>
        <v>10.3</v>
      </c>
      <c r="E42" s="161">
        <f>SUM(E44:E45)</f>
        <v>10.3</v>
      </c>
      <c r="F42" s="161">
        <f>SUM(F44:F45)</f>
        <v>7.3000000000000007</v>
      </c>
      <c r="G42" s="161">
        <f>SUM(G44:G45)</f>
        <v>0</v>
      </c>
      <c r="H42" s="79">
        <f>SUM(H44:H45)</f>
        <v>0</v>
      </c>
      <c r="I42" s="79">
        <f t="shared" ref="I42:K42" si="11">SUM(I44:I45)</f>
        <v>0</v>
      </c>
      <c r="J42" s="79">
        <f t="shared" si="11"/>
        <v>0</v>
      </c>
      <c r="K42" s="79">
        <f t="shared" si="11"/>
        <v>0</v>
      </c>
      <c r="L42" s="29">
        <f>SUM(L44:L45)</f>
        <v>10.3</v>
      </c>
      <c r="M42" s="29">
        <f>SUM(M44:M45)</f>
        <v>10.3</v>
      </c>
      <c r="N42" s="29">
        <f>SUM(N44:N45)</f>
        <v>7.3000000000000007</v>
      </c>
      <c r="O42" s="29">
        <f>SUM(O44:O45)</f>
        <v>0</v>
      </c>
    </row>
    <row r="43" spans="1:18" ht="15" customHeight="1" x14ac:dyDescent="0.25">
      <c r="A43" s="158"/>
      <c r="B43" s="159" t="s">
        <v>194</v>
      </c>
      <c r="C43" s="160"/>
      <c r="D43" s="161">
        <f>E43+G43</f>
        <v>0</v>
      </c>
      <c r="E43" s="161"/>
      <c r="F43" s="161"/>
      <c r="G43" s="161"/>
      <c r="H43" s="79">
        <f>I43+K43</f>
        <v>0</v>
      </c>
      <c r="I43" s="79"/>
      <c r="J43" s="79"/>
      <c r="K43" s="79"/>
      <c r="L43" s="29">
        <f>M43+O43</f>
        <v>0</v>
      </c>
      <c r="M43" s="29"/>
      <c r="N43" s="29"/>
      <c r="O43" s="29"/>
    </row>
    <row r="44" spans="1:18" ht="15" customHeight="1" x14ac:dyDescent="0.25">
      <c r="A44" s="158"/>
      <c r="B44" s="162" t="s">
        <v>212</v>
      </c>
      <c r="C44" s="7" t="s">
        <v>25</v>
      </c>
      <c r="D44" s="8">
        <f>E44+G44</f>
        <v>9.8000000000000007</v>
      </c>
      <c r="E44" s="8">
        <v>9.8000000000000007</v>
      </c>
      <c r="F44" s="8">
        <v>6.9</v>
      </c>
      <c r="G44" s="8"/>
      <c r="H44" s="9">
        <f>I44+K44</f>
        <v>0</v>
      </c>
      <c r="I44" s="9"/>
      <c r="J44" s="9"/>
      <c r="K44" s="9"/>
      <c r="L44" s="11">
        <f>M44+O44</f>
        <v>9.8000000000000007</v>
      </c>
      <c r="M44" s="11">
        <f>E44+I44</f>
        <v>9.8000000000000007</v>
      </c>
      <c r="N44" s="11">
        <f>F44+J44</f>
        <v>6.9</v>
      </c>
      <c r="O44" s="11">
        <f>G44+K44</f>
        <v>0</v>
      </c>
    </row>
    <row r="45" spans="1:18" ht="39" x14ac:dyDescent="0.25">
      <c r="A45" s="158"/>
      <c r="B45" s="163" t="s">
        <v>215</v>
      </c>
      <c r="C45" s="30" t="s">
        <v>25</v>
      </c>
      <c r="D45" s="16">
        <f>E45+G45</f>
        <v>0.5</v>
      </c>
      <c r="E45" s="16">
        <v>0.5</v>
      </c>
      <c r="F45" s="16">
        <v>0.4</v>
      </c>
      <c r="G45" s="16"/>
      <c r="H45" s="10">
        <f>I45+K45</f>
        <v>0</v>
      </c>
      <c r="I45" s="10"/>
      <c r="J45" s="10"/>
      <c r="K45" s="10"/>
      <c r="L45" s="12">
        <f>M45+O45</f>
        <v>0.5</v>
      </c>
      <c r="M45" s="12">
        <f>E45+H45</f>
        <v>0.5</v>
      </c>
      <c r="N45" s="12">
        <f>F45+I45</f>
        <v>0.4</v>
      </c>
      <c r="O45" s="12">
        <f>G45+J45</f>
        <v>0</v>
      </c>
    </row>
    <row r="46" spans="1:18" ht="15" customHeight="1" x14ac:dyDescent="0.25">
      <c r="A46" s="154" t="s">
        <v>74</v>
      </c>
      <c r="B46" s="29" t="s">
        <v>11</v>
      </c>
      <c r="C46" s="165"/>
      <c r="D46" s="161">
        <f>SUM(D48:D49)</f>
        <v>11.5</v>
      </c>
      <c r="E46" s="161">
        <f>SUM(E48:E49)</f>
        <v>11.5</v>
      </c>
      <c r="F46" s="161">
        <f>SUM(F48:F49)</f>
        <v>7.9</v>
      </c>
      <c r="G46" s="161">
        <f>SUM(G48:G49)</f>
        <v>0</v>
      </c>
      <c r="H46" s="79">
        <f>SUM(H48:H49)</f>
        <v>0</v>
      </c>
      <c r="I46" s="79">
        <f t="shared" ref="I46:J46" si="12">SUM(I48:I49)</f>
        <v>0</v>
      </c>
      <c r="J46" s="79">
        <f t="shared" si="12"/>
        <v>0</v>
      </c>
      <c r="K46" s="79">
        <f>SUM(K48:K49)</f>
        <v>0</v>
      </c>
      <c r="L46" s="29">
        <f>SUM(L48:L49)</f>
        <v>11.5</v>
      </c>
      <c r="M46" s="29">
        <f>SUM(M48:M49)</f>
        <v>11.5</v>
      </c>
      <c r="N46" s="29">
        <f>SUM(N48:N49)</f>
        <v>7.9</v>
      </c>
      <c r="O46" s="29">
        <f>SUM(O48:O49)</f>
        <v>0</v>
      </c>
    </row>
    <row r="47" spans="1:18" ht="15" customHeight="1" x14ac:dyDescent="0.25">
      <c r="A47" s="158"/>
      <c r="B47" s="159" t="s">
        <v>194</v>
      </c>
      <c r="C47" s="160"/>
      <c r="D47" s="161">
        <f>E47+G47</f>
        <v>0</v>
      </c>
      <c r="E47" s="161"/>
      <c r="F47" s="161"/>
      <c r="G47" s="161"/>
      <c r="H47" s="79">
        <f>I47+K47</f>
        <v>0</v>
      </c>
      <c r="I47" s="79"/>
      <c r="J47" s="79"/>
      <c r="K47" s="79"/>
      <c r="L47" s="29">
        <f>M47+O47</f>
        <v>0</v>
      </c>
      <c r="M47" s="29"/>
      <c r="N47" s="29"/>
      <c r="O47" s="29"/>
    </row>
    <row r="48" spans="1:18" ht="15" customHeight="1" x14ac:dyDescent="0.25">
      <c r="A48" s="158"/>
      <c r="B48" s="162" t="s">
        <v>212</v>
      </c>
      <c r="C48" s="7" t="s">
        <v>25</v>
      </c>
      <c r="D48" s="8">
        <f>E48+G48</f>
        <v>10.9</v>
      </c>
      <c r="E48" s="8">
        <v>10.9</v>
      </c>
      <c r="F48" s="8">
        <v>7.5</v>
      </c>
      <c r="G48" s="8"/>
      <c r="H48" s="9">
        <f>I48+K48</f>
        <v>0</v>
      </c>
      <c r="I48" s="9"/>
      <c r="J48" s="9"/>
      <c r="K48" s="9"/>
      <c r="L48" s="11">
        <f>M48+O48</f>
        <v>10.9</v>
      </c>
      <c r="M48" s="11">
        <f>E48+I48</f>
        <v>10.9</v>
      </c>
      <c r="N48" s="11">
        <f>F48+J48</f>
        <v>7.5</v>
      </c>
      <c r="O48" s="11">
        <f>G48+K48</f>
        <v>0</v>
      </c>
    </row>
    <row r="49" spans="1:15" ht="39" x14ac:dyDescent="0.25">
      <c r="A49" s="166"/>
      <c r="B49" s="167" t="s">
        <v>215</v>
      </c>
      <c r="C49" s="30" t="s">
        <v>25</v>
      </c>
      <c r="D49" s="16">
        <f>E49+G49</f>
        <v>0.6</v>
      </c>
      <c r="E49" s="16">
        <v>0.6</v>
      </c>
      <c r="F49" s="16">
        <v>0.4</v>
      </c>
      <c r="G49" s="16"/>
      <c r="H49" s="10">
        <f>I49+K49</f>
        <v>0</v>
      </c>
      <c r="I49" s="10"/>
      <c r="J49" s="10"/>
      <c r="K49" s="10"/>
      <c r="L49" s="12">
        <f>M49+O49</f>
        <v>0.6</v>
      </c>
      <c r="M49" s="12">
        <f>E49+H49</f>
        <v>0.6</v>
      </c>
      <c r="N49" s="12">
        <f>F49+I49</f>
        <v>0.4</v>
      </c>
      <c r="O49" s="12">
        <f>G49+J49</f>
        <v>0</v>
      </c>
    </row>
    <row r="50" spans="1:15" ht="15" customHeight="1" x14ac:dyDescent="0.25">
      <c r="A50" s="154" t="s">
        <v>75</v>
      </c>
      <c r="B50" s="29" t="s">
        <v>12</v>
      </c>
      <c r="C50" s="165"/>
      <c r="D50" s="161">
        <f>SUM(D52:D53)</f>
        <v>7.8</v>
      </c>
      <c r="E50" s="161">
        <f>SUM(E52:E53)</f>
        <v>7.8</v>
      </c>
      <c r="F50" s="161">
        <f>SUM(F52:F53)</f>
        <v>5.4</v>
      </c>
      <c r="G50" s="161">
        <f>SUM(G52:G53)</f>
        <v>0</v>
      </c>
      <c r="H50" s="79">
        <f>SUM(H52:H53)</f>
        <v>0</v>
      </c>
      <c r="I50" s="79">
        <f t="shared" ref="I50:K50" si="13">SUM(I52:I53)</f>
        <v>0</v>
      </c>
      <c r="J50" s="79">
        <f t="shared" si="13"/>
        <v>0</v>
      </c>
      <c r="K50" s="79">
        <f t="shared" si="13"/>
        <v>0</v>
      </c>
      <c r="L50" s="29">
        <f>SUM(L52:L53)</f>
        <v>7.8</v>
      </c>
      <c r="M50" s="29">
        <f>SUM(M52:M53)</f>
        <v>7.8</v>
      </c>
      <c r="N50" s="29">
        <f>SUM(N52:N53)</f>
        <v>5.4</v>
      </c>
      <c r="O50" s="29">
        <f>SUM(O52:O53)</f>
        <v>0</v>
      </c>
    </row>
    <row r="51" spans="1:15" ht="15" customHeight="1" x14ac:dyDescent="0.25">
      <c r="A51" s="158"/>
      <c r="B51" s="159" t="s">
        <v>194</v>
      </c>
      <c r="C51" s="160"/>
      <c r="D51" s="161">
        <f>E51+G51</f>
        <v>0</v>
      </c>
      <c r="E51" s="161"/>
      <c r="F51" s="161"/>
      <c r="G51" s="161"/>
      <c r="H51" s="79">
        <f>I51+K51</f>
        <v>0</v>
      </c>
      <c r="I51" s="79"/>
      <c r="J51" s="79"/>
      <c r="K51" s="79"/>
      <c r="L51" s="29">
        <f>M51+O51</f>
        <v>0</v>
      </c>
      <c r="M51" s="29"/>
      <c r="N51" s="29"/>
      <c r="O51" s="29"/>
    </row>
    <row r="52" spans="1:15" ht="15" customHeight="1" x14ac:dyDescent="0.25">
      <c r="A52" s="158"/>
      <c r="B52" s="162" t="s">
        <v>212</v>
      </c>
      <c r="C52" s="7" t="s">
        <v>25</v>
      </c>
      <c r="D52" s="8">
        <f>E52+G52</f>
        <v>7.3</v>
      </c>
      <c r="E52" s="8">
        <v>7.3</v>
      </c>
      <c r="F52" s="8">
        <v>5</v>
      </c>
      <c r="G52" s="8"/>
      <c r="H52" s="9">
        <f>I52+K52</f>
        <v>0</v>
      </c>
      <c r="I52" s="9"/>
      <c r="J52" s="9"/>
      <c r="K52" s="9"/>
      <c r="L52" s="11">
        <f>M52+O52</f>
        <v>7.3</v>
      </c>
      <c r="M52" s="11">
        <f t="shared" ref="M52:O53" si="14">E52+I52</f>
        <v>7.3</v>
      </c>
      <c r="N52" s="11">
        <f t="shared" si="14"/>
        <v>5</v>
      </c>
      <c r="O52" s="11">
        <f t="shared" si="14"/>
        <v>0</v>
      </c>
    </row>
    <row r="53" spans="1:15" ht="39" x14ac:dyDescent="0.25">
      <c r="A53" s="158"/>
      <c r="B53" s="163" t="s">
        <v>215</v>
      </c>
      <c r="C53" s="30" t="s">
        <v>25</v>
      </c>
      <c r="D53" s="16">
        <f>E53+G53</f>
        <v>0.5</v>
      </c>
      <c r="E53" s="16">
        <v>0.5</v>
      </c>
      <c r="F53" s="16">
        <v>0.4</v>
      </c>
      <c r="G53" s="16"/>
      <c r="H53" s="10">
        <f>I53+K53</f>
        <v>0</v>
      </c>
      <c r="I53" s="10"/>
      <c r="J53" s="10"/>
      <c r="K53" s="10"/>
      <c r="L53" s="11">
        <f>M53+O53</f>
        <v>0.5</v>
      </c>
      <c r="M53" s="11">
        <f t="shared" si="14"/>
        <v>0.5</v>
      </c>
      <c r="N53" s="11">
        <f t="shared" si="14"/>
        <v>0.4</v>
      </c>
      <c r="O53" s="11">
        <f t="shared" si="14"/>
        <v>0</v>
      </c>
    </row>
    <row r="54" spans="1:15" ht="15" customHeight="1" x14ac:dyDescent="0.25">
      <c r="A54" s="154" t="s">
        <v>76</v>
      </c>
      <c r="B54" s="29" t="s">
        <v>13</v>
      </c>
      <c r="C54" s="165"/>
      <c r="D54" s="161">
        <f>SUM(D56:D57)</f>
        <v>10.7</v>
      </c>
      <c r="E54" s="161">
        <f>SUM(E56:E57)</f>
        <v>10.7</v>
      </c>
      <c r="F54" s="161">
        <f>SUM(F56:F57)</f>
        <v>7.5</v>
      </c>
      <c r="G54" s="161">
        <f>SUM(G56:G57)</f>
        <v>0</v>
      </c>
      <c r="H54" s="79">
        <f>SUM(H56:H57)</f>
        <v>0</v>
      </c>
      <c r="I54" s="79">
        <f t="shared" ref="I54:K54" si="15">SUM(I56:I57)</f>
        <v>0</v>
      </c>
      <c r="J54" s="79">
        <f t="shared" si="15"/>
        <v>0</v>
      </c>
      <c r="K54" s="79">
        <f t="shared" si="15"/>
        <v>0</v>
      </c>
      <c r="L54" s="29">
        <f>SUM(L56:L57)</f>
        <v>10.7</v>
      </c>
      <c r="M54" s="29">
        <f>SUM(M56:M57)</f>
        <v>10.7</v>
      </c>
      <c r="N54" s="29">
        <f>SUM(N56:N57)</f>
        <v>7.5</v>
      </c>
      <c r="O54" s="29">
        <f>SUM(O56:O57)</f>
        <v>0</v>
      </c>
    </row>
    <row r="55" spans="1:15" ht="15" customHeight="1" x14ac:dyDescent="0.25">
      <c r="A55" s="158"/>
      <c r="B55" s="159" t="s">
        <v>194</v>
      </c>
      <c r="C55" s="160"/>
      <c r="D55" s="161">
        <f>E55+G55</f>
        <v>0</v>
      </c>
      <c r="E55" s="161"/>
      <c r="F55" s="161"/>
      <c r="G55" s="161"/>
      <c r="H55" s="79">
        <f>I55+K55</f>
        <v>0</v>
      </c>
      <c r="I55" s="79"/>
      <c r="J55" s="79"/>
      <c r="K55" s="79"/>
      <c r="L55" s="29">
        <f>M55+O55</f>
        <v>0</v>
      </c>
      <c r="M55" s="29"/>
      <c r="N55" s="29"/>
      <c r="O55" s="29"/>
    </row>
    <row r="56" spans="1:15" ht="15" customHeight="1" x14ac:dyDescent="0.25">
      <c r="A56" s="158"/>
      <c r="B56" s="162" t="s">
        <v>212</v>
      </c>
      <c r="C56" s="7" t="s">
        <v>25</v>
      </c>
      <c r="D56" s="8">
        <f>E56+G56</f>
        <v>10.1</v>
      </c>
      <c r="E56" s="8">
        <v>10.1</v>
      </c>
      <c r="F56" s="8">
        <v>7.1</v>
      </c>
      <c r="G56" s="8"/>
      <c r="H56" s="9">
        <f>I56+K56</f>
        <v>0</v>
      </c>
      <c r="I56" s="9"/>
      <c r="J56" s="9"/>
      <c r="K56" s="9"/>
      <c r="L56" s="11">
        <f>M56+O56</f>
        <v>10.1</v>
      </c>
      <c r="M56" s="11">
        <f>E56+I56</f>
        <v>10.1</v>
      </c>
      <c r="N56" s="11">
        <f>F56+J56</f>
        <v>7.1</v>
      </c>
      <c r="O56" s="11">
        <f>G56+K56</f>
        <v>0</v>
      </c>
    </row>
    <row r="57" spans="1:15" ht="39" x14ac:dyDescent="0.25">
      <c r="A57" s="158"/>
      <c r="B57" s="163" t="s">
        <v>215</v>
      </c>
      <c r="C57" s="30" t="s">
        <v>25</v>
      </c>
      <c r="D57" s="16">
        <f>E57+G57</f>
        <v>0.6</v>
      </c>
      <c r="E57" s="16">
        <v>0.6</v>
      </c>
      <c r="F57" s="16">
        <v>0.4</v>
      </c>
      <c r="G57" s="16"/>
      <c r="H57" s="10">
        <f>I57+K57</f>
        <v>0</v>
      </c>
      <c r="I57" s="10"/>
      <c r="J57" s="10"/>
      <c r="K57" s="10"/>
      <c r="L57" s="12">
        <f>M57+O57</f>
        <v>0.6</v>
      </c>
      <c r="M57" s="12">
        <f>E57+H57</f>
        <v>0.6</v>
      </c>
      <c r="N57" s="12">
        <f>F57+I57</f>
        <v>0.4</v>
      </c>
      <c r="O57" s="12">
        <f>G57+J57</f>
        <v>0</v>
      </c>
    </row>
    <row r="58" spans="1:15" ht="15" customHeight="1" x14ac:dyDescent="0.25">
      <c r="A58" s="154" t="s">
        <v>77</v>
      </c>
      <c r="B58" s="29" t="s">
        <v>14</v>
      </c>
      <c r="C58" s="165"/>
      <c r="D58" s="161">
        <f>SUM(D60:D61)</f>
        <v>8.6999999999999993</v>
      </c>
      <c r="E58" s="161">
        <f>SUM(E60:E61)</f>
        <v>8.6999999999999993</v>
      </c>
      <c r="F58" s="161">
        <f>SUM(F60:F61)</f>
        <v>5.9</v>
      </c>
      <c r="G58" s="161">
        <f>SUM(G60:G61)</f>
        <v>0</v>
      </c>
      <c r="H58" s="79">
        <f>SUM(H60:H61)</f>
        <v>0</v>
      </c>
      <c r="I58" s="79">
        <f t="shared" ref="I58:K58" si="16">SUM(I60:I61)</f>
        <v>0</v>
      </c>
      <c r="J58" s="79">
        <f t="shared" si="16"/>
        <v>0</v>
      </c>
      <c r="K58" s="79">
        <f t="shared" si="16"/>
        <v>0</v>
      </c>
      <c r="L58" s="29">
        <f>SUM(L60:L61)</f>
        <v>8.6999999999999993</v>
      </c>
      <c r="M58" s="29">
        <f>SUM(M60:M61)</f>
        <v>8.6999999999999993</v>
      </c>
      <c r="N58" s="29">
        <f>SUM(N60:N61)</f>
        <v>5.9</v>
      </c>
      <c r="O58" s="29">
        <f>SUM(O60:O61)</f>
        <v>0</v>
      </c>
    </row>
    <row r="59" spans="1:15" ht="15" customHeight="1" x14ac:dyDescent="0.25">
      <c r="A59" s="158"/>
      <c r="B59" s="159" t="s">
        <v>194</v>
      </c>
      <c r="C59" s="160"/>
      <c r="D59" s="161">
        <f>E59+G59</f>
        <v>0</v>
      </c>
      <c r="E59" s="161"/>
      <c r="F59" s="161"/>
      <c r="G59" s="161"/>
      <c r="H59" s="79">
        <f>I59+K59</f>
        <v>0</v>
      </c>
      <c r="I59" s="79"/>
      <c r="J59" s="79"/>
      <c r="K59" s="79"/>
      <c r="L59" s="29">
        <f>M59+O59</f>
        <v>0</v>
      </c>
      <c r="M59" s="29"/>
      <c r="N59" s="29"/>
      <c r="O59" s="29"/>
    </row>
    <row r="60" spans="1:15" ht="15" customHeight="1" x14ac:dyDescent="0.25">
      <c r="A60" s="158"/>
      <c r="B60" s="162" t="s">
        <v>212</v>
      </c>
      <c r="C60" s="7" t="s">
        <v>25</v>
      </c>
      <c r="D60" s="8">
        <f>E60+G60</f>
        <v>8.1999999999999993</v>
      </c>
      <c r="E60" s="8">
        <v>8.1999999999999993</v>
      </c>
      <c r="F60" s="8">
        <v>5.5</v>
      </c>
      <c r="G60" s="8"/>
      <c r="H60" s="9">
        <f>I60+K60</f>
        <v>0</v>
      </c>
      <c r="I60" s="9"/>
      <c r="J60" s="9"/>
      <c r="K60" s="9"/>
      <c r="L60" s="11">
        <f>M60+O60</f>
        <v>8.1999999999999993</v>
      </c>
      <c r="M60" s="11">
        <f t="shared" ref="M60:O61" si="17">E60+I60</f>
        <v>8.1999999999999993</v>
      </c>
      <c r="N60" s="11">
        <f t="shared" si="17"/>
        <v>5.5</v>
      </c>
      <c r="O60" s="11">
        <f t="shared" si="17"/>
        <v>0</v>
      </c>
    </row>
    <row r="61" spans="1:15" ht="39" x14ac:dyDescent="0.25">
      <c r="A61" s="158"/>
      <c r="B61" s="163" t="s">
        <v>215</v>
      </c>
      <c r="C61" s="30" t="s">
        <v>25</v>
      </c>
      <c r="D61" s="16">
        <f>E61+G61</f>
        <v>0.5</v>
      </c>
      <c r="E61" s="16">
        <v>0.5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0.5</v>
      </c>
      <c r="M61" s="11">
        <f t="shared" si="17"/>
        <v>0.5</v>
      </c>
      <c r="N61" s="11">
        <f t="shared" si="17"/>
        <v>0.4</v>
      </c>
      <c r="O61" s="11">
        <f t="shared" si="17"/>
        <v>0</v>
      </c>
    </row>
    <row r="62" spans="1:15" ht="15" customHeight="1" x14ac:dyDescent="0.25">
      <c r="A62" s="154" t="s">
        <v>78</v>
      </c>
      <c r="B62" s="29" t="s">
        <v>15</v>
      </c>
      <c r="C62" s="165"/>
      <c r="D62" s="161">
        <f>SUM(D64:D65)</f>
        <v>11.2</v>
      </c>
      <c r="E62" s="161">
        <f>SUM(E64:E65)</f>
        <v>11.2</v>
      </c>
      <c r="F62" s="161">
        <f>SUM(F64:F65)</f>
        <v>8</v>
      </c>
      <c r="G62" s="161">
        <f>SUM(G64:G65)</f>
        <v>0</v>
      </c>
      <c r="H62" s="79">
        <f>SUM(H64:H65)</f>
        <v>0</v>
      </c>
      <c r="I62" s="79">
        <f t="shared" ref="I62:K62" si="18">SUM(I64:I65)</f>
        <v>0</v>
      </c>
      <c r="J62" s="79">
        <f t="shared" si="18"/>
        <v>0</v>
      </c>
      <c r="K62" s="79">
        <f t="shared" si="18"/>
        <v>0</v>
      </c>
      <c r="L62" s="29">
        <f>SUM(L64:L65)</f>
        <v>11.2</v>
      </c>
      <c r="M62" s="29">
        <f>SUM(M64:M65)</f>
        <v>11.2</v>
      </c>
      <c r="N62" s="29">
        <f>SUM(N64:N65)</f>
        <v>8</v>
      </c>
      <c r="O62" s="29">
        <f>SUM(O64:O65)</f>
        <v>0</v>
      </c>
    </row>
    <row r="63" spans="1:15" ht="15" customHeight="1" x14ac:dyDescent="0.25">
      <c r="A63" s="158"/>
      <c r="B63" s="159" t="s">
        <v>194</v>
      </c>
      <c r="C63" s="160"/>
      <c r="D63" s="161">
        <f>E63+G63</f>
        <v>0</v>
      </c>
      <c r="E63" s="161"/>
      <c r="F63" s="161"/>
      <c r="G63" s="161"/>
      <c r="H63" s="79">
        <f>I63+K63</f>
        <v>0</v>
      </c>
      <c r="I63" s="79"/>
      <c r="J63" s="79"/>
      <c r="K63" s="79"/>
      <c r="L63" s="29">
        <f>M63+O63</f>
        <v>0</v>
      </c>
      <c r="M63" s="29"/>
      <c r="N63" s="29"/>
      <c r="O63" s="29"/>
    </row>
    <row r="64" spans="1:15" ht="15" customHeight="1" x14ac:dyDescent="0.25">
      <c r="A64" s="158"/>
      <c r="B64" s="162" t="s">
        <v>212</v>
      </c>
      <c r="C64" s="7" t="s">
        <v>25</v>
      </c>
      <c r="D64" s="8">
        <f>E64+G64</f>
        <v>10.7</v>
      </c>
      <c r="E64" s="8">
        <v>10.7</v>
      </c>
      <c r="F64" s="8">
        <v>7.6</v>
      </c>
      <c r="G64" s="8"/>
      <c r="H64" s="9">
        <f>I64+K64</f>
        <v>0</v>
      </c>
      <c r="I64" s="9"/>
      <c r="J64" s="9"/>
      <c r="K64" s="9"/>
      <c r="L64" s="11">
        <f>M64+O64</f>
        <v>10.7</v>
      </c>
      <c r="M64" s="11">
        <f>E64+I64</f>
        <v>10.7</v>
      </c>
      <c r="N64" s="11">
        <f>F64+J64</f>
        <v>7.6</v>
      </c>
      <c r="O64" s="11">
        <f>G64+K64</f>
        <v>0</v>
      </c>
    </row>
    <row r="65" spans="1:15" ht="39" x14ac:dyDescent="0.25">
      <c r="A65" s="166"/>
      <c r="B65" s="163" t="s">
        <v>215</v>
      </c>
      <c r="C65" s="30" t="s">
        <v>25</v>
      </c>
      <c r="D65" s="16">
        <f>E65+G65</f>
        <v>0.5</v>
      </c>
      <c r="E65" s="16">
        <v>0.5</v>
      </c>
      <c r="F65" s="16">
        <v>0.4</v>
      </c>
      <c r="G65" s="16"/>
      <c r="H65" s="10">
        <f>I65+K65</f>
        <v>0</v>
      </c>
      <c r="I65" s="10"/>
      <c r="J65" s="10"/>
      <c r="K65" s="10"/>
      <c r="L65" s="12">
        <f>M65+O65</f>
        <v>0.5</v>
      </c>
      <c r="M65" s="12">
        <f>E65+H65</f>
        <v>0.5</v>
      </c>
      <c r="N65" s="12">
        <f>F65+I65</f>
        <v>0.4</v>
      </c>
      <c r="O65" s="12">
        <f>G65+J65</f>
        <v>0</v>
      </c>
    </row>
    <row r="66" spans="1:15" ht="15" customHeight="1" x14ac:dyDescent="0.25">
      <c r="A66" s="154" t="s">
        <v>79</v>
      </c>
      <c r="B66" s="29" t="s">
        <v>16</v>
      </c>
      <c r="C66" s="165"/>
      <c r="D66" s="161">
        <f>SUM(D68:D69)</f>
        <v>12.9</v>
      </c>
      <c r="E66" s="161">
        <f>SUM(E68:E69)</f>
        <v>12.9</v>
      </c>
      <c r="F66" s="161">
        <f>SUM(F68:F69)</f>
        <v>8.4</v>
      </c>
      <c r="G66" s="161">
        <f>SUM(G68:G69)</f>
        <v>0</v>
      </c>
      <c r="H66" s="79">
        <f>SUM(H68:H69)</f>
        <v>0</v>
      </c>
      <c r="I66" s="79">
        <f t="shared" ref="I66:J66" si="19">SUM(I68:I69)</f>
        <v>0</v>
      </c>
      <c r="J66" s="79">
        <f t="shared" si="19"/>
        <v>0</v>
      </c>
      <c r="K66" s="79">
        <f>SUM(K68:K69)</f>
        <v>0</v>
      </c>
      <c r="L66" s="29">
        <f>SUM(L68:L69)</f>
        <v>12.9</v>
      </c>
      <c r="M66" s="29">
        <f>SUM(M68:M69)</f>
        <v>12.9</v>
      </c>
      <c r="N66" s="29">
        <f>SUM(N68:N69)</f>
        <v>8.4</v>
      </c>
      <c r="O66" s="29">
        <f>SUM(O68:O69)</f>
        <v>0</v>
      </c>
    </row>
    <row r="67" spans="1:15" ht="15" customHeight="1" x14ac:dyDescent="0.25">
      <c r="A67" s="158"/>
      <c r="B67" s="159" t="s">
        <v>194</v>
      </c>
      <c r="C67" s="160"/>
      <c r="D67" s="161">
        <f>E67+G67</f>
        <v>0</v>
      </c>
      <c r="E67" s="161"/>
      <c r="F67" s="161"/>
      <c r="G67" s="161"/>
      <c r="H67" s="79">
        <f>I67+K67</f>
        <v>0</v>
      </c>
      <c r="I67" s="79"/>
      <c r="J67" s="79"/>
      <c r="K67" s="79"/>
      <c r="L67" s="29">
        <f>M67+O67</f>
        <v>0</v>
      </c>
      <c r="M67" s="29"/>
      <c r="N67" s="29"/>
      <c r="O67" s="29"/>
    </row>
    <row r="68" spans="1:15" ht="15" customHeight="1" x14ac:dyDescent="0.25">
      <c r="A68" s="158"/>
      <c r="B68" s="162" t="s">
        <v>212</v>
      </c>
      <c r="C68" s="7" t="s">
        <v>25</v>
      </c>
      <c r="D68" s="8">
        <f>E68+G68</f>
        <v>11.9</v>
      </c>
      <c r="E68" s="8">
        <v>11.9</v>
      </c>
      <c r="F68" s="8">
        <v>7.6</v>
      </c>
      <c r="G68" s="8"/>
      <c r="H68" s="9">
        <f>I68+K68</f>
        <v>0</v>
      </c>
      <c r="I68" s="9"/>
      <c r="J68" s="9"/>
      <c r="K68" s="9"/>
      <c r="L68" s="11">
        <f>M68+O68</f>
        <v>11.9</v>
      </c>
      <c r="M68" s="11">
        <f>E68+I68</f>
        <v>11.9</v>
      </c>
      <c r="N68" s="11">
        <f>F68+J68</f>
        <v>7.6</v>
      </c>
      <c r="O68" s="11">
        <f>G68+K68</f>
        <v>0</v>
      </c>
    </row>
    <row r="69" spans="1:15" ht="39" x14ac:dyDescent="0.25">
      <c r="A69" s="158"/>
      <c r="B69" s="163" t="s">
        <v>215</v>
      </c>
      <c r="C69" s="30" t="s">
        <v>25</v>
      </c>
      <c r="D69" s="16">
        <f>E69+G69</f>
        <v>1</v>
      </c>
      <c r="E69" s="16">
        <v>1</v>
      </c>
      <c r="F69" s="16">
        <v>0.8</v>
      </c>
      <c r="G69" s="16"/>
      <c r="H69" s="10">
        <f>I69+K69</f>
        <v>0</v>
      </c>
      <c r="I69" s="10"/>
      <c r="J69" s="10"/>
      <c r="K69" s="10"/>
      <c r="L69" s="12">
        <f>M69+O69</f>
        <v>1</v>
      </c>
      <c r="M69" s="12">
        <f>E69+H69</f>
        <v>1</v>
      </c>
      <c r="N69" s="12">
        <f>F69+I69</f>
        <v>0.8</v>
      </c>
      <c r="O69" s="12">
        <f>G69+J69</f>
        <v>0</v>
      </c>
    </row>
    <row r="70" spans="1:15" ht="15" customHeight="1" x14ac:dyDescent="0.25">
      <c r="A70" s="154" t="s">
        <v>80</v>
      </c>
      <c r="B70" s="29" t="s">
        <v>17</v>
      </c>
      <c r="C70" s="165"/>
      <c r="D70" s="161">
        <f>SUM(D72:D73)</f>
        <v>9.4</v>
      </c>
      <c r="E70" s="161">
        <f>SUM(E72:E73)</f>
        <v>9.4</v>
      </c>
      <c r="F70" s="161">
        <f>SUM(F72:F73)</f>
        <v>6.7</v>
      </c>
      <c r="G70" s="161">
        <f>SUM(G72:G73)</f>
        <v>0</v>
      </c>
      <c r="H70" s="79">
        <f>SUM(H72:H73)</f>
        <v>0</v>
      </c>
      <c r="I70" s="79">
        <f t="shared" ref="I70:J70" si="20">SUM(I72:I73)</f>
        <v>0</v>
      </c>
      <c r="J70" s="79">
        <f t="shared" si="20"/>
        <v>0</v>
      </c>
      <c r="K70" s="79">
        <f>SUM(K72:K73)</f>
        <v>0</v>
      </c>
      <c r="L70" s="29">
        <f>SUM(L72:L73)</f>
        <v>9.4</v>
      </c>
      <c r="M70" s="29">
        <f>SUM(M72:M73)</f>
        <v>9.4</v>
      </c>
      <c r="N70" s="29">
        <f>SUM(N72:N73)</f>
        <v>6.7</v>
      </c>
      <c r="O70" s="29">
        <f>SUM(O72:O73)</f>
        <v>0</v>
      </c>
    </row>
    <row r="71" spans="1:15" ht="15" customHeight="1" x14ac:dyDescent="0.25">
      <c r="A71" s="158"/>
      <c r="B71" s="159" t="s">
        <v>194</v>
      </c>
      <c r="C71" s="160"/>
      <c r="D71" s="161">
        <f>E71+G71</f>
        <v>0</v>
      </c>
      <c r="E71" s="161"/>
      <c r="F71" s="161"/>
      <c r="G71" s="161"/>
      <c r="H71" s="79">
        <f>I71+K71</f>
        <v>0</v>
      </c>
      <c r="I71" s="79"/>
      <c r="J71" s="79"/>
      <c r="K71" s="79"/>
      <c r="L71" s="29">
        <f>M71+O71</f>
        <v>0</v>
      </c>
      <c r="M71" s="29"/>
      <c r="N71" s="29"/>
      <c r="O71" s="29"/>
    </row>
    <row r="72" spans="1:15" ht="15" customHeight="1" x14ac:dyDescent="0.25">
      <c r="A72" s="158"/>
      <c r="B72" s="162" t="s">
        <v>212</v>
      </c>
      <c r="C72" s="7" t="s">
        <v>25</v>
      </c>
      <c r="D72" s="8">
        <f>E72+G72</f>
        <v>8.9</v>
      </c>
      <c r="E72" s="8">
        <v>8.9</v>
      </c>
      <c r="F72" s="8">
        <v>6.3</v>
      </c>
      <c r="G72" s="8"/>
      <c r="H72" s="9">
        <f>I72+K72</f>
        <v>0</v>
      </c>
      <c r="I72" s="9"/>
      <c r="J72" s="9"/>
      <c r="K72" s="9"/>
      <c r="L72" s="11">
        <f>M72+O72</f>
        <v>8.9</v>
      </c>
      <c r="M72" s="11">
        <f>E72+I72</f>
        <v>8.9</v>
      </c>
      <c r="N72" s="11">
        <f>F72+J72</f>
        <v>6.3</v>
      </c>
      <c r="O72" s="11">
        <f>G72+K72</f>
        <v>0</v>
      </c>
    </row>
    <row r="73" spans="1:15" ht="39" x14ac:dyDescent="0.25">
      <c r="A73" s="158"/>
      <c r="B73" s="163" t="s">
        <v>215</v>
      </c>
      <c r="C73" s="30" t="s">
        <v>25</v>
      </c>
      <c r="D73" s="16">
        <f>E73+G73</f>
        <v>0.5</v>
      </c>
      <c r="E73" s="16">
        <v>0.5</v>
      </c>
      <c r="F73" s="16">
        <v>0.4</v>
      </c>
      <c r="G73" s="16"/>
      <c r="H73" s="10">
        <f>I73+K73</f>
        <v>0</v>
      </c>
      <c r="I73" s="10"/>
      <c r="J73" s="10"/>
      <c r="K73" s="10"/>
      <c r="L73" s="12">
        <f>M73+O73</f>
        <v>0.5</v>
      </c>
      <c r="M73" s="12">
        <f>E73+H73</f>
        <v>0.5</v>
      </c>
      <c r="N73" s="12">
        <f>F73+I73</f>
        <v>0.4</v>
      </c>
      <c r="O73" s="12">
        <f>G73+J73</f>
        <v>0</v>
      </c>
    </row>
    <row r="74" spans="1:15" ht="15" customHeight="1" x14ac:dyDescent="0.25">
      <c r="A74" s="154" t="s">
        <v>81</v>
      </c>
      <c r="B74" s="29" t="s">
        <v>18</v>
      </c>
      <c r="C74" s="165"/>
      <c r="D74" s="161">
        <f>SUM(D76:D77)</f>
        <v>9.5</v>
      </c>
      <c r="E74" s="161">
        <f>SUM(E76:E77)</f>
        <v>9.5</v>
      </c>
      <c r="F74" s="161">
        <f>SUM(F76:F77)</f>
        <v>6.6000000000000005</v>
      </c>
      <c r="G74" s="161">
        <f>SUM(G76:G77)</f>
        <v>0</v>
      </c>
      <c r="H74" s="79">
        <f>SUM(H76:H77)</f>
        <v>0</v>
      </c>
      <c r="I74" s="79">
        <f t="shared" ref="I74:K74" si="21">SUM(I76:I77)</f>
        <v>0</v>
      </c>
      <c r="J74" s="79">
        <f t="shared" si="21"/>
        <v>0</v>
      </c>
      <c r="K74" s="79">
        <f t="shared" si="21"/>
        <v>0</v>
      </c>
      <c r="L74" s="29">
        <f>SUM(L76:L77)</f>
        <v>9.5</v>
      </c>
      <c r="M74" s="29">
        <f>SUM(M76:M77)</f>
        <v>9.5</v>
      </c>
      <c r="N74" s="29">
        <f>SUM(N76:N77)</f>
        <v>6.6000000000000005</v>
      </c>
      <c r="O74" s="29">
        <f>SUM(O76:O77)</f>
        <v>0</v>
      </c>
    </row>
    <row r="75" spans="1:15" ht="15" customHeight="1" x14ac:dyDescent="0.25">
      <c r="A75" s="158"/>
      <c r="B75" s="159" t="s">
        <v>194</v>
      </c>
      <c r="C75" s="160"/>
      <c r="D75" s="161">
        <f>E75+G75</f>
        <v>0</v>
      </c>
      <c r="E75" s="161"/>
      <c r="F75" s="161"/>
      <c r="G75" s="161"/>
      <c r="H75" s="79">
        <f>I75+K75</f>
        <v>0</v>
      </c>
      <c r="I75" s="79"/>
      <c r="J75" s="79"/>
      <c r="K75" s="79"/>
      <c r="L75" s="29">
        <f>M75+O75</f>
        <v>0</v>
      </c>
      <c r="M75" s="29"/>
      <c r="N75" s="29"/>
      <c r="O75" s="29"/>
    </row>
    <row r="76" spans="1:15" ht="15" customHeight="1" x14ac:dyDescent="0.25">
      <c r="A76" s="158"/>
      <c r="B76" s="162" t="s">
        <v>212</v>
      </c>
      <c r="C76" s="7" t="s">
        <v>25</v>
      </c>
      <c r="D76" s="8">
        <f>E76+G76</f>
        <v>9.1999999999999993</v>
      </c>
      <c r="E76" s="8">
        <v>9.1999999999999993</v>
      </c>
      <c r="F76" s="8">
        <v>6.4</v>
      </c>
      <c r="G76" s="8"/>
      <c r="H76" s="9">
        <f>I76+K76</f>
        <v>0</v>
      </c>
      <c r="I76" s="9"/>
      <c r="J76" s="9"/>
      <c r="K76" s="9"/>
      <c r="L76" s="11">
        <f>M76+O76</f>
        <v>9.1999999999999993</v>
      </c>
      <c r="M76" s="11">
        <f>E76+I76</f>
        <v>9.1999999999999993</v>
      </c>
      <c r="N76" s="11">
        <f>F76+J76</f>
        <v>6.4</v>
      </c>
      <c r="O76" s="11">
        <f>G76+K76</f>
        <v>0</v>
      </c>
    </row>
    <row r="77" spans="1:15" ht="39" x14ac:dyDescent="0.25">
      <c r="A77" s="158"/>
      <c r="B77" s="163" t="s">
        <v>215</v>
      </c>
      <c r="C77" s="30" t="s">
        <v>25</v>
      </c>
      <c r="D77" s="16">
        <f>E77+G77</f>
        <v>0.3</v>
      </c>
      <c r="E77" s="16">
        <v>0.3</v>
      </c>
      <c r="F77" s="16">
        <v>0.2</v>
      </c>
      <c r="G77" s="16"/>
      <c r="H77" s="10">
        <f>I77+K77</f>
        <v>0</v>
      </c>
      <c r="I77" s="10"/>
      <c r="J77" s="10"/>
      <c r="K77" s="10"/>
      <c r="L77" s="12">
        <f>M77+O77</f>
        <v>0.3</v>
      </c>
      <c r="M77" s="12">
        <f>E77+H77</f>
        <v>0.3</v>
      </c>
      <c r="N77" s="12">
        <f>F77+I77</f>
        <v>0.2</v>
      </c>
      <c r="O77" s="12">
        <f>G77+J77</f>
        <v>0</v>
      </c>
    </row>
    <row r="78" spans="1:15" ht="15" customHeight="1" x14ac:dyDescent="0.25">
      <c r="A78" s="154" t="s">
        <v>82</v>
      </c>
      <c r="B78" s="29" t="s">
        <v>19</v>
      </c>
      <c r="C78" s="617" t="s">
        <v>25</v>
      </c>
      <c r="D78" s="168">
        <f>E78+G78</f>
        <v>3.1</v>
      </c>
      <c r="E78" s="168">
        <v>3.1</v>
      </c>
      <c r="F78" s="168">
        <v>2.1</v>
      </c>
      <c r="G78" s="168"/>
      <c r="H78" s="169">
        <f>I78+K78</f>
        <v>0</v>
      </c>
      <c r="I78" s="169"/>
      <c r="J78" s="169"/>
      <c r="K78" s="169"/>
      <c r="L78" s="170">
        <f>M78+O78</f>
        <v>3.1</v>
      </c>
      <c r="M78" s="170">
        <f>E78+I78</f>
        <v>3.1</v>
      </c>
      <c r="N78" s="170">
        <f>F78+J78</f>
        <v>2.1</v>
      </c>
      <c r="O78" s="170">
        <f>SUM(O79:O79)</f>
        <v>0</v>
      </c>
    </row>
    <row r="79" spans="1:15" ht="39" x14ac:dyDescent="0.25">
      <c r="A79" s="158"/>
      <c r="B79" s="167" t="s">
        <v>215</v>
      </c>
      <c r="C79" s="618"/>
      <c r="D79" s="171"/>
      <c r="E79" s="171"/>
      <c r="F79" s="171"/>
      <c r="G79" s="171"/>
      <c r="H79" s="172"/>
      <c r="I79" s="172"/>
      <c r="J79" s="172"/>
      <c r="K79" s="172"/>
      <c r="L79" s="173"/>
      <c r="M79" s="173"/>
      <c r="N79" s="173"/>
      <c r="O79" s="173"/>
    </row>
    <row r="80" spans="1:15" ht="15" customHeight="1" x14ac:dyDescent="0.25">
      <c r="A80" s="5" t="s">
        <v>83</v>
      </c>
      <c r="B80" s="80" t="s">
        <v>170</v>
      </c>
      <c r="C80" s="619" t="s">
        <v>21</v>
      </c>
      <c r="D80" s="168">
        <f>E80+G80</f>
        <v>372.8</v>
      </c>
      <c r="E80" s="168">
        <v>372.8</v>
      </c>
      <c r="F80" s="168">
        <v>259.10000000000002</v>
      </c>
      <c r="G80" s="168"/>
      <c r="H80" s="169">
        <f>I80+K80</f>
        <v>7.3</v>
      </c>
      <c r="I80" s="169">
        <v>7.3</v>
      </c>
      <c r="J80" s="169">
        <v>5.6</v>
      </c>
      <c r="K80" s="169">
        <f>SUM(K81:K81)</f>
        <v>0</v>
      </c>
      <c r="L80" s="170">
        <f>M80+O80</f>
        <v>380.1</v>
      </c>
      <c r="M80" s="170">
        <f>E80+I80</f>
        <v>380.1</v>
      </c>
      <c r="N80" s="170">
        <f>F80+J80</f>
        <v>264.70000000000005</v>
      </c>
      <c r="O80" s="170">
        <f>SUM(O81:O81)</f>
        <v>0</v>
      </c>
    </row>
    <row r="81" spans="1:15" ht="15" customHeight="1" x14ac:dyDescent="0.25">
      <c r="A81" s="150"/>
      <c r="B81" s="167" t="s">
        <v>217</v>
      </c>
      <c r="C81" s="620"/>
      <c r="D81" s="171"/>
      <c r="E81" s="171"/>
      <c r="F81" s="171"/>
      <c r="G81" s="171"/>
      <c r="H81" s="172"/>
      <c r="I81" s="172"/>
      <c r="J81" s="172"/>
      <c r="K81" s="172"/>
      <c r="L81" s="173"/>
      <c r="M81" s="173"/>
      <c r="N81" s="173"/>
      <c r="O81" s="173"/>
    </row>
    <row r="82" spans="1:15" ht="15.95" customHeight="1" x14ac:dyDescent="0.25">
      <c r="A82" s="20" t="s">
        <v>84</v>
      </c>
      <c r="B82" s="87" t="s">
        <v>174</v>
      </c>
      <c r="C82" s="22"/>
      <c r="D82" s="23">
        <f>D20+D38+D42+D46+D50+D54+D58+D62+D66+D70+D74+D78+D80</f>
        <v>831</v>
      </c>
      <c r="E82" s="23">
        <f>E20+E38+E42+E46+E50+E54+E58+E62+E66+E70+E74+E78+E80</f>
        <v>831</v>
      </c>
      <c r="F82" s="23">
        <f>F20+F38+F42+F46+F50+F54+F58+F62+F66+F70+F74+F78+F80</f>
        <v>554.20000000000005</v>
      </c>
      <c r="G82" s="23">
        <f t="shared" ref="G82:O82" si="22">G20+G38+G42+G46+G50+G54+G58+G62+G66+G70+G74+G78+G80</f>
        <v>0</v>
      </c>
      <c r="H82" s="24">
        <f t="shared" si="22"/>
        <v>7.3</v>
      </c>
      <c r="I82" s="24">
        <f t="shared" si="22"/>
        <v>7.3</v>
      </c>
      <c r="J82" s="24">
        <f t="shared" si="22"/>
        <v>5.6</v>
      </c>
      <c r="K82" s="24">
        <f t="shared" si="22"/>
        <v>0</v>
      </c>
      <c r="L82" s="21">
        <f t="shared" si="22"/>
        <v>838.3</v>
      </c>
      <c r="M82" s="21">
        <f t="shared" si="22"/>
        <v>838.3</v>
      </c>
      <c r="N82" s="21">
        <f t="shared" si="22"/>
        <v>559.80000000000007</v>
      </c>
      <c r="O82" s="21">
        <f t="shared" si="22"/>
        <v>0</v>
      </c>
    </row>
    <row r="83" spans="1:15" ht="15.95" customHeight="1" x14ac:dyDescent="0.25">
      <c r="A83" s="19" t="s">
        <v>85</v>
      </c>
      <c r="B83" s="573" t="s">
        <v>63</v>
      </c>
      <c r="C83" s="574"/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5"/>
    </row>
    <row r="84" spans="1:15" ht="15" customHeight="1" x14ac:dyDescent="0.25">
      <c r="A84" s="614" t="s">
        <v>86</v>
      </c>
      <c r="B84" s="80" t="s">
        <v>70</v>
      </c>
      <c r="C84" s="160"/>
      <c r="D84" s="16">
        <f>SUM(D86:D87)</f>
        <v>164.60000000000002</v>
      </c>
      <c r="E84" s="16">
        <f>SUM(E86:E87)</f>
        <v>164.60000000000002</v>
      </c>
      <c r="F84" s="16">
        <f>SUM(F86:F87)</f>
        <v>94.8</v>
      </c>
      <c r="G84" s="16">
        <f>SUM(G86:G87)</f>
        <v>0</v>
      </c>
      <c r="H84" s="10">
        <f t="shared" ref="H84:O84" si="23">SUM(H86:H87)</f>
        <v>3.1</v>
      </c>
      <c r="I84" s="10">
        <f t="shared" si="23"/>
        <v>3.1</v>
      </c>
      <c r="J84" s="10">
        <f t="shared" si="23"/>
        <v>2.4</v>
      </c>
      <c r="K84" s="10">
        <f t="shared" si="23"/>
        <v>0</v>
      </c>
      <c r="L84" s="80">
        <f t="shared" si="23"/>
        <v>167.7</v>
      </c>
      <c r="M84" s="80">
        <f t="shared" si="23"/>
        <v>167.7</v>
      </c>
      <c r="N84" s="80">
        <f t="shared" si="23"/>
        <v>97.199999999999989</v>
      </c>
      <c r="O84" s="80">
        <f t="shared" si="23"/>
        <v>0</v>
      </c>
    </row>
    <row r="85" spans="1:15" ht="15" customHeight="1" x14ac:dyDescent="0.25">
      <c r="A85" s="615"/>
      <c r="B85" s="159" t="s">
        <v>194</v>
      </c>
      <c r="C85" s="160"/>
      <c r="D85" s="466"/>
      <c r="E85" s="161"/>
      <c r="F85" s="161"/>
      <c r="G85" s="161"/>
      <c r="H85" s="79"/>
      <c r="I85" s="283"/>
      <c r="J85" s="79"/>
      <c r="K85" s="283"/>
      <c r="L85" s="29"/>
      <c r="M85" s="29"/>
      <c r="N85" s="29"/>
      <c r="O85" s="29"/>
    </row>
    <row r="86" spans="1:15" ht="26.25" x14ac:dyDescent="0.25">
      <c r="A86" s="615"/>
      <c r="B86" s="162" t="s">
        <v>216</v>
      </c>
      <c r="C86" s="7" t="s">
        <v>32</v>
      </c>
      <c r="D86" s="463">
        <f>E86+G86</f>
        <v>94.7</v>
      </c>
      <c r="E86" s="8">
        <v>94.7</v>
      </c>
      <c r="F86" s="8">
        <v>58</v>
      </c>
      <c r="G86" s="8"/>
      <c r="H86" s="9">
        <f>I86+K86</f>
        <v>1.8</v>
      </c>
      <c r="I86" s="310">
        <v>1.8</v>
      </c>
      <c r="J86" s="9">
        <v>1.4</v>
      </c>
      <c r="K86" s="319"/>
      <c r="L86" s="12">
        <f>M86+O86</f>
        <v>96.5</v>
      </c>
      <c r="M86" s="330">
        <f>E86+I86</f>
        <v>96.5</v>
      </c>
      <c r="N86" s="330">
        <f>F86+J86</f>
        <v>59.4</v>
      </c>
      <c r="O86" s="69">
        <f>SUM(O87:O87)</f>
        <v>0</v>
      </c>
    </row>
    <row r="87" spans="1:15" ht="26.25" x14ac:dyDescent="0.25">
      <c r="A87" s="616"/>
      <c r="B87" s="167" t="s">
        <v>340</v>
      </c>
      <c r="C87" s="81" t="s">
        <v>32</v>
      </c>
      <c r="D87" s="8">
        <f>E87+G87</f>
        <v>69.900000000000006</v>
      </c>
      <c r="E87" s="8">
        <v>69.900000000000006</v>
      </c>
      <c r="F87" s="8">
        <v>36.799999999999997</v>
      </c>
      <c r="G87" s="8"/>
      <c r="H87" s="9">
        <f>I87+K87</f>
        <v>1.3</v>
      </c>
      <c r="I87" s="9">
        <v>1.3</v>
      </c>
      <c r="J87" s="9">
        <v>1</v>
      </c>
      <c r="K87" s="9"/>
      <c r="L87" s="11">
        <f>M87+O87</f>
        <v>71.2</v>
      </c>
      <c r="M87" s="186">
        <f>E87+I87</f>
        <v>71.2</v>
      </c>
      <c r="N87" s="186">
        <f>F87+J87</f>
        <v>37.799999999999997</v>
      </c>
      <c r="O87" s="11">
        <f>G87</f>
        <v>0</v>
      </c>
    </row>
    <row r="88" spans="1:15" ht="15.75" customHeight="1" x14ac:dyDescent="0.25">
      <c r="A88" s="20" t="s">
        <v>87</v>
      </c>
      <c r="B88" s="175" t="s">
        <v>176</v>
      </c>
      <c r="C88" s="28"/>
      <c r="D88" s="23">
        <f>D84</f>
        <v>164.60000000000002</v>
      </c>
      <c r="E88" s="23">
        <f>E84</f>
        <v>164.60000000000002</v>
      </c>
      <c r="F88" s="23">
        <f>F84</f>
        <v>94.8</v>
      </c>
      <c r="G88" s="23">
        <f>G84</f>
        <v>0</v>
      </c>
      <c r="H88" s="24">
        <f t="shared" ref="H88:O88" si="24">H84</f>
        <v>3.1</v>
      </c>
      <c r="I88" s="24">
        <f t="shared" si="24"/>
        <v>3.1</v>
      </c>
      <c r="J88" s="24">
        <f t="shared" si="24"/>
        <v>2.4</v>
      </c>
      <c r="K88" s="24">
        <f t="shared" si="24"/>
        <v>0</v>
      </c>
      <c r="L88" s="21">
        <f t="shared" si="24"/>
        <v>167.7</v>
      </c>
      <c r="M88" s="21">
        <f t="shared" si="24"/>
        <v>167.7</v>
      </c>
      <c r="N88" s="21">
        <f t="shared" si="24"/>
        <v>97.199999999999989</v>
      </c>
      <c r="O88" s="21">
        <f t="shared" si="24"/>
        <v>0</v>
      </c>
    </row>
    <row r="89" spans="1:15" ht="15.95" customHeight="1" x14ac:dyDescent="0.25">
      <c r="A89" s="19" t="s">
        <v>88</v>
      </c>
      <c r="B89" s="573" t="s">
        <v>181</v>
      </c>
      <c r="C89" s="574"/>
      <c r="D89" s="574"/>
      <c r="E89" s="574"/>
      <c r="F89" s="574"/>
      <c r="G89" s="574"/>
      <c r="H89" s="574"/>
      <c r="I89" s="574"/>
      <c r="J89" s="574"/>
      <c r="K89" s="574"/>
      <c r="L89" s="574"/>
      <c r="M89" s="574"/>
      <c r="N89" s="574"/>
      <c r="O89" s="575"/>
    </row>
    <row r="90" spans="1:15" ht="15" customHeight="1" x14ac:dyDescent="0.25">
      <c r="A90" s="5" t="s">
        <v>89</v>
      </c>
      <c r="B90" s="6" t="s">
        <v>20</v>
      </c>
      <c r="C90" s="630" t="s">
        <v>25</v>
      </c>
      <c r="D90" s="176">
        <f>E90+G90</f>
        <v>198</v>
      </c>
      <c r="E90" s="176">
        <v>193.9</v>
      </c>
      <c r="F90" s="176"/>
      <c r="G90" s="176">
        <v>4.0999999999999996</v>
      </c>
      <c r="H90" s="177">
        <f>I90+K90</f>
        <v>0</v>
      </c>
      <c r="I90" s="177"/>
      <c r="J90" s="177"/>
      <c r="K90" s="177"/>
      <c r="L90" s="178">
        <f>M90+O90</f>
        <v>198</v>
      </c>
      <c r="M90" s="170">
        <f>E90+I90</f>
        <v>193.9</v>
      </c>
      <c r="N90" s="170">
        <f t="shared" ref="N90:O90" si="25">F90+J90</f>
        <v>0</v>
      </c>
      <c r="O90" s="170">
        <f t="shared" si="25"/>
        <v>4.0999999999999996</v>
      </c>
    </row>
    <row r="91" spans="1:15" ht="39" customHeight="1" x14ac:dyDescent="0.25">
      <c r="A91" s="150"/>
      <c r="B91" s="179" t="s">
        <v>219</v>
      </c>
      <c r="C91" s="629"/>
      <c r="D91" s="171"/>
      <c r="E91" s="171"/>
      <c r="F91" s="171"/>
      <c r="G91" s="171"/>
      <c r="H91" s="172"/>
      <c r="I91" s="172"/>
      <c r="J91" s="172"/>
      <c r="K91" s="172"/>
      <c r="L91" s="173"/>
      <c r="M91" s="173"/>
      <c r="N91" s="173"/>
      <c r="O91" s="173"/>
    </row>
    <row r="92" spans="1:15" ht="15" customHeight="1" x14ac:dyDescent="0.25">
      <c r="A92" s="154" t="s">
        <v>90</v>
      </c>
      <c r="B92" s="29" t="s">
        <v>7</v>
      </c>
      <c r="C92" s="628" t="s">
        <v>25</v>
      </c>
      <c r="D92" s="168">
        <f>E92+G92</f>
        <v>10.3</v>
      </c>
      <c r="E92" s="168">
        <v>10.3</v>
      </c>
      <c r="F92" s="168">
        <v>7.7</v>
      </c>
      <c r="G92" s="168"/>
      <c r="H92" s="169">
        <f>I92+K92</f>
        <v>0</v>
      </c>
      <c r="I92" s="169"/>
      <c r="J92" s="169"/>
      <c r="K92" s="169"/>
      <c r="L92" s="170">
        <f>M92+O92</f>
        <v>10.3</v>
      </c>
      <c r="M92" s="170">
        <f>E92+I92</f>
        <v>10.3</v>
      </c>
      <c r="N92" s="170">
        <f>F92+J92</f>
        <v>7.7</v>
      </c>
      <c r="O92" s="170">
        <f>G92+K92</f>
        <v>0</v>
      </c>
    </row>
    <row r="93" spans="1:15" ht="39" x14ac:dyDescent="0.25">
      <c r="A93" s="158"/>
      <c r="B93" s="163" t="s">
        <v>218</v>
      </c>
      <c r="C93" s="629"/>
      <c r="D93" s="171"/>
      <c r="E93" s="171"/>
      <c r="F93" s="171"/>
      <c r="G93" s="171"/>
      <c r="H93" s="172"/>
      <c r="I93" s="172"/>
      <c r="J93" s="172"/>
      <c r="K93" s="172"/>
      <c r="L93" s="173"/>
      <c r="M93" s="173"/>
      <c r="N93" s="173"/>
      <c r="O93" s="173"/>
    </row>
    <row r="94" spans="1:15" ht="15" customHeight="1" x14ac:dyDescent="0.25">
      <c r="A94" s="154" t="s">
        <v>91</v>
      </c>
      <c r="B94" s="29" t="s">
        <v>10</v>
      </c>
      <c r="C94" s="628" t="s">
        <v>25</v>
      </c>
      <c r="D94" s="168">
        <f>E94+G94</f>
        <v>12</v>
      </c>
      <c r="E94" s="168">
        <v>12</v>
      </c>
      <c r="F94" s="168">
        <v>9</v>
      </c>
      <c r="G94" s="168"/>
      <c r="H94" s="169">
        <f>I94+K94</f>
        <v>0</v>
      </c>
      <c r="I94" s="169"/>
      <c r="J94" s="169"/>
      <c r="K94" s="169"/>
      <c r="L94" s="170">
        <f>M94+O94</f>
        <v>12</v>
      </c>
      <c r="M94" s="170">
        <f>E94+I94</f>
        <v>12</v>
      </c>
      <c r="N94" s="170">
        <f>F94+J94</f>
        <v>9</v>
      </c>
      <c r="O94" s="170">
        <f>G94+K94</f>
        <v>0</v>
      </c>
    </row>
    <row r="95" spans="1:15" ht="39" x14ac:dyDescent="0.25">
      <c r="A95" s="158"/>
      <c r="B95" s="163" t="s">
        <v>218</v>
      </c>
      <c r="C95" s="629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92</v>
      </c>
      <c r="B96" s="29" t="s">
        <v>11</v>
      </c>
      <c r="C96" s="628" t="s">
        <v>25</v>
      </c>
      <c r="D96" s="168">
        <f>E96+G96</f>
        <v>16</v>
      </c>
      <c r="E96" s="168">
        <v>16</v>
      </c>
      <c r="F96" s="168">
        <v>12</v>
      </c>
      <c r="G96" s="168"/>
      <c r="H96" s="169">
        <f>I96+K96</f>
        <v>1.5</v>
      </c>
      <c r="I96" s="169">
        <v>1.5</v>
      </c>
      <c r="J96" s="169">
        <v>1.1000000000000001</v>
      </c>
      <c r="K96" s="169"/>
      <c r="L96" s="170">
        <f>M96+O96</f>
        <v>17.5</v>
      </c>
      <c r="M96" s="170">
        <f>E96+I96</f>
        <v>17.5</v>
      </c>
      <c r="N96" s="170">
        <f>F96+J96</f>
        <v>13.1</v>
      </c>
      <c r="O96" s="170">
        <f>G96+K96</f>
        <v>0</v>
      </c>
    </row>
    <row r="97" spans="1:15" ht="39" x14ac:dyDescent="0.25">
      <c r="A97" s="158"/>
      <c r="B97" s="163" t="s">
        <v>218</v>
      </c>
      <c r="C97" s="629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93</v>
      </c>
      <c r="B98" s="29" t="s">
        <v>12</v>
      </c>
      <c r="C98" s="628" t="s">
        <v>25</v>
      </c>
      <c r="D98" s="168">
        <f>E98+G98</f>
        <v>12</v>
      </c>
      <c r="E98" s="168">
        <v>12</v>
      </c>
      <c r="F98" s="168">
        <v>9</v>
      </c>
      <c r="G98" s="168"/>
      <c r="H98" s="169">
        <f>I98+K98</f>
        <v>0</v>
      </c>
      <c r="I98" s="169"/>
      <c r="J98" s="169"/>
      <c r="K98" s="169"/>
      <c r="L98" s="170">
        <f>M98+O98</f>
        <v>12</v>
      </c>
      <c r="M98" s="170">
        <f>E98+I98</f>
        <v>12</v>
      </c>
      <c r="N98" s="170">
        <f>F98+J98</f>
        <v>9</v>
      </c>
      <c r="O98" s="170">
        <f>G98+K98</f>
        <v>0</v>
      </c>
    </row>
    <row r="99" spans="1:15" ht="39" x14ac:dyDescent="0.25">
      <c r="A99" s="158"/>
      <c r="B99" s="163" t="s">
        <v>218</v>
      </c>
      <c r="C99" s="629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94</v>
      </c>
      <c r="B100" s="29" t="s">
        <v>62</v>
      </c>
      <c r="C100" s="628" t="s">
        <v>25</v>
      </c>
      <c r="D100" s="168">
        <f>E100+G100</f>
        <v>16</v>
      </c>
      <c r="E100" s="168">
        <v>16</v>
      </c>
      <c r="F100" s="168">
        <v>12</v>
      </c>
      <c r="G100" s="168"/>
      <c r="H100" s="169">
        <f>I100+K100</f>
        <v>-1.5</v>
      </c>
      <c r="I100" s="169">
        <v>-1.5</v>
      </c>
      <c r="J100" s="169">
        <v>-1.1000000000000001</v>
      </c>
      <c r="K100" s="169"/>
      <c r="L100" s="170">
        <f>M100+O100</f>
        <v>14.5</v>
      </c>
      <c r="M100" s="170">
        <f>E100+I100</f>
        <v>14.5</v>
      </c>
      <c r="N100" s="170">
        <f>F100+J100</f>
        <v>10.9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29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95</v>
      </c>
      <c r="B102" s="29" t="s">
        <v>14</v>
      </c>
      <c r="C102" s="628" t="s">
        <v>25</v>
      </c>
      <c r="D102" s="168">
        <f>E102+G102</f>
        <v>13.5</v>
      </c>
      <c r="E102" s="168">
        <v>13.5</v>
      </c>
      <c r="F102" s="168">
        <v>10.199999999999999</v>
      </c>
      <c r="G102" s="168"/>
      <c r="H102" s="169">
        <f>I102+K102</f>
        <v>0</v>
      </c>
      <c r="I102" s="169"/>
      <c r="J102" s="169"/>
      <c r="K102" s="169"/>
      <c r="L102" s="170">
        <f>M102+O102</f>
        <v>13.5</v>
      </c>
      <c r="M102" s="170">
        <f>E102+I102</f>
        <v>13.5</v>
      </c>
      <c r="N102" s="170">
        <f>F102+J102</f>
        <v>10.199999999999999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29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96</v>
      </c>
      <c r="B104" s="29" t="s">
        <v>15</v>
      </c>
      <c r="C104" s="628" t="s">
        <v>25</v>
      </c>
      <c r="D104" s="168">
        <f>E104+G104</f>
        <v>13.5</v>
      </c>
      <c r="E104" s="168">
        <v>13.5</v>
      </c>
      <c r="F104" s="168">
        <v>10.199999999999999</v>
      </c>
      <c r="G104" s="168"/>
      <c r="H104" s="169">
        <f>I104+K104</f>
        <v>0</v>
      </c>
      <c r="I104" s="169"/>
      <c r="J104" s="169"/>
      <c r="K104" s="169"/>
      <c r="L104" s="170">
        <f>M104+O104</f>
        <v>13.5</v>
      </c>
      <c r="M104" s="170">
        <f>E104+I104</f>
        <v>13.5</v>
      </c>
      <c r="N104" s="170">
        <f>F104+J104</f>
        <v>10.199999999999999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29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97</v>
      </c>
      <c r="B106" s="29" t="s">
        <v>16</v>
      </c>
      <c r="C106" s="628" t="s">
        <v>25</v>
      </c>
      <c r="D106" s="168">
        <f>E106+G106</f>
        <v>26.2</v>
      </c>
      <c r="E106" s="168">
        <v>26.2</v>
      </c>
      <c r="F106" s="168">
        <v>19.7</v>
      </c>
      <c r="G106" s="168"/>
      <c r="H106" s="169">
        <f>I106+K106</f>
        <v>0</v>
      </c>
      <c r="I106" s="169"/>
      <c r="J106" s="169"/>
      <c r="K106" s="169"/>
      <c r="L106" s="170">
        <f>M106+O106</f>
        <v>26.2</v>
      </c>
      <c r="M106" s="170">
        <f>E106+I106</f>
        <v>26.2</v>
      </c>
      <c r="N106" s="170">
        <f>F106+J106</f>
        <v>19.7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29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98</v>
      </c>
      <c r="B108" s="29" t="s">
        <v>17</v>
      </c>
      <c r="C108" s="628" t="s">
        <v>25</v>
      </c>
      <c r="D108" s="168">
        <f>E108+G108</f>
        <v>12</v>
      </c>
      <c r="E108" s="168">
        <v>12</v>
      </c>
      <c r="F108" s="168">
        <v>9</v>
      </c>
      <c r="G108" s="168"/>
      <c r="H108" s="169">
        <f>I108+K108</f>
        <v>0</v>
      </c>
      <c r="I108" s="169"/>
      <c r="J108" s="169"/>
      <c r="K108" s="169"/>
      <c r="L108" s="170">
        <f>M108+O108</f>
        <v>12</v>
      </c>
      <c r="M108" s="170">
        <f>E108+I108</f>
        <v>12</v>
      </c>
      <c r="N108" s="170">
        <f>F108+J108</f>
        <v>9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29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99</v>
      </c>
      <c r="B110" s="29" t="s">
        <v>18</v>
      </c>
      <c r="C110" s="628" t="s">
        <v>25</v>
      </c>
      <c r="D110" s="168">
        <f>E110+G110</f>
        <v>9</v>
      </c>
      <c r="E110" s="168">
        <v>9</v>
      </c>
      <c r="F110" s="168">
        <v>6.7</v>
      </c>
      <c r="G110" s="168"/>
      <c r="H110" s="169">
        <f>I110+K110</f>
        <v>0</v>
      </c>
      <c r="I110" s="169"/>
      <c r="J110" s="169"/>
      <c r="K110" s="169"/>
      <c r="L110" s="170">
        <f>M110+O110</f>
        <v>9</v>
      </c>
      <c r="M110" s="170">
        <f>E110+I110</f>
        <v>9</v>
      </c>
      <c r="N110" s="170">
        <f>F110+J110</f>
        <v>6.7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29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" customHeight="1" x14ac:dyDescent="0.25">
      <c r="A112" s="154" t="s">
        <v>100</v>
      </c>
      <c r="B112" s="29" t="s">
        <v>19</v>
      </c>
      <c r="C112" s="628" t="s">
        <v>25</v>
      </c>
      <c r="D112" s="168">
        <f>E112+G112</f>
        <v>77.7</v>
      </c>
      <c r="E112" s="168">
        <v>77.7</v>
      </c>
      <c r="F112" s="168">
        <v>52</v>
      </c>
      <c r="G112" s="168"/>
      <c r="H112" s="169">
        <f>I112+K112</f>
        <v>0</v>
      </c>
      <c r="I112" s="169"/>
      <c r="J112" s="169"/>
      <c r="K112" s="169"/>
      <c r="L112" s="170">
        <f>M112+O112</f>
        <v>77.7</v>
      </c>
      <c r="M112" s="170">
        <f>E112+I112</f>
        <v>77.7</v>
      </c>
      <c r="N112" s="170">
        <f>F112+J112</f>
        <v>52</v>
      </c>
      <c r="O112" s="170">
        <f>G112+K112</f>
        <v>0</v>
      </c>
    </row>
    <row r="113" spans="1:15" ht="39" x14ac:dyDescent="0.25">
      <c r="A113" s="158"/>
      <c r="B113" s="163" t="s">
        <v>218</v>
      </c>
      <c r="C113" s="629"/>
      <c r="D113" s="171"/>
      <c r="E113" s="171"/>
      <c r="F113" s="171"/>
      <c r="G113" s="171"/>
      <c r="H113" s="172"/>
      <c r="I113" s="172"/>
      <c r="J113" s="172"/>
      <c r="K113" s="172"/>
      <c r="L113" s="173"/>
      <c r="M113" s="173"/>
      <c r="N113" s="173"/>
      <c r="O113" s="173"/>
    </row>
    <row r="114" spans="1:15" ht="15.95" customHeight="1" x14ac:dyDescent="0.25">
      <c r="A114" s="20" t="s">
        <v>101</v>
      </c>
      <c r="B114" s="27" t="s">
        <v>178</v>
      </c>
      <c r="C114" s="25"/>
      <c r="D114" s="23">
        <f>SUM(D90:D113)</f>
        <v>416.2</v>
      </c>
      <c r="E114" s="23">
        <f>SUM(E90:E113)</f>
        <v>412.1</v>
      </c>
      <c r="F114" s="23">
        <f>SUM(F90:F113)</f>
        <v>157.5</v>
      </c>
      <c r="G114" s="23">
        <f>SUM(G90:G113)</f>
        <v>4.0999999999999996</v>
      </c>
      <c r="H114" s="24">
        <f t="shared" ref="H114:O114" si="26">SUM(H90:H113)</f>
        <v>0</v>
      </c>
      <c r="I114" s="24">
        <f t="shared" si="26"/>
        <v>0</v>
      </c>
      <c r="J114" s="24">
        <f t="shared" si="26"/>
        <v>0</v>
      </c>
      <c r="K114" s="24">
        <f t="shared" si="26"/>
        <v>0</v>
      </c>
      <c r="L114" s="21">
        <f t="shared" si="26"/>
        <v>416.2</v>
      </c>
      <c r="M114" s="21">
        <f t="shared" si="26"/>
        <v>412.1</v>
      </c>
      <c r="N114" s="21">
        <f t="shared" si="26"/>
        <v>157.5</v>
      </c>
      <c r="O114" s="21">
        <f t="shared" si="26"/>
        <v>4.0999999999999996</v>
      </c>
    </row>
    <row r="115" spans="1:15" ht="15.95" customHeight="1" x14ac:dyDescent="0.25">
      <c r="A115" s="19" t="s">
        <v>102</v>
      </c>
      <c r="B115" s="573" t="s">
        <v>68</v>
      </c>
      <c r="C115" s="574"/>
      <c r="D115" s="574"/>
      <c r="E115" s="574"/>
      <c r="F115" s="574"/>
      <c r="G115" s="574"/>
      <c r="H115" s="574"/>
      <c r="I115" s="574"/>
      <c r="J115" s="574"/>
      <c r="K115" s="574"/>
      <c r="L115" s="574"/>
      <c r="M115" s="574"/>
      <c r="N115" s="574"/>
      <c r="O115" s="575"/>
    </row>
    <row r="116" spans="1:15" ht="15" customHeight="1" x14ac:dyDescent="0.25">
      <c r="A116" s="623" t="s">
        <v>103</v>
      </c>
      <c r="B116" s="80" t="s">
        <v>20</v>
      </c>
      <c r="C116" s="180"/>
      <c r="D116" s="156">
        <f t="shared" ref="D116:O116" si="27">SUM(D118:D122)</f>
        <v>919</v>
      </c>
      <c r="E116" s="156">
        <f t="shared" si="27"/>
        <v>919</v>
      </c>
      <c r="F116" s="156">
        <f t="shared" si="27"/>
        <v>2.7</v>
      </c>
      <c r="G116" s="156">
        <f t="shared" si="27"/>
        <v>0</v>
      </c>
      <c r="H116" s="157">
        <f t="shared" si="27"/>
        <v>0</v>
      </c>
      <c r="I116" s="157">
        <f t="shared" si="27"/>
        <v>0</v>
      </c>
      <c r="J116" s="157">
        <f t="shared" si="27"/>
        <v>0</v>
      </c>
      <c r="K116" s="157">
        <f t="shared" si="27"/>
        <v>0</v>
      </c>
      <c r="L116" s="80">
        <f t="shared" si="27"/>
        <v>919</v>
      </c>
      <c r="M116" s="80">
        <f t="shared" si="27"/>
        <v>919</v>
      </c>
      <c r="N116" s="80">
        <f t="shared" si="27"/>
        <v>2.7</v>
      </c>
      <c r="O116" s="80">
        <f t="shared" si="27"/>
        <v>0</v>
      </c>
    </row>
    <row r="117" spans="1:15" ht="15" customHeight="1" x14ac:dyDescent="0.25">
      <c r="A117" s="624"/>
      <c r="B117" s="159" t="s">
        <v>194</v>
      </c>
      <c r="C117" s="181"/>
      <c r="D117" s="161"/>
      <c r="E117" s="161"/>
      <c r="F117" s="161"/>
      <c r="G117" s="161"/>
      <c r="H117" s="79"/>
      <c r="I117" s="79"/>
      <c r="J117" s="79"/>
      <c r="K117" s="79"/>
      <c r="L117" s="35"/>
      <c r="M117" s="35"/>
      <c r="N117" s="35"/>
      <c r="O117" s="29"/>
    </row>
    <row r="118" spans="1:15" ht="26.25" x14ac:dyDescent="0.25">
      <c r="A118" s="624"/>
      <c r="B118" s="417" t="s">
        <v>462</v>
      </c>
      <c r="C118" s="418" t="s">
        <v>32</v>
      </c>
      <c r="D118" s="16">
        <f t="shared" ref="D118:D123" si="28">E118+G118</f>
        <v>4.2</v>
      </c>
      <c r="E118" s="16">
        <v>4.2</v>
      </c>
      <c r="F118" s="16">
        <v>2.7</v>
      </c>
      <c r="G118" s="16"/>
      <c r="H118" s="10">
        <f t="shared" ref="H118:H123" si="29">I118+K118</f>
        <v>0</v>
      </c>
      <c r="I118" s="10"/>
      <c r="J118" s="10"/>
      <c r="K118" s="10"/>
      <c r="L118" s="12">
        <f t="shared" ref="L118:L123" si="30">M118+O118</f>
        <v>4.2</v>
      </c>
      <c r="M118" s="330">
        <f t="shared" ref="M118:O123" si="31">E118+I118</f>
        <v>4.2</v>
      </c>
      <c r="N118" s="330">
        <f t="shared" si="31"/>
        <v>2.7</v>
      </c>
      <c r="O118" s="330">
        <f t="shared" si="31"/>
        <v>0</v>
      </c>
    </row>
    <row r="119" spans="1:15" ht="26.25" x14ac:dyDescent="0.25">
      <c r="A119" s="624"/>
      <c r="B119" s="162" t="s">
        <v>220</v>
      </c>
      <c r="C119" s="97" t="s">
        <v>24</v>
      </c>
      <c r="D119" s="8">
        <f t="shared" si="28"/>
        <v>1.5</v>
      </c>
      <c r="E119" s="8">
        <v>1.5</v>
      </c>
      <c r="F119" s="8"/>
      <c r="G119" s="8"/>
      <c r="H119" s="9">
        <f t="shared" si="29"/>
        <v>0</v>
      </c>
      <c r="I119" s="9"/>
      <c r="J119" s="9"/>
      <c r="K119" s="9"/>
      <c r="L119" s="183">
        <f t="shared" si="30"/>
        <v>1.5</v>
      </c>
      <c r="M119" s="184">
        <f t="shared" ref="M119" si="32">E119+I119</f>
        <v>1.5</v>
      </c>
      <c r="N119" s="184">
        <f t="shared" ref="N119" si="33">F119+J119</f>
        <v>0</v>
      </c>
      <c r="O119" s="185">
        <f t="shared" ref="O119" si="34">G119+K119</f>
        <v>0</v>
      </c>
    </row>
    <row r="120" spans="1:15" ht="26.25" x14ac:dyDescent="0.25">
      <c r="A120" s="624"/>
      <c r="B120" s="164" t="s">
        <v>199</v>
      </c>
      <c r="C120" s="39" t="s">
        <v>24</v>
      </c>
      <c r="D120" s="16">
        <f t="shared" si="28"/>
        <v>205.7</v>
      </c>
      <c r="E120" s="16">
        <v>205.7</v>
      </c>
      <c r="F120" s="16"/>
      <c r="G120" s="16"/>
      <c r="H120" s="10">
        <f t="shared" si="29"/>
        <v>0</v>
      </c>
      <c r="I120" s="10"/>
      <c r="J120" s="10"/>
      <c r="K120" s="10"/>
      <c r="L120" s="12">
        <f t="shared" si="30"/>
        <v>205.7</v>
      </c>
      <c r="M120" s="330">
        <f t="shared" si="31"/>
        <v>205.7</v>
      </c>
      <c r="N120" s="330">
        <f t="shared" si="31"/>
        <v>0</v>
      </c>
      <c r="O120" s="330">
        <f t="shared" si="31"/>
        <v>0</v>
      </c>
    </row>
    <row r="121" spans="1:15" x14ac:dyDescent="0.25">
      <c r="A121" s="624"/>
      <c r="B121" s="164" t="s">
        <v>221</v>
      </c>
      <c r="C121" s="30" t="s">
        <v>24</v>
      </c>
      <c r="D121" s="16">
        <f t="shared" si="28"/>
        <v>293.89999999999998</v>
      </c>
      <c r="E121" s="43">
        <v>293.89999999999998</v>
      </c>
      <c r="F121" s="43"/>
      <c r="G121" s="43"/>
      <c r="H121" s="10">
        <f t="shared" si="29"/>
        <v>0</v>
      </c>
      <c r="I121" s="103"/>
      <c r="J121" s="103"/>
      <c r="K121" s="103"/>
      <c r="L121" s="12">
        <f t="shared" si="30"/>
        <v>293.89999999999998</v>
      </c>
      <c r="M121" s="170">
        <f t="shared" si="31"/>
        <v>293.89999999999998</v>
      </c>
      <c r="N121" s="170">
        <f t="shared" si="31"/>
        <v>0</v>
      </c>
      <c r="O121" s="170">
        <f t="shared" si="31"/>
        <v>0</v>
      </c>
    </row>
    <row r="122" spans="1:15" ht="26.25" x14ac:dyDescent="0.25">
      <c r="A122" s="624"/>
      <c r="B122" s="187" t="s">
        <v>222</v>
      </c>
      <c r="C122" s="30" t="s">
        <v>24</v>
      </c>
      <c r="D122" s="16">
        <f t="shared" si="28"/>
        <v>413.7</v>
      </c>
      <c r="E122" s="16">
        <v>413.7</v>
      </c>
      <c r="F122" s="16"/>
      <c r="G122" s="16"/>
      <c r="H122" s="10">
        <f t="shared" si="29"/>
        <v>0</v>
      </c>
      <c r="I122" s="10"/>
      <c r="J122" s="10"/>
      <c r="K122" s="10"/>
      <c r="L122" s="12">
        <f t="shared" si="30"/>
        <v>413.7</v>
      </c>
      <c r="M122" s="174">
        <f t="shared" si="31"/>
        <v>413.7</v>
      </c>
      <c r="N122" s="170">
        <f t="shared" si="31"/>
        <v>0</v>
      </c>
      <c r="O122" s="170">
        <f t="shared" si="31"/>
        <v>0</v>
      </c>
    </row>
    <row r="123" spans="1:15" ht="15" customHeight="1" x14ac:dyDescent="0.25">
      <c r="A123" s="621" t="s">
        <v>104</v>
      </c>
      <c r="B123" s="80" t="s">
        <v>53</v>
      </c>
      <c r="C123" s="628" t="s">
        <v>24</v>
      </c>
      <c r="D123" s="168">
        <f t="shared" si="28"/>
        <v>185.9</v>
      </c>
      <c r="E123" s="168">
        <v>185.9</v>
      </c>
      <c r="F123" s="168">
        <v>139.6</v>
      </c>
      <c r="G123" s="168"/>
      <c r="H123" s="169">
        <f t="shared" si="29"/>
        <v>0</v>
      </c>
      <c r="I123" s="169"/>
      <c r="J123" s="169"/>
      <c r="K123" s="169"/>
      <c r="L123" s="170">
        <f t="shared" si="30"/>
        <v>185.9</v>
      </c>
      <c r="M123" s="170">
        <f t="shared" si="31"/>
        <v>185.9</v>
      </c>
      <c r="N123" s="170">
        <f t="shared" si="31"/>
        <v>139.6</v>
      </c>
      <c r="O123" s="170">
        <f t="shared" si="31"/>
        <v>0</v>
      </c>
    </row>
    <row r="124" spans="1:15" s="37" customFormat="1" ht="25.5" x14ac:dyDescent="0.2">
      <c r="A124" s="622"/>
      <c r="B124" s="163" t="s">
        <v>223</v>
      </c>
      <c r="C124" s="629"/>
      <c r="D124" s="171"/>
      <c r="E124" s="171"/>
      <c r="F124" s="171"/>
      <c r="G124" s="171"/>
      <c r="H124" s="172"/>
      <c r="I124" s="172"/>
      <c r="J124" s="172"/>
      <c r="K124" s="172"/>
      <c r="L124" s="173"/>
      <c r="M124" s="173"/>
      <c r="N124" s="173"/>
      <c r="O124" s="173"/>
    </row>
    <row r="125" spans="1:15" ht="15.95" customHeight="1" x14ac:dyDescent="0.25">
      <c r="A125" s="54" t="s">
        <v>105</v>
      </c>
      <c r="B125" s="44" t="s">
        <v>180</v>
      </c>
      <c r="C125" s="78"/>
      <c r="D125" s="23">
        <f t="shared" ref="D125:O125" si="35">D116+D123</f>
        <v>1104.9000000000001</v>
      </c>
      <c r="E125" s="23">
        <f t="shared" si="35"/>
        <v>1104.9000000000001</v>
      </c>
      <c r="F125" s="23">
        <f t="shared" si="35"/>
        <v>142.29999999999998</v>
      </c>
      <c r="G125" s="23">
        <f t="shared" si="35"/>
        <v>0</v>
      </c>
      <c r="H125" s="24">
        <f t="shared" si="35"/>
        <v>0</v>
      </c>
      <c r="I125" s="24">
        <f t="shared" si="35"/>
        <v>0</v>
      </c>
      <c r="J125" s="24">
        <f t="shared" si="35"/>
        <v>0</v>
      </c>
      <c r="K125" s="24">
        <f t="shared" si="35"/>
        <v>0</v>
      </c>
      <c r="L125" s="21">
        <f t="shared" si="35"/>
        <v>1104.9000000000001</v>
      </c>
      <c r="M125" s="21">
        <f t="shared" si="35"/>
        <v>1104.9000000000001</v>
      </c>
      <c r="N125" s="21">
        <f t="shared" si="35"/>
        <v>142.29999999999998</v>
      </c>
      <c r="O125" s="21">
        <f t="shared" si="35"/>
        <v>0</v>
      </c>
    </row>
    <row r="126" spans="1:15" ht="15.95" customHeight="1" x14ac:dyDescent="0.25">
      <c r="A126" s="608" t="s">
        <v>106</v>
      </c>
      <c r="B126" s="104" t="s">
        <v>172</v>
      </c>
      <c r="C126" s="611"/>
      <c r="D126" s="316">
        <f>SUM(D128:D148)</f>
        <v>2516.6999999999998</v>
      </c>
      <c r="E126" s="189">
        <f>SUM(E128:E148)</f>
        <v>2512.5999999999995</v>
      </c>
      <c r="F126" s="189">
        <f>SUM(F128:F148)</f>
        <v>948.80000000000018</v>
      </c>
      <c r="G126" s="189">
        <f>SUM(G128:G148)</f>
        <v>4.0999999999999996</v>
      </c>
      <c r="H126" s="190">
        <f t="shared" ref="H126:O126" si="36">SUM(H128:H148)</f>
        <v>10.4</v>
      </c>
      <c r="I126" s="190">
        <f t="shared" si="36"/>
        <v>10.4</v>
      </c>
      <c r="J126" s="190">
        <f t="shared" si="36"/>
        <v>8</v>
      </c>
      <c r="K126" s="190">
        <f t="shared" si="36"/>
        <v>0</v>
      </c>
      <c r="L126" s="191">
        <f t="shared" si="36"/>
        <v>2527.0999999999995</v>
      </c>
      <c r="M126" s="191">
        <f t="shared" si="36"/>
        <v>2522.9999999999995</v>
      </c>
      <c r="N126" s="191">
        <f t="shared" si="36"/>
        <v>956.80000000000018</v>
      </c>
      <c r="O126" s="191">
        <f t="shared" si="36"/>
        <v>4.0999999999999996</v>
      </c>
    </row>
    <row r="127" spans="1:15" ht="15" customHeight="1" x14ac:dyDescent="0.25">
      <c r="A127" s="609"/>
      <c r="B127" s="324" t="s">
        <v>194</v>
      </c>
      <c r="C127" s="612"/>
      <c r="D127" s="317"/>
      <c r="E127" s="192"/>
      <c r="F127" s="193"/>
      <c r="G127" s="193"/>
      <c r="H127" s="194"/>
      <c r="I127" s="194"/>
      <c r="J127" s="195"/>
      <c r="K127" s="195"/>
      <c r="L127" s="196"/>
      <c r="M127" s="196"/>
      <c r="N127" s="197"/>
      <c r="O127" s="197"/>
    </row>
    <row r="128" spans="1:15" ht="26.25" x14ac:dyDescent="0.25">
      <c r="A128" s="609"/>
      <c r="B128" s="105" t="s">
        <v>205</v>
      </c>
      <c r="C128" s="612"/>
      <c r="D128" s="318">
        <f>E128+G128</f>
        <v>0.8</v>
      </c>
      <c r="E128" s="198">
        <f t="shared" ref="E128:G138" si="37">E22</f>
        <v>0.8</v>
      </c>
      <c r="F128" s="198">
        <f t="shared" si="37"/>
        <v>0.6</v>
      </c>
      <c r="G128" s="198">
        <f t="shared" si="37"/>
        <v>0</v>
      </c>
      <c r="H128" s="199">
        <f t="shared" ref="H128:H147" si="38">I128+K128</f>
        <v>0</v>
      </c>
      <c r="I128" s="199">
        <f t="shared" ref="I128:K138" si="39">I22</f>
        <v>0</v>
      </c>
      <c r="J128" s="199">
        <f t="shared" si="39"/>
        <v>0</v>
      </c>
      <c r="K128" s="199">
        <f t="shared" si="39"/>
        <v>0</v>
      </c>
      <c r="L128" s="200">
        <f t="shared" ref="L128:L147" si="40">M128+O128</f>
        <v>0.8</v>
      </c>
      <c r="M128" s="200">
        <f t="shared" ref="M128:O138" si="41">M22</f>
        <v>0.8</v>
      </c>
      <c r="N128" s="200">
        <f t="shared" si="41"/>
        <v>0.6</v>
      </c>
      <c r="O128" s="200">
        <f t="shared" si="41"/>
        <v>0</v>
      </c>
    </row>
    <row r="129" spans="1:15" x14ac:dyDescent="0.25">
      <c r="A129" s="609"/>
      <c r="B129" s="105" t="s">
        <v>201</v>
      </c>
      <c r="C129" s="612"/>
      <c r="D129" s="314">
        <f t="shared" ref="D129:D148" si="42">E129+G129</f>
        <v>30.8</v>
      </c>
      <c r="E129" s="96">
        <f t="shared" si="37"/>
        <v>30.8</v>
      </c>
      <c r="F129" s="96">
        <f t="shared" si="37"/>
        <v>23.6</v>
      </c>
      <c r="G129" s="96">
        <f t="shared" si="37"/>
        <v>0</v>
      </c>
      <c r="H129" s="100">
        <f t="shared" si="38"/>
        <v>0</v>
      </c>
      <c r="I129" s="100">
        <f t="shared" si="39"/>
        <v>0</v>
      </c>
      <c r="J129" s="100">
        <f t="shared" si="39"/>
        <v>0</v>
      </c>
      <c r="K129" s="100">
        <f t="shared" si="39"/>
        <v>0</v>
      </c>
      <c r="L129" s="101">
        <f t="shared" si="40"/>
        <v>30.8</v>
      </c>
      <c r="M129" s="101">
        <f t="shared" si="41"/>
        <v>30.8</v>
      </c>
      <c r="N129" s="101">
        <f t="shared" si="41"/>
        <v>23.6</v>
      </c>
      <c r="O129" s="101">
        <f t="shared" si="41"/>
        <v>0</v>
      </c>
    </row>
    <row r="130" spans="1:15" ht="26.25" x14ac:dyDescent="0.25">
      <c r="A130" s="609"/>
      <c r="B130" s="105" t="s">
        <v>207</v>
      </c>
      <c r="C130" s="612"/>
      <c r="D130" s="314">
        <f t="shared" si="42"/>
        <v>8</v>
      </c>
      <c r="E130" s="96">
        <f t="shared" si="37"/>
        <v>8</v>
      </c>
      <c r="F130" s="96">
        <f t="shared" si="37"/>
        <v>6.1</v>
      </c>
      <c r="G130" s="96">
        <f t="shared" si="37"/>
        <v>0</v>
      </c>
      <c r="H130" s="100">
        <f t="shared" si="38"/>
        <v>0</v>
      </c>
      <c r="I130" s="100">
        <f t="shared" si="39"/>
        <v>0</v>
      </c>
      <c r="J130" s="100">
        <f t="shared" si="39"/>
        <v>0</v>
      </c>
      <c r="K130" s="100">
        <f t="shared" si="39"/>
        <v>0</v>
      </c>
      <c r="L130" s="101">
        <f t="shared" si="40"/>
        <v>8</v>
      </c>
      <c r="M130" s="101">
        <f t="shared" si="41"/>
        <v>8</v>
      </c>
      <c r="N130" s="101">
        <f t="shared" si="41"/>
        <v>6.1</v>
      </c>
      <c r="O130" s="101">
        <f t="shared" si="41"/>
        <v>0</v>
      </c>
    </row>
    <row r="131" spans="1:15" ht="26.25" x14ac:dyDescent="0.25">
      <c r="A131" s="609"/>
      <c r="B131" s="105" t="s">
        <v>203</v>
      </c>
      <c r="C131" s="612"/>
      <c r="D131" s="314">
        <f t="shared" si="42"/>
        <v>26.7</v>
      </c>
      <c r="E131" s="96">
        <f t="shared" si="37"/>
        <v>26.7</v>
      </c>
      <c r="F131" s="96">
        <f t="shared" si="37"/>
        <v>16.600000000000001</v>
      </c>
      <c r="G131" s="96">
        <f t="shared" si="37"/>
        <v>0</v>
      </c>
      <c r="H131" s="100">
        <f t="shared" si="38"/>
        <v>0</v>
      </c>
      <c r="I131" s="100">
        <f t="shared" si="39"/>
        <v>0</v>
      </c>
      <c r="J131" s="100">
        <f t="shared" si="39"/>
        <v>0</v>
      </c>
      <c r="K131" s="100">
        <f t="shared" si="39"/>
        <v>0</v>
      </c>
      <c r="L131" s="101">
        <f t="shared" si="40"/>
        <v>26.7</v>
      </c>
      <c r="M131" s="101">
        <f t="shared" si="41"/>
        <v>26.7</v>
      </c>
      <c r="N131" s="101">
        <f t="shared" si="41"/>
        <v>16.600000000000001</v>
      </c>
      <c r="O131" s="101">
        <f t="shared" si="41"/>
        <v>0</v>
      </c>
    </row>
    <row r="132" spans="1:15" x14ac:dyDescent="0.25">
      <c r="A132" s="609"/>
      <c r="B132" s="105" t="s">
        <v>208</v>
      </c>
      <c r="C132" s="612"/>
      <c r="D132" s="314">
        <f t="shared" si="42"/>
        <v>94.3</v>
      </c>
      <c r="E132" s="96">
        <f t="shared" si="37"/>
        <v>94.3</v>
      </c>
      <c r="F132" s="96">
        <f t="shared" si="37"/>
        <v>68.5</v>
      </c>
      <c r="G132" s="96">
        <f t="shared" si="37"/>
        <v>0</v>
      </c>
      <c r="H132" s="100">
        <f t="shared" si="38"/>
        <v>0</v>
      </c>
      <c r="I132" s="100">
        <f t="shared" si="39"/>
        <v>0</v>
      </c>
      <c r="J132" s="100">
        <f t="shared" si="39"/>
        <v>0</v>
      </c>
      <c r="K132" s="100">
        <f t="shared" si="39"/>
        <v>0</v>
      </c>
      <c r="L132" s="101">
        <f t="shared" si="40"/>
        <v>94.3</v>
      </c>
      <c r="M132" s="101">
        <f t="shared" si="41"/>
        <v>94.3</v>
      </c>
      <c r="N132" s="101">
        <f t="shared" si="41"/>
        <v>68.5</v>
      </c>
      <c r="O132" s="101">
        <f t="shared" si="41"/>
        <v>0</v>
      </c>
    </row>
    <row r="133" spans="1:15" x14ac:dyDescent="0.25">
      <c r="A133" s="609"/>
      <c r="B133" s="105" t="s">
        <v>209</v>
      </c>
      <c r="C133" s="612"/>
      <c r="D133" s="314">
        <f t="shared" si="42"/>
        <v>13.8</v>
      </c>
      <c r="E133" s="96">
        <f t="shared" si="37"/>
        <v>13.8</v>
      </c>
      <c r="F133" s="96">
        <f t="shared" si="37"/>
        <v>9.9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13.8</v>
      </c>
      <c r="M133" s="101">
        <f t="shared" si="41"/>
        <v>13.8</v>
      </c>
      <c r="N133" s="101">
        <f t="shared" si="41"/>
        <v>9.9</v>
      </c>
      <c r="O133" s="101">
        <f t="shared" si="41"/>
        <v>0</v>
      </c>
    </row>
    <row r="134" spans="1:15" ht="26.25" x14ac:dyDescent="0.25">
      <c r="A134" s="609"/>
      <c r="B134" s="105" t="s">
        <v>202</v>
      </c>
      <c r="C134" s="612"/>
      <c r="D134" s="314">
        <f t="shared" si="42"/>
        <v>10</v>
      </c>
      <c r="E134" s="96">
        <f t="shared" si="37"/>
        <v>10</v>
      </c>
      <c r="F134" s="96">
        <f t="shared" si="37"/>
        <v>7.6</v>
      </c>
      <c r="G134" s="96">
        <f t="shared" si="37"/>
        <v>0</v>
      </c>
      <c r="H134" s="100">
        <f t="shared" si="38"/>
        <v>0</v>
      </c>
      <c r="I134" s="100">
        <f t="shared" si="39"/>
        <v>0</v>
      </c>
      <c r="J134" s="100">
        <f t="shared" si="39"/>
        <v>0</v>
      </c>
      <c r="K134" s="100">
        <f t="shared" si="39"/>
        <v>0</v>
      </c>
      <c r="L134" s="101">
        <f t="shared" si="40"/>
        <v>10</v>
      </c>
      <c r="M134" s="101">
        <f t="shared" si="41"/>
        <v>10</v>
      </c>
      <c r="N134" s="101">
        <f t="shared" si="41"/>
        <v>7.6</v>
      </c>
      <c r="O134" s="101">
        <f t="shared" si="41"/>
        <v>0</v>
      </c>
    </row>
    <row r="135" spans="1:15" ht="39" x14ac:dyDescent="0.25">
      <c r="A135" s="609"/>
      <c r="B135" s="105" t="s">
        <v>461</v>
      </c>
      <c r="C135" s="612"/>
      <c r="D135" s="314">
        <f t="shared" si="42"/>
        <v>12.1</v>
      </c>
      <c r="E135" s="96">
        <f t="shared" si="37"/>
        <v>12.1</v>
      </c>
      <c r="F135" s="96">
        <f t="shared" si="37"/>
        <v>2.9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0</v>
      </c>
      <c r="K135" s="100">
        <f t="shared" si="39"/>
        <v>0</v>
      </c>
      <c r="L135" s="101">
        <f t="shared" si="40"/>
        <v>12.1</v>
      </c>
      <c r="M135" s="101">
        <f t="shared" si="41"/>
        <v>12.1</v>
      </c>
      <c r="N135" s="101">
        <f t="shared" si="41"/>
        <v>2.9</v>
      </c>
      <c r="O135" s="101">
        <f t="shared" si="41"/>
        <v>0</v>
      </c>
    </row>
    <row r="136" spans="1:15" ht="26.25" x14ac:dyDescent="0.25">
      <c r="A136" s="609"/>
      <c r="B136" s="105" t="s">
        <v>224</v>
      </c>
      <c r="C136" s="612"/>
      <c r="D136" s="314">
        <f t="shared" si="42"/>
        <v>0.6</v>
      </c>
      <c r="E136" s="96">
        <f t="shared" si="37"/>
        <v>0.6</v>
      </c>
      <c r="F136" s="96">
        <f t="shared" si="37"/>
        <v>0.5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0.6</v>
      </c>
      <c r="M136" s="101">
        <f t="shared" si="41"/>
        <v>0.6</v>
      </c>
      <c r="N136" s="101">
        <f t="shared" si="41"/>
        <v>0.5</v>
      </c>
      <c r="O136" s="101">
        <f t="shared" si="41"/>
        <v>0</v>
      </c>
    </row>
    <row r="137" spans="1:15" x14ac:dyDescent="0.25">
      <c r="A137" s="609"/>
      <c r="B137" s="105" t="s">
        <v>206</v>
      </c>
      <c r="C137" s="612"/>
      <c r="D137" s="314">
        <f t="shared" si="42"/>
        <v>16.7</v>
      </c>
      <c r="E137" s="96">
        <f t="shared" si="37"/>
        <v>16.7</v>
      </c>
      <c r="F137" s="96">
        <f t="shared" si="37"/>
        <v>11.3</v>
      </c>
      <c r="G137" s="96">
        <f t="shared" si="37"/>
        <v>0</v>
      </c>
      <c r="H137" s="100">
        <f t="shared" si="38"/>
        <v>0</v>
      </c>
      <c r="I137" s="100">
        <f t="shared" si="39"/>
        <v>0</v>
      </c>
      <c r="J137" s="100">
        <f t="shared" si="39"/>
        <v>0</v>
      </c>
      <c r="K137" s="100">
        <f t="shared" si="39"/>
        <v>0</v>
      </c>
      <c r="L137" s="101">
        <f t="shared" si="40"/>
        <v>16.7</v>
      </c>
      <c r="M137" s="101">
        <f t="shared" si="41"/>
        <v>16.7</v>
      </c>
      <c r="N137" s="101">
        <f t="shared" si="41"/>
        <v>11.3</v>
      </c>
      <c r="O137" s="101">
        <f t="shared" si="41"/>
        <v>0</v>
      </c>
    </row>
    <row r="138" spans="1:15" x14ac:dyDescent="0.25">
      <c r="A138" s="609"/>
      <c r="B138" s="105" t="s">
        <v>198</v>
      </c>
      <c r="C138" s="612"/>
      <c r="D138" s="314">
        <f t="shared" si="42"/>
        <v>7.6</v>
      </c>
      <c r="E138" s="96">
        <f t="shared" si="37"/>
        <v>7.6</v>
      </c>
      <c r="F138" s="96">
        <f t="shared" si="37"/>
        <v>5.2</v>
      </c>
      <c r="G138" s="96">
        <f t="shared" si="37"/>
        <v>0</v>
      </c>
      <c r="H138" s="100">
        <f t="shared" si="38"/>
        <v>0</v>
      </c>
      <c r="I138" s="100">
        <f t="shared" si="39"/>
        <v>0</v>
      </c>
      <c r="J138" s="100">
        <f t="shared" si="39"/>
        <v>0</v>
      </c>
      <c r="K138" s="100">
        <f t="shared" si="39"/>
        <v>0</v>
      </c>
      <c r="L138" s="101">
        <f t="shared" si="40"/>
        <v>7.6</v>
      </c>
      <c r="M138" s="101">
        <f t="shared" si="41"/>
        <v>7.6</v>
      </c>
      <c r="N138" s="101">
        <f t="shared" si="41"/>
        <v>5.2</v>
      </c>
      <c r="O138" s="101">
        <f t="shared" si="41"/>
        <v>0</v>
      </c>
    </row>
    <row r="139" spans="1:15" x14ac:dyDescent="0.25">
      <c r="A139" s="609"/>
      <c r="B139" s="105" t="s">
        <v>212</v>
      </c>
      <c r="C139" s="612"/>
      <c r="D139" s="314">
        <f t="shared" si="42"/>
        <v>198.09999999999997</v>
      </c>
      <c r="E139" s="96">
        <f>E33+E40+E44+E48+E52+E56+E60+E64+E68+E72+E76</f>
        <v>198.09999999999997</v>
      </c>
      <c r="F139" s="96">
        <f>F33+F40+F44+F48+F52+F56+F60+F64+F68+F72+F76</f>
        <v>121.29999999999998</v>
      </c>
      <c r="G139" s="96">
        <f>G33+G40+G44+G48+G52+G56+G60+G64+G68+G72+G76</f>
        <v>0</v>
      </c>
      <c r="H139" s="100">
        <f t="shared" si="38"/>
        <v>0</v>
      </c>
      <c r="I139" s="100">
        <f>I33+I40+I44+I48+I52+I56+I60+I64+I68+I72+I76</f>
        <v>0</v>
      </c>
      <c r="J139" s="100">
        <f>J33+J40+J44+J48+J52+J56+J60+J64+J68+J72+J76</f>
        <v>0</v>
      </c>
      <c r="K139" s="100">
        <f>K33+K40+K44+K48+K52+K56+K60+K64+K68+K72+K76</f>
        <v>0</v>
      </c>
      <c r="L139" s="101">
        <f t="shared" si="40"/>
        <v>198.09999999999997</v>
      </c>
      <c r="M139" s="101">
        <f>M33+M40+M44+M48+M52+M56+M60+M64+M68+M72+M76</f>
        <v>198.09999999999997</v>
      </c>
      <c r="N139" s="101">
        <f>N33+N40+N44+N48+N52+N56+N60+N64+N68+N72+N76</f>
        <v>121.29999999999998</v>
      </c>
      <c r="O139" s="101">
        <f>O33+O40+O44+O48+O52+O56+O60+O64+O68+O72+O76</f>
        <v>0</v>
      </c>
    </row>
    <row r="140" spans="1:15" ht="40.5" customHeight="1" x14ac:dyDescent="0.25">
      <c r="A140" s="609"/>
      <c r="B140" s="105" t="s">
        <v>219</v>
      </c>
      <c r="C140" s="612"/>
      <c r="D140" s="314">
        <f t="shared" si="42"/>
        <v>198</v>
      </c>
      <c r="E140" s="96">
        <f>E90</f>
        <v>193.9</v>
      </c>
      <c r="F140" s="96">
        <f>F90</f>
        <v>0</v>
      </c>
      <c r="G140" s="96">
        <f>G90</f>
        <v>4.0999999999999996</v>
      </c>
      <c r="H140" s="100">
        <f t="shared" si="38"/>
        <v>0</v>
      </c>
      <c r="I140" s="100">
        <f>I90</f>
        <v>0</v>
      </c>
      <c r="J140" s="100">
        <f>J90</f>
        <v>0</v>
      </c>
      <c r="K140" s="100">
        <f>K90</f>
        <v>0</v>
      </c>
      <c r="L140" s="101">
        <f t="shared" si="40"/>
        <v>198</v>
      </c>
      <c r="M140" s="101">
        <f>M90</f>
        <v>193.9</v>
      </c>
      <c r="N140" s="101">
        <f>N90</f>
        <v>0</v>
      </c>
      <c r="O140" s="101">
        <f>O90</f>
        <v>4.0999999999999996</v>
      </c>
    </row>
    <row r="141" spans="1:15" x14ac:dyDescent="0.25">
      <c r="A141" s="609"/>
      <c r="B141" s="105" t="s">
        <v>217</v>
      </c>
      <c r="C141" s="612"/>
      <c r="D141" s="314">
        <f t="shared" si="42"/>
        <v>372.8</v>
      </c>
      <c r="E141" s="96">
        <f>E80</f>
        <v>372.8</v>
      </c>
      <c r="F141" s="96">
        <f>F80</f>
        <v>259.10000000000002</v>
      </c>
      <c r="G141" s="96">
        <f>G80</f>
        <v>0</v>
      </c>
      <c r="H141" s="100">
        <f t="shared" si="38"/>
        <v>7.3</v>
      </c>
      <c r="I141" s="100">
        <f>I80</f>
        <v>7.3</v>
      </c>
      <c r="J141" s="100">
        <f>J80</f>
        <v>5.6</v>
      </c>
      <c r="K141" s="100">
        <f>K80</f>
        <v>0</v>
      </c>
      <c r="L141" s="101">
        <f t="shared" si="40"/>
        <v>380.1</v>
      </c>
      <c r="M141" s="101">
        <f>M80</f>
        <v>380.1</v>
      </c>
      <c r="N141" s="101">
        <f>N80</f>
        <v>264.70000000000005</v>
      </c>
      <c r="O141" s="101">
        <f>O80</f>
        <v>0</v>
      </c>
    </row>
    <row r="142" spans="1:15" ht="26.25" x14ac:dyDescent="0.25">
      <c r="A142" s="609"/>
      <c r="B142" s="105" t="s">
        <v>200</v>
      </c>
      <c r="C142" s="612"/>
      <c r="D142" s="314">
        <f t="shared" si="42"/>
        <v>164.60000000000002</v>
      </c>
      <c r="E142" s="96">
        <f>E86+E87</f>
        <v>164.60000000000002</v>
      </c>
      <c r="F142" s="96">
        <f>F86+F87</f>
        <v>94.8</v>
      </c>
      <c r="G142" s="96">
        <f>G86+G87</f>
        <v>0</v>
      </c>
      <c r="H142" s="100">
        <f t="shared" si="38"/>
        <v>3.1</v>
      </c>
      <c r="I142" s="100">
        <f>I86+I87</f>
        <v>3.1</v>
      </c>
      <c r="J142" s="100">
        <f>J86+J87</f>
        <v>2.4</v>
      </c>
      <c r="K142" s="100">
        <f>K86+K87</f>
        <v>0</v>
      </c>
      <c r="L142" s="101">
        <f t="shared" si="40"/>
        <v>167.7</v>
      </c>
      <c r="M142" s="101">
        <f>M86+M87</f>
        <v>167.7</v>
      </c>
      <c r="N142" s="101">
        <f>N86+N87</f>
        <v>97.199999999999989</v>
      </c>
      <c r="O142" s="101">
        <f>O86+O87</f>
        <v>0</v>
      </c>
    </row>
    <row r="143" spans="1:15" ht="26.25" customHeight="1" x14ac:dyDescent="0.25">
      <c r="A143" s="609"/>
      <c r="B143" s="105" t="s">
        <v>220</v>
      </c>
      <c r="C143" s="612"/>
      <c r="D143" s="314">
        <f t="shared" si="42"/>
        <v>1.5</v>
      </c>
      <c r="E143" s="96">
        <f>E34+E119</f>
        <v>1.5</v>
      </c>
      <c r="F143" s="96">
        <f t="shared" ref="F143:G143" si="43">F34+F119</f>
        <v>0</v>
      </c>
      <c r="G143" s="96">
        <f t="shared" si="43"/>
        <v>0</v>
      </c>
      <c r="H143" s="100">
        <f t="shared" si="38"/>
        <v>0</v>
      </c>
      <c r="I143" s="100">
        <f t="shared" ref="I143:O143" si="44">I34+I119</f>
        <v>0</v>
      </c>
      <c r="J143" s="100">
        <f t="shared" si="44"/>
        <v>0</v>
      </c>
      <c r="K143" s="100">
        <f t="shared" si="44"/>
        <v>0</v>
      </c>
      <c r="L143" s="101">
        <f t="shared" si="40"/>
        <v>1.5</v>
      </c>
      <c r="M143" s="101">
        <f t="shared" ref="M143" si="45">M34+M119</f>
        <v>1.5</v>
      </c>
      <c r="N143" s="101">
        <f t="shared" si="44"/>
        <v>0</v>
      </c>
      <c r="O143" s="101">
        <f t="shared" si="44"/>
        <v>0</v>
      </c>
    </row>
    <row r="144" spans="1:15" ht="26.25" x14ac:dyDescent="0.25">
      <c r="A144" s="609"/>
      <c r="B144" s="105" t="s">
        <v>199</v>
      </c>
      <c r="C144" s="612"/>
      <c r="D144" s="314">
        <f t="shared" si="42"/>
        <v>211.79999999999998</v>
      </c>
      <c r="E144" s="96">
        <f>E35+E120</f>
        <v>211.79999999999998</v>
      </c>
      <c r="F144" s="96">
        <f>F35+F120</f>
        <v>0</v>
      </c>
      <c r="G144" s="96">
        <f>G35+G120</f>
        <v>0</v>
      </c>
      <c r="H144" s="100">
        <f t="shared" si="38"/>
        <v>0</v>
      </c>
      <c r="I144" s="100">
        <f t="shared" ref="I144:K145" si="46">I35+I120</f>
        <v>0</v>
      </c>
      <c r="J144" s="100">
        <f t="shared" si="46"/>
        <v>0</v>
      </c>
      <c r="K144" s="100">
        <f t="shared" si="46"/>
        <v>0</v>
      </c>
      <c r="L144" s="101">
        <f t="shared" si="40"/>
        <v>211.79999999999998</v>
      </c>
      <c r="M144" s="101">
        <f t="shared" ref="M144:O145" si="47">M35+M120</f>
        <v>211.79999999999998</v>
      </c>
      <c r="N144" s="101">
        <f t="shared" si="47"/>
        <v>0</v>
      </c>
      <c r="O144" s="101">
        <f t="shared" si="47"/>
        <v>0</v>
      </c>
    </row>
    <row r="145" spans="1:17" x14ac:dyDescent="0.25">
      <c r="A145" s="609"/>
      <c r="B145" s="105" t="s">
        <v>221</v>
      </c>
      <c r="C145" s="612"/>
      <c r="D145" s="314">
        <f t="shared" si="42"/>
        <v>305.59999999999997</v>
      </c>
      <c r="E145" s="96">
        <f>E36+E121</f>
        <v>305.59999999999997</v>
      </c>
      <c r="F145" s="96">
        <f>F36+F121</f>
        <v>7.2</v>
      </c>
      <c r="G145" s="96">
        <f>G36+G121</f>
        <v>0</v>
      </c>
      <c r="H145" s="100">
        <f t="shared" si="38"/>
        <v>0</v>
      </c>
      <c r="I145" s="100">
        <f t="shared" si="46"/>
        <v>0</v>
      </c>
      <c r="J145" s="100">
        <f t="shared" si="46"/>
        <v>0</v>
      </c>
      <c r="K145" s="100">
        <f t="shared" si="46"/>
        <v>0</v>
      </c>
      <c r="L145" s="101">
        <f t="shared" si="40"/>
        <v>305.59999999999997</v>
      </c>
      <c r="M145" s="101">
        <f t="shared" si="47"/>
        <v>305.59999999999997</v>
      </c>
      <c r="N145" s="101">
        <f t="shared" si="47"/>
        <v>7.2</v>
      </c>
      <c r="O145" s="101">
        <f t="shared" si="47"/>
        <v>0</v>
      </c>
    </row>
    <row r="146" spans="1:17" x14ac:dyDescent="0.25">
      <c r="A146" s="609"/>
      <c r="B146" s="105" t="s">
        <v>225</v>
      </c>
      <c r="C146" s="612"/>
      <c r="D146" s="314">
        <f t="shared" si="42"/>
        <v>612</v>
      </c>
      <c r="E146" s="96">
        <f>E37+E122+E123</f>
        <v>612</v>
      </c>
      <c r="F146" s="96">
        <f>F37+F122+F123</f>
        <v>147.19999999999999</v>
      </c>
      <c r="G146" s="96">
        <f>G37+G122+G123</f>
        <v>0</v>
      </c>
      <c r="H146" s="100">
        <f t="shared" si="38"/>
        <v>0</v>
      </c>
      <c r="I146" s="100">
        <f>I37+I122+I123</f>
        <v>0</v>
      </c>
      <c r="J146" s="100">
        <f>J37+J122+J123</f>
        <v>0</v>
      </c>
      <c r="K146" s="100">
        <f>K37+K122+K123</f>
        <v>0</v>
      </c>
      <c r="L146" s="101">
        <f t="shared" si="40"/>
        <v>612</v>
      </c>
      <c r="M146" s="101">
        <f>M37+M122+M123</f>
        <v>612</v>
      </c>
      <c r="N146" s="101">
        <f>N37+N122+N123</f>
        <v>147.19999999999999</v>
      </c>
      <c r="O146" s="101">
        <f>O37+O122+O123</f>
        <v>0</v>
      </c>
    </row>
    <row r="147" spans="1:17" ht="39" x14ac:dyDescent="0.25">
      <c r="A147" s="609"/>
      <c r="B147" s="105" t="s">
        <v>218</v>
      </c>
      <c r="C147" s="612"/>
      <c r="D147" s="314">
        <f>E147+G147</f>
        <v>226.7</v>
      </c>
      <c r="E147" s="96">
        <f>E41+E45+E49+E53+E57+E61+E65+E69+E73+E77+E78+E92+E94+E96+E98+E100+E102+E104+E106+E108+E110+E112</f>
        <v>226.7</v>
      </c>
      <c r="F147" s="96">
        <f t="shared" ref="F147:G147" si="48">F41+F45+F49+F53+F57+F61+F65+F69+F73+F77+F78+F92+F94+F96+F98+F100+F102+F104+F106+F108+F110+F112</f>
        <v>163.69999999999999</v>
      </c>
      <c r="G147" s="96">
        <f t="shared" si="48"/>
        <v>0</v>
      </c>
      <c r="H147" s="100">
        <f t="shared" si="38"/>
        <v>0</v>
      </c>
      <c r="I147" s="100">
        <f t="shared" ref="I147:O147" si="49">I41+I45+I49+I53+I57+I61+I65+I69+I73+I77+I78+I92+I94+I96+I98+I100+I102+I104+I106+I108+I110+I112</f>
        <v>0</v>
      </c>
      <c r="J147" s="100">
        <f t="shared" si="49"/>
        <v>0</v>
      </c>
      <c r="K147" s="100">
        <f t="shared" si="49"/>
        <v>0</v>
      </c>
      <c r="L147" s="101">
        <f t="shared" si="40"/>
        <v>226.7</v>
      </c>
      <c r="M147" s="101">
        <f t="shared" ref="M147" si="50">M41+M45+M49+M53+M57+M61+M65+M69+M73+M77+M78+M92+M94+M96+M98+M100+M102+M104+M106+M108+M110+M112</f>
        <v>226.7</v>
      </c>
      <c r="N147" s="101">
        <f t="shared" si="49"/>
        <v>163.69999999999999</v>
      </c>
      <c r="O147" s="101">
        <f t="shared" si="49"/>
        <v>0</v>
      </c>
    </row>
    <row r="148" spans="1:17" ht="26.25" x14ac:dyDescent="0.25">
      <c r="A148" s="610"/>
      <c r="B148" s="419" t="s">
        <v>462</v>
      </c>
      <c r="C148" s="613"/>
      <c r="D148" s="314">
        <f t="shared" si="42"/>
        <v>4.2</v>
      </c>
      <c r="E148" s="96">
        <f>E118</f>
        <v>4.2</v>
      </c>
      <c r="F148" s="96">
        <f t="shared" ref="F148:G148" si="51">F118</f>
        <v>2.7</v>
      </c>
      <c r="G148" s="96">
        <f t="shared" si="51"/>
        <v>0</v>
      </c>
      <c r="H148" s="100">
        <f t="shared" ref="H148" si="52">I148+K148</f>
        <v>0</v>
      </c>
      <c r="I148" s="100">
        <f t="shared" ref="I148:O148" si="53">I118</f>
        <v>0</v>
      </c>
      <c r="J148" s="100">
        <f t="shared" si="53"/>
        <v>0</v>
      </c>
      <c r="K148" s="100">
        <f t="shared" si="53"/>
        <v>0</v>
      </c>
      <c r="L148" s="101">
        <f t="shared" ref="L148" si="54">M148+O148</f>
        <v>4.2</v>
      </c>
      <c r="M148" s="101">
        <f t="shared" ref="M148" si="55">M118</f>
        <v>4.2</v>
      </c>
      <c r="N148" s="101">
        <f t="shared" si="53"/>
        <v>2.7</v>
      </c>
      <c r="O148" s="101">
        <f t="shared" si="53"/>
        <v>0</v>
      </c>
    </row>
    <row r="149" spans="1:17" x14ac:dyDescent="0.25">
      <c r="A149" s="6"/>
      <c r="B149" s="123"/>
      <c r="C149" s="132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6"/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70" t="s">
        <v>305</v>
      </c>
      <c r="Q150" s="71">
        <f>SUMIF(C20:C124,1,L20:L124)</f>
        <v>197.1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70" t="s">
        <v>306</v>
      </c>
      <c r="Q151" s="71">
        <f>SUMIF(C20:C124,2,L20:L124)</f>
        <v>24.299999999999997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70" t="s">
        <v>307</v>
      </c>
      <c r="Q152" s="71">
        <f>SUMIF(C20:C120,3,L20:L120)</f>
        <v>380.1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70" t="s">
        <v>308</v>
      </c>
      <c r="Q153" s="71">
        <f>SUMIF(C20:C124,4,L20:L124)</f>
        <v>622.80000000000007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311</v>
      </c>
      <c r="Q154" s="71">
        <f>SUMIF(C20:C124,5,L20:L124)</f>
        <v>0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309</v>
      </c>
      <c r="Q155" s="71">
        <f>SUMIF(C20:C124,6,L20:L124)</f>
        <v>0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310</v>
      </c>
      <c r="Q156" s="71">
        <f>SUMIF(C20:C120,7,L20:L120)</f>
        <v>171.89999999999998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312</v>
      </c>
      <c r="Q157" s="71">
        <f>SUMIF(C20:C120,8,L20:L120)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313</v>
      </c>
      <c r="Q158" s="71">
        <f>SUMIF(C20:C124,9,L20:L124)</f>
        <v>0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314</v>
      </c>
      <c r="Q159" s="71">
        <f>SUMIF(C20:C124,10,L20:L124)</f>
        <v>1130.9000000000001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5" t="s">
        <v>172</v>
      </c>
      <c r="Q160" s="76">
        <f>SUM(Q150:Q159)</f>
        <v>2527.1000000000004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7"/>
      <c r="Q161" s="77"/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7"/>
      <c r="Q162" s="77">
        <f>Q160-L126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C244" s="53"/>
    </row>
    <row r="245" spans="1:15" x14ac:dyDescent="0.25">
      <c r="C245" s="53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</sheetData>
  <mergeCells count="52">
    <mergeCell ref="C94:C95"/>
    <mergeCell ref="B6:N6"/>
    <mergeCell ref="B7:O7"/>
    <mergeCell ref="B8:N8"/>
    <mergeCell ref="C92:C93"/>
    <mergeCell ref="K17:K18"/>
    <mergeCell ref="C90:C91"/>
    <mergeCell ref="B11:O11"/>
    <mergeCell ref="B12:N12"/>
    <mergeCell ref="C123:C124"/>
    <mergeCell ref="C96:C97"/>
    <mergeCell ref="C98:C99"/>
    <mergeCell ref="C106:C107"/>
    <mergeCell ref="C110:C111"/>
    <mergeCell ref="B115:O115"/>
    <mergeCell ref="C108:C109"/>
    <mergeCell ref="C100:C101"/>
    <mergeCell ref="C104:C105"/>
    <mergeCell ref="C102:C103"/>
    <mergeCell ref="C112:C113"/>
    <mergeCell ref="B1:O1"/>
    <mergeCell ref="B2:O2"/>
    <mergeCell ref="B3:O3"/>
    <mergeCell ref="B4:O4"/>
    <mergeCell ref="I16:K16"/>
    <mergeCell ref="A14:O14"/>
    <mergeCell ref="L16:L18"/>
    <mergeCell ref="M16:O16"/>
    <mergeCell ref="M17:N17"/>
    <mergeCell ref="O17:O18"/>
    <mergeCell ref="A16:A18"/>
    <mergeCell ref="B16:B18"/>
    <mergeCell ref="H16:H18"/>
    <mergeCell ref="B5:O5"/>
    <mergeCell ref="B9:O9"/>
    <mergeCell ref="B10:N10"/>
    <mergeCell ref="A126:A148"/>
    <mergeCell ref="C126:C148"/>
    <mergeCell ref="B89:O89"/>
    <mergeCell ref="A84:A87"/>
    <mergeCell ref="E16:G16"/>
    <mergeCell ref="E17:F17"/>
    <mergeCell ref="G17:G18"/>
    <mergeCell ref="C78:C79"/>
    <mergeCell ref="B19:O19"/>
    <mergeCell ref="I17:J17"/>
    <mergeCell ref="D16:D18"/>
    <mergeCell ref="B83:O83"/>
    <mergeCell ref="C80:C81"/>
    <mergeCell ref="C16:C18"/>
    <mergeCell ref="A123:A124"/>
    <mergeCell ref="A116:A122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workbookViewId="0">
      <selection activeCell="B6" sqref="B6:N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625" t="s">
        <v>328</v>
      </c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</row>
    <row r="2" spans="1:17" x14ac:dyDescent="0.25">
      <c r="B2" s="625" t="s">
        <v>447</v>
      </c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</row>
    <row r="3" spans="1:17" x14ac:dyDescent="0.25">
      <c r="B3" s="625" t="s">
        <v>505</v>
      </c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</row>
    <row r="4" spans="1:17" x14ac:dyDescent="0.25">
      <c r="B4" s="625" t="s">
        <v>341</v>
      </c>
      <c r="C4" s="625"/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5"/>
      <c r="O4" s="625"/>
    </row>
    <row r="5" spans="1:17" x14ac:dyDescent="0.25">
      <c r="B5" s="626" t="s">
        <v>562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1:17" x14ac:dyDescent="0.25">
      <c r="B6" s="627" t="s">
        <v>576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542"/>
    </row>
    <row r="7" spans="1:17" x14ac:dyDescent="0.25">
      <c r="A7" s="6"/>
      <c r="B7" s="6"/>
      <c r="C7" s="148"/>
      <c r="D7" s="6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6"/>
    </row>
    <row r="8" spans="1:17" ht="32.25" customHeight="1" x14ac:dyDescent="0.25">
      <c r="A8" s="631" t="s">
        <v>482</v>
      </c>
      <c r="B8" s="631"/>
      <c r="C8" s="631"/>
      <c r="D8" s="631"/>
      <c r="E8" s="631"/>
      <c r="F8" s="631"/>
      <c r="G8" s="631"/>
      <c r="H8" s="631"/>
      <c r="I8" s="631"/>
      <c r="J8" s="631"/>
      <c r="K8" s="631"/>
      <c r="L8" s="631"/>
      <c r="M8" s="631"/>
      <c r="N8" s="631"/>
      <c r="O8" s="631"/>
    </row>
    <row r="9" spans="1:17" x14ac:dyDescent="0.25">
      <c r="A9" s="58"/>
      <c r="B9" s="58"/>
      <c r="C9" s="58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406</v>
      </c>
    </row>
    <row r="10" spans="1:17" ht="15" customHeight="1" x14ac:dyDescent="0.25">
      <c r="A10" s="561" t="s">
        <v>5</v>
      </c>
      <c r="B10" s="564" t="s">
        <v>325</v>
      </c>
      <c r="C10" s="564" t="s">
        <v>54</v>
      </c>
      <c r="D10" s="577" t="s">
        <v>336</v>
      </c>
      <c r="E10" s="581" t="s">
        <v>194</v>
      </c>
      <c r="F10" s="581"/>
      <c r="G10" s="582"/>
      <c r="H10" s="567" t="s">
        <v>338</v>
      </c>
      <c r="I10" s="570" t="s">
        <v>194</v>
      </c>
      <c r="J10" s="571"/>
      <c r="K10" s="572"/>
      <c r="L10" s="632" t="s">
        <v>0</v>
      </c>
      <c r="M10" s="584" t="s">
        <v>194</v>
      </c>
      <c r="N10" s="585"/>
      <c r="O10" s="586"/>
    </row>
    <row r="11" spans="1:17" x14ac:dyDescent="0.25">
      <c r="A11" s="562"/>
      <c r="B11" s="565"/>
      <c r="C11" s="565"/>
      <c r="D11" s="578"/>
      <c r="E11" s="582" t="s">
        <v>1</v>
      </c>
      <c r="F11" s="593"/>
      <c r="G11" s="583" t="s">
        <v>2</v>
      </c>
      <c r="H11" s="568"/>
      <c r="I11" s="591" t="s">
        <v>1</v>
      </c>
      <c r="J11" s="591"/>
      <c r="K11" s="560" t="s">
        <v>2</v>
      </c>
      <c r="L11" s="633"/>
      <c r="M11" s="576" t="s">
        <v>1</v>
      </c>
      <c r="N11" s="576"/>
      <c r="O11" s="559" t="s">
        <v>2</v>
      </c>
    </row>
    <row r="12" spans="1:17" ht="28.5" customHeight="1" x14ac:dyDescent="0.25">
      <c r="A12" s="563"/>
      <c r="B12" s="566"/>
      <c r="C12" s="566"/>
      <c r="D12" s="579"/>
      <c r="E12" s="137" t="s">
        <v>3</v>
      </c>
      <c r="F12" s="138" t="s">
        <v>4</v>
      </c>
      <c r="G12" s="583"/>
      <c r="H12" s="569"/>
      <c r="I12" s="140" t="s">
        <v>3</v>
      </c>
      <c r="J12" s="135" t="s">
        <v>4</v>
      </c>
      <c r="K12" s="560"/>
      <c r="L12" s="634"/>
      <c r="M12" s="136" t="s">
        <v>3</v>
      </c>
      <c r="N12" s="134" t="s">
        <v>4</v>
      </c>
      <c r="O12" s="559"/>
    </row>
    <row r="13" spans="1:17" ht="15.95" customHeight="1" x14ac:dyDescent="0.25">
      <c r="A13" s="19" t="s">
        <v>71</v>
      </c>
      <c r="B13" s="573" t="s">
        <v>171</v>
      </c>
      <c r="C13" s="574"/>
      <c r="D13" s="574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5"/>
    </row>
    <row r="14" spans="1:17" ht="15" customHeight="1" x14ac:dyDescent="0.25">
      <c r="A14" s="5" t="s">
        <v>182</v>
      </c>
      <c r="B14" s="149" t="s">
        <v>20</v>
      </c>
      <c r="C14" s="81"/>
      <c r="D14" s="8">
        <f t="shared" ref="D14:K14" si="0">D15+D16</f>
        <v>886</v>
      </c>
      <c r="E14" s="8">
        <f t="shared" si="0"/>
        <v>886</v>
      </c>
      <c r="F14" s="8">
        <f t="shared" si="0"/>
        <v>639.5</v>
      </c>
      <c r="G14" s="8">
        <f t="shared" si="0"/>
        <v>0</v>
      </c>
      <c r="H14" s="9">
        <f t="shared" si="0"/>
        <v>48.9</v>
      </c>
      <c r="I14" s="9">
        <f t="shared" si="0"/>
        <v>48.9</v>
      </c>
      <c r="J14" s="9">
        <f t="shared" si="0"/>
        <v>37.5</v>
      </c>
      <c r="K14" s="9">
        <f t="shared" si="0"/>
        <v>0</v>
      </c>
      <c r="L14" s="11">
        <f t="shared" ref="L14:O14" si="1">L15+L16</f>
        <v>934.9</v>
      </c>
      <c r="M14" s="11">
        <f t="shared" si="1"/>
        <v>934.9</v>
      </c>
      <c r="N14" s="11">
        <f t="shared" si="1"/>
        <v>677</v>
      </c>
      <c r="O14" s="11">
        <f t="shared" si="1"/>
        <v>0</v>
      </c>
      <c r="P14" s="70" t="s">
        <v>305</v>
      </c>
      <c r="Q14" s="71"/>
    </row>
    <row r="15" spans="1:17" ht="15" customHeight="1" x14ac:dyDescent="0.25">
      <c r="A15" s="19"/>
      <c r="B15" s="149"/>
      <c r="C15" s="30" t="s">
        <v>30</v>
      </c>
      <c r="D15" s="16">
        <f>E15+G15</f>
        <v>3.7</v>
      </c>
      <c r="E15" s="16">
        <v>3.7</v>
      </c>
      <c r="F15" s="16"/>
      <c r="G15" s="16"/>
      <c r="H15" s="10">
        <f t="shared" ref="H15:H23" si="2">I15+K15</f>
        <v>0</v>
      </c>
      <c r="I15" s="10"/>
      <c r="J15" s="10"/>
      <c r="K15" s="10"/>
      <c r="L15" s="12">
        <f t="shared" ref="L15:L23" si="3">M15+O15</f>
        <v>3.7</v>
      </c>
      <c r="M15" s="12">
        <f t="shared" ref="M15:M23" si="4">E15+I15</f>
        <v>3.7</v>
      </c>
      <c r="N15" s="12">
        <f t="shared" ref="N15:N23" si="5">F15+J15</f>
        <v>0</v>
      </c>
      <c r="O15" s="12">
        <f t="shared" ref="O15:O23" si="6">G15+K15</f>
        <v>0</v>
      </c>
      <c r="P15" s="70" t="s">
        <v>306</v>
      </c>
      <c r="Q15" s="71"/>
    </row>
    <row r="16" spans="1:17" ht="15" customHeight="1" x14ac:dyDescent="0.25">
      <c r="A16" s="150"/>
      <c r="B16" s="151"/>
      <c r="C16" s="30" t="s">
        <v>51</v>
      </c>
      <c r="D16" s="16">
        <f>E16+G16</f>
        <v>882.3</v>
      </c>
      <c r="E16" s="16">
        <v>882.3</v>
      </c>
      <c r="F16" s="16">
        <v>639.5</v>
      </c>
      <c r="G16" s="16"/>
      <c r="H16" s="10">
        <f t="shared" si="2"/>
        <v>48.9</v>
      </c>
      <c r="I16" s="10">
        <v>48.9</v>
      </c>
      <c r="J16" s="10">
        <v>37.5</v>
      </c>
      <c r="K16" s="10"/>
      <c r="L16" s="12">
        <f t="shared" si="3"/>
        <v>931.19999999999993</v>
      </c>
      <c r="M16" s="12">
        <f t="shared" si="4"/>
        <v>931.19999999999993</v>
      </c>
      <c r="N16" s="12">
        <f t="shared" si="5"/>
        <v>677</v>
      </c>
      <c r="O16" s="12">
        <f t="shared" si="6"/>
        <v>0</v>
      </c>
      <c r="P16" s="70" t="s">
        <v>307</v>
      </c>
      <c r="Q16" s="71"/>
    </row>
    <row r="17" spans="1:17" ht="15" customHeight="1" x14ac:dyDescent="0.25">
      <c r="A17" s="19" t="s">
        <v>72</v>
      </c>
      <c r="B17" s="149" t="s">
        <v>55</v>
      </c>
      <c r="C17" s="30" t="s">
        <v>51</v>
      </c>
      <c r="D17" s="16">
        <f>E17+G17</f>
        <v>419.2</v>
      </c>
      <c r="E17" s="16">
        <v>419.2</v>
      </c>
      <c r="F17" s="16">
        <v>312.8</v>
      </c>
      <c r="G17" s="16"/>
      <c r="H17" s="10">
        <f t="shared" si="2"/>
        <v>0</v>
      </c>
      <c r="I17" s="10"/>
      <c r="J17" s="10"/>
      <c r="K17" s="10"/>
      <c r="L17" s="12">
        <f t="shared" si="3"/>
        <v>419.2</v>
      </c>
      <c r="M17" s="12">
        <f t="shared" si="4"/>
        <v>419.2</v>
      </c>
      <c r="N17" s="12">
        <f t="shared" si="5"/>
        <v>312.8</v>
      </c>
      <c r="O17" s="12">
        <f t="shared" si="6"/>
        <v>0</v>
      </c>
      <c r="P17" s="70" t="s">
        <v>308</v>
      </c>
      <c r="Q17" s="71"/>
    </row>
    <row r="18" spans="1:17" ht="15" customHeight="1" x14ac:dyDescent="0.25">
      <c r="A18" s="5" t="s">
        <v>73</v>
      </c>
      <c r="B18" s="29" t="s">
        <v>33</v>
      </c>
      <c r="C18" s="30" t="s">
        <v>51</v>
      </c>
      <c r="D18" s="16">
        <f t="shared" ref="D18:D52" si="7">E18+G18</f>
        <v>505.1</v>
      </c>
      <c r="E18" s="16">
        <v>505.1</v>
      </c>
      <c r="F18" s="16">
        <v>375.6</v>
      </c>
      <c r="G18" s="16"/>
      <c r="H18" s="10">
        <f t="shared" si="2"/>
        <v>0</v>
      </c>
      <c r="I18" s="10"/>
      <c r="J18" s="10"/>
      <c r="K18" s="10"/>
      <c r="L18" s="12">
        <f t="shared" si="3"/>
        <v>505.1</v>
      </c>
      <c r="M18" s="12">
        <f t="shared" si="4"/>
        <v>505.1</v>
      </c>
      <c r="N18" s="12">
        <f t="shared" si="5"/>
        <v>375.6</v>
      </c>
      <c r="O18" s="12">
        <f t="shared" si="6"/>
        <v>0</v>
      </c>
      <c r="P18" s="70" t="s">
        <v>311</v>
      </c>
      <c r="Q18" s="71"/>
    </row>
    <row r="19" spans="1:17" ht="15" customHeight="1" x14ac:dyDescent="0.25">
      <c r="A19" s="5" t="s">
        <v>74</v>
      </c>
      <c r="B19" s="29" t="s">
        <v>160</v>
      </c>
      <c r="C19" s="30" t="s">
        <v>51</v>
      </c>
      <c r="D19" s="16">
        <f t="shared" si="7"/>
        <v>725.5</v>
      </c>
      <c r="E19" s="16">
        <v>725.5</v>
      </c>
      <c r="F19" s="16">
        <v>540</v>
      </c>
      <c r="G19" s="16"/>
      <c r="H19" s="10">
        <f t="shared" si="2"/>
        <v>0</v>
      </c>
      <c r="I19" s="10"/>
      <c r="J19" s="10"/>
      <c r="K19" s="10"/>
      <c r="L19" s="12">
        <f t="shared" si="3"/>
        <v>725.5</v>
      </c>
      <c r="M19" s="12">
        <f t="shared" si="4"/>
        <v>725.5</v>
      </c>
      <c r="N19" s="12">
        <f t="shared" si="5"/>
        <v>540</v>
      </c>
      <c r="O19" s="12">
        <f t="shared" si="6"/>
        <v>0</v>
      </c>
      <c r="P19" s="70" t="s">
        <v>309</v>
      </c>
      <c r="Q19" s="71"/>
    </row>
    <row r="20" spans="1:17" ht="15" customHeight="1" x14ac:dyDescent="0.25">
      <c r="A20" s="5" t="s">
        <v>75</v>
      </c>
      <c r="B20" s="29" t="s">
        <v>416</v>
      </c>
      <c r="C20" s="30" t="s">
        <v>51</v>
      </c>
      <c r="D20" s="16">
        <f t="shared" si="7"/>
        <v>390.1</v>
      </c>
      <c r="E20" s="16">
        <v>390.1</v>
      </c>
      <c r="F20" s="16">
        <v>291.10000000000002</v>
      </c>
      <c r="G20" s="16"/>
      <c r="H20" s="10">
        <f t="shared" si="2"/>
        <v>0</v>
      </c>
      <c r="I20" s="10"/>
      <c r="J20" s="10"/>
      <c r="K20" s="10"/>
      <c r="L20" s="12">
        <f t="shared" si="3"/>
        <v>390.1</v>
      </c>
      <c r="M20" s="12">
        <f t="shared" si="4"/>
        <v>390.1</v>
      </c>
      <c r="N20" s="12">
        <f t="shared" si="5"/>
        <v>291.10000000000002</v>
      </c>
      <c r="O20" s="12">
        <f t="shared" si="6"/>
        <v>0</v>
      </c>
      <c r="P20" s="70" t="s">
        <v>310</v>
      </c>
      <c r="Q20" s="71"/>
    </row>
    <row r="21" spans="1:17" ht="15" customHeight="1" x14ac:dyDescent="0.25">
      <c r="A21" s="13" t="s">
        <v>76</v>
      </c>
      <c r="B21" s="18" t="s">
        <v>152</v>
      </c>
      <c r="C21" s="30" t="s">
        <v>51</v>
      </c>
      <c r="D21" s="16">
        <f t="shared" si="7"/>
        <v>305.7</v>
      </c>
      <c r="E21" s="16">
        <v>305.7</v>
      </c>
      <c r="F21" s="16">
        <v>228.1</v>
      </c>
      <c r="G21" s="16"/>
      <c r="H21" s="10">
        <f t="shared" si="2"/>
        <v>0</v>
      </c>
      <c r="I21" s="10"/>
      <c r="J21" s="10"/>
      <c r="K21" s="10"/>
      <c r="L21" s="12">
        <f t="shared" si="3"/>
        <v>305.7</v>
      </c>
      <c r="M21" s="12">
        <f t="shared" si="4"/>
        <v>305.7</v>
      </c>
      <c r="N21" s="12">
        <f t="shared" si="5"/>
        <v>228.1</v>
      </c>
      <c r="O21" s="12">
        <f t="shared" si="6"/>
        <v>0</v>
      </c>
      <c r="P21" s="70" t="s">
        <v>312</v>
      </c>
      <c r="Q21" s="71">
        <f>L15+L52</f>
        <v>11.8</v>
      </c>
    </row>
    <row r="22" spans="1:17" ht="15" customHeight="1" x14ac:dyDescent="0.25">
      <c r="A22" s="19" t="s">
        <v>77</v>
      </c>
      <c r="B22" s="31" t="s">
        <v>342</v>
      </c>
      <c r="C22" s="30" t="s">
        <v>51</v>
      </c>
      <c r="D22" s="16">
        <f t="shared" si="7"/>
        <v>395.7</v>
      </c>
      <c r="E22" s="16">
        <v>395.7</v>
      </c>
      <c r="F22" s="16">
        <v>295.60000000000002</v>
      </c>
      <c r="G22" s="16"/>
      <c r="H22" s="10">
        <f t="shared" si="2"/>
        <v>0</v>
      </c>
      <c r="I22" s="10"/>
      <c r="J22" s="10"/>
      <c r="K22" s="10"/>
      <c r="L22" s="12">
        <f t="shared" si="3"/>
        <v>395.7</v>
      </c>
      <c r="M22" s="12">
        <f t="shared" si="4"/>
        <v>395.7</v>
      </c>
      <c r="N22" s="12">
        <f t="shared" si="5"/>
        <v>295.60000000000002</v>
      </c>
      <c r="O22" s="12">
        <f t="shared" si="6"/>
        <v>0</v>
      </c>
      <c r="P22" s="70" t="s">
        <v>313</v>
      </c>
      <c r="Q22" s="71">
        <f>SUM(L16:L51)</f>
        <v>9000.0999999999985</v>
      </c>
    </row>
    <row r="23" spans="1:17" ht="15" customHeight="1" x14ac:dyDescent="0.25">
      <c r="A23" s="5" t="s">
        <v>78</v>
      </c>
      <c r="B23" s="29" t="s">
        <v>417</v>
      </c>
      <c r="C23" s="15" t="s">
        <v>51</v>
      </c>
      <c r="D23" s="16">
        <f t="shared" si="7"/>
        <v>444.4</v>
      </c>
      <c r="E23" s="16">
        <v>444.4</v>
      </c>
      <c r="F23" s="16">
        <v>330</v>
      </c>
      <c r="G23" s="16"/>
      <c r="H23" s="10">
        <f t="shared" si="2"/>
        <v>0</v>
      </c>
      <c r="I23" s="10"/>
      <c r="J23" s="10"/>
      <c r="K23" s="10"/>
      <c r="L23" s="12">
        <f t="shared" si="3"/>
        <v>444.4</v>
      </c>
      <c r="M23" s="12">
        <f t="shared" si="4"/>
        <v>444.4</v>
      </c>
      <c r="N23" s="12">
        <f t="shared" si="5"/>
        <v>330</v>
      </c>
      <c r="O23" s="12">
        <f t="shared" si="6"/>
        <v>0</v>
      </c>
      <c r="P23" s="70" t="s">
        <v>314</v>
      </c>
      <c r="Q23" s="71"/>
    </row>
    <row r="24" spans="1:17" ht="15" customHeight="1" x14ac:dyDescent="0.25">
      <c r="A24" s="5" t="s">
        <v>79</v>
      </c>
      <c r="B24" s="29" t="s">
        <v>418</v>
      </c>
      <c r="C24" s="15" t="s">
        <v>51</v>
      </c>
      <c r="D24" s="16">
        <f t="shared" si="7"/>
        <v>588.29999999999995</v>
      </c>
      <c r="E24" s="16">
        <v>588.29999999999995</v>
      </c>
      <c r="F24" s="16">
        <v>435.9</v>
      </c>
      <c r="G24" s="16"/>
      <c r="H24" s="10">
        <f t="shared" ref="H24:H52" si="8">I24+K24</f>
        <v>0</v>
      </c>
      <c r="I24" s="10"/>
      <c r="J24" s="10"/>
      <c r="K24" s="10"/>
      <c r="L24" s="12">
        <f t="shared" ref="L24:L52" si="9">M24+O24</f>
        <v>588.29999999999995</v>
      </c>
      <c r="M24" s="12">
        <f t="shared" ref="M24:M52" si="10">E24+I24</f>
        <v>588.29999999999995</v>
      </c>
      <c r="N24" s="12">
        <f t="shared" ref="N24:N52" si="11">F24+J24</f>
        <v>435.9</v>
      </c>
      <c r="O24" s="12">
        <f t="shared" ref="O24:O52" si="12">G24+K24</f>
        <v>0</v>
      </c>
      <c r="P24" s="75" t="s">
        <v>172</v>
      </c>
      <c r="Q24" s="76">
        <f>SUM(Q14:Q23)</f>
        <v>9011.8999999999978</v>
      </c>
    </row>
    <row r="25" spans="1:17" ht="15" customHeight="1" x14ac:dyDescent="0.25">
      <c r="A25" s="5" t="s">
        <v>80</v>
      </c>
      <c r="B25" s="29" t="s">
        <v>419</v>
      </c>
      <c r="C25" s="15" t="s">
        <v>51</v>
      </c>
      <c r="D25" s="16">
        <f t="shared" si="7"/>
        <v>492.3</v>
      </c>
      <c r="E25" s="16">
        <v>492.3</v>
      </c>
      <c r="F25" s="16">
        <v>364</v>
      </c>
      <c r="G25" s="16"/>
      <c r="H25" s="10">
        <f t="shared" si="8"/>
        <v>0</v>
      </c>
      <c r="I25" s="10"/>
      <c r="J25" s="10"/>
      <c r="K25" s="10"/>
      <c r="L25" s="12">
        <f t="shared" si="9"/>
        <v>492.3</v>
      </c>
      <c r="M25" s="12">
        <f t="shared" si="10"/>
        <v>492.3</v>
      </c>
      <c r="N25" s="12">
        <f t="shared" si="11"/>
        <v>364</v>
      </c>
      <c r="O25" s="12">
        <f t="shared" si="12"/>
        <v>0</v>
      </c>
      <c r="P25" s="77"/>
      <c r="Q25" s="77"/>
    </row>
    <row r="26" spans="1:17" ht="15" customHeight="1" x14ac:dyDescent="0.25">
      <c r="A26" s="5" t="s">
        <v>81</v>
      </c>
      <c r="B26" s="29" t="s">
        <v>391</v>
      </c>
      <c r="C26" s="15" t="s">
        <v>51</v>
      </c>
      <c r="D26" s="16">
        <f t="shared" si="7"/>
        <v>564.5</v>
      </c>
      <c r="E26" s="16">
        <v>564.5</v>
      </c>
      <c r="F26" s="16">
        <v>417</v>
      </c>
      <c r="G26" s="16"/>
      <c r="H26" s="10">
        <f t="shared" si="8"/>
        <v>0</v>
      </c>
      <c r="I26" s="10"/>
      <c r="J26" s="10"/>
      <c r="K26" s="10"/>
      <c r="L26" s="12">
        <f t="shared" si="9"/>
        <v>564.5</v>
      </c>
      <c r="M26" s="12">
        <f t="shared" si="10"/>
        <v>564.5</v>
      </c>
      <c r="N26" s="12">
        <f t="shared" si="11"/>
        <v>417</v>
      </c>
      <c r="O26" s="12">
        <f t="shared" si="12"/>
        <v>0</v>
      </c>
      <c r="P26" s="77"/>
      <c r="Q26" s="77">
        <f>Q24-L53</f>
        <v>0</v>
      </c>
    </row>
    <row r="27" spans="1:17" ht="15" customHeight="1" x14ac:dyDescent="0.25">
      <c r="A27" s="5" t="s">
        <v>82</v>
      </c>
      <c r="B27" s="93" t="s">
        <v>46</v>
      </c>
      <c r="C27" s="30" t="s">
        <v>51</v>
      </c>
      <c r="D27" s="16">
        <f t="shared" si="7"/>
        <v>159.19999999999999</v>
      </c>
      <c r="E27" s="16">
        <v>159.19999999999999</v>
      </c>
      <c r="F27" s="16">
        <v>119.8</v>
      </c>
      <c r="G27" s="16"/>
      <c r="H27" s="10">
        <f t="shared" si="8"/>
        <v>0</v>
      </c>
      <c r="I27" s="10"/>
      <c r="J27" s="10"/>
      <c r="K27" s="10"/>
      <c r="L27" s="12">
        <f t="shared" si="9"/>
        <v>159.19999999999999</v>
      </c>
      <c r="M27" s="12">
        <f t="shared" si="10"/>
        <v>159.19999999999999</v>
      </c>
      <c r="N27" s="12">
        <f t="shared" si="11"/>
        <v>119.8</v>
      </c>
      <c r="O27" s="12">
        <f t="shared" si="12"/>
        <v>0</v>
      </c>
    </row>
    <row r="28" spans="1:17" ht="15" customHeight="1" x14ac:dyDescent="0.25">
      <c r="A28" s="5" t="s">
        <v>83</v>
      </c>
      <c r="B28" s="29" t="s">
        <v>43</v>
      </c>
      <c r="C28" s="30" t="s">
        <v>51</v>
      </c>
      <c r="D28" s="16">
        <f t="shared" si="7"/>
        <v>159.30000000000001</v>
      </c>
      <c r="E28" s="16">
        <v>159.30000000000001</v>
      </c>
      <c r="F28" s="16">
        <v>119.7</v>
      </c>
      <c r="G28" s="16"/>
      <c r="H28" s="10">
        <f t="shared" si="8"/>
        <v>0</v>
      </c>
      <c r="I28" s="10"/>
      <c r="J28" s="10"/>
      <c r="K28" s="10"/>
      <c r="L28" s="12">
        <f t="shared" si="9"/>
        <v>159.30000000000001</v>
      </c>
      <c r="M28" s="12">
        <f t="shared" si="10"/>
        <v>159.30000000000001</v>
      </c>
      <c r="N28" s="12">
        <f t="shared" si="11"/>
        <v>119.7</v>
      </c>
      <c r="O28" s="12">
        <f t="shared" si="12"/>
        <v>0</v>
      </c>
      <c r="Q28" s="2">
        <f>L53-Q24</f>
        <v>0</v>
      </c>
    </row>
    <row r="29" spans="1:17" ht="15" customHeight="1" x14ac:dyDescent="0.25">
      <c r="A29" s="5" t="s">
        <v>84</v>
      </c>
      <c r="B29" s="29" t="s">
        <v>45</v>
      </c>
      <c r="C29" s="30" t="s">
        <v>51</v>
      </c>
      <c r="D29" s="16">
        <f t="shared" si="7"/>
        <v>160.30000000000001</v>
      </c>
      <c r="E29" s="16">
        <v>160.30000000000001</v>
      </c>
      <c r="F29" s="16">
        <v>120.5</v>
      </c>
      <c r="G29" s="16"/>
      <c r="H29" s="10">
        <f t="shared" si="8"/>
        <v>0</v>
      </c>
      <c r="I29" s="10"/>
      <c r="J29" s="10"/>
      <c r="K29" s="10"/>
      <c r="L29" s="12">
        <f t="shared" si="9"/>
        <v>160.30000000000001</v>
      </c>
      <c r="M29" s="12">
        <f t="shared" si="10"/>
        <v>160.30000000000001</v>
      </c>
      <c r="N29" s="12">
        <f t="shared" si="11"/>
        <v>120.5</v>
      </c>
      <c r="O29" s="12">
        <f t="shared" si="12"/>
        <v>0</v>
      </c>
    </row>
    <row r="30" spans="1:17" ht="15" customHeight="1" x14ac:dyDescent="0.25">
      <c r="A30" s="5" t="s">
        <v>85</v>
      </c>
      <c r="B30" s="29" t="s">
        <v>165</v>
      </c>
      <c r="C30" s="30" t="s">
        <v>51</v>
      </c>
      <c r="D30" s="16">
        <f t="shared" si="7"/>
        <v>278.7</v>
      </c>
      <c r="E30" s="16">
        <v>278.7</v>
      </c>
      <c r="F30" s="16">
        <v>208.7</v>
      </c>
      <c r="G30" s="16"/>
      <c r="H30" s="10">
        <f t="shared" si="8"/>
        <v>0</v>
      </c>
      <c r="I30" s="10"/>
      <c r="J30" s="10"/>
      <c r="K30" s="10"/>
      <c r="L30" s="12">
        <f t="shared" si="9"/>
        <v>278.7</v>
      </c>
      <c r="M30" s="12">
        <f t="shared" si="10"/>
        <v>278.7</v>
      </c>
      <c r="N30" s="12">
        <f t="shared" si="11"/>
        <v>208.7</v>
      </c>
      <c r="O30" s="12">
        <f t="shared" si="12"/>
        <v>0</v>
      </c>
    </row>
    <row r="31" spans="1:17" ht="15" customHeight="1" x14ac:dyDescent="0.25">
      <c r="A31" s="5" t="s">
        <v>86</v>
      </c>
      <c r="B31" s="29" t="s">
        <v>44</v>
      </c>
      <c r="C31" s="30" t="s">
        <v>51</v>
      </c>
      <c r="D31" s="16">
        <f t="shared" si="7"/>
        <v>110.6</v>
      </c>
      <c r="E31" s="16">
        <v>110.6</v>
      </c>
      <c r="F31" s="16">
        <v>83.4</v>
      </c>
      <c r="G31" s="16"/>
      <c r="H31" s="10">
        <f t="shared" si="8"/>
        <v>0</v>
      </c>
      <c r="I31" s="10"/>
      <c r="J31" s="10"/>
      <c r="K31" s="10"/>
      <c r="L31" s="12">
        <f t="shared" si="9"/>
        <v>110.6</v>
      </c>
      <c r="M31" s="12">
        <f t="shared" si="10"/>
        <v>110.6</v>
      </c>
      <c r="N31" s="12">
        <f t="shared" si="11"/>
        <v>83.4</v>
      </c>
      <c r="O31" s="12">
        <f t="shared" si="12"/>
        <v>0</v>
      </c>
    </row>
    <row r="32" spans="1:17" ht="15" customHeight="1" x14ac:dyDescent="0.25">
      <c r="A32" s="5" t="s">
        <v>87</v>
      </c>
      <c r="B32" s="93" t="s">
        <v>47</v>
      </c>
      <c r="C32" s="30" t="s">
        <v>51</v>
      </c>
      <c r="D32" s="16">
        <f t="shared" si="7"/>
        <v>237.2</v>
      </c>
      <c r="E32" s="16">
        <v>237.2</v>
      </c>
      <c r="F32" s="16">
        <v>177.6</v>
      </c>
      <c r="G32" s="16"/>
      <c r="H32" s="10">
        <f t="shared" si="8"/>
        <v>0</v>
      </c>
      <c r="I32" s="10"/>
      <c r="J32" s="10"/>
      <c r="K32" s="10"/>
      <c r="L32" s="12">
        <f t="shared" si="9"/>
        <v>237.2</v>
      </c>
      <c r="M32" s="12">
        <f t="shared" si="10"/>
        <v>237.2</v>
      </c>
      <c r="N32" s="12">
        <f t="shared" si="11"/>
        <v>177.6</v>
      </c>
      <c r="O32" s="12">
        <f t="shared" si="12"/>
        <v>0</v>
      </c>
    </row>
    <row r="33" spans="1:15" ht="15" customHeight="1" x14ac:dyDescent="0.25">
      <c r="A33" s="5" t="s">
        <v>88</v>
      </c>
      <c r="B33" s="33" t="s">
        <v>392</v>
      </c>
      <c r="C33" s="30" t="s">
        <v>51</v>
      </c>
      <c r="D33" s="16">
        <f t="shared" si="7"/>
        <v>173.7</v>
      </c>
      <c r="E33" s="16">
        <v>173.7</v>
      </c>
      <c r="F33" s="16">
        <v>130.5</v>
      </c>
      <c r="G33" s="16"/>
      <c r="H33" s="10">
        <f t="shared" si="8"/>
        <v>0</v>
      </c>
      <c r="I33" s="10"/>
      <c r="J33" s="10"/>
      <c r="K33" s="10"/>
      <c r="L33" s="12">
        <f t="shared" si="9"/>
        <v>173.7</v>
      </c>
      <c r="M33" s="12">
        <f>E33+I33</f>
        <v>173.7</v>
      </c>
      <c r="N33" s="12">
        <f>F33+J33</f>
        <v>130.5</v>
      </c>
      <c r="O33" s="12">
        <f>G33+K33</f>
        <v>0</v>
      </c>
    </row>
    <row r="34" spans="1:15" ht="15" customHeight="1" x14ac:dyDescent="0.25">
      <c r="A34" s="5" t="s">
        <v>89</v>
      </c>
      <c r="B34" s="29" t="s">
        <v>42</v>
      </c>
      <c r="C34" s="30" t="s">
        <v>51</v>
      </c>
      <c r="D34" s="16">
        <f t="shared" si="7"/>
        <v>186.7</v>
      </c>
      <c r="E34" s="16">
        <v>186.7</v>
      </c>
      <c r="F34" s="16">
        <v>137</v>
      </c>
      <c r="G34" s="16"/>
      <c r="H34" s="10">
        <f t="shared" si="8"/>
        <v>0</v>
      </c>
      <c r="I34" s="10"/>
      <c r="J34" s="10"/>
      <c r="K34" s="10"/>
      <c r="L34" s="12">
        <f t="shared" si="9"/>
        <v>186.7</v>
      </c>
      <c r="M34" s="12">
        <f t="shared" si="10"/>
        <v>186.7</v>
      </c>
      <c r="N34" s="12">
        <f t="shared" si="11"/>
        <v>137</v>
      </c>
      <c r="O34" s="12">
        <f t="shared" si="12"/>
        <v>0</v>
      </c>
    </row>
    <row r="35" spans="1:15" ht="15" customHeight="1" x14ac:dyDescent="0.25">
      <c r="A35" s="5" t="s">
        <v>90</v>
      </c>
      <c r="B35" s="34" t="s">
        <v>393</v>
      </c>
      <c r="C35" s="30" t="s">
        <v>51</v>
      </c>
      <c r="D35" s="16">
        <f>E35+G35</f>
        <v>100.7</v>
      </c>
      <c r="E35" s="16">
        <v>100.7</v>
      </c>
      <c r="F35" s="16">
        <v>75.2</v>
      </c>
      <c r="G35" s="16"/>
      <c r="H35" s="10">
        <f>I35+K35</f>
        <v>0</v>
      </c>
      <c r="I35" s="10"/>
      <c r="J35" s="10"/>
      <c r="K35" s="10"/>
      <c r="L35" s="12">
        <f>M35+O35</f>
        <v>100.7</v>
      </c>
      <c r="M35" s="12">
        <f>E35+I35</f>
        <v>100.7</v>
      </c>
      <c r="N35" s="12">
        <f>F35+J35</f>
        <v>75.2</v>
      </c>
      <c r="O35" s="12">
        <f>G35+K35</f>
        <v>0</v>
      </c>
    </row>
    <row r="36" spans="1:15" ht="15" customHeight="1" x14ac:dyDescent="0.25">
      <c r="A36" s="32" t="s">
        <v>91</v>
      </c>
      <c r="B36" s="93" t="s">
        <v>41</v>
      </c>
      <c r="C36" s="30" t="s">
        <v>51</v>
      </c>
      <c r="D36" s="16">
        <f t="shared" si="7"/>
        <v>98.2</v>
      </c>
      <c r="E36" s="16">
        <v>98.2</v>
      </c>
      <c r="F36" s="16">
        <v>73.099999999999994</v>
      </c>
      <c r="G36" s="16"/>
      <c r="H36" s="10">
        <f t="shared" si="8"/>
        <v>0</v>
      </c>
      <c r="I36" s="10"/>
      <c r="J36" s="10"/>
      <c r="K36" s="10"/>
      <c r="L36" s="12">
        <f t="shared" si="9"/>
        <v>98.2</v>
      </c>
      <c r="M36" s="12">
        <f t="shared" si="10"/>
        <v>98.2</v>
      </c>
      <c r="N36" s="12">
        <f t="shared" si="11"/>
        <v>73.099999999999994</v>
      </c>
      <c r="O36" s="12">
        <f t="shared" si="12"/>
        <v>0</v>
      </c>
    </row>
    <row r="37" spans="1:15" ht="15" customHeight="1" x14ac:dyDescent="0.25">
      <c r="A37" s="5" t="s">
        <v>92</v>
      </c>
      <c r="B37" s="29" t="s">
        <v>161</v>
      </c>
      <c r="C37" s="30" t="s">
        <v>51</v>
      </c>
      <c r="D37" s="16">
        <f t="shared" si="7"/>
        <v>80.2</v>
      </c>
      <c r="E37" s="16">
        <v>80.2</v>
      </c>
      <c r="F37" s="16">
        <v>60.1</v>
      </c>
      <c r="G37" s="16"/>
      <c r="H37" s="10">
        <f t="shared" si="8"/>
        <v>0</v>
      </c>
      <c r="I37" s="10"/>
      <c r="J37" s="10"/>
      <c r="K37" s="10"/>
      <c r="L37" s="12">
        <f t="shared" si="9"/>
        <v>80.2</v>
      </c>
      <c r="M37" s="12">
        <f t="shared" si="10"/>
        <v>80.2</v>
      </c>
      <c r="N37" s="12">
        <f t="shared" si="11"/>
        <v>60.1</v>
      </c>
      <c r="O37" s="12">
        <f t="shared" si="12"/>
        <v>0</v>
      </c>
    </row>
    <row r="38" spans="1:15" ht="15" customHeight="1" x14ac:dyDescent="0.25">
      <c r="A38" s="5" t="s">
        <v>93</v>
      </c>
      <c r="B38" s="29" t="s">
        <v>153</v>
      </c>
      <c r="C38" s="30" t="s">
        <v>51</v>
      </c>
      <c r="D38" s="16">
        <f t="shared" si="7"/>
        <v>174.1</v>
      </c>
      <c r="E38" s="16">
        <v>174.1</v>
      </c>
      <c r="F38" s="16">
        <v>127.4</v>
      </c>
      <c r="G38" s="16"/>
      <c r="H38" s="10">
        <f t="shared" si="8"/>
        <v>0</v>
      </c>
      <c r="I38" s="10"/>
      <c r="J38" s="10"/>
      <c r="K38" s="10"/>
      <c r="L38" s="12">
        <f t="shared" si="9"/>
        <v>174.1</v>
      </c>
      <c r="M38" s="12">
        <f t="shared" si="10"/>
        <v>174.1</v>
      </c>
      <c r="N38" s="12">
        <f t="shared" si="11"/>
        <v>127.4</v>
      </c>
      <c r="O38" s="12">
        <f t="shared" si="12"/>
        <v>0</v>
      </c>
    </row>
    <row r="39" spans="1:15" ht="15" customHeight="1" x14ac:dyDescent="0.25">
      <c r="A39" s="32" t="s">
        <v>94</v>
      </c>
      <c r="B39" s="29" t="s">
        <v>34</v>
      </c>
      <c r="C39" s="30" t="s">
        <v>51</v>
      </c>
      <c r="D39" s="16">
        <f t="shared" si="7"/>
        <v>96.1</v>
      </c>
      <c r="E39" s="16">
        <v>96.1</v>
      </c>
      <c r="F39" s="16">
        <v>70.3</v>
      </c>
      <c r="G39" s="16"/>
      <c r="H39" s="10">
        <f t="shared" si="8"/>
        <v>0</v>
      </c>
      <c r="I39" s="10"/>
      <c r="J39" s="10"/>
      <c r="K39" s="10"/>
      <c r="L39" s="12">
        <f t="shared" si="9"/>
        <v>96.1</v>
      </c>
      <c r="M39" s="12">
        <f t="shared" si="10"/>
        <v>96.1</v>
      </c>
      <c r="N39" s="12">
        <f t="shared" si="11"/>
        <v>70.3</v>
      </c>
      <c r="O39" s="12">
        <f t="shared" si="12"/>
        <v>0</v>
      </c>
    </row>
    <row r="40" spans="1:15" ht="15" customHeight="1" x14ac:dyDescent="0.25">
      <c r="A40" s="5" t="s">
        <v>95</v>
      </c>
      <c r="B40" s="29" t="s">
        <v>36</v>
      </c>
      <c r="C40" s="30" t="s">
        <v>51</v>
      </c>
      <c r="D40" s="16">
        <f t="shared" si="7"/>
        <v>106</v>
      </c>
      <c r="E40" s="16">
        <v>106</v>
      </c>
      <c r="F40" s="16">
        <v>77.8</v>
      </c>
      <c r="G40" s="16"/>
      <c r="H40" s="10">
        <f t="shared" si="8"/>
        <v>0</v>
      </c>
      <c r="I40" s="10"/>
      <c r="J40" s="10"/>
      <c r="K40" s="10"/>
      <c r="L40" s="12">
        <f t="shared" si="9"/>
        <v>106</v>
      </c>
      <c r="M40" s="12">
        <f t="shared" si="10"/>
        <v>106</v>
      </c>
      <c r="N40" s="12">
        <f t="shared" si="11"/>
        <v>77.8</v>
      </c>
      <c r="O40" s="12">
        <f t="shared" si="12"/>
        <v>0</v>
      </c>
    </row>
    <row r="41" spans="1:15" ht="15" customHeight="1" x14ac:dyDescent="0.25">
      <c r="A41" s="5" t="s">
        <v>96</v>
      </c>
      <c r="B41" s="29" t="s">
        <v>38</v>
      </c>
      <c r="C41" s="30" t="s">
        <v>51</v>
      </c>
      <c r="D41" s="16">
        <f t="shared" si="7"/>
        <v>189.7</v>
      </c>
      <c r="E41" s="16">
        <v>189.7</v>
      </c>
      <c r="F41" s="16">
        <v>138.6</v>
      </c>
      <c r="G41" s="16"/>
      <c r="H41" s="10">
        <f t="shared" si="8"/>
        <v>0</v>
      </c>
      <c r="I41" s="10"/>
      <c r="J41" s="10"/>
      <c r="K41" s="10"/>
      <c r="L41" s="12">
        <f t="shared" si="9"/>
        <v>189.7</v>
      </c>
      <c r="M41" s="12">
        <f t="shared" si="10"/>
        <v>189.7</v>
      </c>
      <c r="N41" s="12">
        <f t="shared" si="11"/>
        <v>138.6</v>
      </c>
      <c r="O41" s="12">
        <f t="shared" si="12"/>
        <v>0</v>
      </c>
    </row>
    <row r="42" spans="1:15" ht="15" customHeight="1" x14ac:dyDescent="0.25">
      <c r="A42" s="5" t="s">
        <v>97</v>
      </c>
      <c r="B42" s="29" t="s">
        <v>37</v>
      </c>
      <c r="C42" s="30" t="s">
        <v>51</v>
      </c>
      <c r="D42" s="16">
        <f t="shared" si="7"/>
        <v>109.5</v>
      </c>
      <c r="E42" s="16">
        <v>109.5</v>
      </c>
      <c r="F42" s="16">
        <v>80.599999999999994</v>
      </c>
      <c r="G42" s="16"/>
      <c r="H42" s="10">
        <f t="shared" si="8"/>
        <v>0</v>
      </c>
      <c r="I42" s="10"/>
      <c r="J42" s="10"/>
      <c r="K42" s="10"/>
      <c r="L42" s="12">
        <f t="shared" si="9"/>
        <v>109.5</v>
      </c>
      <c r="M42" s="12">
        <f t="shared" si="10"/>
        <v>109.5</v>
      </c>
      <c r="N42" s="12">
        <f t="shared" si="11"/>
        <v>80.599999999999994</v>
      </c>
      <c r="O42" s="12">
        <f t="shared" si="12"/>
        <v>0</v>
      </c>
    </row>
    <row r="43" spans="1:15" ht="15" customHeight="1" x14ac:dyDescent="0.25">
      <c r="A43" s="5" t="s">
        <v>98</v>
      </c>
      <c r="B43" s="35" t="s">
        <v>35</v>
      </c>
      <c r="C43" s="15" t="s">
        <v>51</v>
      </c>
      <c r="D43" s="16">
        <f t="shared" si="7"/>
        <v>165.6</v>
      </c>
      <c r="E43" s="16">
        <v>165.6</v>
      </c>
      <c r="F43" s="16">
        <v>120.8</v>
      </c>
      <c r="G43" s="16"/>
      <c r="H43" s="10">
        <f t="shared" si="8"/>
        <v>0</v>
      </c>
      <c r="I43" s="10"/>
      <c r="J43" s="10"/>
      <c r="K43" s="10"/>
      <c r="L43" s="12">
        <f t="shared" si="9"/>
        <v>165.6</v>
      </c>
      <c r="M43" s="12">
        <f t="shared" si="10"/>
        <v>165.6</v>
      </c>
      <c r="N43" s="12">
        <f t="shared" si="11"/>
        <v>120.8</v>
      </c>
      <c r="O43" s="12">
        <f t="shared" si="12"/>
        <v>0</v>
      </c>
    </row>
    <row r="44" spans="1:15" ht="15" customHeight="1" x14ac:dyDescent="0.25">
      <c r="A44" s="5" t="s">
        <v>99</v>
      </c>
      <c r="B44" s="36" t="s">
        <v>39</v>
      </c>
      <c r="C44" s="15" t="s">
        <v>51</v>
      </c>
      <c r="D44" s="16">
        <f t="shared" si="7"/>
        <v>40.9</v>
      </c>
      <c r="E44" s="16">
        <v>40.9</v>
      </c>
      <c r="F44" s="16">
        <v>30.4</v>
      </c>
      <c r="G44" s="16"/>
      <c r="H44" s="10">
        <f t="shared" si="8"/>
        <v>0</v>
      </c>
      <c r="I44" s="10"/>
      <c r="J44" s="10"/>
      <c r="K44" s="10"/>
      <c r="L44" s="12">
        <f t="shared" si="9"/>
        <v>40.9</v>
      </c>
      <c r="M44" s="12">
        <f t="shared" si="10"/>
        <v>40.9</v>
      </c>
      <c r="N44" s="12">
        <f t="shared" si="11"/>
        <v>30.4</v>
      </c>
      <c r="O44" s="12">
        <f t="shared" si="12"/>
        <v>0</v>
      </c>
    </row>
    <row r="45" spans="1:15" ht="15" customHeight="1" x14ac:dyDescent="0.25">
      <c r="A45" s="5" t="s">
        <v>100</v>
      </c>
      <c r="B45" s="36" t="s">
        <v>40</v>
      </c>
      <c r="C45" s="15" t="s">
        <v>51</v>
      </c>
      <c r="D45" s="16">
        <f t="shared" si="7"/>
        <v>49.4</v>
      </c>
      <c r="E45" s="16">
        <v>49.4</v>
      </c>
      <c r="F45" s="16">
        <v>36.299999999999997</v>
      </c>
      <c r="G45" s="16"/>
      <c r="H45" s="10">
        <f t="shared" si="8"/>
        <v>0</v>
      </c>
      <c r="I45" s="10"/>
      <c r="J45" s="10"/>
      <c r="K45" s="10"/>
      <c r="L45" s="12">
        <f t="shared" si="9"/>
        <v>49.4</v>
      </c>
      <c r="M45" s="12">
        <f t="shared" si="10"/>
        <v>49.4</v>
      </c>
      <c r="N45" s="12">
        <f t="shared" si="11"/>
        <v>36.299999999999997</v>
      </c>
      <c r="O45" s="12">
        <f t="shared" si="12"/>
        <v>0</v>
      </c>
    </row>
    <row r="46" spans="1:15" ht="15" customHeight="1" x14ac:dyDescent="0.25">
      <c r="A46" s="5" t="s">
        <v>101</v>
      </c>
      <c r="B46" s="35" t="s">
        <v>49</v>
      </c>
      <c r="C46" s="15" t="s">
        <v>51</v>
      </c>
      <c r="D46" s="16">
        <f t="shared" si="7"/>
        <v>0.9</v>
      </c>
      <c r="E46" s="16">
        <v>0.9</v>
      </c>
      <c r="F46" s="16">
        <v>0.7</v>
      </c>
      <c r="G46" s="16"/>
      <c r="H46" s="10">
        <f t="shared" si="8"/>
        <v>0</v>
      </c>
      <c r="I46" s="10"/>
      <c r="J46" s="10"/>
      <c r="K46" s="10"/>
      <c r="L46" s="12">
        <f t="shared" si="9"/>
        <v>0.9</v>
      </c>
      <c r="M46" s="12">
        <f t="shared" si="10"/>
        <v>0.9</v>
      </c>
      <c r="N46" s="12">
        <f t="shared" si="11"/>
        <v>0.7</v>
      </c>
      <c r="O46" s="12">
        <f t="shared" si="12"/>
        <v>0</v>
      </c>
    </row>
    <row r="47" spans="1:15" ht="15" customHeight="1" x14ac:dyDescent="0.25">
      <c r="A47" s="5" t="s">
        <v>102</v>
      </c>
      <c r="B47" s="35" t="s">
        <v>48</v>
      </c>
      <c r="C47" s="15" t="s">
        <v>51</v>
      </c>
      <c r="D47" s="16">
        <f t="shared" si="7"/>
        <v>7.7</v>
      </c>
      <c r="E47" s="16">
        <v>7.7</v>
      </c>
      <c r="F47" s="16">
        <v>5.9</v>
      </c>
      <c r="G47" s="16"/>
      <c r="H47" s="10">
        <f t="shared" si="8"/>
        <v>0</v>
      </c>
      <c r="I47" s="10"/>
      <c r="J47" s="10"/>
      <c r="K47" s="10"/>
      <c r="L47" s="12">
        <f t="shared" si="9"/>
        <v>7.7</v>
      </c>
      <c r="M47" s="12">
        <f t="shared" si="10"/>
        <v>7.7</v>
      </c>
      <c r="N47" s="12">
        <f t="shared" si="11"/>
        <v>5.9</v>
      </c>
      <c r="O47" s="12">
        <f t="shared" si="12"/>
        <v>0</v>
      </c>
    </row>
    <row r="48" spans="1:15" ht="15" customHeight="1" x14ac:dyDescent="0.25">
      <c r="A48" s="5" t="s">
        <v>103</v>
      </c>
      <c r="B48" s="35" t="s">
        <v>65</v>
      </c>
      <c r="C48" s="15" t="s">
        <v>51</v>
      </c>
      <c r="D48" s="16">
        <f t="shared" si="7"/>
        <v>2.2999999999999998</v>
      </c>
      <c r="E48" s="16">
        <v>2.2999999999999998</v>
      </c>
      <c r="F48" s="16">
        <v>1.8</v>
      </c>
      <c r="G48" s="16"/>
      <c r="H48" s="10">
        <f t="shared" si="8"/>
        <v>0</v>
      </c>
      <c r="I48" s="10"/>
      <c r="J48" s="10"/>
      <c r="K48" s="10"/>
      <c r="L48" s="12">
        <f t="shared" si="9"/>
        <v>2.2999999999999998</v>
      </c>
      <c r="M48" s="12">
        <f t="shared" si="10"/>
        <v>2.2999999999999998</v>
      </c>
      <c r="N48" s="12">
        <f t="shared" si="11"/>
        <v>1.8</v>
      </c>
      <c r="O48" s="12">
        <f t="shared" si="12"/>
        <v>0</v>
      </c>
    </row>
    <row r="49" spans="1:15" ht="15" customHeight="1" x14ac:dyDescent="0.25">
      <c r="A49" s="5" t="s">
        <v>104</v>
      </c>
      <c r="B49" s="35" t="s">
        <v>50</v>
      </c>
      <c r="C49" s="15" t="s">
        <v>51</v>
      </c>
      <c r="D49" s="16">
        <f t="shared" si="7"/>
        <v>89.6</v>
      </c>
      <c r="E49" s="16">
        <v>89.6</v>
      </c>
      <c r="F49" s="16">
        <v>68.5</v>
      </c>
      <c r="G49" s="16"/>
      <c r="H49" s="10">
        <f t="shared" si="8"/>
        <v>0</v>
      </c>
      <c r="I49" s="10"/>
      <c r="J49" s="10"/>
      <c r="K49" s="10"/>
      <c r="L49" s="12">
        <f t="shared" si="9"/>
        <v>89.6</v>
      </c>
      <c r="M49" s="12">
        <f t="shared" si="10"/>
        <v>89.6</v>
      </c>
      <c r="N49" s="12">
        <f t="shared" si="11"/>
        <v>68.5</v>
      </c>
      <c r="O49" s="12">
        <f t="shared" si="12"/>
        <v>0</v>
      </c>
    </row>
    <row r="50" spans="1:15" ht="15" customHeight="1" x14ac:dyDescent="0.25">
      <c r="A50" s="5" t="s">
        <v>105</v>
      </c>
      <c r="B50" s="35" t="s">
        <v>167</v>
      </c>
      <c r="C50" s="15" t="s">
        <v>51</v>
      </c>
      <c r="D50" s="16">
        <f t="shared" si="7"/>
        <v>291.5</v>
      </c>
      <c r="E50" s="16">
        <v>291.5</v>
      </c>
      <c r="F50" s="16">
        <v>220.8</v>
      </c>
      <c r="G50" s="16"/>
      <c r="H50" s="10">
        <f t="shared" si="8"/>
        <v>-128.30000000000001</v>
      </c>
      <c r="I50" s="10">
        <v>-128.30000000000001</v>
      </c>
      <c r="J50" s="10">
        <v>-96.4</v>
      </c>
      <c r="K50" s="10"/>
      <c r="L50" s="12">
        <f t="shared" si="9"/>
        <v>163.19999999999999</v>
      </c>
      <c r="M50" s="12">
        <f t="shared" si="10"/>
        <v>163.19999999999999</v>
      </c>
      <c r="N50" s="12">
        <f t="shared" si="11"/>
        <v>124.4</v>
      </c>
      <c r="O50" s="12">
        <f t="shared" si="12"/>
        <v>0</v>
      </c>
    </row>
    <row r="51" spans="1:15" s="37" customFormat="1" ht="15" customHeight="1" x14ac:dyDescent="0.25">
      <c r="A51" s="5" t="s">
        <v>106</v>
      </c>
      <c r="B51" s="35" t="s">
        <v>168</v>
      </c>
      <c r="C51" s="15" t="s">
        <v>51</v>
      </c>
      <c r="D51" s="16">
        <f t="shared" si="7"/>
        <v>218.9</v>
      </c>
      <c r="E51" s="16">
        <v>218.9</v>
      </c>
      <c r="F51" s="16">
        <v>165.8</v>
      </c>
      <c r="G51" s="16"/>
      <c r="H51" s="10">
        <f t="shared" si="8"/>
        <v>79.400000000000006</v>
      </c>
      <c r="I51" s="10">
        <v>79.400000000000006</v>
      </c>
      <c r="J51" s="10">
        <v>58.9</v>
      </c>
      <c r="K51" s="10"/>
      <c r="L51" s="12">
        <f t="shared" si="9"/>
        <v>298.3</v>
      </c>
      <c r="M51" s="12">
        <f t="shared" si="10"/>
        <v>298.3</v>
      </c>
      <c r="N51" s="12">
        <f t="shared" si="11"/>
        <v>224.70000000000002</v>
      </c>
      <c r="O51" s="12">
        <f t="shared" si="12"/>
        <v>0</v>
      </c>
    </row>
    <row r="52" spans="1:15" s="37" customFormat="1" ht="15" customHeight="1" x14ac:dyDescent="0.25">
      <c r="A52" s="5" t="s">
        <v>107</v>
      </c>
      <c r="B52" s="35" t="s">
        <v>64</v>
      </c>
      <c r="C52" s="15" t="s">
        <v>30</v>
      </c>
      <c r="D52" s="16">
        <f t="shared" si="7"/>
        <v>8.1</v>
      </c>
      <c r="E52" s="16">
        <v>8.1</v>
      </c>
      <c r="F52" s="16">
        <v>6.2</v>
      </c>
      <c r="G52" s="16"/>
      <c r="H52" s="10">
        <f t="shared" si="8"/>
        <v>0</v>
      </c>
      <c r="I52" s="10"/>
      <c r="J52" s="10"/>
      <c r="K52" s="10"/>
      <c r="L52" s="12">
        <f t="shared" si="9"/>
        <v>8.1</v>
      </c>
      <c r="M52" s="12">
        <f t="shared" si="10"/>
        <v>8.1</v>
      </c>
      <c r="N52" s="12">
        <f t="shared" si="11"/>
        <v>6.2</v>
      </c>
      <c r="O52" s="12">
        <f t="shared" si="12"/>
        <v>0</v>
      </c>
    </row>
    <row r="53" spans="1:15" ht="15.95" customHeight="1" x14ac:dyDescent="0.25">
      <c r="A53" s="20" t="s">
        <v>108</v>
      </c>
      <c r="B53" s="27" t="s">
        <v>172</v>
      </c>
      <c r="C53" s="25"/>
      <c r="D53" s="23">
        <f t="shared" ref="D53:O53" si="13">D14+SUM(D17:D52)</f>
        <v>9011.9</v>
      </c>
      <c r="E53" s="23">
        <f t="shared" si="13"/>
        <v>9011.9</v>
      </c>
      <c r="F53" s="23">
        <f t="shared" si="13"/>
        <v>6687.1000000000013</v>
      </c>
      <c r="G53" s="23">
        <f t="shared" si="13"/>
        <v>0</v>
      </c>
      <c r="H53" s="24">
        <f t="shared" si="13"/>
        <v>0</v>
      </c>
      <c r="I53" s="24">
        <f t="shared" si="13"/>
        <v>0</v>
      </c>
      <c r="J53" s="24">
        <f t="shared" si="13"/>
        <v>0</v>
      </c>
      <c r="K53" s="24">
        <f t="shared" si="13"/>
        <v>0</v>
      </c>
      <c r="L53" s="21">
        <f t="shared" si="13"/>
        <v>9011.9</v>
      </c>
      <c r="M53" s="21">
        <f t="shared" si="13"/>
        <v>9011.9</v>
      </c>
      <c r="N53" s="21">
        <f t="shared" si="13"/>
        <v>6687.1</v>
      </c>
      <c r="O53" s="21">
        <f t="shared" si="13"/>
        <v>0</v>
      </c>
    </row>
    <row r="54" spans="1:15" ht="15" customHeight="1" x14ac:dyDescent="0.25">
      <c r="A54" s="106"/>
      <c r="B54" s="50"/>
      <c r="C54" s="107"/>
      <c r="D54" s="50"/>
      <c r="E54" s="50"/>
      <c r="F54" s="108"/>
      <c r="G54" s="108"/>
      <c r="H54" s="108"/>
      <c r="I54" s="108"/>
      <c r="J54" s="108"/>
      <c r="K54" s="108"/>
      <c r="L54" s="108"/>
      <c r="M54" s="108"/>
      <c r="N54" s="108"/>
    </row>
    <row r="55" spans="1:15" x14ac:dyDescent="0.25">
      <c r="A55" s="106"/>
      <c r="B55" s="6"/>
      <c r="C55" s="109"/>
      <c r="D55" s="6"/>
      <c r="E55" s="6"/>
      <c r="F55" s="110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</sheetData>
  <mergeCells count="23"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E10:G10"/>
    <mergeCell ref="E11:F11"/>
    <mergeCell ref="G11:G12"/>
    <mergeCell ref="C10:C12"/>
    <mergeCell ref="M10:O10"/>
    <mergeCell ref="I11:J11"/>
    <mergeCell ref="D10:D12"/>
    <mergeCell ref="B1:O1"/>
    <mergeCell ref="B2:O2"/>
    <mergeCell ref="B3:O3"/>
    <mergeCell ref="B4:O4"/>
    <mergeCell ref="B5:O5"/>
    <mergeCell ref="B6:N6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76"/>
  <sheetViews>
    <sheetView showZeros="0" zoomScaleNormal="100" workbookViewId="0">
      <selection activeCell="B12" sqref="B12:N12"/>
    </sheetView>
  </sheetViews>
  <sheetFormatPr defaultRowHeight="15" x14ac:dyDescent="0.25"/>
  <cols>
    <col min="1" max="1" width="5" style="221" customWidth="1"/>
    <col min="2" max="2" width="41.140625" style="2" customWidth="1"/>
    <col min="3" max="3" width="6.710937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221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62" t="s">
        <v>328</v>
      </c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397"/>
    </row>
    <row r="2" spans="1:16" x14ac:dyDescent="0.25">
      <c r="B2" s="662" t="s">
        <v>447</v>
      </c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397"/>
    </row>
    <row r="3" spans="1:16" x14ac:dyDescent="0.25">
      <c r="B3" s="662" t="s">
        <v>505</v>
      </c>
      <c r="C3" s="662"/>
      <c r="D3" s="662"/>
      <c r="E3" s="662"/>
      <c r="F3" s="662"/>
      <c r="G3" s="662"/>
      <c r="H3" s="662"/>
      <c r="I3" s="662"/>
      <c r="J3" s="662"/>
      <c r="K3" s="662"/>
      <c r="L3" s="662"/>
      <c r="M3" s="662"/>
      <c r="N3" s="662"/>
      <c r="O3" s="662"/>
      <c r="P3" s="397"/>
    </row>
    <row r="4" spans="1:16" x14ac:dyDescent="0.25">
      <c r="B4" s="662" t="s">
        <v>343</v>
      </c>
      <c r="C4" s="662"/>
      <c r="D4" s="662"/>
      <c r="E4" s="662"/>
      <c r="F4" s="662"/>
      <c r="G4" s="662"/>
      <c r="H4" s="662"/>
      <c r="I4" s="662"/>
      <c r="J4" s="662"/>
      <c r="K4" s="662"/>
      <c r="L4" s="662"/>
      <c r="M4" s="662"/>
      <c r="N4" s="662"/>
      <c r="O4" s="662"/>
      <c r="P4" s="397"/>
    </row>
    <row r="5" spans="1:16" x14ac:dyDescent="0.25">
      <c r="B5" s="663" t="s">
        <v>531</v>
      </c>
      <c r="C5" s="663"/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3"/>
      <c r="O5" s="663"/>
      <c r="P5" s="397"/>
    </row>
    <row r="6" spans="1:16" x14ac:dyDescent="0.25">
      <c r="B6" s="664" t="s">
        <v>514</v>
      </c>
      <c r="C6" s="664"/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4"/>
      <c r="O6" s="538"/>
      <c r="P6" s="397"/>
    </row>
    <row r="7" spans="1:16" x14ac:dyDescent="0.25">
      <c r="B7" s="663" t="s">
        <v>532</v>
      </c>
      <c r="C7" s="663"/>
      <c r="D7" s="663"/>
      <c r="E7" s="663"/>
      <c r="F7" s="663"/>
      <c r="G7" s="663"/>
      <c r="H7" s="663"/>
      <c r="I7" s="663"/>
      <c r="J7" s="663"/>
      <c r="K7" s="663"/>
      <c r="L7" s="663"/>
      <c r="M7" s="663"/>
      <c r="N7" s="663"/>
      <c r="O7" s="663"/>
      <c r="P7" s="397"/>
    </row>
    <row r="8" spans="1:16" x14ac:dyDescent="0.25">
      <c r="B8" s="664" t="s">
        <v>541</v>
      </c>
      <c r="C8" s="664"/>
      <c r="D8" s="664"/>
      <c r="E8" s="664"/>
      <c r="F8" s="664"/>
      <c r="G8" s="664"/>
      <c r="H8" s="664"/>
      <c r="I8" s="664"/>
      <c r="J8" s="664"/>
      <c r="K8" s="664"/>
      <c r="L8" s="664"/>
      <c r="M8" s="664"/>
      <c r="N8" s="664"/>
      <c r="O8" s="538"/>
      <c r="P8" s="397"/>
    </row>
    <row r="9" spans="1:16" x14ac:dyDescent="0.25">
      <c r="B9" s="663" t="s">
        <v>547</v>
      </c>
      <c r="C9" s="663"/>
      <c r="D9" s="663"/>
      <c r="E9" s="663"/>
      <c r="F9" s="663"/>
      <c r="G9" s="663"/>
      <c r="H9" s="663"/>
      <c r="I9" s="663"/>
      <c r="J9" s="663"/>
      <c r="K9" s="663"/>
      <c r="L9" s="663"/>
      <c r="M9" s="663"/>
      <c r="N9" s="663"/>
      <c r="O9" s="663"/>
      <c r="P9" s="397"/>
    </row>
    <row r="10" spans="1:16" x14ac:dyDescent="0.25">
      <c r="B10" s="664" t="s">
        <v>558</v>
      </c>
      <c r="C10" s="664"/>
      <c r="D10" s="664"/>
      <c r="E10" s="664"/>
      <c r="F10" s="664"/>
      <c r="G10" s="664"/>
      <c r="H10" s="664"/>
      <c r="I10" s="664"/>
      <c r="J10" s="664"/>
      <c r="K10" s="664"/>
      <c r="L10" s="664"/>
      <c r="M10" s="664"/>
      <c r="N10" s="664"/>
      <c r="O10" s="538"/>
      <c r="P10" s="397"/>
    </row>
    <row r="11" spans="1:16" x14ac:dyDescent="0.25">
      <c r="B11" s="663" t="s">
        <v>563</v>
      </c>
      <c r="C11" s="663"/>
      <c r="D11" s="663"/>
      <c r="E11" s="663"/>
      <c r="F11" s="663"/>
      <c r="G11" s="663"/>
      <c r="H11" s="663"/>
      <c r="I11" s="663"/>
      <c r="J11" s="663"/>
      <c r="K11" s="663"/>
      <c r="L11" s="663"/>
      <c r="M11" s="663"/>
      <c r="N11" s="663"/>
      <c r="O11" s="663"/>
      <c r="P11" s="397"/>
    </row>
    <row r="12" spans="1:16" x14ac:dyDescent="0.25">
      <c r="B12" s="664" t="s">
        <v>577</v>
      </c>
      <c r="C12" s="664"/>
      <c r="D12" s="664"/>
      <c r="E12" s="664"/>
      <c r="F12" s="664"/>
      <c r="G12" s="664"/>
      <c r="H12" s="664"/>
      <c r="I12" s="664"/>
      <c r="J12" s="664"/>
      <c r="K12" s="664"/>
      <c r="L12" s="664"/>
      <c r="M12" s="664"/>
      <c r="N12" s="664"/>
      <c r="O12" s="545"/>
      <c r="P12" s="397"/>
    </row>
    <row r="13" spans="1:16" s="320" customFormat="1" x14ac:dyDescent="0.25">
      <c r="A13" s="416"/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98"/>
    </row>
    <row r="14" spans="1:16" ht="15" customHeight="1" x14ac:dyDescent="0.25">
      <c r="A14" s="556" t="s">
        <v>456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  <c r="P14" s="399"/>
    </row>
    <row r="15" spans="1:16" ht="17.25" customHeight="1" x14ac:dyDescent="0.25">
      <c r="A15" s="412"/>
      <c r="B15" s="58"/>
      <c r="C15" s="204"/>
      <c r="D15" s="58"/>
      <c r="E15" s="58"/>
      <c r="F15" s="58"/>
      <c r="G15" s="58"/>
      <c r="H15" s="59"/>
      <c r="I15" s="59"/>
      <c r="J15" s="59"/>
      <c r="K15" s="59"/>
      <c r="L15" s="58"/>
      <c r="M15" s="58"/>
      <c r="N15" s="58"/>
      <c r="O15" s="4" t="s">
        <v>406</v>
      </c>
      <c r="P15" s="400"/>
    </row>
    <row r="16" spans="1:16" ht="15" customHeight="1" x14ac:dyDescent="0.25">
      <c r="A16" s="656" t="s">
        <v>5</v>
      </c>
      <c r="B16" s="564" t="s">
        <v>325</v>
      </c>
      <c r="C16" s="659" t="s">
        <v>54</v>
      </c>
      <c r="D16" s="577" t="s">
        <v>336</v>
      </c>
      <c r="E16" s="580" t="s">
        <v>194</v>
      </c>
      <c r="F16" s="581"/>
      <c r="G16" s="582"/>
      <c r="H16" s="567" t="s">
        <v>338</v>
      </c>
      <c r="I16" s="570" t="s">
        <v>194</v>
      </c>
      <c r="J16" s="571"/>
      <c r="K16" s="572"/>
      <c r="L16" s="632" t="s">
        <v>0</v>
      </c>
      <c r="M16" s="576" t="s">
        <v>194</v>
      </c>
      <c r="N16" s="576"/>
      <c r="O16" s="576"/>
      <c r="P16" s="401"/>
    </row>
    <row r="17" spans="1:17" ht="15" customHeight="1" x14ac:dyDescent="0.25">
      <c r="A17" s="657"/>
      <c r="B17" s="565"/>
      <c r="C17" s="660"/>
      <c r="D17" s="578"/>
      <c r="E17" s="580" t="s">
        <v>1</v>
      </c>
      <c r="F17" s="582"/>
      <c r="G17" s="577" t="s">
        <v>2</v>
      </c>
      <c r="H17" s="568"/>
      <c r="I17" s="570" t="s">
        <v>1</v>
      </c>
      <c r="J17" s="572"/>
      <c r="K17" s="567" t="s">
        <v>2</v>
      </c>
      <c r="L17" s="633"/>
      <c r="M17" s="576" t="s">
        <v>1</v>
      </c>
      <c r="N17" s="576"/>
      <c r="O17" s="559" t="s">
        <v>2</v>
      </c>
      <c r="P17" s="402"/>
    </row>
    <row r="18" spans="1:17" ht="32.25" customHeight="1" x14ac:dyDescent="0.25">
      <c r="A18" s="658"/>
      <c r="B18" s="566"/>
      <c r="C18" s="661"/>
      <c r="D18" s="579"/>
      <c r="E18" s="139" t="s">
        <v>3</v>
      </c>
      <c r="F18" s="138" t="s">
        <v>4</v>
      </c>
      <c r="G18" s="579"/>
      <c r="H18" s="569"/>
      <c r="I18" s="140" t="s">
        <v>3</v>
      </c>
      <c r="J18" s="135" t="s">
        <v>4</v>
      </c>
      <c r="K18" s="569"/>
      <c r="L18" s="634"/>
      <c r="M18" s="136" t="s">
        <v>3</v>
      </c>
      <c r="N18" s="134" t="s">
        <v>4</v>
      </c>
      <c r="O18" s="559"/>
      <c r="P18" s="402"/>
    </row>
    <row r="19" spans="1:17" ht="15.95" customHeight="1" x14ac:dyDescent="0.25">
      <c r="A19" s="413" t="s">
        <v>71</v>
      </c>
      <c r="B19" s="637" t="s">
        <v>6</v>
      </c>
      <c r="C19" s="637"/>
      <c r="D19" s="637"/>
      <c r="E19" s="637"/>
      <c r="F19" s="637"/>
      <c r="G19" s="637"/>
      <c r="H19" s="637"/>
      <c r="I19" s="637"/>
      <c r="J19" s="637"/>
      <c r="K19" s="637"/>
      <c r="L19" s="637"/>
      <c r="M19" s="637"/>
      <c r="N19" s="637"/>
      <c r="O19" s="637"/>
      <c r="P19" s="389"/>
    </row>
    <row r="20" spans="1:17" ht="15" customHeight="1" x14ac:dyDescent="0.25">
      <c r="A20" s="413" t="s">
        <v>182</v>
      </c>
      <c r="B20" s="29" t="s">
        <v>20</v>
      </c>
      <c r="C20" s="516"/>
      <c r="D20" s="168">
        <f>E20+G20</f>
        <v>12.4</v>
      </c>
      <c r="E20" s="223">
        <f>E22+E23+E24</f>
        <v>12.4</v>
      </c>
      <c r="F20" s="223">
        <f t="shared" ref="F20:G20" si="0">F22+F23+F24</f>
        <v>9.5</v>
      </c>
      <c r="G20" s="223">
        <f t="shared" si="0"/>
        <v>0</v>
      </c>
      <c r="H20" s="336">
        <f>I20+K20</f>
        <v>0</v>
      </c>
      <c r="I20" s="336">
        <f>I22+I23+I24</f>
        <v>0</v>
      </c>
      <c r="J20" s="336">
        <f t="shared" ref="J20:K20" si="1">J22+J23+J24</f>
        <v>0</v>
      </c>
      <c r="K20" s="169">
        <f t="shared" si="1"/>
        <v>0</v>
      </c>
      <c r="L20" s="228">
        <f>M20+O20</f>
        <v>12.4</v>
      </c>
      <c r="M20" s="170">
        <f t="shared" ref="M20" si="2">E20+I20</f>
        <v>12.4</v>
      </c>
      <c r="N20" s="170">
        <f t="shared" ref="N20" si="3">F20+J20</f>
        <v>9.5</v>
      </c>
      <c r="O20" s="170">
        <f>G20+K20</f>
        <v>0</v>
      </c>
    </row>
    <row r="21" spans="1:17" ht="15" customHeight="1" x14ac:dyDescent="0.25">
      <c r="A21" s="240"/>
      <c r="B21" s="371" t="s">
        <v>194</v>
      </c>
      <c r="C21" s="517"/>
      <c r="D21" s="176"/>
      <c r="E21" s="364"/>
      <c r="F21" s="176"/>
      <c r="G21" s="276"/>
      <c r="H21" s="395"/>
      <c r="I21" s="337"/>
      <c r="J21" s="337"/>
      <c r="K21" s="172"/>
      <c r="L21" s="280"/>
      <c r="M21" s="178"/>
      <c r="N21" s="178"/>
      <c r="O21" s="178"/>
      <c r="P21" s="403"/>
      <c r="Q21" s="98"/>
    </row>
    <row r="22" spans="1:17" ht="26.25" hidden="1" customHeight="1" x14ac:dyDescent="0.25">
      <c r="A22" s="240"/>
      <c r="B22" s="476" t="s">
        <v>317</v>
      </c>
      <c r="C22" s="518"/>
      <c r="D22" s="471"/>
      <c r="E22" s="67"/>
      <c r="F22" s="67"/>
      <c r="G22" s="471"/>
      <c r="H22" s="68"/>
      <c r="I22" s="172"/>
      <c r="J22" s="172"/>
      <c r="K22" s="172"/>
      <c r="L22" s="330"/>
      <c r="M22" s="69"/>
      <c r="N22" s="69"/>
      <c r="O22" s="330"/>
      <c r="P22" s="344"/>
      <c r="Q22" s="98"/>
    </row>
    <row r="23" spans="1:17" ht="26.25" x14ac:dyDescent="0.25">
      <c r="A23" s="240"/>
      <c r="B23" s="476" t="s">
        <v>533</v>
      </c>
      <c r="C23" s="518" t="s">
        <v>9</v>
      </c>
      <c r="D23" s="471">
        <f>E23+G23</f>
        <v>6.2</v>
      </c>
      <c r="E23" s="67">
        <v>6.2</v>
      </c>
      <c r="F23" s="67">
        <v>4.7</v>
      </c>
      <c r="G23" s="67"/>
      <c r="H23" s="68">
        <f t="shared" ref="H23:H65" si="4">I23+K23</f>
        <v>0</v>
      </c>
      <c r="I23" s="68"/>
      <c r="J23" s="68"/>
      <c r="K23" s="68"/>
      <c r="L23" s="69">
        <f t="shared" ref="L23:L24" si="5">M23+O23</f>
        <v>6.2</v>
      </c>
      <c r="M23" s="69">
        <f t="shared" ref="M23" si="6">E23+I23</f>
        <v>6.2</v>
      </c>
      <c r="N23" s="69">
        <f t="shared" ref="N23" si="7">F23+J23</f>
        <v>4.7</v>
      </c>
      <c r="O23" s="69">
        <f t="shared" ref="O23" si="8">G23+K23</f>
        <v>0</v>
      </c>
      <c r="P23" s="403"/>
      <c r="Q23" s="98"/>
    </row>
    <row r="24" spans="1:17" ht="51.75" x14ac:dyDescent="0.25">
      <c r="A24" s="313"/>
      <c r="B24" s="187" t="s">
        <v>534</v>
      </c>
      <c r="C24" s="519" t="s">
        <v>25</v>
      </c>
      <c r="D24" s="532">
        <f>E24+G24</f>
        <v>6.2</v>
      </c>
      <c r="E24" s="67">
        <v>6.2</v>
      </c>
      <c r="F24" s="67">
        <v>4.8</v>
      </c>
      <c r="G24" s="471"/>
      <c r="H24" s="68">
        <f t="shared" si="4"/>
        <v>0</v>
      </c>
      <c r="I24" s="68"/>
      <c r="J24" s="68"/>
      <c r="K24" s="68"/>
      <c r="L24" s="69">
        <f t="shared" si="5"/>
        <v>6.2</v>
      </c>
      <c r="M24" s="69">
        <f t="shared" ref="M24" si="9">E24+I24</f>
        <v>6.2</v>
      </c>
      <c r="N24" s="69">
        <f t="shared" ref="N24" si="10">F24+J24</f>
        <v>4.8</v>
      </c>
      <c r="O24" s="69">
        <f t="shared" ref="O24" si="11">G24+K24</f>
        <v>0</v>
      </c>
      <c r="P24" s="344"/>
      <c r="Q24" s="98"/>
    </row>
    <row r="25" spans="1:17" ht="15" customHeight="1" x14ac:dyDescent="0.25">
      <c r="A25" s="40" t="s">
        <v>72</v>
      </c>
      <c r="B25" s="6" t="s">
        <v>7</v>
      </c>
      <c r="C25" s="518"/>
      <c r="D25" s="332">
        <f>E25+G25</f>
        <v>1</v>
      </c>
      <c r="E25" s="16">
        <f>E26+E27+E28</f>
        <v>1</v>
      </c>
      <c r="F25" s="16">
        <f>F26+F27+F28</f>
        <v>0.79999999999999993</v>
      </c>
      <c r="G25" s="16">
        <f>G26+G27+G28</f>
        <v>0</v>
      </c>
      <c r="H25" s="169">
        <f>I25+K25</f>
        <v>0</v>
      </c>
      <c r="I25" s="10"/>
      <c r="J25" s="10"/>
      <c r="K25" s="10">
        <f>K26+K27+K28</f>
        <v>0</v>
      </c>
      <c r="L25" s="170">
        <f t="shared" ref="L25:L70" si="12">M25+O25</f>
        <v>1</v>
      </c>
      <c r="M25" s="12">
        <f>M26+M27+M28</f>
        <v>1</v>
      </c>
      <c r="N25" s="12">
        <f>N26+N27+N28</f>
        <v>0.79999999999999993</v>
      </c>
      <c r="O25" s="12">
        <f>O26+O27+O28</f>
        <v>0</v>
      </c>
      <c r="P25" s="239"/>
      <c r="Q25" s="98"/>
    </row>
    <row r="26" spans="1:17" ht="15" customHeight="1" x14ac:dyDescent="0.25">
      <c r="A26" s="40"/>
      <c r="B26" s="635" t="s">
        <v>533</v>
      </c>
      <c r="C26" s="518" t="s">
        <v>9</v>
      </c>
      <c r="D26" s="16">
        <f t="shared" ref="D26:D70" si="13">E26+G26</f>
        <v>0.1</v>
      </c>
      <c r="E26" s="16">
        <v>0.1</v>
      </c>
      <c r="F26" s="16">
        <v>0.1</v>
      </c>
      <c r="G26" s="16"/>
      <c r="H26" s="169">
        <f t="shared" si="4"/>
        <v>0</v>
      </c>
      <c r="I26" s="10"/>
      <c r="J26" s="10"/>
      <c r="K26" s="207"/>
      <c r="L26" s="170">
        <f t="shared" si="12"/>
        <v>0.1</v>
      </c>
      <c r="M26" s="170">
        <f t="shared" ref="M26:O28" si="14">E26+I26</f>
        <v>0.1</v>
      </c>
      <c r="N26" s="170">
        <f t="shared" si="14"/>
        <v>0.1</v>
      </c>
      <c r="O26" s="170">
        <f t="shared" si="14"/>
        <v>0</v>
      </c>
      <c r="P26" s="403"/>
      <c r="Q26" s="98"/>
    </row>
    <row r="27" spans="1:17" ht="15" customHeight="1" x14ac:dyDescent="0.25">
      <c r="A27" s="40"/>
      <c r="B27" s="635"/>
      <c r="C27" s="518" t="s">
        <v>22</v>
      </c>
      <c r="D27" s="16">
        <f t="shared" si="13"/>
        <v>0.8</v>
      </c>
      <c r="E27" s="16">
        <v>0.8</v>
      </c>
      <c r="F27" s="16">
        <v>0.6</v>
      </c>
      <c r="G27" s="16"/>
      <c r="H27" s="169">
        <f t="shared" si="4"/>
        <v>0</v>
      </c>
      <c r="I27" s="10"/>
      <c r="J27" s="10"/>
      <c r="K27" s="207"/>
      <c r="L27" s="170">
        <f t="shared" si="12"/>
        <v>0.8</v>
      </c>
      <c r="M27" s="170">
        <f t="shared" si="14"/>
        <v>0.8</v>
      </c>
      <c r="N27" s="170">
        <f t="shared" si="14"/>
        <v>0.6</v>
      </c>
      <c r="O27" s="170">
        <f t="shared" si="14"/>
        <v>0</v>
      </c>
      <c r="P27" s="403"/>
      <c r="Q27" s="98"/>
    </row>
    <row r="28" spans="1:17" ht="15" customHeight="1" x14ac:dyDescent="0.25">
      <c r="A28" s="40"/>
      <c r="B28" s="636"/>
      <c r="C28" s="489">
        <v>10</v>
      </c>
      <c r="D28" s="16">
        <f t="shared" si="13"/>
        <v>0.1</v>
      </c>
      <c r="E28" s="16">
        <v>0.1</v>
      </c>
      <c r="F28" s="16">
        <v>0.1</v>
      </c>
      <c r="G28" s="16"/>
      <c r="H28" s="169">
        <f t="shared" si="4"/>
        <v>0</v>
      </c>
      <c r="I28" s="10"/>
      <c r="J28" s="10"/>
      <c r="K28" s="207"/>
      <c r="L28" s="170">
        <f t="shared" si="12"/>
        <v>0.1</v>
      </c>
      <c r="M28" s="170">
        <f t="shared" si="14"/>
        <v>0.1</v>
      </c>
      <c r="N28" s="170">
        <f t="shared" si="14"/>
        <v>0.1</v>
      </c>
      <c r="O28" s="170">
        <f t="shared" si="14"/>
        <v>0</v>
      </c>
      <c r="P28" s="403"/>
      <c r="Q28" s="98"/>
    </row>
    <row r="29" spans="1:17" ht="15" customHeight="1" x14ac:dyDescent="0.25">
      <c r="A29" s="32" t="s">
        <v>73</v>
      </c>
      <c r="B29" s="17" t="s">
        <v>10</v>
      </c>
      <c r="C29" s="518"/>
      <c r="D29" s="332">
        <f>E29+G29</f>
        <v>1.6</v>
      </c>
      <c r="E29" s="16">
        <f>E30+E31+E32</f>
        <v>1.6</v>
      </c>
      <c r="F29" s="16">
        <f>F30+F31+F32</f>
        <v>1.2000000000000002</v>
      </c>
      <c r="G29" s="16">
        <f>G30+G31+G32</f>
        <v>0</v>
      </c>
      <c r="H29" s="169">
        <f t="shared" si="4"/>
        <v>0</v>
      </c>
      <c r="I29" s="10">
        <f>I30+I31+I32</f>
        <v>0</v>
      </c>
      <c r="J29" s="10">
        <f>J30+J31+J32</f>
        <v>0</v>
      </c>
      <c r="K29" s="10">
        <f>K30+K31+K32</f>
        <v>0</v>
      </c>
      <c r="L29" s="170">
        <f t="shared" si="12"/>
        <v>1.6</v>
      </c>
      <c r="M29" s="12">
        <f>M30+M31+M32</f>
        <v>1.6</v>
      </c>
      <c r="N29" s="12">
        <f>N30+N31+N32</f>
        <v>1.2000000000000002</v>
      </c>
      <c r="O29" s="12">
        <f>O30+O31+O32</f>
        <v>0</v>
      </c>
      <c r="P29" s="239"/>
      <c r="Q29" s="98"/>
    </row>
    <row r="30" spans="1:17" ht="15" customHeight="1" x14ac:dyDescent="0.25">
      <c r="A30" s="40"/>
      <c r="B30" s="635" t="s">
        <v>533</v>
      </c>
      <c r="C30" s="518" t="s">
        <v>9</v>
      </c>
      <c r="D30" s="16">
        <f t="shared" si="13"/>
        <v>0.7</v>
      </c>
      <c r="E30" s="16">
        <v>0.7</v>
      </c>
      <c r="F30" s="16">
        <v>0.5</v>
      </c>
      <c r="G30" s="16"/>
      <c r="H30" s="169">
        <f t="shared" si="4"/>
        <v>0</v>
      </c>
      <c r="I30" s="10"/>
      <c r="J30" s="10"/>
      <c r="K30" s="207"/>
      <c r="L30" s="170">
        <f t="shared" si="12"/>
        <v>0.7</v>
      </c>
      <c r="M30" s="170">
        <f t="shared" ref="M30:O32" si="15">E30+I30</f>
        <v>0.7</v>
      </c>
      <c r="N30" s="170">
        <f t="shared" si="15"/>
        <v>0.5</v>
      </c>
      <c r="O30" s="170">
        <f t="shared" si="15"/>
        <v>0</v>
      </c>
      <c r="P30" s="403"/>
      <c r="Q30" s="98"/>
    </row>
    <row r="31" spans="1:17" ht="15" customHeight="1" x14ac:dyDescent="0.25">
      <c r="A31" s="40"/>
      <c r="B31" s="635"/>
      <c r="C31" s="518" t="s">
        <v>22</v>
      </c>
      <c r="D31" s="16">
        <f t="shared" si="13"/>
        <v>0.8</v>
      </c>
      <c r="E31" s="16">
        <v>0.8</v>
      </c>
      <c r="F31" s="16">
        <v>0.6</v>
      </c>
      <c r="G31" s="16"/>
      <c r="H31" s="169">
        <f t="shared" si="4"/>
        <v>0</v>
      </c>
      <c r="I31" s="10"/>
      <c r="J31" s="10"/>
      <c r="K31" s="207"/>
      <c r="L31" s="170">
        <f t="shared" si="12"/>
        <v>0.8</v>
      </c>
      <c r="M31" s="170">
        <f t="shared" si="15"/>
        <v>0.8</v>
      </c>
      <c r="N31" s="170">
        <f t="shared" si="15"/>
        <v>0.6</v>
      </c>
      <c r="O31" s="170">
        <f t="shared" si="15"/>
        <v>0</v>
      </c>
      <c r="P31" s="403"/>
      <c r="Q31" s="98"/>
    </row>
    <row r="32" spans="1:17" ht="15" customHeight="1" x14ac:dyDescent="0.25">
      <c r="A32" s="40"/>
      <c r="B32" s="636"/>
      <c r="C32" s="489">
        <v>10</v>
      </c>
      <c r="D32" s="16">
        <f t="shared" si="13"/>
        <v>0.1</v>
      </c>
      <c r="E32" s="16">
        <v>0.1</v>
      </c>
      <c r="F32" s="16">
        <v>0.1</v>
      </c>
      <c r="G32" s="16"/>
      <c r="H32" s="169">
        <f t="shared" si="4"/>
        <v>0</v>
      </c>
      <c r="I32" s="10"/>
      <c r="J32" s="10"/>
      <c r="K32" s="207"/>
      <c r="L32" s="170">
        <f t="shared" si="12"/>
        <v>0.1</v>
      </c>
      <c r="M32" s="170">
        <f t="shared" si="15"/>
        <v>0.1</v>
      </c>
      <c r="N32" s="170">
        <f t="shared" si="15"/>
        <v>0.1</v>
      </c>
      <c r="O32" s="170">
        <f t="shared" si="15"/>
        <v>0</v>
      </c>
      <c r="P32" s="403"/>
      <c r="Q32" s="98"/>
    </row>
    <row r="33" spans="1:17" ht="15" customHeight="1" x14ac:dyDescent="0.25">
      <c r="A33" s="32" t="s">
        <v>74</v>
      </c>
      <c r="B33" s="17" t="s">
        <v>11</v>
      </c>
      <c r="C33" s="518"/>
      <c r="D33" s="332">
        <f>E33+G33</f>
        <v>2.7</v>
      </c>
      <c r="E33" s="16">
        <f>E34+E36+E37+E35</f>
        <v>2.7</v>
      </c>
      <c r="F33" s="16">
        <f>F34+F36+F37+F35</f>
        <v>2.1</v>
      </c>
      <c r="G33" s="16">
        <f>G34+G36+G37</f>
        <v>0</v>
      </c>
      <c r="H33" s="169">
        <f t="shared" si="4"/>
        <v>0</v>
      </c>
      <c r="I33" s="10">
        <f>I34+I35+I36+I37</f>
        <v>0</v>
      </c>
      <c r="J33" s="10">
        <f>J34+J35+J36+J37</f>
        <v>0</v>
      </c>
      <c r="K33" s="10">
        <f>K34+K36+K37</f>
        <v>0</v>
      </c>
      <c r="L33" s="170">
        <f t="shared" si="12"/>
        <v>2.7</v>
      </c>
      <c r="M33" s="12">
        <f>M34+M35+M36+M37</f>
        <v>2.7</v>
      </c>
      <c r="N33" s="12">
        <f t="shared" ref="N33:O33" si="16">N34+N35+N36+N37</f>
        <v>2.1</v>
      </c>
      <c r="O33" s="12">
        <f t="shared" si="16"/>
        <v>0</v>
      </c>
      <c r="P33" s="239"/>
      <c r="Q33" s="98"/>
    </row>
    <row r="34" spans="1:17" ht="15" customHeight="1" x14ac:dyDescent="0.25">
      <c r="A34" s="40"/>
      <c r="B34" s="635" t="s">
        <v>533</v>
      </c>
      <c r="C34" s="518" t="s">
        <v>9</v>
      </c>
      <c r="D34" s="16">
        <f t="shared" si="13"/>
        <v>0.5</v>
      </c>
      <c r="E34" s="16">
        <v>0.5</v>
      </c>
      <c r="F34" s="16">
        <v>0.4</v>
      </c>
      <c r="G34" s="16"/>
      <c r="H34" s="169">
        <f t="shared" si="4"/>
        <v>0</v>
      </c>
      <c r="I34" s="10"/>
      <c r="J34" s="10"/>
      <c r="K34" s="207"/>
      <c r="L34" s="170">
        <f t="shared" si="12"/>
        <v>0.5</v>
      </c>
      <c r="M34" s="170">
        <f t="shared" ref="M34:O37" si="17">E34+I34</f>
        <v>0.5</v>
      </c>
      <c r="N34" s="170">
        <f t="shared" si="17"/>
        <v>0.4</v>
      </c>
      <c r="O34" s="170">
        <f t="shared" si="17"/>
        <v>0</v>
      </c>
      <c r="P34" s="403"/>
      <c r="Q34" s="98"/>
    </row>
    <row r="35" spans="1:17" ht="15" customHeight="1" x14ac:dyDescent="0.25">
      <c r="A35" s="40"/>
      <c r="B35" s="635"/>
      <c r="C35" s="518" t="s">
        <v>22</v>
      </c>
      <c r="D35" s="16">
        <f t="shared" si="13"/>
        <v>2</v>
      </c>
      <c r="E35" s="16">
        <v>2</v>
      </c>
      <c r="F35" s="16">
        <v>1.5</v>
      </c>
      <c r="G35" s="16"/>
      <c r="H35" s="169">
        <f t="shared" si="4"/>
        <v>0</v>
      </c>
      <c r="I35" s="10"/>
      <c r="J35" s="10"/>
      <c r="K35" s="207"/>
      <c r="L35" s="170">
        <f t="shared" si="12"/>
        <v>2</v>
      </c>
      <c r="M35" s="170">
        <f t="shared" si="17"/>
        <v>2</v>
      </c>
      <c r="N35" s="170">
        <f t="shared" si="17"/>
        <v>1.5</v>
      </c>
      <c r="O35" s="170"/>
      <c r="P35" s="403"/>
      <c r="Q35" s="98"/>
    </row>
    <row r="36" spans="1:17" ht="15" customHeight="1" x14ac:dyDescent="0.25">
      <c r="A36" s="40"/>
      <c r="B36" s="635"/>
      <c r="C36" s="513" t="s">
        <v>30</v>
      </c>
      <c r="D36" s="16">
        <f t="shared" si="13"/>
        <v>0.1</v>
      </c>
      <c r="E36" s="16">
        <v>0.1</v>
      </c>
      <c r="F36" s="16">
        <v>0.1</v>
      </c>
      <c r="G36" s="16"/>
      <c r="H36" s="169">
        <f t="shared" si="4"/>
        <v>0</v>
      </c>
      <c r="I36" s="10"/>
      <c r="J36" s="10"/>
      <c r="K36" s="207"/>
      <c r="L36" s="170">
        <f t="shared" si="12"/>
        <v>0.1</v>
      </c>
      <c r="M36" s="170">
        <f t="shared" si="17"/>
        <v>0.1</v>
      </c>
      <c r="N36" s="170">
        <f t="shared" si="17"/>
        <v>0.1</v>
      </c>
      <c r="O36" s="170">
        <f t="shared" si="17"/>
        <v>0</v>
      </c>
      <c r="P36" s="403"/>
      <c r="Q36" s="98"/>
    </row>
    <row r="37" spans="1:17" ht="15" customHeight="1" x14ac:dyDescent="0.25">
      <c r="A37" s="40"/>
      <c r="B37" s="636"/>
      <c r="C37" s="489">
        <v>10</v>
      </c>
      <c r="D37" s="16">
        <f t="shared" si="13"/>
        <v>0.1</v>
      </c>
      <c r="E37" s="16">
        <v>0.1</v>
      </c>
      <c r="F37" s="16">
        <v>0.1</v>
      </c>
      <c r="G37" s="16"/>
      <c r="H37" s="169">
        <f t="shared" si="4"/>
        <v>0</v>
      </c>
      <c r="I37" s="10"/>
      <c r="J37" s="10"/>
      <c r="K37" s="207"/>
      <c r="L37" s="170">
        <f t="shared" si="12"/>
        <v>0.1</v>
      </c>
      <c r="M37" s="170">
        <f t="shared" si="17"/>
        <v>0.1</v>
      </c>
      <c r="N37" s="170">
        <f t="shared" si="17"/>
        <v>0.1</v>
      </c>
      <c r="O37" s="170">
        <f t="shared" si="17"/>
        <v>0</v>
      </c>
      <c r="P37" s="403"/>
      <c r="Q37" s="98"/>
    </row>
    <row r="38" spans="1:17" ht="15" customHeight="1" x14ac:dyDescent="0.25">
      <c r="A38" s="32" t="s">
        <v>75</v>
      </c>
      <c r="B38" s="17" t="s">
        <v>12</v>
      </c>
      <c r="C38" s="518"/>
      <c r="D38" s="332">
        <f>E38+G38</f>
        <v>3.0000000000000004</v>
      </c>
      <c r="E38" s="16">
        <f>E39+E40+E41</f>
        <v>3.0000000000000004</v>
      </c>
      <c r="F38" s="16">
        <f>F39+F40+F41</f>
        <v>2.3000000000000003</v>
      </c>
      <c r="G38" s="16">
        <f>G39+G40+G41</f>
        <v>0</v>
      </c>
      <c r="H38" s="169">
        <f t="shared" si="4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70">
        <f t="shared" si="12"/>
        <v>3.0000000000000004</v>
      </c>
      <c r="M38" s="12">
        <f>M39+M40+M41</f>
        <v>3.0000000000000004</v>
      </c>
      <c r="N38" s="12">
        <f>N39+N40+N41</f>
        <v>2.3000000000000003</v>
      </c>
      <c r="O38" s="12">
        <f>O39+O40+O41</f>
        <v>0</v>
      </c>
      <c r="P38" s="239"/>
      <c r="Q38" s="98"/>
    </row>
    <row r="39" spans="1:17" ht="15" customHeight="1" x14ac:dyDescent="0.25">
      <c r="A39" s="40"/>
      <c r="B39" s="635" t="s">
        <v>533</v>
      </c>
      <c r="C39" s="518" t="s">
        <v>9</v>
      </c>
      <c r="D39" s="16">
        <f t="shared" si="13"/>
        <v>0.7</v>
      </c>
      <c r="E39" s="16">
        <v>0.7</v>
      </c>
      <c r="F39" s="16">
        <v>0.5</v>
      </c>
      <c r="G39" s="16"/>
      <c r="H39" s="169">
        <f t="shared" si="4"/>
        <v>0</v>
      </c>
      <c r="I39" s="10"/>
      <c r="J39" s="10"/>
      <c r="K39" s="207"/>
      <c r="L39" s="170">
        <f t="shared" si="12"/>
        <v>0.7</v>
      </c>
      <c r="M39" s="170">
        <f t="shared" ref="M39:O41" si="18">E39+I39</f>
        <v>0.7</v>
      </c>
      <c r="N39" s="170">
        <f t="shared" si="18"/>
        <v>0.5</v>
      </c>
      <c r="O39" s="170">
        <f t="shared" si="18"/>
        <v>0</v>
      </c>
      <c r="P39" s="403"/>
      <c r="Q39" s="98"/>
    </row>
    <row r="40" spans="1:17" ht="15" customHeight="1" x14ac:dyDescent="0.25">
      <c r="A40" s="40"/>
      <c r="B40" s="635"/>
      <c r="C40" s="518" t="s">
        <v>22</v>
      </c>
      <c r="D40" s="16">
        <f t="shared" si="13"/>
        <v>2.2000000000000002</v>
      </c>
      <c r="E40" s="16">
        <v>2.2000000000000002</v>
      </c>
      <c r="F40" s="16">
        <v>1.7</v>
      </c>
      <c r="G40" s="16"/>
      <c r="H40" s="169">
        <f t="shared" si="4"/>
        <v>0</v>
      </c>
      <c r="I40" s="10"/>
      <c r="J40" s="10"/>
      <c r="K40" s="207"/>
      <c r="L40" s="170">
        <f t="shared" si="12"/>
        <v>2.2000000000000002</v>
      </c>
      <c r="M40" s="170">
        <f t="shared" si="18"/>
        <v>2.2000000000000002</v>
      </c>
      <c r="N40" s="170">
        <f t="shared" si="18"/>
        <v>1.7</v>
      </c>
      <c r="O40" s="170">
        <f t="shared" si="18"/>
        <v>0</v>
      </c>
      <c r="P40" s="403"/>
      <c r="Q40" s="98"/>
    </row>
    <row r="41" spans="1:17" ht="15" customHeight="1" x14ac:dyDescent="0.25">
      <c r="A41" s="40"/>
      <c r="B41" s="636"/>
      <c r="C41" s="489">
        <v>10</v>
      </c>
      <c r="D41" s="16">
        <f t="shared" si="13"/>
        <v>0.1</v>
      </c>
      <c r="E41" s="16">
        <v>0.1</v>
      </c>
      <c r="F41" s="16">
        <v>0.1</v>
      </c>
      <c r="G41" s="16"/>
      <c r="H41" s="169">
        <f t="shared" si="4"/>
        <v>0</v>
      </c>
      <c r="I41" s="10"/>
      <c r="J41" s="10"/>
      <c r="K41" s="207"/>
      <c r="L41" s="170">
        <f t="shared" si="12"/>
        <v>0.1</v>
      </c>
      <c r="M41" s="170">
        <f t="shared" si="18"/>
        <v>0.1</v>
      </c>
      <c r="N41" s="170">
        <f t="shared" si="18"/>
        <v>0.1</v>
      </c>
      <c r="O41" s="170">
        <f t="shared" si="18"/>
        <v>0</v>
      </c>
      <c r="P41" s="403"/>
      <c r="Q41" s="98"/>
    </row>
    <row r="42" spans="1:17" ht="15" customHeight="1" x14ac:dyDescent="0.25">
      <c r="A42" s="32" t="s">
        <v>76</v>
      </c>
      <c r="B42" s="17" t="s">
        <v>13</v>
      </c>
      <c r="C42" s="518"/>
      <c r="D42" s="332">
        <f>E42+G42</f>
        <v>0.79999999999999993</v>
      </c>
      <c r="E42" s="16">
        <f>E43+E44+E45</f>
        <v>0.79999999999999993</v>
      </c>
      <c r="F42" s="16">
        <f>F43+F44+F45</f>
        <v>0.6</v>
      </c>
      <c r="G42" s="16">
        <f>G43+G44+G45</f>
        <v>0</v>
      </c>
      <c r="H42" s="169">
        <f t="shared" si="4"/>
        <v>0</v>
      </c>
      <c r="I42" s="10">
        <f>I43+I44+I45</f>
        <v>0</v>
      </c>
      <c r="J42" s="10">
        <f>J43+J44+J45</f>
        <v>0</v>
      </c>
      <c r="K42" s="10">
        <f>K43+K44+K45</f>
        <v>0</v>
      </c>
      <c r="L42" s="170">
        <f t="shared" si="12"/>
        <v>0.79999999999999993</v>
      </c>
      <c r="M42" s="12">
        <f>M43+M44+M45</f>
        <v>0.79999999999999993</v>
      </c>
      <c r="N42" s="12">
        <f>N43+N44+N45</f>
        <v>0.6</v>
      </c>
      <c r="O42" s="12">
        <f>O43+O44+O45</f>
        <v>0</v>
      </c>
      <c r="P42" s="239"/>
      <c r="Q42" s="98"/>
    </row>
    <row r="43" spans="1:17" ht="15" customHeight="1" x14ac:dyDescent="0.25">
      <c r="A43" s="40"/>
      <c r="B43" s="635" t="s">
        <v>533</v>
      </c>
      <c r="C43" s="518" t="s">
        <v>9</v>
      </c>
      <c r="D43" s="16">
        <f t="shared" si="13"/>
        <v>0.3</v>
      </c>
      <c r="E43" s="16">
        <v>0.3</v>
      </c>
      <c r="F43" s="16">
        <v>0.2</v>
      </c>
      <c r="G43" s="16"/>
      <c r="H43" s="169">
        <f t="shared" si="4"/>
        <v>0</v>
      </c>
      <c r="I43" s="10"/>
      <c r="J43" s="10"/>
      <c r="K43" s="207"/>
      <c r="L43" s="170">
        <f t="shared" si="12"/>
        <v>0.3</v>
      </c>
      <c r="M43" s="170">
        <f t="shared" ref="M43:O45" si="19">E43+I43</f>
        <v>0.3</v>
      </c>
      <c r="N43" s="170">
        <f t="shared" si="19"/>
        <v>0.2</v>
      </c>
      <c r="O43" s="170">
        <f t="shared" si="19"/>
        <v>0</v>
      </c>
      <c r="P43" s="403"/>
      <c r="Q43" s="98"/>
    </row>
    <row r="44" spans="1:17" ht="15" customHeight="1" x14ac:dyDescent="0.25">
      <c r="A44" s="40"/>
      <c r="B44" s="635"/>
      <c r="C44" s="518" t="s">
        <v>22</v>
      </c>
      <c r="D44" s="16">
        <f t="shared" si="13"/>
        <v>0.4</v>
      </c>
      <c r="E44" s="16">
        <v>0.4</v>
      </c>
      <c r="F44" s="16">
        <v>0.3</v>
      </c>
      <c r="G44" s="16"/>
      <c r="H44" s="169">
        <f t="shared" si="4"/>
        <v>0</v>
      </c>
      <c r="I44" s="10"/>
      <c r="J44" s="10"/>
      <c r="K44" s="207"/>
      <c r="L44" s="170">
        <f t="shared" si="12"/>
        <v>0.4</v>
      </c>
      <c r="M44" s="170">
        <f t="shared" si="19"/>
        <v>0.4</v>
      </c>
      <c r="N44" s="170">
        <f t="shared" si="19"/>
        <v>0.3</v>
      </c>
      <c r="O44" s="170">
        <f t="shared" si="19"/>
        <v>0</v>
      </c>
      <c r="P44" s="403"/>
      <c r="Q44" s="98"/>
    </row>
    <row r="45" spans="1:17" ht="15" customHeight="1" x14ac:dyDescent="0.25">
      <c r="A45" s="40"/>
      <c r="B45" s="636"/>
      <c r="C45" s="489">
        <v>10</v>
      </c>
      <c r="D45" s="16">
        <f t="shared" si="13"/>
        <v>0.1</v>
      </c>
      <c r="E45" s="16">
        <v>0.1</v>
      </c>
      <c r="F45" s="16">
        <v>0.1</v>
      </c>
      <c r="G45" s="16"/>
      <c r="H45" s="169">
        <f t="shared" si="4"/>
        <v>0</v>
      </c>
      <c r="I45" s="10"/>
      <c r="J45" s="10"/>
      <c r="K45" s="207"/>
      <c r="L45" s="170">
        <f t="shared" si="12"/>
        <v>0.1</v>
      </c>
      <c r="M45" s="170">
        <f t="shared" si="19"/>
        <v>0.1</v>
      </c>
      <c r="N45" s="170">
        <f t="shared" si="19"/>
        <v>0.1</v>
      </c>
      <c r="O45" s="170">
        <f t="shared" si="19"/>
        <v>0</v>
      </c>
      <c r="P45" s="403"/>
      <c r="Q45" s="98"/>
    </row>
    <row r="46" spans="1:17" ht="15" customHeight="1" x14ac:dyDescent="0.25">
      <c r="A46" s="32" t="s">
        <v>77</v>
      </c>
      <c r="B46" s="17" t="s">
        <v>14</v>
      </c>
      <c r="C46" s="518"/>
      <c r="D46" s="332">
        <f>E46+G46</f>
        <v>0.79999999999999993</v>
      </c>
      <c r="E46" s="16">
        <f>E47+E48+E49</f>
        <v>0.79999999999999993</v>
      </c>
      <c r="F46" s="16">
        <f>F47+F48+F49</f>
        <v>0.6</v>
      </c>
      <c r="G46" s="16">
        <f>G47+G48+G49</f>
        <v>0</v>
      </c>
      <c r="H46" s="169">
        <f>I46+K46</f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70">
        <f t="shared" si="12"/>
        <v>0.79999999999999993</v>
      </c>
      <c r="M46" s="12">
        <f>M47+M48+M49</f>
        <v>0.79999999999999993</v>
      </c>
      <c r="N46" s="12">
        <f>N47+N48+N49</f>
        <v>0.6</v>
      </c>
      <c r="O46" s="12">
        <f>O47+O48+O49</f>
        <v>0</v>
      </c>
      <c r="P46" s="239"/>
      <c r="Q46" s="98"/>
    </row>
    <row r="47" spans="1:17" ht="15" customHeight="1" x14ac:dyDescent="0.25">
      <c r="A47" s="40"/>
      <c r="B47" s="635" t="s">
        <v>533</v>
      </c>
      <c r="C47" s="518" t="s">
        <v>9</v>
      </c>
      <c r="D47" s="16">
        <f t="shared" si="13"/>
        <v>0.3</v>
      </c>
      <c r="E47" s="16">
        <v>0.3</v>
      </c>
      <c r="F47" s="16">
        <v>0.2</v>
      </c>
      <c r="G47" s="16"/>
      <c r="H47" s="169">
        <f t="shared" si="4"/>
        <v>0</v>
      </c>
      <c r="I47" s="10"/>
      <c r="J47" s="10"/>
      <c r="K47" s="207"/>
      <c r="L47" s="170">
        <f t="shared" si="12"/>
        <v>0.3</v>
      </c>
      <c r="M47" s="170">
        <f t="shared" ref="M47:O49" si="20">E47+I47</f>
        <v>0.3</v>
      </c>
      <c r="N47" s="170">
        <f t="shared" si="20"/>
        <v>0.2</v>
      </c>
      <c r="O47" s="170">
        <f t="shared" si="20"/>
        <v>0</v>
      </c>
      <c r="P47" s="403"/>
      <c r="Q47" s="98"/>
    </row>
    <row r="48" spans="1:17" ht="15" customHeight="1" x14ac:dyDescent="0.25">
      <c r="A48" s="40"/>
      <c r="B48" s="635"/>
      <c r="C48" s="518" t="s">
        <v>22</v>
      </c>
      <c r="D48" s="16">
        <f t="shared" si="13"/>
        <v>0.4</v>
      </c>
      <c r="E48" s="16">
        <v>0.4</v>
      </c>
      <c r="F48" s="16">
        <v>0.3</v>
      </c>
      <c r="G48" s="16"/>
      <c r="H48" s="169">
        <f t="shared" si="4"/>
        <v>0</v>
      </c>
      <c r="I48" s="10"/>
      <c r="J48" s="10"/>
      <c r="K48" s="207"/>
      <c r="L48" s="170">
        <f t="shared" si="12"/>
        <v>0.4</v>
      </c>
      <c r="M48" s="170">
        <f t="shared" si="20"/>
        <v>0.4</v>
      </c>
      <c r="N48" s="170">
        <f t="shared" si="20"/>
        <v>0.3</v>
      </c>
      <c r="O48" s="170">
        <f t="shared" si="20"/>
        <v>0</v>
      </c>
      <c r="P48" s="403"/>
      <c r="Q48" s="98"/>
    </row>
    <row r="49" spans="1:17" ht="15" customHeight="1" x14ac:dyDescent="0.25">
      <c r="A49" s="40"/>
      <c r="B49" s="636"/>
      <c r="C49" s="489">
        <v>10</v>
      </c>
      <c r="D49" s="16">
        <f t="shared" si="13"/>
        <v>0.1</v>
      </c>
      <c r="E49" s="16">
        <v>0.1</v>
      </c>
      <c r="F49" s="16">
        <v>0.1</v>
      </c>
      <c r="G49" s="16"/>
      <c r="H49" s="169">
        <f t="shared" si="4"/>
        <v>0</v>
      </c>
      <c r="I49" s="10"/>
      <c r="J49" s="10"/>
      <c r="K49" s="207"/>
      <c r="L49" s="170">
        <f t="shared" si="12"/>
        <v>0.1</v>
      </c>
      <c r="M49" s="170">
        <f t="shared" si="20"/>
        <v>0.1</v>
      </c>
      <c r="N49" s="170">
        <f t="shared" si="20"/>
        <v>0.1</v>
      </c>
      <c r="O49" s="170">
        <f t="shared" si="20"/>
        <v>0</v>
      </c>
      <c r="P49" s="403"/>
      <c r="Q49" s="98"/>
    </row>
    <row r="50" spans="1:17" ht="15" customHeight="1" x14ac:dyDescent="0.25">
      <c r="A50" s="32" t="s">
        <v>78</v>
      </c>
      <c r="B50" s="17" t="s">
        <v>15</v>
      </c>
      <c r="C50" s="518"/>
      <c r="D50" s="168">
        <f t="shared" si="13"/>
        <v>1.6</v>
      </c>
      <c r="E50" s="16">
        <f>E51+E52+E53</f>
        <v>1.6</v>
      </c>
      <c r="F50" s="16">
        <f>F51+F52+F53</f>
        <v>1.3000000000000003</v>
      </c>
      <c r="G50" s="16">
        <f>G51+G52+G53</f>
        <v>0</v>
      </c>
      <c r="H50" s="169">
        <f>I50+K50</f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70">
        <f t="shared" si="12"/>
        <v>1.6</v>
      </c>
      <c r="M50" s="12">
        <f>M51+M52+M53</f>
        <v>1.6</v>
      </c>
      <c r="N50" s="12">
        <f>N51+N52+N53</f>
        <v>1.3000000000000003</v>
      </c>
      <c r="O50" s="12">
        <f>O51+O52+O53</f>
        <v>0</v>
      </c>
      <c r="P50" s="239"/>
      <c r="Q50" s="98"/>
    </row>
    <row r="51" spans="1:17" ht="15" customHeight="1" x14ac:dyDescent="0.25">
      <c r="A51" s="40"/>
      <c r="B51" s="635" t="s">
        <v>533</v>
      </c>
      <c r="C51" s="518" t="s">
        <v>9</v>
      </c>
      <c r="D51" s="16">
        <f t="shared" si="13"/>
        <v>0.1</v>
      </c>
      <c r="E51" s="16">
        <v>0.1</v>
      </c>
      <c r="F51" s="16">
        <v>0.1</v>
      </c>
      <c r="G51" s="16"/>
      <c r="H51" s="169">
        <f t="shared" si="4"/>
        <v>0</v>
      </c>
      <c r="I51" s="10"/>
      <c r="J51" s="10"/>
      <c r="K51" s="207"/>
      <c r="L51" s="170">
        <f t="shared" si="12"/>
        <v>0.1</v>
      </c>
      <c r="M51" s="170">
        <f t="shared" ref="M51:O53" si="21">E51+I51</f>
        <v>0.1</v>
      </c>
      <c r="N51" s="170">
        <f t="shared" si="21"/>
        <v>0.1</v>
      </c>
      <c r="O51" s="170">
        <f t="shared" si="21"/>
        <v>0</v>
      </c>
      <c r="P51" s="403"/>
      <c r="Q51" s="98"/>
    </row>
    <row r="52" spans="1:17" ht="15" customHeight="1" x14ac:dyDescent="0.25">
      <c r="A52" s="40"/>
      <c r="B52" s="635"/>
      <c r="C52" s="518" t="s">
        <v>22</v>
      </c>
      <c r="D52" s="16">
        <f t="shared" si="13"/>
        <v>1.4</v>
      </c>
      <c r="E52" s="16">
        <v>1.4</v>
      </c>
      <c r="F52" s="16">
        <v>1.1000000000000001</v>
      </c>
      <c r="G52" s="16"/>
      <c r="H52" s="169">
        <f t="shared" si="4"/>
        <v>0</v>
      </c>
      <c r="I52" s="10"/>
      <c r="J52" s="10"/>
      <c r="K52" s="207"/>
      <c r="L52" s="170">
        <f t="shared" si="12"/>
        <v>1.4</v>
      </c>
      <c r="M52" s="170">
        <f t="shared" si="21"/>
        <v>1.4</v>
      </c>
      <c r="N52" s="170">
        <f t="shared" si="21"/>
        <v>1.1000000000000001</v>
      </c>
      <c r="O52" s="170">
        <f t="shared" si="21"/>
        <v>0</v>
      </c>
      <c r="P52" s="403"/>
      <c r="Q52" s="98"/>
    </row>
    <row r="53" spans="1:17" ht="15" customHeight="1" x14ac:dyDescent="0.25">
      <c r="A53" s="40"/>
      <c r="B53" s="636"/>
      <c r="C53" s="489">
        <v>10</v>
      </c>
      <c r="D53" s="16">
        <f t="shared" si="13"/>
        <v>0.1</v>
      </c>
      <c r="E53" s="16">
        <v>0.1</v>
      </c>
      <c r="F53" s="16">
        <v>0.1</v>
      </c>
      <c r="G53" s="16"/>
      <c r="H53" s="169">
        <f t="shared" si="4"/>
        <v>0</v>
      </c>
      <c r="I53" s="10"/>
      <c r="J53" s="10"/>
      <c r="K53" s="207"/>
      <c r="L53" s="170">
        <f t="shared" si="12"/>
        <v>0.1</v>
      </c>
      <c r="M53" s="170">
        <f t="shared" si="21"/>
        <v>0.1</v>
      </c>
      <c r="N53" s="170">
        <f t="shared" si="21"/>
        <v>0.1</v>
      </c>
      <c r="O53" s="170">
        <f t="shared" si="21"/>
        <v>0</v>
      </c>
      <c r="P53" s="403"/>
      <c r="Q53" s="98"/>
    </row>
    <row r="54" spans="1:17" ht="15" customHeight="1" x14ac:dyDescent="0.25">
      <c r="A54" s="32" t="s">
        <v>79</v>
      </c>
      <c r="B54" s="17" t="s">
        <v>16</v>
      </c>
      <c r="C54" s="518"/>
      <c r="D54" s="332">
        <f>E54+G54</f>
        <v>3.3</v>
      </c>
      <c r="E54" s="16">
        <f>E55+E56+E57</f>
        <v>3.3</v>
      </c>
      <c r="F54" s="16">
        <f>F55+F56+F57</f>
        <v>2.5</v>
      </c>
      <c r="G54" s="16">
        <f>G55+G56+G57</f>
        <v>0</v>
      </c>
      <c r="H54" s="169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70">
        <f t="shared" si="12"/>
        <v>3.3</v>
      </c>
      <c r="M54" s="12">
        <f>M55+M56+M57</f>
        <v>3.3</v>
      </c>
      <c r="N54" s="12">
        <f>N55+N56+N57</f>
        <v>2.5</v>
      </c>
      <c r="O54" s="12">
        <f>O55+O56+O57</f>
        <v>0</v>
      </c>
      <c r="P54" s="239"/>
      <c r="Q54" s="98"/>
    </row>
    <row r="55" spans="1:17" ht="15" customHeight="1" x14ac:dyDescent="0.25">
      <c r="A55" s="40"/>
      <c r="B55" s="635" t="s">
        <v>533</v>
      </c>
      <c r="C55" s="518" t="s">
        <v>9</v>
      </c>
      <c r="D55" s="16">
        <f t="shared" si="13"/>
        <v>0.8</v>
      </c>
      <c r="E55" s="16">
        <v>0.8</v>
      </c>
      <c r="F55" s="16">
        <v>0.6</v>
      </c>
      <c r="G55" s="16"/>
      <c r="H55" s="169">
        <f t="shared" si="4"/>
        <v>0</v>
      </c>
      <c r="I55" s="10"/>
      <c r="J55" s="10"/>
      <c r="K55" s="207"/>
      <c r="L55" s="170">
        <f t="shared" si="12"/>
        <v>0.8</v>
      </c>
      <c r="M55" s="170">
        <f t="shared" ref="M55:O57" si="22">E55+I55</f>
        <v>0.8</v>
      </c>
      <c r="N55" s="170">
        <f t="shared" si="22"/>
        <v>0.6</v>
      </c>
      <c r="O55" s="170">
        <f t="shared" si="22"/>
        <v>0</v>
      </c>
      <c r="P55" s="403"/>
      <c r="Q55" s="98"/>
    </row>
    <row r="56" spans="1:17" ht="15" customHeight="1" x14ac:dyDescent="0.25">
      <c r="A56" s="40"/>
      <c r="B56" s="635"/>
      <c r="C56" s="518" t="s">
        <v>22</v>
      </c>
      <c r="D56" s="16">
        <f t="shared" si="13"/>
        <v>2.2000000000000002</v>
      </c>
      <c r="E56" s="16">
        <v>2.2000000000000002</v>
      </c>
      <c r="F56" s="16">
        <v>1.7</v>
      </c>
      <c r="G56" s="16"/>
      <c r="H56" s="169">
        <f t="shared" si="4"/>
        <v>0</v>
      </c>
      <c r="I56" s="10"/>
      <c r="J56" s="10"/>
      <c r="K56" s="207"/>
      <c r="L56" s="170">
        <f t="shared" si="12"/>
        <v>2.2000000000000002</v>
      </c>
      <c r="M56" s="170">
        <f t="shared" si="22"/>
        <v>2.2000000000000002</v>
      </c>
      <c r="N56" s="170">
        <f t="shared" si="22"/>
        <v>1.7</v>
      </c>
      <c r="O56" s="170">
        <f t="shared" si="22"/>
        <v>0</v>
      </c>
      <c r="P56" s="403"/>
      <c r="Q56" s="98"/>
    </row>
    <row r="57" spans="1:17" ht="15" customHeight="1" x14ac:dyDescent="0.25">
      <c r="A57" s="40"/>
      <c r="B57" s="636"/>
      <c r="C57" s="489">
        <v>10</v>
      </c>
      <c r="D57" s="16">
        <f t="shared" si="13"/>
        <v>0.3</v>
      </c>
      <c r="E57" s="16">
        <v>0.3</v>
      </c>
      <c r="F57" s="16">
        <v>0.2</v>
      </c>
      <c r="G57" s="16"/>
      <c r="H57" s="169">
        <f t="shared" si="4"/>
        <v>0</v>
      </c>
      <c r="I57" s="10"/>
      <c r="J57" s="10"/>
      <c r="K57" s="207"/>
      <c r="L57" s="170">
        <f t="shared" si="12"/>
        <v>0.3</v>
      </c>
      <c r="M57" s="170">
        <f t="shared" si="22"/>
        <v>0.3</v>
      </c>
      <c r="N57" s="170">
        <f t="shared" si="22"/>
        <v>0.2</v>
      </c>
      <c r="O57" s="170">
        <f t="shared" si="22"/>
        <v>0</v>
      </c>
      <c r="P57" s="403"/>
      <c r="Q57" s="98"/>
    </row>
    <row r="58" spans="1:17" ht="15" customHeight="1" x14ac:dyDescent="0.25">
      <c r="A58" s="32" t="s">
        <v>80</v>
      </c>
      <c r="B58" s="17" t="s">
        <v>17</v>
      </c>
      <c r="C58" s="518"/>
      <c r="D58" s="332">
        <f>E58+G58</f>
        <v>1</v>
      </c>
      <c r="E58" s="16">
        <f>E59+E60+E61</f>
        <v>1</v>
      </c>
      <c r="F58" s="16">
        <f>F59+F60+F61</f>
        <v>0.79999999999999993</v>
      </c>
      <c r="G58" s="16">
        <f>G59+G60+G61</f>
        <v>0</v>
      </c>
      <c r="H58" s="169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70">
        <f t="shared" si="12"/>
        <v>1</v>
      </c>
      <c r="M58" s="12">
        <f>M59+M60+M61</f>
        <v>1</v>
      </c>
      <c r="N58" s="12">
        <f>N59+N60+N61</f>
        <v>0.79999999999999993</v>
      </c>
      <c r="O58" s="12">
        <f>O59+O60+O61</f>
        <v>0</v>
      </c>
      <c r="P58" s="239"/>
      <c r="Q58" s="98"/>
    </row>
    <row r="59" spans="1:17" ht="15" customHeight="1" x14ac:dyDescent="0.25">
      <c r="A59" s="40"/>
      <c r="B59" s="635" t="s">
        <v>533</v>
      </c>
      <c r="C59" s="518" t="s">
        <v>9</v>
      </c>
      <c r="D59" s="16">
        <f t="shared" si="13"/>
        <v>0.5</v>
      </c>
      <c r="E59" s="16">
        <v>0.5</v>
      </c>
      <c r="F59" s="16">
        <v>0.4</v>
      </c>
      <c r="G59" s="16"/>
      <c r="H59" s="169">
        <f t="shared" si="4"/>
        <v>0</v>
      </c>
      <c r="I59" s="10"/>
      <c r="J59" s="10"/>
      <c r="K59" s="207"/>
      <c r="L59" s="170">
        <f t="shared" si="12"/>
        <v>0.5</v>
      </c>
      <c r="M59" s="170">
        <f t="shared" ref="M59:O61" si="23">E59+I59</f>
        <v>0.5</v>
      </c>
      <c r="N59" s="170">
        <f t="shared" si="23"/>
        <v>0.4</v>
      </c>
      <c r="O59" s="170">
        <f t="shared" si="23"/>
        <v>0</v>
      </c>
      <c r="P59" s="403"/>
      <c r="Q59" s="98"/>
    </row>
    <row r="60" spans="1:17" ht="15" customHeight="1" x14ac:dyDescent="0.25">
      <c r="A60" s="40"/>
      <c r="B60" s="635"/>
      <c r="C60" s="518" t="s">
        <v>22</v>
      </c>
      <c r="D60" s="16">
        <f t="shared" si="13"/>
        <v>0.4</v>
      </c>
      <c r="E60" s="16">
        <v>0.4</v>
      </c>
      <c r="F60" s="16">
        <v>0.3</v>
      </c>
      <c r="G60" s="16"/>
      <c r="H60" s="169">
        <f t="shared" si="4"/>
        <v>0</v>
      </c>
      <c r="I60" s="10"/>
      <c r="J60" s="10"/>
      <c r="K60" s="207"/>
      <c r="L60" s="170">
        <f t="shared" si="12"/>
        <v>0.4</v>
      </c>
      <c r="M60" s="170">
        <f t="shared" si="23"/>
        <v>0.4</v>
      </c>
      <c r="N60" s="170">
        <f t="shared" si="23"/>
        <v>0.3</v>
      </c>
      <c r="O60" s="170">
        <f t="shared" si="23"/>
        <v>0</v>
      </c>
      <c r="P60" s="403"/>
      <c r="Q60" s="98"/>
    </row>
    <row r="61" spans="1:17" ht="15" customHeight="1" x14ac:dyDescent="0.25">
      <c r="A61" s="40"/>
      <c r="B61" s="636"/>
      <c r="C61" s="489">
        <v>10</v>
      </c>
      <c r="D61" s="16">
        <f t="shared" si="13"/>
        <v>0.1</v>
      </c>
      <c r="E61" s="16">
        <v>0.1</v>
      </c>
      <c r="F61" s="16">
        <v>0.1</v>
      </c>
      <c r="G61" s="16"/>
      <c r="H61" s="169">
        <f t="shared" si="4"/>
        <v>0</v>
      </c>
      <c r="I61" s="10"/>
      <c r="J61" s="10"/>
      <c r="K61" s="207"/>
      <c r="L61" s="170">
        <f t="shared" si="12"/>
        <v>0.1</v>
      </c>
      <c r="M61" s="170">
        <f t="shared" si="23"/>
        <v>0.1</v>
      </c>
      <c r="N61" s="170">
        <f t="shared" si="23"/>
        <v>0.1</v>
      </c>
      <c r="O61" s="170">
        <f t="shared" si="23"/>
        <v>0</v>
      </c>
      <c r="P61" s="403"/>
      <c r="Q61" s="98"/>
    </row>
    <row r="62" spans="1:17" ht="15" customHeight="1" x14ac:dyDescent="0.25">
      <c r="A62" s="32" t="s">
        <v>81</v>
      </c>
      <c r="B62" s="17" t="s">
        <v>18</v>
      </c>
      <c r="C62" s="518"/>
      <c r="D62" s="332">
        <f>E62+G62</f>
        <v>0.89999999999999991</v>
      </c>
      <c r="E62" s="16">
        <f>E63+E64+E65</f>
        <v>0.89999999999999991</v>
      </c>
      <c r="F62" s="16">
        <f>F63+F64+F65</f>
        <v>0.7</v>
      </c>
      <c r="G62" s="16">
        <f>G63+G64+G65</f>
        <v>0</v>
      </c>
      <c r="H62" s="169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70">
        <f t="shared" si="12"/>
        <v>0.89999999999999991</v>
      </c>
      <c r="M62" s="12">
        <f>M63+M64+M65</f>
        <v>0.89999999999999991</v>
      </c>
      <c r="N62" s="12">
        <f>N63+N64+N65</f>
        <v>0.7</v>
      </c>
      <c r="O62" s="12">
        <f>O63+O64+O65</f>
        <v>0</v>
      </c>
      <c r="P62" s="239"/>
      <c r="Q62" s="98"/>
    </row>
    <row r="63" spans="1:17" ht="15" customHeight="1" x14ac:dyDescent="0.25">
      <c r="A63" s="40"/>
      <c r="B63" s="635" t="s">
        <v>533</v>
      </c>
      <c r="C63" s="518" t="s">
        <v>9</v>
      </c>
      <c r="D63" s="16">
        <f t="shared" si="13"/>
        <v>0.1</v>
      </c>
      <c r="E63" s="16">
        <v>0.1</v>
      </c>
      <c r="F63" s="16">
        <v>0.1</v>
      </c>
      <c r="G63" s="16"/>
      <c r="H63" s="169">
        <f t="shared" si="4"/>
        <v>0</v>
      </c>
      <c r="I63" s="10"/>
      <c r="J63" s="10"/>
      <c r="K63" s="207"/>
      <c r="L63" s="170">
        <f t="shared" si="12"/>
        <v>0.1</v>
      </c>
      <c r="M63" s="170">
        <f t="shared" ref="M63:O65" si="24">E63+I63</f>
        <v>0.1</v>
      </c>
      <c r="N63" s="170">
        <f t="shared" si="24"/>
        <v>0.1</v>
      </c>
      <c r="O63" s="170">
        <f t="shared" si="24"/>
        <v>0</v>
      </c>
      <c r="P63" s="403"/>
      <c r="Q63" s="98"/>
    </row>
    <row r="64" spans="1:17" ht="15" customHeight="1" x14ac:dyDescent="0.25">
      <c r="A64" s="40"/>
      <c r="B64" s="635"/>
      <c r="C64" s="518" t="s">
        <v>22</v>
      </c>
      <c r="D64" s="16">
        <f t="shared" si="13"/>
        <v>0.7</v>
      </c>
      <c r="E64" s="16">
        <v>0.7</v>
      </c>
      <c r="F64" s="16">
        <v>0.5</v>
      </c>
      <c r="G64" s="16"/>
      <c r="H64" s="169">
        <f t="shared" si="4"/>
        <v>0</v>
      </c>
      <c r="I64" s="10"/>
      <c r="J64" s="10"/>
      <c r="K64" s="207"/>
      <c r="L64" s="170">
        <f t="shared" si="12"/>
        <v>0.7</v>
      </c>
      <c r="M64" s="170">
        <f t="shared" si="24"/>
        <v>0.7</v>
      </c>
      <c r="N64" s="170">
        <f t="shared" si="24"/>
        <v>0.5</v>
      </c>
      <c r="O64" s="170">
        <f t="shared" si="24"/>
        <v>0</v>
      </c>
      <c r="P64" s="403"/>
      <c r="Q64" s="98"/>
    </row>
    <row r="65" spans="1:18" ht="15" customHeight="1" x14ac:dyDescent="0.25">
      <c r="A65" s="40"/>
      <c r="B65" s="636"/>
      <c r="C65" s="489">
        <v>10</v>
      </c>
      <c r="D65" s="16">
        <f t="shared" si="13"/>
        <v>0.1</v>
      </c>
      <c r="E65" s="16">
        <v>0.1</v>
      </c>
      <c r="F65" s="16">
        <v>0.1</v>
      </c>
      <c r="G65" s="16"/>
      <c r="H65" s="169">
        <f t="shared" si="4"/>
        <v>0</v>
      </c>
      <c r="I65" s="10"/>
      <c r="J65" s="10"/>
      <c r="K65" s="207"/>
      <c r="L65" s="170">
        <f t="shared" si="12"/>
        <v>0.1</v>
      </c>
      <c r="M65" s="170">
        <f t="shared" si="24"/>
        <v>0.1</v>
      </c>
      <c r="N65" s="170">
        <f t="shared" si="24"/>
        <v>0.1</v>
      </c>
      <c r="O65" s="170">
        <f t="shared" si="24"/>
        <v>0</v>
      </c>
      <c r="P65" s="403"/>
      <c r="Q65" s="98"/>
    </row>
    <row r="66" spans="1:18" ht="15" customHeight="1" x14ac:dyDescent="0.25">
      <c r="A66" s="32" t="s">
        <v>82</v>
      </c>
      <c r="B66" s="17" t="s">
        <v>19</v>
      </c>
      <c r="C66" s="518"/>
      <c r="D66" s="332">
        <f>E66+G66</f>
        <v>1.1000000000000001</v>
      </c>
      <c r="E66" s="16">
        <f>E67+E68+E69</f>
        <v>1.1000000000000001</v>
      </c>
      <c r="F66" s="16">
        <f>F67+F68+F69</f>
        <v>0.8</v>
      </c>
      <c r="G66" s="16">
        <f>G67+G68+G69</f>
        <v>0</v>
      </c>
      <c r="H66" s="169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70">
        <f t="shared" si="12"/>
        <v>1.1000000000000001</v>
      </c>
      <c r="M66" s="12">
        <f>M67+M68+M69</f>
        <v>1.1000000000000001</v>
      </c>
      <c r="N66" s="12">
        <f>N67+N68+N69</f>
        <v>0.8</v>
      </c>
      <c r="O66" s="12">
        <f>O67+O68+O69</f>
        <v>0</v>
      </c>
      <c r="P66" s="239"/>
      <c r="Q66" s="98"/>
    </row>
    <row r="67" spans="1:18" ht="15" customHeight="1" x14ac:dyDescent="0.25">
      <c r="A67" s="40"/>
      <c r="B67" s="635" t="s">
        <v>533</v>
      </c>
      <c r="C67" s="518" t="s">
        <v>9</v>
      </c>
      <c r="D67" s="16">
        <f t="shared" si="13"/>
        <v>0.4</v>
      </c>
      <c r="E67" s="16">
        <v>0.4</v>
      </c>
      <c r="F67" s="16">
        <v>0.3</v>
      </c>
      <c r="G67" s="16"/>
      <c r="H67" s="169">
        <f>I67+K67</f>
        <v>0</v>
      </c>
      <c r="I67" s="10"/>
      <c r="J67" s="10"/>
      <c r="K67" s="207"/>
      <c r="L67" s="170">
        <f t="shared" si="12"/>
        <v>0.4</v>
      </c>
      <c r="M67" s="170">
        <f t="shared" ref="M67:O69" si="25">E67+I67</f>
        <v>0.4</v>
      </c>
      <c r="N67" s="170">
        <f t="shared" si="25"/>
        <v>0.3</v>
      </c>
      <c r="O67" s="170">
        <f t="shared" si="25"/>
        <v>0</v>
      </c>
      <c r="P67" s="403"/>
      <c r="Q67" s="98"/>
    </row>
    <row r="68" spans="1:18" ht="15" hidden="1" customHeight="1" x14ac:dyDescent="0.25">
      <c r="A68" s="40"/>
      <c r="B68" s="635"/>
      <c r="C68" s="518" t="s">
        <v>31</v>
      </c>
      <c r="D68" s="16">
        <f t="shared" si="13"/>
        <v>0</v>
      </c>
      <c r="E68" s="16"/>
      <c r="F68" s="16"/>
      <c r="G68" s="16"/>
      <c r="H68" s="169">
        <f>I68+K68</f>
        <v>0</v>
      </c>
      <c r="I68" s="10"/>
      <c r="J68" s="10"/>
      <c r="K68" s="207"/>
      <c r="L68" s="170">
        <f t="shared" si="12"/>
        <v>0</v>
      </c>
      <c r="M68" s="170">
        <f t="shared" si="25"/>
        <v>0</v>
      </c>
      <c r="N68" s="170">
        <f t="shared" si="25"/>
        <v>0</v>
      </c>
      <c r="O68" s="170">
        <f t="shared" si="25"/>
        <v>0</v>
      </c>
      <c r="P68" s="403"/>
      <c r="Q68" s="98"/>
    </row>
    <row r="69" spans="1:18" ht="15" customHeight="1" x14ac:dyDescent="0.25">
      <c r="A69" s="40"/>
      <c r="B69" s="636"/>
      <c r="C69" s="518" t="s">
        <v>22</v>
      </c>
      <c r="D69" s="16">
        <f t="shared" si="13"/>
        <v>0.7</v>
      </c>
      <c r="E69" s="16">
        <v>0.7</v>
      </c>
      <c r="F69" s="16">
        <v>0.5</v>
      </c>
      <c r="G69" s="16"/>
      <c r="H69" s="169">
        <f>I69+K69</f>
        <v>0</v>
      </c>
      <c r="I69" s="10"/>
      <c r="J69" s="10"/>
      <c r="K69" s="207"/>
      <c r="L69" s="170">
        <f t="shared" si="12"/>
        <v>0.7</v>
      </c>
      <c r="M69" s="170">
        <f t="shared" si="25"/>
        <v>0.7</v>
      </c>
      <c r="N69" s="170">
        <f t="shared" si="25"/>
        <v>0.5</v>
      </c>
      <c r="O69" s="170">
        <f t="shared" si="25"/>
        <v>0</v>
      </c>
      <c r="P69" s="403"/>
      <c r="Q69" s="98"/>
    </row>
    <row r="70" spans="1:18" x14ac:dyDescent="0.25">
      <c r="A70" s="38" t="s">
        <v>83</v>
      </c>
      <c r="B70" s="87" t="s">
        <v>174</v>
      </c>
      <c r="C70" s="520"/>
      <c r="D70" s="21">
        <f t="shared" si="13"/>
        <v>30.200000000000003</v>
      </c>
      <c r="E70" s="21">
        <f>E20+E25+E29+E33+E38+E42+E46+E50+E54+E58+E62+E66</f>
        <v>30.200000000000003</v>
      </c>
      <c r="F70" s="21">
        <f>F20+F25+F29+F33+F38+F42+F46+F50+F54+F58+F62+F66</f>
        <v>23.200000000000003</v>
      </c>
      <c r="G70" s="21">
        <f>G20+G25+G29+G33+G38+G42+G46+G50+G54+G58+G62+G66</f>
        <v>0</v>
      </c>
      <c r="H70" s="21">
        <f>I70+K70</f>
        <v>0</v>
      </c>
      <c r="I70" s="21">
        <f>I20+I25+I29+I33+I38+I42+I46+I50+I54+I58+I62+I66</f>
        <v>0</v>
      </c>
      <c r="J70" s="21">
        <f>J20+J25+J29+J33+J38+J42+J46+J50+J54+J58+J62+J66</f>
        <v>0</v>
      </c>
      <c r="K70" s="21">
        <f>K20+K25+K29+K33+K38+K42+K46+K50+K54+K58+K62+K66</f>
        <v>0</v>
      </c>
      <c r="L70" s="21">
        <f t="shared" si="12"/>
        <v>30.200000000000003</v>
      </c>
      <c r="M70" s="21">
        <f>M20+M25+M29+M33+M38+M42+M46+M50+M54+M58+M62+M66</f>
        <v>30.200000000000003</v>
      </c>
      <c r="N70" s="21">
        <f>N20+N25+N29+N33+N38+N42+N46+N50+N54+N58+N62+N66</f>
        <v>23.200000000000003</v>
      </c>
      <c r="O70" s="21">
        <f>O20+O25+O29+O33+O38+O42+O46+O50+O54+O58+O62+O66</f>
        <v>0</v>
      </c>
      <c r="P70" s="404"/>
      <c r="Q70" s="205"/>
      <c r="R70" s="98"/>
    </row>
    <row r="71" spans="1:18" ht="15" customHeight="1" x14ac:dyDescent="0.25">
      <c r="A71" s="32" t="s">
        <v>84</v>
      </c>
      <c r="B71" s="652" t="s">
        <v>59</v>
      </c>
      <c r="C71" s="653"/>
      <c r="D71" s="653"/>
      <c r="E71" s="653"/>
      <c r="F71" s="653"/>
      <c r="G71" s="653"/>
      <c r="H71" s="653"/>
      <c r="I71" s="653"/>
      <c r="J71" s="653"/>
      <c r="K71" s="653"/>
      <c r="L71" s="653"/>
      <c r="M71" s="653"/>
      <c r="N71" s="653"/>
      <c r="O71" s="654"/>
      <c r="P71" s="389"/>
    </row>
    <row r="72" spans="1:18" x14ac:dyDescent="0.25">
      <c r="A72" s="413" t="s">
        <v>85</v>
      </c>
      <c r="B72" s="29" t="s">
        <v>20</v>
      </c>
      <c r="C72" s="329"/>
      <c r="D72" s="168">
        <f>E72+G72</f>
        <v>1618.7</v>
      </c>
      <c r="E72" s="168">
        <f t="shared" ref="E72:K72" si="26">E74+E75+E76</f>
        <v>809</v>
      </c>
      <c r="F72" s="168">
        <f t="shared" si="26"/>
        <v>0</v>
      </c>
      <c r="G72" s="168">
        <f t="shared" si="26"/>
        <v>809.7</v>
      </c>
      <c r="H72" s="169">
        <f t="shared" si="26"/>
        <v>414</v>
      </c>
      <c r="I72" s="169">
        <f t="shared" si="26"/>
        <v>0.6</v>
      </c>
      <c r="J72" s="169">
        <f t="shared" si="26"/>
        <v>0.5</v>
      </c>
      <c r="K72" s="169">
        <f t="shared" si="26"/>
        <v>413.4</v>
      </c>
      <c r="L72" s="170">
        <f>M72+O72</f>
        <v>2032.7000000000003</v>
      </c>
      <c r="M72" s="170">
        <f>M74+M75+M76</f>
        <v>809.6</v>
      </c>
      <c r="N72" s="170">
        <f>N74+N75+N76</f>
        <v>0.5</v>
      </c>
      <c r="O72" s="170">
        <f>O74+O75+O76</f>
        <v>1223.1000000000001</v>
      </c>
      <c r="P72" s="403"/>
    </row>
    <row r="73" spans="1:18" x14ac:dyDescent="0.25">
      <c r="A73" s="240"/>
      <c r="B73" s="159" t="s">
        <v>194</v>
      </c>
      <c r="C73" s="307"/>
      <c r="D73" s="176"/>
      <c r="E73" s="176"/>
      <c r="F73" s="176"/>
      <c r="G73" s="176"/>
      <c r="H73" s="177"/>
      <c r="I73" s="177"/>
      <c r="J73" s="177"/>
      <c r="K73" s="177"/>
      <c r="L73" s="178"/>
      <c r="M73" s="178"/>
      <c r="N73" s="178"/>
      <c r="O73" s="178"/>
      <c r="P73" s="403"/>
    </row>
    <row r="74" spans="1:18" ht="15" customHeight="1" x14ac:dyDescent="0.25">
      <c r="A74" s="240"/>
      <c r="B74" s="655" t="s">
        <v>316</v>
      </c>
      <c r="C74" s="209" t="s">
        <v>25</v>
      </c>
      <c r="D74" s="168">
        <f>E74+G74</f>
        <v>1333.8000000000002</v>
      </c>
      <c r="E74" s="67">
        <v>524.1</v>
      </c>
      <c r="F74" s="67"/>
      <c r="G74" s="67">
        <v>809.7</v>
      </c>
      <c r="H74" s="68">
        <f>I74+K74</f>
        <v>388.7</v>
      </c>
      <c r="I74" s="68"/>
      <c r="J74" s="68"/>
      <c r="K74" s="68">
        <v>388.7</v>
      </c>
      <c r="L74" s="69">
        <f>M74+O74</f>
        <v>1722.5</v>
      </c>
      <c r="M74" s="69">
        <f t="shared" ref="M74:O76" si="27">E74+I74</f>
        <v>524.1</v>
      </c>
      <c r="N74" s="69">
        <f t="shared" si="27"/>
        <v>0</v>
      </c>
      <c r="O74" s="69">
        <f t="shared" si="27"/>
        <v>1198.4000000000001</v>
      </c>
      <c r="P74" s="403"/>
    </row>
    <row r="75" spans="1:18" s="37" customFormat="1" ht="23.25" customHeight="1" x14ac:dyDescent="0.25">
      <c r="A75" s="240"/>
      <c r="B75" s="655"/>
      <c r="C75" s="501" t="s">
        <v>31</v>
      </c>
      <c r="D75" s="168">
        <f>E75+G75</f>
        <v>284.89999999999998</v>
      </c>
      <c r="E75" s="67">
        <v>284.89999999999998</v>
      </c>
      <c r="F75" s="67"/>
      <c r="G75" s="67"/>
      <c r="H75" s="68">
        <f>I75+K75</f>
        <v>0</v>
      </c>
      <c r="I75" s="68"/>
      <c r="J75" s="68"/>
      <c r="K75" s="68"/>
      <c r="L75" s="69">
        <f>M75+O75</f>
        <v>284.89999999999998</v>
      </c>
      <c r="M75" s="69">
        <f t="shared" si="27"/>
        <v>284.89999999999998</v>
      </c>
      <c r="N75" s="69">
        <f t="shared" si="27"/>
        <v>0</v>
      </c>
      <c r="O75" s="69">
        <f t="shared" si="27"/>
        <v>0</v>
      </c>
      <c r="P75" s="403"/>
    </row>
    <row r="76" spans="1:18" s="37" customFormat="1" ht="53.25" customHeight="1" x14ac:dyDescent="0.25">
      <c r="A76" s="313"/>
      <c r="B76" s="187" t="s">
        <v>569</v>
      </c>
      <c r="C76" s="206" t="s">
        <v>31</v>
      </c>
      <c r="D76" s="168">
        <f>E76+G76</f>
        <v>0</v>
      </c>
      <c r="E76" s="67"/>
      <c r="F76" s="67"/>
      <c r="G76" s="67"/>
      <c r="H76" s="68">
        <f>I76+K76</f>
        <v>25.3</v>
      </c>
      <c r="I76" s="68">
        <v>0.6</v>
      </c>
      <c r="J76" s="68">
        <v>0.5</v>
      </c>
      <c r="K76" s="68">
        <v>24.7</v>
      </c>
      <c r="L76" s="69">
        <f>M76+O76</f>
        <v>25.3</v>
      </c>
      <c r="M76" s="69">
        <f t="shared" si="27"/>
        <v>0.6</v>
      </c>
      <c r="N76" s="69">
        <f t="shared" si="27"/>
        <v>0.5</v>
      </c>
      <c r="O76" s="69">
        <f t="shared" si="27"/>
        <v>24.7</v>
      </c>
      <c r="P76" s="403"/>
    </row>
    <row r="77" spans="1:18" x14ac:dyDescent="0.25">
      <c r="A77" s="38" t="s">
        <v>86</v>
      </c>
      <c r="B77" s="21" t="s">
        <v>175</v>
      </c>
      <c r="C77" s="208"/>
      <c r="D77" s="21">
        <f>D72</f>
        <v>1618.7</v>
      </c>
      <c r="E77" s="21">
        <f t="shared" ref="E77:O77" si="28">E72</f>
        <v>809</v>
      </c>
      <c r="F77" s="21">
        <f t="shared" si="28"/>
        <v>0</v>
      </c>
      <c r="G77" s="21">
        <f t="shared" si="28"/>
        <v>809.7</v>
      </c>
      <c r="H77" s="21">
        <f t="shared" si="28"/>
        <v>414</v>
      </c>
      <c r="I77" s="21">
        <f t="shared" si="28"/>
        <v>0.6</v>
      </c>
      <c r="J77" s="21">
        <f t="shared" si="28"/>
        <v>0.5</v>
      </c>
      <c r="K77" s="21">
        <f t="shared" si="28"/>
        <v>413.4</v>
      </c>
      <c r="L77" s="21">
        <f t="shared" si="28"/>
        <v>2032.7000000000003</v>
      </c>
      <c r="M77" s="21">
        <f t="shared" si="28"/>
        <v>809.6</v>
      </c>
      <c r="N77" s="21">
        <f t="shared" si="28"/>
        <v>0.5</v>
      </c>
      <c r="O77" s="21">
        <f t="shared" si="28"/>
        <v>1223.1000000000001</v>
      </c>
      <c r="P77" s="404"/>
    </row>
    <row r="78" spans="1:18" x14ac:dyDescent="0.25">
      <c r="A78" s="32" t="s">
        <v>87</v>
      </c>
      <c r="B78" s="649" t="s">
        <v>63</v>
      </c>
      <c r="C78" s="649"/>
      <c r="D78" s="649"/>
      <c r="E78" s="649"/>
      <c r="F78" s="649"/>
      <c r="G78" s="649"/>
      <c r="H78" s="649"/>
      <c r="I78" s="649"/>
      <c r="J78" s="649"/>
      <c r="K78" s="649"/>
      <c r="L78" s="649"/>
      <c r="M78" s="649"/>
      <c r="N78" s="649"/>
      <c r="O78" s="649"/>
      <c r="P78" s="389"/>
    </row>
    <row r="79" spans="1:18" x14ac:dyDescent="0.25">
      <c r="A79" s="32" t="s">
        <v>88</v>
      </c>
      <c r="B79" s="17" t="s">
        <v>20</v>
      </c>
      <c r="C79" s="507" t="s">
        <v>32</v>
      </c>
      <c r="D79" s="223">
        <f t="shared" ref="D79" si="29">E79+G79</f>
        <v>125</v>
      </c>
      <c r="E79" s="168"/>
      <c r="F79" s="168"/>
      <c r="G79" s="211">
        <v>125</v>
      </c>
      <c r="H79" s="169">
        <f>I79+K79</f>
        <v>-6</v>
      </c>
      <c r="I79" s="169"/>
      <c r="J79" s="169"/>
      <c r="K79" s="336">
        <v>-6</v>
      </c>
      <c r="L79" s="170">
        <f t="shared" ref="L79" si="30">M79+O79</f>
        <v>119</v>
      </c>
      <c r="M79" s="170">
        <f t="shared" ref="M79" si="31">E79+I79</f>
        <v>0</v>
      </c>
      <c r="N79" s="170">
        <f t="shared" ref="N79" si="32">F79+J79</f>
        <v>0</v>
      </c>
      <c r="O79" s="170">
        <f t="shared" ref="O79" si="33">G79+K79</f>
        <v>119</v>
      </c>
      <c r="P79" s="403"/>
    </row>
    <row r="80" spans="1:18" ht="26.25" x14ac:dyDescent="0.25">
      <c r="A80" s="40"/>
      <c r="B80" s="391" t="s">
        <v>317</v>
      </c>
      <c r="C80" s="521"/>
      <c r="D80" s="224"/>
      <c r="E80" s="171"/>
      <c r="F80" s="171"/>
      <c r="G80" s="213"/>
      <c r="H80" s="172"/>
      <c r="I80" s="172"/>
      <c r="J80" s="172"/>
      <c r="K80" s="337"/>
      <c r="L80" s="173">
        <f t="shared" ref="L80" si="34">M80+O80</f>
        <v>0</v>
      </c>
      <c r="M80" s="173"/>
      <c r="N80" s="173"/>
      <c r="O80" s="173">
        <f t="shared" ref="O80" si="35">G80+K80</f>
        <v>0</v>
      </c>
      <c r="P80" s="403"/>
    </row>
    <row r="81" spans="1:16" ht="26.25" hidden="1" x14ac:dyDescent="0.25">
      <c r="A81" s="40"/>
      <c r="B81" s="383" t="s">
        <v>442</v>
      </c>
      <c r="C81" s="522" t="s">
        <v>32</v>
      </c>
      <c r="D81" s="331"/>
      <c r="E81" s="331"/>
      <c r="F81" s="331"/>
      <c r="G81" s="331"/>
      <c r="H81" s="172">
        <f>I81+K81</f>
        <v>0</v>
      </c>
      <c r="I81" s="172"/>
      <c r="J81" s="172"/>
      <c r="K81" s="172"/>
      <c r="L81" s="173">
        <f>M81+O81</f>
        <v>0</v>
      </c>
      <c r="M81" s="173">
        <f t="shared" ref="M81:O83" si="36">E81+I81</f>
        <v>0</v>
      </c>
      <c r="N81" s="173">
        <f t="shared" si="36"/>
        <v>0</v>
      </c>
      <c r="O81" s="173">
        <f t="shared" si="36"/>
        <v>0</v>
      </c>
      <c r="P81" s="403"/>
    </row>
    <row r="82" spans="1:16" ht="39" hidden="1" x14ac:dyDescent="0.25">
      <c r="A82" s="40"/>
      <c r="B82" s="384" t="s">
        <v>443</v>
      </c>
      <c r="C82" s="516" t="s">
        <v>32</v>
      </c>
      <c r="D82" s="176"/>
      <c r="E82" s="176"/>
      <c r="F82" s="176"/>
      <c r="G82" s="176"/>
      <c r="H82" s="169">
        <f>I82+K82</f>
        <v>0</v>
      </c>
      <c r="I82" s="172"/>
      <c r="J82" s="172"/>
      <c r="K82" s="172"/>
      <c r="L82" s="170">
        <f>M82+O82</f>
        <v>0</v>
      </c>
      <c r="M82" s="170">
        <f t="shared" si="36"/>
        <v>0</v>
      </c>
      <c r="N82" s="170">
        <f t="shared" si="36"/>
        <v>0</v>
      </c>
      <c r="O82" s="170">
        <f t="shared" si="36"/>
        <v>0</v>
      </c>
      <c r="P82" s="403"/>
    </row>
    <row r="83" spans="1:16" x14ac:dyDescent="0.25">
      <c r="A83" s="32" t="s">
        <v>89</v>
      </c>
      <c r="B83" s="17" t="s">
        <v>70</v>
      </c>
      <c r="C83" s="507" t="s">
        <v>32</v>
      </c>
      <c r="D83" s="223">
        <f>E83+G83</f>
        <v>1.6</v>
      </c>
      <c r="E83" s="168">
        <v>1.6</v>
      </c>
      <c r="F83" s="168">
        <v>1.2</v>
      </c>
      <c r="G83" s="211">
        <f>G85+G86</f>
        <v>0</v>
      </c>
      <c r="H83" s="169">
        <f>I83+K83</f>
        <v>0</v>
      </c>
      <c r="I83" s="212"/>
      <c r="J83" s="169"/>
      <c r="K83" s="336">
        <f>K85+K86</f>
        <v>0</v>
      </c>
      <c r="L83" s="491">
        <f>M83+O83</f>
        <v>1.6</v>
      </c>
      <c r="M83" s="170">
        <f t="shared" si="36"/>
        <v>1.6</v>
      </c>
      <c r="N83" s="170">
        <f t="shared" si="36"/>
        <v>1.2</v>
      </c>
      <c r="O83" s="170">
        <f t="shared" si="36"/>
        <v>0</v>
      </c>
    </row>
    <row r="84" spans="1:16" hidden="1" x14ac:dyDescent="0.25">
      <c r="A84" s="40"/>
      <c r="B84" s="494" t="s">
        <v>194</v>
      </c>
      <c r="C84" s="523"/>
      <c r="D84" s="364"/>
      <c r="E84" s="176"/>
      <c r="F84" s="176"/>
      <c r="G84" s="276"/>
      <c r="H84" s="177"/>
      <c r="I84" s="277"/>
      <c r="J84" s="177"/>
      <c r="K84" s="395"/>
      <c r="L84" s="492"/>
      <c r="M84" s="178"/>
      <c r="N84" s="280"/>
      <c r="O84" s="178"/>
      <c r="P84" s="403"/>
    </row>
    <row r="85" spans="1:16" ht="26.25" hidden="1" x14ac:dyDescent="0.25">
      <c r="A85" s="40"/>
      <c r="B85" s="391" t="s">
        <v>442</v>
      </c>
      <c r="C85" s="508" t="s">
        <v>32</v>
      </c>
      <c r="D85" s="364">
        <f>E85+G85</f>
        <v>0</v>
      </c>
      <c r="E85" s="176"/>
      <c r="F85" s="176"/>
      <c r="G85" s="276"/>
      <c r="H85" s="177">
        <f>I85+K85</f>
        <v>0</v>
      </c>
      <c r="I85" s="393"/>
      <c r="J85" s="68"/>
      <c r="K85" s="490"/>
      <c r="L85" s="492">
        <f>M85+O85</f>
        <v>0</v>
      </c>
      <c r="M85" s="178">
        <f t="shared" ref="M85:O86" si="37">E85+I85</f>
        <v>0</v>
      </c>
      <c r="N85" s="280">
        <f t="shared" si="37"/>
        <v>0</v>
      </c>
      <c r="O85" s="178">
        <f t="shared" si="37"/>
        <v>0</v>
      </c>
      <c r="P85" s="403"/>
    </row>
    <row r="86" spans="1:16" ht="26.25" x14ac:dyDescent="0.25">
      <c r="A86" s="243"/>
      <c r="B86" s="495" t="s">
        <v>533</v>
      </c>
      <c r="C86" s="521"/>
      <c r="D86" s="224"/>
      <c r="E86" s="171"/>
      <c r="F86" s="171"/>
      <c r="G86" s="213"/>
      <c r="H86" s="172">
        <f>I86+K86</f>
        <v>0</v>
      </c>
      <c r="I86" s="214"/>
      <c r="J86" s="172"/>
      <c r="K86" s="337"/>
      <c r="L86" s="493">
        <f>M86+O86</f>
        <v>0</v>
      </c>
      <c r="M86" s="173">
        <f t="shared" si="37"/>
        <v>0</v>
      </c>
      <c r="N86" s="309">
        <f t="shared" si="37"/>
        <v>0</v>
      </c>
      <c r="O86" s="173">
        <f t="shared" si="37"/>
        <v>0</v>
      </c>
      <c r="P86" s="403"/>
    </row>
    <row r="87" spans="1:16" x14ac:dyDescent="0.25">
      <c r="A87" s="472" t="s">
        <v>90</v>
      </c>
      <c r="B87" s="21" t="s">
        <v>176</v>
      </c>
      <c r="C87" s="388"/>
      <c r="D87" s="21">
        <f t="shared" ref="D87:O87" si="38">D79+D83</f>
        <v>126.6</v>
      </c>
      <c r="E87" s="21">
        <f t="shared" si="38"/>
        <v>1.6</v>
      </c>
      <c r="F87" s="21">
        <f t="shared" si="38"/>
        <v>1.2</v>
      </c>
      <c r="G87" s="21">
        <f t="shared" si="38"/>
        <v>125</v>
      </c>
      <c r="H87" s="21">
        <f t="shared" si="38"/>
        <v>-6</v>
      </c>
      <c r="I87" s="21">
        <f t="shared" si="38"/>
        <v>0</v>
      </c>
      <c r="J87" s="21">
        <f t="shared" si="38"/>
        <v>0</v>
      </c>
      <c r="K87" s="21">
        <f t="shared" si="38"/>
        <v>-6</v>
      </c>
      <c r="L87" s="87">
        <f t="shared" si="38"/>
        <v>120.6</v>
      </c>
      <c r="M87" s="87">
        <f t="shared" si="38"/>
        <v>1.6</v>
      </c>
      <c r="N87" s="87">
        <f t="shared" si="38"/>
        <v>1.2</v>
      </c>
      <c r="O87" s="87">
        <f t="shared" si="38"/>
        <v>119</v>
      </c>
      <c r="P87" s="404"/>
    </row>
    <row r="88" spans="1:16" x14ac:dyDescent="0.25">
      <c r="A88" s="32" t="s">
        <v>91</v>
      </c>
      <c r="B88" s="573" t="s">
        <v>171</v>
      </c>
      <c r="C88" s="574"/>
      <c r="D88" s="574"/>
      <c r="E88" s="574"/>
      <c r="F88" s="574"/>
      <c r="G88" s="574"/>
      <c r="H88" s="574"/>
      <c r="I88" s="574"/>
      <c r="J88" s="574"/>
      <c r="K88" s="574"/>
      <c r="L88" s="574"/>
      <c r="M88" s="574"/>
      <c r="N88" s="574"/>
      <c r="O88" s="575"/>
      <c r="P88" s="389"/>
    </row>
    <row r="89" spans="1:16" x14ac:dyDescent="0.25">
      <c r="A89" s="413" t="s">
        <v>92</v>
      </c>
      <c r="B89" s="35" t="s">
        <v>20</v>
      </c>
      <c r="C89" s="507" t="s">
        <v>51</v>
      </c>
      <c r="D89" s="364">
        <f t="shared" ref="D89" si="39">E89+G89</f>
        <v>886.3</v>
      </c>
      <c r="E89" s="176">
        <f>E92+E93+E94+E95+E91</f>
        <v>156.30000000000001</v>
      </c>
      <c r="F89" s="176">
        <f t="shared" ref="F89:G89" si="40">F92+F93+F94+F95+F91</f>
        <v>16.600000000000001</v>
      </c>
      <c r="G89" s="276">
        <f t="shared" si="40"/>
        <v>730</v>
      </c>
      <c r="H89" s="169">
        <f t="shared" ref="H89" si="41">I89+K89</f>
        <v>76.599999999999994</v>
      </c>
      <c r="I89" s="212">
        <f>I92+I93+I94+I95+I91</f>
        <v>0</v>
      </c>
      <c r="J89" s="212">
        <f t="shared" ref="J89:K89" si="42">J92+J93+J94+J95+J91</f>
        <v>0</v>
      </c>
      <c r="K89" s="212">
        <f t="shared" si="42"/>
        <v>76.599999999999994</v>
      </c>
      <c r="L89" s="170">
        <f t="shared" ref="L89" si="43">M89+O89</f>
        <v>962.90000000000009</v>
      </c>
      <c r="M89" s="170">
        <f>M92+M93+M94+M95+M91</f>
        <v>156.30000000000001</v>
      </c>
      <c r="N89" s="170">
        <f t="shared" ref="N89:O89" si="44">N92+N93+N94+N95+N91</f>
        <v>16.600000000000001</v>
      </c>
      <c r="O89" s="170">
        <f t="shared" si="44"/>
        <v>806.6</v>
      </c>
      <c r="P89" s="403"/>
    </row>
    <row r="90" spans="1:16" x14ac:dyDescent="0.25">
      <c r="A90" s="240"/>
      <c r="B90" s="159" t="s">
        <v>194</v>
      </c>
      <c r="C90" s="508"/>
      <c r="D90" s="364"/>
      <c r="E90" s="176"/>
      <c r="F90" s="176"/>
      <c r="G90" s="276"/>
      <c r="H90" s="177"/>
      <c r="I90" s="277"/>
      <c r="J90" s="177"/>
      <c r="K90" s="177"/>
      <c r="L90" s="178"/>
      <c r="M90" s="178"/>
      <c r="N90" s="178"/>
      <c r="O90" s="178"/>
      <c r="P90" s="403"/>
    </row>
    <row r="91" spans="1:16" ht="26.25" x14ac:dyDescent="0.25">
      <c r="A91" s="240"/>
      <c r="B91" s="537" t="s">
        <v>351</v>
      </c>
      <c r="C91" s="536"/>
      <c r="D91" s="471">
        <f>E91+G91</f>
        <v>3.9</v>
      </c>
      <c r="E91" s="67">
        <v>3.9</v>
      </c>
      <c r="F91" s="67">
        <v>3</v>
      </c>
      <c r="G91" s="67"/>
      <c r="H91" s="442">
        <f t="shared" ref="H91" si="45">I91+K91</f>
        <v>0</v>
      </c>
      <c r="I91" s="68"/>
      <c r="J91" s="68"/>
      <c r="K91" s="68"/>
      <c r="L91" s="443">
        <f t="shared" ref="L91:L94" si="46">M91+O91</f>
        <v>3.9</v>
      </c>
      <c r="M91" s="443">
        <f t="shared" ref="M91:N91" si="47">E91+I91</f>
        <v>3.9</v>
      </c>
      <c r="N91" s="444">
        <f t="shared" si="47"/>
        <v>3</v>
      </c>
      <c r="O91" s="69"/>
      <c r="P91" s="403"/>
    </row>
    <row r="92" spans="1:16" ht="26.25" x14ac:dyDescent="0.25">
      <c r="A92" s="240"/>
      <c r="B92" s="162" t="s">
        <v>501</v>
      </c>
      <c r="C92" s="508"/>
      <c r="D92" s="471">
        <f>E92+G92</f>
        <v>15.8</v>
      </c>
      <c r="E92" s="471">
        <v>15.8</v>
      </c>
      <c r="F92" s="471">
        <v>12.1</v>
      </c>
      <c r="G92" s="471"/>
      <c r="H92" s="172"/>
      <c r="I92" s="172"/>
      <c r="J92" s="172"/>
      <c r="K92" s="337"/>
      <c r="L92" s="443">
        <f t="shared" si="46"/>
        <v>15.8</v>
      </c>
      <c r="M92" s="443">
        <f t="shared" ref="M92:M93" si="48">E92+I92</f>
        <v>15.8</v>
      </c>
      <c r="N92" s="444">
        <f t="shared" ref="N92:O92" si="49">F92+J92</f>
        <v>12.1</v>
      </c>
      <c r="O92" s="444">
        <f t="shared" si="49"/>
        <v>0</v>
      </c>
      <c r="P92" s="403"/>
    </row>
    <row r="93" spans="1:16" s="37" customFormat="1" ht="27" customHeight="1" x14ac:dyDescent="0.25">
      <c r="A93" s="240"/>
      <c r="B93" s="326" t="s">
        <v>317</v>
      </c>
      <c r="C93" s="508"/>
      <c r="D93" s="471">
        <f>E93+G93</f>
        <v>730</v>
      </c>
      <c r="E93" s="331"/>
      <c r="F93" s="331"/>
      <c r="G93" s="390">
        <v>730</v>
      </c>
      <c r="H93" s="172"/>
      <c r="I93" s="172"/>
      <c r="J93" s="172"/>
      <c r="K93" s="337">
        <v>76.599999999999994</v>
      </c>
      <c r="L93" s="443">
        <f>M93+O93</f>
        <v>806.6</v>
      </c>
      <c r="M93" s="443">
        <f t="shared" si="48"/>
        <v>0</v>
      </c>
      <c r="N93" s="444">
        <f t="shared" ref="N93" si="50">F93+J93</f>
        <v>0</v>
      </c>
      <c r="O93" s="444">
        <f t="shared" ref="O93" si="51">G93+K93</f>
        <v>806.6</v>
      </c>
      <c r="P93" s="344"/>
    </row>
    <row r="94" spans="1:16" s="37" customFormat="1" ht="27" customHeight="1" x14ac:dyDescent="0.25">
      <c r="A94" s="240"/>
      <c r="B94" s="326" t="s">
        <v>442</v>
      </c>
      <c r="C94" s="524"/>
      <c r="D94" s="223">
        <f>E94+G94</f>
        <v>28.9</v>
      </c>
      <c r="E94" s="440">
        <v>28.9</v>
      </c>
      <c r="F94" s="440">
        <v>0.4</v>
      </c>
      <c r="G94" s="441"/>
      <c r="H94" s="442">
        <f t="shared" ref="H94" si="52">I94+K94</f>
        <v>0</v>
      </c>
      <c r="I94" s="442"/>
      <c r="J94" s="442"/>
      <c r="K94" s="442"/>
      <c r="L94" s="443">
        <f t="shared" si="46"/>
        <v>28.9</v>
      </c>
      <c r="M94" s="443">
        <f t="shared" ref="M94" si="53">E94+I94</f>
        <v>28.9</v>
      </c>
      <c r="N94" s="444">
        <f t="shared" ref="N94" si="54">F94+J94</f>
        <v>0.4</v>
      </c>
      <c r="O94" s="444">
        <f t="shared" ref="O94" si="55">G94+K94</f>
        <v>0</v>
      </c>
      <c r="P94" s="344"/>
    </row>
    <row r="95" spans="1:16" s="37" customFormat="1" x14ac:dyDescent="0.25">
      <c r="A95" s="313"/>
      <c r="B95" s="275" t="s">
        <v>480</v>
      </c>
      <c r="C95" s="525"/>
      <c r="D95" s="223">
        <f>E95+G95</f>
        <v>107.7</v>
      </c>
      <c r="E95" s="332">
        <v>107.7</v>
      </c>
      <c r="F95" s="332">
        <v>1.1000000000000001</v>
      </c>
      <c r="G95" s="374"/>
      <c r="H95" s="394">
        <f t="shared" ref="H95:H140" si="56">I95+K95</f>
        <v>0</v>
      </c>
      <c r="I95" s="439"/>
      <c r="J95" s="394"/>
      <c r="K95" s="439"/>
      <c r="L95" s="186">
        <f t="shared" ref="L95:L96" si="57">M95+O95</f>
        <v>107.7</v>
      </c>
      <c r="M95" s="186">
        <f t="shared" ref="M95:M99" si="58">E95+I95</f>
        <v>107.7</v>
      </c>
      <c r="N95" s="174">
        <f t="shared" ref="N95:N99" si="59">F95+J95</f>
        <v>1.1000000000000001</v>
      </c>
      <c r="O95" s="174">
        <f t="shared" ref="O95" si="60">G95+K95</f>
        <v>0</v>
      </c>
      <c r="P95" s="344"/>
    </row>
    <row r="96" spans="1:16" x14ac:dyDescent="0.25">
      <c r="A96" s="40" t="s">
        <v>93</v>
      </c>
      <c r="B96" s="26" t="s">
        <v>55</v>
      </c>
      <c r="C96" s="507" t="s">
        <v>51</v>
      </c>
      <c r="D96" s="211">
        <f t="shared" ref="D96:D99" si="61">E96+G96</f>
        <v>12.6</v>
      </c>
      <c r="E96" s="168">
        <f>E98+E99</f>
        <v>12.6</v>
      </c>
      <c r="F96" s="168">
        <f t="shared" ref="F96:G96" si="62">F98+F99</f>
        <v>9.6000000000000014</v>
      </c>
      <c r="G96" s="168">
        <f t="shared" si="62"/>
        <v>0</v>
      </c>
      <c r="H96" s="227">
        <f t="shared" ref="H96" si="63">I96+K96</f>
        <v>0</v>
      </c>
      <c r="I96" s="169">
        <f>I98+I99</f>
        <v>0</v>
      </c>
      <c r="J96" s="169">
        <f t="shared" ref="J96:K96" si="64">J98+J99</f>
        <v>0</v>
      </c>
      <c r="K96" s="169">
        <f t="shared" si="64"/>
        <v>0</v>
      </c>
      <c r="L96" s="228">
        <f t="shared" si="57"/>
        <v>12.6</v>
      </c>
      <c r="M96" s="482">
        <f>M98+M99</f>
        <v>12.6</v>
      </c>
      <c r="N96" s="482">
        <f t="shared" ref="N96:O96" si="65">N98+N99</f>
        <v>9.6000000000000014</v>
      </c>
      <c r="O96" s="482">
        <f t="shared" si="65"/>
        <v>0</v>
      </c>
      <c r="P96" s="403"/>
    </row>
    <row r="97" spans="1:18" x14ac:dyDescent="0.25">
      <c r="A97" s="40"/>
      <c r="B97" s="371" t="s">
        <v>194</v>
      </c>
      <c r="C97" s="508"/>
      <c r="D97" s="213"/>
      <c r="E97" s="171"/>
      <c r="F97" s="333"/>
      <c r="G97" s="171"/>
      <c r="H97" s="308"/>
      <c r="I97" s="172"/>
      <c r="J97" s="308"/>
      <c r="K97" s="172"/>
      <c r="L97" s="309"/>
      <c r="M97" s="414"/>
      <c r="N97" s="483"/>
      <c r="O97" s="414"/>
      <c r="P97" s="403"/>
    </row>
    <row r="98" spans="1:18" ht="26.25" x14ac:dyDescent="0.25">
      <c r="A98" s="40"/>
      <c r="B98" s="162" t="s">
        <v>533</v>
      </c>
      <c r="C98" s="508"/>
      <c r="D98" s="171">
        <f t="shared" si="61"/>
        <v>2.9</v>
      </c>
      <c r="E98" s="171">
        <v>2.9</v>
      </c>
      <c r="F98" s="171">
        <v>2.2000000000000002</v>
      </c>
      <c r="G98" s="171"/>
      <c r="H98" s="442">
        <f t="shared" ref="H98" si="66">I98+K98</f>
        <v>0</v>
      </c>
      <c r="I98" s="172"/>
      <c r="J98" s="172"/>
      <c r="K98" s="172"/>
      <c r="L98" s="173">
        <f t="shared" ref="L98" si="67">M98+O98</f>
        <v>2.9</v>
      </c>
      <c r="M98" s="414">
        <f t="shared" ref="M98" si="68">E98+I98</f>
        <v>2.9</v>
      </c>
      <c r="N98" s="414">
        <f t="shared" ref="N98" si="69">F98+J98</f>
        <v>2.2000000000000002</v>
      </c>
      <c r="O98" s="414"/>
      <c r="P98" s="403"/>
    </row>
    <row r="99" spans="1:18" ht="26.25" x14ac:dyDescent="0.25">
      <c r="A99" s="40"/>
      <c r="B99" s="162" t="s">
        <v>501</v>
      </c>
      <c r="C99" s="521"/>
      <c r="D99" s="168">
        <f t="shared" si="61"/>
        <v>9.6999999999999993</v>
      </c>
      <c r="E99" s="168">
        <v>9.6999999999999993</v>
      </c>
      <c r="F99" s="168">
        <v>7.4</v>
      </c>
      <c r="G99" s="168"/>
      <c r="H99" s="68"/>
      <c r="I99" s="68"/>
      <c r="J99" s="68"/>
      <c r="K99" s="68"/>
      <c r="L99" s="69">
        <f t="shared" ref="L99" si="70">M99+O99</f>
        <v>9.6999999999999993</v>
      </c>
      <c r="M99" s="484">
        <f t="shared" si="58"/>
        <v>9.6999999999999993</v>
      </c>
      <c r="N99" s="484">
        <f t="shared" si="59"/>
        <v>7.4</v>
      </c>
      <c r="O99" s="484"/>
      <c r="P99" s="403"/>
    </row>
    <row r="100" spans="1:18" x14ac:dyDescent="0.25">
      <c r="A100" s="32" t="s">
        <v>94</v>
      </c>
      <c r="B100" s="29" t="s">
        <v>33</v>
      </c>
      <c r="C100" s="504" t="s">
        <v>51</v>
      </c>
      <c r="D100" s="332">
        <f>E100+G100</f>
        <v>15.7</v>
      </c>
      <c r="E100" s="211">
        <f>E103+E104+E102</f>
        <v>15.7</v>
      </c>
      <c r="F100" s="211">
        <f>F103+F104+F102</f>
        <v>12.100000000000001</v>
      </c>
      <c r="G100" s="211">
        <f t="shared" ref="G100" si="71">G103+G104</f>
        <v>0</v>
      </c>
      <c r="H100" s="169">
        <f t="shared" si="56"/>
        <v>0</v>
      </c>
      <c r="I100" s="336">
        <f>I103+I104+I102</f>
        <v>0</v>
      </c>
      <c r="J100" s="336">
        <f t="shared" ref="J100:K100" si="72">J103+J104+J102</f>
        <v>0</v>
      </c>
      <c r="K100" s="336">
        <f t="shared" si="72"/>
        <v>0</v>
      </c>
      <c r="L100" s="170">
        <f t="shared" ref="L100" si="73">M100+O100</f>
        <v>15.7</v>
      </c>
      <c r="M100" s="485">
        <f>M103+M104+M102</f>
        <v>15.7</v>
      </c>
      <c r="N100" s="485">
        <f>N103+N104+N102</f>
        <v>12.100000000000001</v>
      </c>
      <c r="O100" s="482">
        <f t="shared" ref="O100" si="74">O103+O104</f>
        <v>0</v>
      </c>
      <c r="P100" s="403"/>
    </row>
    <row r="101" spans="1:18" x14ac:dyDescent="0.25">
      <c r="A101" s="40"/>
      <c r="B101" s="371" t="s">
        <v>194</v>
      </c>
      <c r="C101" s="504"/>
      <c r="D101" s="331"/>
      <c r="E101" s="213"/>
      <c r="F101" s="171"/>
      <c r="G101" s="333"/>
      <c r="H101" s="177"/>
      <c r="I101" s="277"/>
      <c r="J101" s="177"/>
      <c r="K101" s="177"/>
      <c r="L101" s="178"/>
      <c r="M101" s="486"/>
      <c r="N101" s="486"/>
      <c r="O101" s="414"/>
      <c r="P101" s="403"/>
    </row>
    <row r="102" spans="1:18" ht="26.25" x14ac:dyDescent="0.25">
      <c r="A102" s="40"/>
      <c r="B102" s="534" t="s">
        <v>351</v>
      </c>
      <c r="C102" s="533"/>
      <c r="D102" s="171">
        <f t="shared" ref="D102:D103" si="75">E102+G102</f>
        <v>3.6</v>
      </c>
      <c r="E102" s="213">
        <v>3.6</v>
      </c>
      <c r="F102" s="67">
        <v>2.8</v>
      </c>
      <c r="G102" s="333"/>
      <c r="H102" s="442">
        <f t="shared" ref="H102:H103" si="76">I102+K102</f>
        <v>0</v>
      </c>
      <c r="I102" s="68"/>
      <c r="J102" s="68"/>
      <c r="K102" s="68"/>
      <c r="L102" s="69">
        <f t="shared" ref="L102:L103" si="77">M102+O102</f>
        <v>3.6</v>
      </c>
      <c r="M102" s="484">
        <f t="shared" ref="M102:M104" si="78">E102+I102</f>
        <v>3.6</v>
      </c>
      <c r="N102" s="484">
        <f t="shared" ref="N102:N103" si="79">F102+J102</f>
        <v>2.8</v>
      </c>
      <c r="O102" s="414"/>
      <c r="P102" s="403"/>
    </row>
    <row r="103" spans="1:18" ht="26.25" x14ac:dyDescent="0.25">
      <c r="A103" s="40"/>
      <c r="B103" s="162" t="s">
        <v>533</v>
      </c>
      <c r="C103" s="508"/>
      <c r="D103" s="171">
        <f t="shared" si="75"/>
        <v>1</v>
      </c>
      <c r="E103" s="171">
        <v>1</v>
      </c>
      <c r="F103" s="171">
        <v>0.8</v>
      </c>
      <c r="G103" s="171"/>
      <c r="H103" s="442">
        <f t="shared" si="76"/>
        <v>0</v>
      </c>
      <c r="I103" s="68"/>
      <c r="J103" s="68"/>
      <c r="K103" s="68"/>
      <c r="L103" s="69">
        <f t="shared" si="77"/>
        <v>1</v>
      </c>
      <c r="M103" s="484">
        <f t="shared" ref="M103" si="80">E103+I103</f>
        <v>1</v>
      </c>
      <c r="N103" s="484">
        <f t="shared" si="79"/>
        <v>0.8</v>
      </c>
      <c r="O103" s="484"/>
      <c r="P103" s="403"/>
    </row>
    <row r="104" spans="1:18" s="37" customFormat="1" ht="26.25" x14ac:dyDescent="0.25">
      <c r="A104" s="243"/>
      <c r="B104" s="162" t="s">
        <v>501</v>
      </c>
      <c r="C104" s="526"/>
      <c r="D104" s="168">
        <f>E104+G104</f>
        <v>11.1</v>
      </c>
      <c r="E104" s="168">
        <v>11.1</v>
      </c>
      <c r="F104" s="168">
        <v>8.5</v>
      </c>
      <c r="G104" s="168"/>
      <c r="H104" s="68">
        <f t="shared" si="56"/>
        <v>0</v>
      </c>
      <c r="I104" s="68"/>
      <c r="J104" s="68"/>
      <c r="K104" s="68"/>
      <c r="L104" s="69">
        <f t="shared" ref="L104" si="81">M104+O104</f>
        <v>11.1</v>
      </c>
      <c r="M104" s="484">
        <f t="shared" si="78"/>
        <v>11.1</v>
      </c>
      <c r="N104" s="484">
        <f t="shared" ref="N104" si="82">F104+J104</f>
        <v>8.5</v>
      </c>
      <c r="O104" s="484">
        <f t="shared" ref="O104" si="83">G104+K104</f>
        <v>0</v>
      </c>
      <c r="P104" s="403"/>
      <c r="Q104" s="215"/>
      <c r="R104" s="216"/>
    </row>
    <row r="105" spans="1:18" x14ac:dyDescent="0.25">
      <c r="A105" s="32" t="s">
        <v>95</v>
      </c>
      <c r="B105" s="35" t="s">
        <v>160</v>
      </c>
      <c r="C105" s="504" t="s">
        <v>51</v>
      </c>
      <c r="D105" s="479">
        <f>E105+G105</f>
        <v>21.4</v>
      </c>
      <c r="E105" s="332">
        <f>SUM(E107:E109)</f>
        <v>21.4</v>
      </c>
      <c r="F105" s="332">
        <f>SUM(F107:F109)</f>
        <v>16.400000000000002</v>
      </c>
      <c r="G105" s="332">
        <f t="shared" ref="G105" si="84">SUM(G108:G109)</f>
        <v>0</v>
      </c>
      <c r="H105" s="212">
        <f t="shared" ref="H105" si="85">I105+K105</f>
        <v>0</v>
      </c>
      <c r="I105" s="481">
        <f>SUM(I107:I109)</f>
        <v>0</v>
      </c>
      <c r="J105" s="481">
        <f t="shared" ref="J105:K105" si="86">SUM(J107:J109)</f>
        <v>0</v>
      </c>
      <c r="K105" s="481">
        <f t="shared" si="86"/>
        <v>0</v>
      </c>
      <c r="L105" s="170">
        <f t="shared" ref="L105" si="87">M105+O105</f>
        <v>21.4</v>
      </c>
      <c r="M105" s="487">
        <f>SUM(M107:M109)</f>
        <v>21.4</v>
      </c>
      <c r="N105" s="487">
        <f t="shared" ref="N105:O105" si="88">SUM(N107:N109)</f>
        <v>16.400000000000002</v>
      </c>
      <c r="O105" s="487">
        <f t="shared" si="88"/>
        <v>0</v>
      </c>
      <c r="P105" s="403"/>
      <c r="Q105" s="205"/>
      <c r="R105" s="98"/>
    </row>
    <row r="106" spans="1:18" x14ac:dyDescent="0.25">
      <c r="A106" s="40"/>
      <c r="B106" s="371" t="s">
        <v>194</v>
      </c>
      <c r="C106" s="504"/>
      <c r="D106" s="390"/>
      <c r="E106" s="331"/>
      <c r="F106" s="480"/>
      <c r="G106" s="331"/>
      <c r="H106" s="277"/>
      <c r="I106" s="177"/>
      <c r="J106" s="177"/>
      <c r="K106" s="177"/>
      <c r="L106" s="178"/>
      <c r="M106" s="486"/>
      <c r="N106" s="486"/>
      <c r="O106" s="486"/>
      <c r="P106" s="403"/>
      <c r="Q106" s="205"/>
      <c r="R106" s="98"/>
    </row>
    <row r="107" spans="1:18" ht="26.25" x14ac:dyDescent="0.25">
      <c r="A107" s="40"/>
      <c r="B107" s="537" t="s">
        <v>351</v>
      </c>
      <c r="C107" s="535"/>
      <c r="D107" s="171">
        <f t="shared" ref="D107:D108" si="89">E107+G107</f>
        <v>3.3</v>
      </c>
      <c r="E107" s="171">
        <v>3.3</v>
      </c>
      <c r="F107" s="480">
        <v>2.5</v>
      </c>
      <c r="G107" s="331"/>
      <c r="H107" s="442">
        <f t="shared" ref="H107:H108" si="90">I107+K107</f>
        <v>0</v>
      </c>
      <c r="I107" s="68"/>
      <c r="J107" s="68"/>
      <c r="K107" s="68"/>
      <c r="L107" s="69">
        <f t="shared" ref="L107:L108" si="91">M107+O107</f>
        <v>3.3</v>
      </c>
      <c r="M107" s="484">
        <f t="shared" ref="M107:O109" si="92">E107+I107</f>
        <v>3.3</v>
      </c>
      <c r="N107" s="484">
        <f t="shared" si="92"/>
        <v>2.5</v>
      </c>
      <c r="O107" s="484"/>
      <c r="P107" s="403"/>
      <c r="Q107" s="205"/>
      <c r="R107" s="98"/>
    </row>
    <row r="108" spans="1:18" ht="26.25" x14ac:dyDescent="0.25">
      <c r="A108" s="40"/>
      <c r="B108" s="162" t="s">
        <v>533</v>
      </c>
      <c r="C108" s="508"/>
      <c r="D108" s="171">
        <f t="shared" si="89"/>
        <v>1.4</v>
      </c>
      <c r="E108" s="171">
        <v>1.4</v>
      </c>
      <c r="F108" s="171">
        <v>1.1000000000000001</v>
      </c>
      <c r="G108" s="171"/>
      <c r="H108" s="442">
        <f t="shared" si="90"/>
        <v>0</v>
      </c>
      <c r="I108" s="68"/>
      <c r="J108" s="68"/>
      <c r="K108" s="68"/>
      <c r="L108" s="69">
        <f t="shared" si="91"/>
        <v>1.4</v>
      </c>
      <c r="M108" s="484">
        <f t="shared" ref="M108" si="93">E108+I108</f>
        <v>1.4</v>
      </c>
      <c r="N108" s="484">
        <f t="shared" ref="N108" si="94">F108+J108</f>
        <v>1.1000000000000001</v>
      </c>
      <c r="O108" s="484"/>
      <c r="P108" s="403"/>
    </row>
    <row r="109" spans="1:18" ht="26.25" x14ac:dyDescent="0.25">
      <c r="A109" s="40"/>
      <c r="B109" s="162" t="s">
        <v>501</v>
      </c>
      <c r="C109" s="527"/>
      <c r="D109" s="332">
        <f>E109+G109</f>
        <v>16.7</v>
      </c>
      <c r="E109" s="332">
        <v>16.7</v>
      </c>
      <c r="F109" s="332">
        <v>12.8</v>
      </c>
      <c r="G109" s="375"/>
      <c r="H109" s="172">
        <f t="shared" si="56"/>
        <v>0</v>
      </c>
      <c r="I109" s="172"/>
      <c r="J109" s="172"/>
      <c r="K109" s="172"/>
      <c r="L109" s="173">
        <f t="shared" ref="L109:L114" si="95">M109+O109</f>
        <v>16.7</v>
      </c>
      <c r="M109" s="414">
        <f t="shared" si="92"/>
        <v>16.7</v>
      </c>
      <c r="N109" s="414">
        <f t="shared" si="92"/>
        <v>12.8</v>
      </c>
      <c r="O109" s="414">
        <f t="shared" si="92"/>
        <v>0</v>
      </c>
      <c r="P109" s="403"/>
      <c r="Q109" s="205"/>
      <c r="R109" s="98"/>
    </row>
    <row r="110" spans="1:18" x14ac:dyDescent="0.25">
      <c r="A110" s="32" t="s">
        <v>96</v>
      </c>
      <c r="B110" s="35" t="s">
        <v>416</v>
      </c>
      <c r="C110" s="503" t="s">
        <v>51</v>
      </c>
      <c r="D110" s="479">
        <f>E110+G110</f>
        <v>11.9</v>
      </c>
      <c r="E110" s="168">
        <f>SUM(E112:E113)</f>
        <v>11.9</v>
      </c>
      <c r="F110" s="168">
        <f t="shared" ref="F110:G110" si="96">SUM(F112:F113)</f>
        <v>9.1</v>
      </c>
      <c r="G110" s="168">
        <f t="shared" si="96"/>
        <v>0</v>
      </c>
      <c r="H110" s="212">
        <f t="shared" si="56"/>
        <v>0</v>
      </c>
      <c r="I110" s="169">
        <f>SUM(I112:I113)</f>
        <v>0</v>
      </c>
      <c r="J110" s="169">
        <f t="shared" ref="J110:K110" si="97">SUM(J112:J113)</f>
        <v>0</v>
      </c>
      <c r="K110" s="169">
        <f t="shared" si="97"/>
        <v>0</v>
      </c>
      <c r="L110" s="170">
        <f t="shared" si="95"/>
        <v>11.9</v>
      </c>
      <c r="M110" s="482">
        <f>SUM(M112:M113)</f>
        <v>11.9</v>
      </c>
      <c r="N110" s="482">
        <f t="shared" ref="N110:O110" si="98">SUM(N112:N113)</f>
        <v>9.1</v>
      </c>
      <c r="O110" s="482">
        <f t="shared" si="98"/>
        <v>0</v>
      </c>
      <c r="P110" s="403"/>
      <c r="Q110" s="205"/>
      <c r="R110" s="98"/>
    </row>
    <row r="111" spans="1:18" x14ac:dyDescent="0.25">
      <c r="A111" s="40"/>
      <c r="B111" s="371" t="s">
        <v>194</v>
      </c>
      <c r="C111" s="504"/>
      <c r="D111" s="390"/>
      <c r="E111" s="171"/>
      <c r="F111" s="333"/>
      <c r="G111" s="171"/>
      <c r="H111" s="277"/>
      <c r="I111" s="279"/>
      <c r="J111" s="177"/>
      <c r="K111" s="279"/>
      <c r="L111" s="178"/>
      <c r="M111" s="403"/>
      <c r="N111" s="486"/>
      <c r="O111" s="488"/>
      <c r="P111" s="403"/>
      <c r="Q111" s="205"/>
      <c r="R111" s="98"/>
    </row>
    <row r="112" spans="1:18" ht="26.25" x14ac:dyDescent="0.25">
      <c r="A112" s="40"/>
      <c r="B112" s="162" t="s">
        <v>533</v>
      </c>
      <c r="C112" s="508"/>
      <c r="D112" s="171">
        <f t="shared" ref="D112" si="99">E112+G112</f>
        <v>3</v>
      </c>
      <c r="E112" s="171">
        <v>3</v>
      </c>
      <c r="F112" s="171">
        <v>2.2999999999999998</v>
      </c>
      <c r="G112" s="171"/>
      <c r="H112" s="442">
        <f t="shared" ref="H112" si="100">I112+K112</f>
        <v>0</v>
      </c>
      <c r="I112" s="68"/>
      <c r="J112" s="68"/>
      <c r="K112" s="68"/>
      <c r="L112" s="69">
        <f t="shared" ref="L112" si="101">M112+O112</f>
        <v>3</v>
      </c>
      <c r="M112" s="69">
        <f t="shared" ref="M112" si="102">E112+I112</f>
        <v>3</v>
      </c>
      <c r="N112" s="69">
        <f t="shared" ref="N112" si="103">F112+J112</f>
        <v>2.2999999999999998</v>
      </c>
      <c r="O112" s="69"/>
      <c r="P112" s="403"/>
    </row>
    <row r="113" spans="1:18" ht="26.25" x14ac:dyDescent="0.25">
      <c r="A113" s="40"/>
      <c r="B113" s="162" t="s">
        <v>501</v>
      </c>
      <c r="C113" s="527"/>
      <c r="D113" s="168">
        <f>E113+G113</f>
        <v>8.9</v>
      </c>
      <c r="E113" s="226">
        <v>8.9</v>
      </c>
      <c r="F113" s="168">
        <v>6.8</v>
      </c>
      <c r="G113" s="278"/>
      <c r="H113" s="172">
        <f t="shared" si="56"/>
        <v>0</v>
      </c>
      <c r="I113" s="308"/>
      <c r="J113" s="172"/>
      <c r="K113" s="308"/>
      <c r="L113" s="170">
        <f t="shared" ref="L113" si="104">M113+O113</f>
        <v>8.9</v>
      </c>
      <c r="M113" s="170">
        <f t="shared" ref="M113" si="105">E113+I113</f>
        <v>8.9</v>
      </c>
      <c r="N113" s="170">
        <f t="shared" ref="N113" si="106">F113+J113</f>
        <v>6.8</v>
      </c>
      <c r="O113" s="170">
        <f t="shared" ref="O113" si="107">G113+K113</f>
        <v>0</v>
      </c>
      <c r="P113" s="403"/>
      <c r="Q113" s="205"/>
      <c r="R113" s="98"/>
    </row>
    <row r="114" spans="1:18" x14ac:dyDescent="0.25">
      <c r="A114" s="32" t="s">
        <v>97</v>
      </c>
      <c r="B114" s="217" t="s">
        <v>152</v>
      </c>
      <c r="C114" s="507" t="s">
        <v>51</v>
      </c>
      <c r="D114" s="479">
        <f>E114+G114</f>
        <v>7.4</v>
      </c>
      <c r="E114" s="168">
        <f>SUM(E116:E117)</f>
        <v>7.4</v>
      </c>
      <c r="F114" s="168">
        <f>SUM(F116:F117)</f>
        <v>5.7</v>
      </c>
      <c r="G114" s="168">
        <f>SUM(G116:G117)</f>
        <v>0</v>
      </c>
      <c r="H114" s="212">
        <f t="shared" ref="H114" si="108">I114+K114</f>
        <v>0</v>
      </c>
      <c r="I114" s="169">
        <f>SUM(I116:I117)</f>
        <v>0</v>
      </c>
      <c r="J114" s="169">
        <f>SUM(J116:J117)</f>
        <v>0</v>
      </c>
      <c r="K114" s="169">
        <f>SUM(K116:K117)</f>
        <v>0</v>
      </c>
      <c r="L114" s="218">
        <f t="shared" si="95"/>
        <v>7.4</v>
      </c>
      <c r="M114" s="482">
        <f>SUM(M116:M117)</f>
        <v>7.4</v>
      </c>
      <c r="N114" s="482">
        <f>SUM(N116:N117)</f>
        <v>5.7</v>
      </c>
      <c r="O114" s="482">
        <f>SUM(O116:O117)</f>
        <v>0</v>
      </c>
      <c r="P114" s="403"/>
      <c r="Q114" s="205"/>
      <c r="R114" s="98"/>
    </row>
    <row r="115" spans="1:18" x14ac:dyDescent="0.25">
      <c r="A115" s="40"/>
      <c r="B115" s="371" t="s">
        <v>194</v>
      </c>
      <c r="C115" s="508"/>
      <c r="D115" s="390"/>
      <c r="E115" s="171"/>
      <c r="F115" s="333"/>
      <c r="G115" s="171"/>
      <c r="H115" s="277"/>
      <c r="I115" s="177"/>
      <c r="J115" s="177"/>
      <c r="K115" s="277"/>
      <c r="L115" s="282"/>
      <c r="M115" s="486"/>
      <c r="N115" s="486"/>
      <c r="O115" s="486"/>
      <c r="P115" s="403"/>
      <c r="Q115" s="205"/>
      <c r="R115" s="98"/>
    </row>
    <row r="116" spans="1:18" ht="26.25" x14ac:dyDescent="0.25">
      <c r="A116" s="40"/>
      <c r="B116" s="162" t="s">
        <v>533</v>
      </c>
      <c r="C116" s="508"/>
      <c r="D116" s="171">
        <f t="shared" ref="D116" si="109">E116+G116</f>
        <v>1</v>
      </c>
      <c r="E116" s="171">
        <v>1</v>
      </c>
      <c r="F116" s="171">
        <v>0.8</v>
      </c>
      <c r="G116" s="171"/>
      <c r="H116" s="442">
        <f t="shared" ref="H116" si="110">I116+K116</f>
        <v>0</v>
      </c>
      <c r="I116" s="68"/>
      <c r="J116" s="68"/>
      <c r="K116" s="68"/>
      <c r="L116" s="69">
        <f t="shared" ref="L116" si="111">M116+O116</f>
        <v>1</v>
      </c>
      <c r="M116" s="484">
        <f t="shared" ref="M116" si="112">E116+I116</f>
        <v>1</v>
      </c>
      <c r="N116" s="484">
        <f t="shared" ref="N116" si="113">F116+J116</f>
        <v>0.8</v>
      </c>
      <c r="O116" s="484"/>
      <c r="P116" s="403"/>
    </row>
    <row r="117" spans="1:18" s="37" customFormat="1" ht="26.25" x14ac:dyDescent="0.25">
      <c r="A117" s="243"/>
      <c r="B117" s="162" t="s">
        <v>501</v>
      </c>
      <c r="C117" s="526"/>
      <c r="D117" s="168">
        <f>E117+G117</f>
        <v>6.4</v>
      </c>
      <c r="E117" s="168">
        <v>6.4</v>
      </c>
      <c r="F117" s="168">
        <v>4.9000000000000004</v>
      </c>
      <c r="G117" s="276"/>
      <c r="H117" s="177">
        <f t="shared" si="56"/>
        <v>0</v>
      </c>
      <c r="I117" s="177"/>
      <c r="J117" s="177"/>
      <c r="K117" s="277"/>
      <c r="L117" s="170">
        <f t="shared" ref="L117" si="114">M117+O117</f>
        <v>6.4</v>
      </c>
      <c r="M117" s="482">
        <f t="shared" ref="M117" si="115">E117+I117</f>
        <v>6.4</v>
      </c>
      <c r="N117" s="482">
        <f t="shared" ref="N117" si="116">F117+J117</f>
        <v>4.9000000000000004</v>
      </c>
      <c r="O117" s="482">
        <f t="shared" ref="O117" si="117">G117+K117</f>
        <v>0</v>
      </c>
      <c r="P117" s="403"/>
      <c r="Q117" s="215"/>
      <c r="R117" s="216"/>
    </row>
    <row r="118" spans="1:18" x14ac:dyDescent="0.25">
      <c r="A118" s="413" t="s">
        <v>98</v>
      </c>
      <c r="B118" s="334" t="s">
        <v>342</v>
      </c>
      <c r="C118" s="507" t="s">
        <v>51</v>
      </c>
      <c r="D118" s="479">
        <f>E118+G118</f>
        <v>16</v>
      </c>
      <c r="E118" s="168">
        <f>SUM(E120:E122)</f>
        <v>16</v>
      </c>
      <c r="F118" s="168">
        <f t="shared" ref="F118:G118" si="118">SUM(F120:F122)</f>
        <v>12.2</v>
      </c>
      <c r="G118" s="168">
        <f t="shared" si="118"/>
        <v>0</v>
      </c>
      <c r="H118" s="212">
        <f t="shared" si="56"/>
        <v>0</v>
      </c>
      <c r="I118" s="169">
        <f>SUM(I120:I122)</f>
        <v>0</v>
      </c>
      <c r="J118" s="169">
        <f t="shared" ref="J118:K118" si="119">SUM(J120:J122)</f>
        <v>0</v>
      </c>
      <c r="K118" s="169">
        <f t="shared" si="119"/>
        <v>0</v>
      </c>
      <c r="L118" s="218">
        <f t="shared" ref="L118" si="120">M118+O118</f>
        <v>16</v>
      </c>
      <c r="M118" s="482">
        <f>SUM(M120:M122)</f>
        <v>16</v>
      </c>
      <c r="N118" s="482">
        <f t="shared" ref="N118:O118" si="121">SUM(N120:N122)</f>
        <v>12.2</v>
      </c>
      <c r="O118" s="482">
        <f t="shared" si="121"/>
        <v>0</v>
      </c>
      <c r="P118" s="403"/>
      <c r="Q118" s="205"/>
      <c r="R118" s="98"/>
    </row>
    <row r="119" spans="1:18" x14ac:dyDescent="0.25">
      <c r="A119" s="240"/>
      <c r="B119" s="371" t="s">
        <v>194</v>
      </c>
      <c r="C119" s="508"/>
      <c r="D119" s="390"/>
      <c r="E119" s="171"/>
      <c r="F119" s="333"/>
      <c r="G119" s="176"/>
      <c r="H119" s="277"/>
      <c r="I119" s="177"/>
      <c r="J119" s="177"/>
      <c r="K119" s="277"/>
      <c r="L119" s="282"/>
      <c r="M119" s="486"/>
      <c r="N119" s="486"/>
      <c r="O119" s="486"/>
      <c r="P119" s="403"/>
      <c r="Q119" s="205"/>
      <c r="R119" s="98"/>
    </row>
    <row r="120" spans="1:18" ht="26.25" x14ac:dyDescent="0.25">
      <c r="A120" s="240"/>
      <c r="B120" s="537" t="s">
        <v>351</v>
      </c>
      <c r="C120" s="536"/>
      <c r="D120" s="171">
        <f t="shared" ref="D120:D121" si="122">E120+G120</f>
        <v>2.2999999999999998</v>
      </c>
      <c r="E120" s="171">
        <v>2.2999999999999998</v>
      </c>
      <c r="F120" s="333">
        <v>1.7</v>
      </c>
      <c r="G120" s="67"/>
      <c r="H120" s="442">
        <f t="shared" ref="H120:H121" si="123">I120+K120</f>
        <v>0</v>
      </c>
      <c r="I120" s="68"/>
      <c r="J120" s="68"/>
      <c r="K120" s="68"/>
      <c r="L120" s="69">
        <f t="shared" ref="L120" si="124">M120+O120</f>
        <v>2.2999999999999998</v>
      </c>
      <c r="M120" s="69">
        <f t="shared" ref="M120" si="125">E120+I120</f>
        <v>2.2999999999999998</v>
      </c>
      <c r="N120" s="69">
        <f t="shared" ref="N120" si="126">F120+J120</f>
        <v>1.7</v>
      </c>
      <c r="O120" s="484"/>
      <c r="P120" s="403"/>
      <c r="Q120" s="205"/>
      <c r="R120" s="98"/>
    </row>
    <row r="121" spans="1:18" ht="26.25" x14ac:dyDescent="0.25">
      <c r="A121" s="40"/>
      <c r="B121" s="162" t="s">
        <v>533</v>
      </c>
      <c r="C121" s="508"/>
      <c r="D121" s="171">
        <f t="shared" si="122"/>
        <v>4.2</v>
      </c>
      <c r="E121" s="171">
        <v>4.2</v>
      </c>
      <c r="F121" s="171">
        <v>3.2</v>
      </c>
      <c r="G121" s="171"/>
      <c r="H121" s="442">
        <f t="shared" si="123"/>
        <v>0</v>
      </c>
      <c r="I121" s="68"/>
      <c r="J121" s="68"/>
      <c r="K121" s="68"/>
      <c r="L121" s="69">
        <f t="shared" ref="L121" si="127">M121+O121</f>
        <v>4.2</v>
      </c>
      <c r="M121" s="69">
        <f t="shared" ref="M121" si="128">E121+I121</f>
        <v>4.2</v>
      </c>
      <c r="N121" s="69">
        <f t="shared" ref="N121" si="129">F121+J121</f>
        <v>3.2</v>
      </c>
      <c r="O121" s="69"/>
      <c r="P121" s="403"/>
    </row>
    <row r="122" spans="1:18" ht="26.25" x14ac:dyDescent="0.25">
      <c r="A122" s="240"/>
      <c r="B122" s="162" t="s">
        <v>501</v>
      </c>
      <c r="C122" s="528"/>
      <c r="D122" s="168">
        <f>E122+G122</f>
        <v>9.5</v>
      </c>
      <c r="E122" s="168">
        <v>9.5</v>
      </c>
      <c r="F122" s="168">
        <v>7.3</v>
      </c>
      <c r="G122" s="276"/>
      <c r="H122" s="177">
        <f t="shared" si="56"/>
        <v>0</v>
      </c>
      <c r="I122" s="177"/>
      <c r="J122" s="177"/>
      <c r="K122" s="277"/>
      <c r="L122" s="282">
        <f>M122+O122</f>
        <v>9.5</v>
      </c>
      <c r="M122" s="178">
        <f t="shared" ref="M122:O123" si="130">E122+I122</f>
        <v>9.5</v>
      </c>
      <c r="N122" s="178">
        <f t="shared" si="130"/>
        <v>7.3</v>
      </c>
      <c r="O122" s="178">
        <f t="shared" si="130"/>
        <v>0</v>
      </c>
      <c r="P122" s="403"/>
      <c r="Q122" s="205"/>
      <c r="R122" s="98"/>
    </row>
    <row r="123" spans="1:18" x14ac:dyDescent="0.25">
      <c r="A123" s="32" t="s">
        <v>99</v>
      </c>
      <c r="B123" s="29" t="s">
        <v>417</v>
      </c>
      <c r="C123" s="503" t="s">
        <v>51</v>
      </c>
      <c r="D123" s="479">
        <f>E123+G123</f>
        <v>13.5</v>
      </c>
      <c r="E123" s="168">
        <f>SUM(E125:E126)</f>
        <v>13.5</v>
      </c>
      <c r="F123" s="168">
        <f t="shared" ref="F123:G123" si="131">SUM(F125:F126)</f>
        <v>10.3</v>
      </c>
      <c r="G123" s="168">
        <f t="shared" si="131"/>
        <v>0</v>
      </c>
      <c r="H123" s="212">
        <f t="shared" si="56"/>
        <v>0</v>
      </c>
      <c r="I123" s="169">
        <f>SUM(I125:I126)</f>
        <v>0</v>
      </c>
      <c r="J123" s="169">
        <f t="shared" ref="J123:K123" si="132">SUM(J125:J126)</f>
        <v>0</v>
      </c>
      <c r="K123" s="169">
        <f t="shared" si="132"/>
        <v>0</v>
      </c>
      <c r="L123" s="170">
        <f>M123+O123</f>
        <v>13.5</v>
      </c>
      <c r="M123" s="170">
        <f t="shared" si="130"/>
        <v>13.5</v>
      </c>
      <c r="N123" s="170">
        <f t="shared" si="130"/>
        <v>10.3</v>
      </c>
      <c r="O123" s="170">
        <f t="shared" si="130"/>
        <v>0</v>
      </c>
      <c r="P123" s="403"/>
      <c r="Q123" s="205"/>
      <c r="R123" s="98"/>
    </row>
    <row r="124" spans="1:18" x14ac:dyDescent="0.25">
      <c r="A124" s="40"/>
      <c r="B124" s="371" t="s">
        <v>194</v>
      </c>
      <c r="C124" s="504"/>
      <c r="D124" s="390"/>
      <c r="E124" s="171"/>
      <c r="F124" s="333"/>
      <c r="G124" s="171"/>
      <c r="H124" s="277"/>
      <c r="I124" s="277"/>
      <c r="J124" s="177"/>
      <c r="K124" s="177"/>
      <c r="L124" s="178"/>
      <c r="M124" s="178"/>
      <c r="N124" s="178"/>
      <c r="O124" s="178"/>
      <c r="P124" s="403"/>
      <c r="Q124" s="205"/>
      <c r="R124" s="98"/>
    </row>
    <row r="125" spans="1:18" ht="26.25" x14ac:dyDescent="0.25">
      <c r="A125" s="40"/>
      <c r="B125" s="162" t="s">
        <v>533</v>
      </c>
      <c r="C125" s="508"/>
      <c r="D125" s="171">
        <f t="shared" ref="D125" si="133">E125+G125</f>
        <v>2.9</v>
      </c>
      <c r="E125" s="171">
        <v>2.9</v>
      </c>
      <c r="F125" s="171">
        <v>2.2000000000000002</v>
      </c>
      <c r="G125" s="171"/>
      <c r="H125" s="442">
        <f t="shared" ref="H125" si="134">I125+K125</f>
        <v>0</v>
      </c>
      <c r="I125" s="68"/>
      <c r="J125" s="68"/>
      <c r="K125" s="68"/>
      <c r="L125" s="69">
        <f t="shared" ref="L125" si="135">M125+O125</f>
        <v>2.9</v>
      </c>
      <c r="M125" s="69">
        <f t="shared" ref="M125" si="136">E125+I125</f>
        <v>2.9</v>
      </c>
      <c r="N125" s="69">
        <f t="shared" ref="N125" si="137">F125+J125</f>
        <v>2.2000000000000002</v>
      </c>
      <c r="O125" s="69"/>
      <c r="P125" s="403"/>
    </row>
    <row r="126" spans="1:18" s="37" customFormat="1" ht="26.25" x14ac:dyDescent="0.25">
      <c r="A126" s="40"/>
      <c r="B126" s="162" t="s">
        <v>501</v>
      </c>
      <c r="C126" s="521"/>
      <c r="D126" s="168">
        <f>E126+G126</f>
        <v>10.6</v>
      </c>
      <c r="E126" s="168">
        <v>10.6</v>
      </c>
      <c r="F126" s="168">
        <v>8.1</v>
      </c>
      <c r="G126" s="276"/>
      <c r="H126" s="177">
        <f t="shared" si="56"/>
        <v>0</v>
      </c>
      <c r="I126" s="277"/>
      <c r="J126" s="177"/>
      <c r="K126" s="177"/>
      <c r="L126" s="170">
        <f t="shared" ref="L126" si="138">M126+O126</f>
        <v>10.6</v>
      </c>
      <c r="M126" s="170">
        <f t="shared" ref="M126" si="139">E126+I126</f>
        <v>10.6</v>
      </c>
      <c r="N126" s="170">
        <f t="shared" ref="N126" si="140">F126+J126</f>
        <v>8.1</v>
      </c>
      <c r="O126" s="170">
        <f t="shared" ref="O126" si="141">G126+K126</f>
        <v>0</v>
      </c>
      <c r="P126" s="403"/>
      <c r="Q126" s="215"/>
      <c r="R126" s="216"/>
    </row>
    <row r="127" spans="1:18" x14ac:dyDescent="0.25">
      <c r="A127" s="32" t="s">
        <v>100</v>
      </c>
      <c r="B127" s="17" t="s">
        <v>418</v>
      </c>
      <c r="C127" s="503" t="s">
        <v>51</v>
      </c>
      <c r="D127" s="479">
        <f>E127+G127</f>
        <v>20</v>
      </c>
      <c r="E127" s="168">
        <f>SUM(E129:E131)</f>
        <v>20</v>
      </c>
      <c r="F127" s="168">
        <f>SUM(F129:F131)</f>
        <v>15.3</v>
      </c>
      <c r="G127" s="168">
        <f t="shared" ref="G127" si="142">SUM(G130:G131)</f>
        <v>0</v>
      </c>
      <c r="H127" s="212">
        <f t="shared" ref="H127" si="143">I127+K127</f>
        <v>0</v>
      </c>
      <c r="I127" s="169">
        <f>SUM(I129:I130)</f>
        <v>0</v>
      </c>
      <c r="J127" s="169">
        <f t="shared" ref="J127:K127" si="144">SUM(J129:J130)</f>
        <v>0</v>
      </c>
      <c r="K127" s="169">
        <f t="shared" si="144"/>
        <v>0</v>
      </c>
      <c r="L127" s="170">
        <f>M127+O127</f>
        <v>20</v>
      </c>
      <c r="M127" s="170">
        <f t="shared" ref="M127" si="145">E127+I127</f>
        <v>20</v>
      </c>
      <c r="N127" s="170">
        <f t="shared" ref="N127" si="146">F127+J127</f>
        <v>15.3</v>
      </c>
      <c r="O127" s="170">
        <f t="shared" ref="O127" si="147">G127+K127</f>
        <v>0</v>
      </c>
      <c r="P127" s="403"/>
      <c r="Q127" s="205"/>
      <c r="R127" s="98"/>
    </row>
    <row r="128" spans="1:18" x14ac:dyDescent="0.25">
      <c r="A128" s="40"/>
      <c r="B128" s="371" t="s">
        <v>194</v>
      </c>
      <c r="C128" s="504"/>
      <c r="D128" s="390"/>
      <c r="E128" s="171"/>
      <c r="F128" s="333"/>
      <c r="G128" s="171"/>
      <c r="H128" s="277"/>
      <c r="I128" s="277"/>
      <c r="J128" s="177"/>
      <c r="K128" s="177"/>
      <c r="L128" s="178"/>
      <c r="M128" s="178"/>
      <c r="N128" s="178"/>
      <c r="O128" s="178"/>
      <c r="P128" s="403"/>
      <c r="Q128" s="205"/>
      <c r="R128" s="98"/>
    </row>
    <row r="129" spans="1:18" ht="26.25" x14ac:dyDescent="0.25">
      <c r="A129" s="40"/>
      <c r="B129" s="537" t="s">
        <v>351</v>
      </c>
      <c r="C129" s="535"/>
      <c r="D129" s="171">
        <f t="shared" ref="D129:D130" si="148">E129+G129</f>
        <v>2.6</v>
      </c>
      <c r="E129" s="171">
        <v>2.6</v>
      </c>
      <c r="F129" s="333">
        <v>2</v>
      </c>
      <c r="G129" s="171"/>
      <c r="H129" s="442">
        <f t="shared" ref="H129:H130" si="149">I129+K129</f>
        <v>0</v>
      </c>
      <c r="I129" s="68"/>
      <c r="J129" s="68"/>
      <c r="K129" s="68"/>
      <c r="L129" s="69">
        <f t="shared" ref="L129" si="150">M129+O129</f>
        <v>2.6</v>
      </c>
      <c r="M129" s="69">
        <f t="shared" ref="M129" si="151">E129+I129</f>
        <v>2.6</v>
      </c>
      <c r="N129" s="69">
        <f t="shared" ref="N129" si="152">F129+J129</f>
        <v>2</v>
      </c>
      <c r="O129" s="69"/>
      <c r="P129" s="403"/>
      <c r="Q129" s="205"/>
      <c r="R129" s="98"/>
    </row>
    <row r="130" spans="1:18" ht="26.25" x14ac:dyDescent="0.25">
      <c r="A130" s="40"/>
      <c r="B130" s="162" t="s">
        <v>533</v>
      </c>
      <c r="C130" s="508"/>
      <c r="D130" s="171">
        <f t="shared" si="148"/>
        <v>3.7</v>
      </c>
      <c r="E130" s="171">
        <v>3.7</v>
      </c>
      <c r="F130" s="171">
        <v>2.8</v>
      </c>
      <c r="G130" s="171"/>
      <c r="H130" s="442">
        <f t="shared" si="149"/>
        <v>0</v>
      </c>
      <c r="I130" s="68"/>
      <c r="J130" s="68"/>
      <c r="K130" s="68"/>
      <c r="L130" s="69">
        <f t="shared" ref="L130" si="153">M130+O130</f>
        <v>3.7</v>
      </c>
      <c r="M130" s="69">
        <f t="shared" ref="M130" si="154">E130+I130</f>
        <v>3.7</v>
      </c>
      <c r="N130" s="69">
        <f t="shared" ref="N130" si="155">F130+J130</f>
        <v>2.8</v>
      </c>
      <c r="O130" s="69"/>
      <c r="P130" s="403"/>
    </row>
    <row r="131" spans="1:18" ht="26.25" x14ac:dyDescent="0.25">
      <c r="A131" s="40"/>
      <c r="B131" s="162" t="s">
        <v>501</v>
      </c>
      <c r="C131" s="521"/>
      <c r="D131" s="168">
        <f>E131+G131</f>
        <v>13.7</v>
      </c>
      <c r="E131" s="168">
        <v>13.7</v>
      </c>
      <c r="F131" s="168">
        <v>10.5</v>
      </c>
      <c r="G131" s="276"/>
      <c r="H131" s="177">
        <f t="shared" si="56"/>
        <v>0</v>
      </c>
      <c r="I131" s="277"/>
      <c r="J131" s="177"/>
      <c r="K131" s="177"/>
      <c r="L131" s="178">
        <f t="shared" ref="L131:L140" si="156">M131+O131</f>
        <v>13.7</v>
      </c>
      <c r="M131" s="178">
        <f t="shared" ref="M131:M141" si="157">E131+I131</f>
        <v>13.7</v>
      </c>
      <c r="N131" s="178">
        <f t="shared" ref="N131:N141" si="158">F131+J131</f>
        <v>10.5</v>
      </c>
      <c r="O131" s="178">
        <f t="shared" ref="O131:O141" si="159">G131+K131</f>
        <v>0</v>
      </c>
      <c r="P131" s="403"/>
      <c r="Q131" s="205"/>
      <c r="R131" s="98"/>
    </row>
    <row r="132" spans="1:18" x14ac:dyDescent="0.25">
      <c r="A132" s="32" t="s">
        <v>101</v>
      </c>
      <c r="B132" s="29" t="s">
        <v>419</v>
      </c>
      <c r="C132" s="504" t="s">
        <v>51</v>
      </c>
      <c r="D132" s="479">
        <f>E132+G132</f>
        <v>12.9</v>
      </c>
      <c r="E132" s="168">
        <f>SUM(E134:E135)</f>
        <v>12.9</v>
      </c>
      <c r="F132" s="168">
        <f t="shared" ref="F132:G132" si="160">SUM(F134:F135)</f>
        <v>9.9</v>
      </c>
      <c r="G132" s="168">
        <f t="shared" si="160"/>
        <v>0</v>
      </c>
      <c r="H132" s="212">
        <f t="shared" si="56"/>
        <v>0</v>
      </c>
      <c r="I132" s="169">
        <f>SUM(I134:I135)</f>
        <v>0</v>
      </c>
      <c r="J132" s="169">
        <f t="shared" ref="J132:K132" si="161">SUM(J134:J135)</f>
        <v>0</v>
      </c>
      <c r="K132" s="169">
        <f t="shared" si="161"/>
        <v>0</v>
      </c>
      <c r="L132" s="170">
        <f>M132+O132</f>
        <v>12.9</v>
      </c>
      <c r="M132" s="170">
        <f t="shared" si="157"/>
        <v>12.9</v>
      </c>
      <c r="N132" s="170">
        <f t="shared" si="158"/>
        <v>9.9</v>
      </c>
      <c r="O132" s="170">
        <f t="shared" si="159"/>
        <v>0</v>
      </c>
      <c r="P132" s="403"/>
      <c r="Q132" s="205"/>
      <c r="R132" s="98"/>
    </row>
    <row r="133" spans="1:18" x14ac:dyDescent="0.25">
      <c r="A133" s="40"/>
      <c r="B133" s="371" t="s">
        <v>194</v>
      </c>
      <c r="C133" s="504"/>
      <c r="D133" s="390"/>
      <c r="E133" s="171"/>
      <c r="F133" s="333"/>
      <c r="G133" s="171"/>
      <c r="H133" s="277"/>
      <c r="I133" s="279"/>
      <c r="J133" s="177"/>
      <c r="K133" s="279"/>
      <c r="L133" s="178"/>
      <c r="M133" s="280"/>
      <c r="N133" s="178"/>
      <c r="O133" s="282"/>
      <c r="P133" s="403"/>
      <c r="Q133" s="205"/>
      <c r="R133" s="98"/>
    </row>
    <row r="134" spans="1:18" ht="26.25" x14ac:dyDescent="0.25">
      <c r="A134" s="40"/>
      <c r="B134" s="162" t="s">
        <v>533</v>
      </c>
      <c r="C134" s="508"/>
      <c r="D134" s="171">
        <f t="shared" ref="D134" si="162">E134+G134</f>
        <v>1.4</v>
      </c>
      <c r="E134" s="171">
        <v>1.4</v>
      </c>
      <c r="F134" s="171">
        <v>1.1000000000000001</v>
      </c>
      <c r="G134" s="171"/>
      <c r="H134" s="442">
        <f t="shared" ref="H134" si="163">I134+K134</f>
        <v>0</v>
      </c>
      <c r="I134" s="68"/>
      <c r="J134" s="68"/>
      <c r="K134" s="68"/>
      <c r="L134" s="69">
        <f t="shared" ref="L134" si="164">M134+O134</f>
        <v>1.4</v>
      </c>
      <c r="M134" s="69">
        <f t="shared" ref="M134" si="165">E134+I134</f>
        <v>1.4</v>
      </c>
      <c r="N134" s="69">
        <f t="shared" ref="N134" si="166">F134+J134</f>
        <v>1.1000000000000001</v>
      </c>
      <c r="O134" s="69"/>
      <c r="P134" s="403"/>
    </row>
    <row r="135" spans="1:18" ht="26.25" x14ac:dyDescent="0.25">
      <c r="A135" s="243"/>
      <c r="B135" s="167" t="s">
        <v>501</v>
      </c>
      <c r="C135" s="527"/>
      <c r="D135" s="168">
        <f>E135+G135</f>
        <v>11.5</v>
      </c>
      <c r="E135" s="168">
        <v>11.5</v>
      </c>
      <c r="F135" s="168">
        <v>8.8000000000000007</v>
      </c>
      <c r="G135" s="278"/>
      <c r="H135" s="172">
        <f t="shared" si="56"/>
        <v>0</v>
      </c>
      <c r="I135" s="308"/>
      <c r="J135" s="172"/>
      <c r="K135" s="308"/>
      <c r="L135" s="173">
        <f t="shared" si="156"/>
        <v>11.5</v>
      </c>
      <c r="M135" s="309">
        <f t="shared" si="157"/>
        <v>11.5</v>
      </c>
      <c r="N135" s="173">
        <f t="shared" si="158"/>
        <v>8.8000000000000007</v>
      </c>
      <c r="O135" s="219">
        <f t="shared" si="159"/>
        <v>0</v>
      </c>
      <c r="P135" s="403"/>
      <c r="Q135" s="205"/>
      <c r="R135" s="98"/>
    </row>
    <row r="136" spans="1:18" x14ac:dyDescent="0.25">
      <c r="A136" s="32" t="s">
        <v>102</v>
      </c>
      <c r="B136" s="35" t="s">
        <v>391</v>
      </c>
      <c r="C136" s="503" t="s">
        <v>51</v>
      </c>
      <c r="D136" s="479">
        <f>E136+G136</f>
        <v>19.8</v>
      </c>
      <c r="E136" s="168">
        <f>SUM(E138:E140)</f>
        <v>19.8</v>
      </c>
      <c r="F136" s="168">
        <f>SUM(F138:F140)</f>
        <v>15.2</v>
      </c>
      <c r="G136" s="168">
        <f t="shared" ref="G136" si="167">SUM(G139:G140)</f>
        <v>0</v>
      </c>
      <c r="H136" s="212">
        <f t="shared" ref="H136" si="168">I136+K136</f>
        <v>0</v>
      </c>
      <c r="I136" s="169">
        <f>SUM(I138:I140)</f>
        <v>0</v>
      </c>
      <c r="J136" s="169">
        <f t="shared" ref="J136:K136" si="169">SUM(J138:J140)</f>
        <v>0</v>
      </c>
      <c r="K136" s="169">
        <f t="shared" si="169"/>
        <v>0</v>
      </c>
      <c r="L136" s="170">
        <f>M136+O136</f>
        <v>19.8</v>
      </c>
      <c r="M136" s="170">
        <f>E136+I136</f>
        <v>19.8</v>
      </c>
      <c r="N136" s="170">
        <f>F136+J136</f>
        <v>15.2</v>
      </c>
      <c r="O136" s="170">
        <f t="shared" ref="O136" si="170">G136+K136</f>
        <v>0</v>
      </c>
      <c r="P136" s="403"/>
      <c r="Q136" s="205"/>
      <c r="R136" s="98"/>
    </row>
    <row r="137" spans="1:18" x14ac:dyDescent="0.25">
      <c r="A137" s="40"/>
      <c r="B137" s="371" t="s">
        <v>194</v>
      </c>
      <c r="C137" s="504"/>
      <c r="D137" s="390"/>
      <c r="E137" s="171"/>
      <c r="F137" s="333"/>
      <c r="G137" s="171"/>
      <c r="H137" s="277"/>
      <c r="I137" s="279"/>
      <c r="J137" s="177"/>
      <c r="K137" s="279"/>
      <c r="L137" s="178"/>
      <c r="M137" s="280"/>
      <c r="N137" s="178"/>
      <c r="O137" s="282"/>
      <c r="P137" s="403"/>
      <c r="Q137" s="205"/>
      <c r="R137" s="98"/>
    </row>
    <row r="138" spans="1:18" ht="26.25" x14ac:dyDescent="0.25">
      <c r="A138" s="40"/>
      <c r="B138" s="537" t="s">
        <v>351</v>
      </c>
      <c r="C138" s="535"/>
      <c r="D138" s="171">
        <f t="shared" ref="D138:D139" si="171">E138+G138</f>
        <v>4.9000000000000004</v>
      </c>
      <c r="E138" s="171">
        <v>4.9000000000000004</v>
      </c>
      <c r="F138" s="333">
        <v>3.8</v>
      </c>
      <c r="G138" s="171"/>
      <c r="H138" s="442">
        <f t="shared" ref="H138:H139" si="172">I138+K138</f>
        <v>0</v>
      </c>
      <c r="I138" s="68"/>
      <c r="J138" s="68"/>
      <c r="K138" s="68"/>
      <c r="L138" s="69">
        <f t="shared" ref="L138" si="173">M138+O138</f>
        <v>4.9000000000000004</v>
      </c>
      <c r="M138" s="69">
        <f t="shared" ref="M138" si="174">E138+I138</f>
        <v>4.9000000000000004</v>
      </c>
      <c r="N138" s="69">
        <f t="shared" ref="N138" si="175">F138+J138</f>
        <v>3.8</v>
      </c>
      <c r="O138" s="69"/>
      <c r="P138" s="403"/>
      <c r="Q138" s="205"/>
      <c r="R138" s="98"/>
    </row>
    <row r="139" spans="1:18" ht="26.25" x14ac:dyDescent="0.25">
      <c r="A139" s="40"/>
      <c r="B139" s="162" t="s">
        <v>533</v>
      </c>
      <c r="C139" s="508"/>
      <c r="D139" s="171">
        <f t="shared" si="171"/>
        <v>1.7</v>
      </c>
      <c r="E139" s="171">
        <v>1.7</v>
      </c>
      <c r="F139" s="171">
        <v>1.3</v>
      </c>
      <c r="G139" s="171"/>
      <c r="H139" s="442">
        <f t="shared" si="172"/>
        <v>0</v>
      </c>
      <c r="I139" s="68"/>
      <c r="J139" s="68"/>
      <c r="K139" s="68"/>
      <c r="L139" s="69">
        <f t="shared" ref="L139" si="176">M139+O139</f>
        <v>1.7</v>
      </c>
      <c r="M139" s="69">
        <f t="shared" ref="M139" si="177">E139+I139</f>
        <v>1.7</v>
      </c>
      <c r="N139" s="69">
        <f t="shared" ref="N139" si="178">F139+J139</f>
        <v>1.3</v>
      </c>
      <c r="O139" s="69"/>
      <c r="P139" s="403"/>
    </row>
    <row r="140" spans="1:18" ht="26.25" x14ac:dyDescent="0.25">
      <c r="A140" s="40"/>
      <c r="B140" s="162" t="s">
        <v>501</v>
      </c>
      <c r="C140" s="527"/>
      <c r="D140" s="168">
        <f>E140+G140</f>
        <v>13.2</v>
      </c>
      <c r="E140" s="168">
        <v>13.2</v>
      </c>
      <c r="F140" s="168">
        <v>10.1</v>
      </c>
      <c r="G140" s="278"/>
      <c r="H140" s="172">
        <f t="shared" si="56"/>
        <v>0</v>
      </c>
      <c r="I140" s="308"/>
      <c r="J140" s="172"/>
      <c r="K140" s="308"/>
      <c r="L140" s="173">
        <f t="shared" si="156"/>
        <v>13.2</v>
      </c>
      <c r="M140" s="309">
        <f t="shared" si="157"/>
        <v>13.2</v>
      </c>
      <c r="N140" s="173">
        <f t="shared" si="158"/>
        <v>10.1</v>
      </c>
      <c r="O140" s="219">
        <f t="shared" si="159"/>
        <v>0</v>
      </c>
      <c r="P140" s="403"/>
      <c r="Q140" s="205"/>
      <c r="R140" s="98"/>
    </row>
    <row r="141" spans="1:18" x14ac:dyDescent="0.25">
      <c r="A141" s="32" t="s">
        <v>103</v>
      </c>
      <c r="B141" s="29" t="s">
        <v>46</v>
      </c>
      <c r="C141" s="638" t="s">
        <v>51</v>
      </c>
      <c r="D141" s="479">
        <f>E141+G141</f>
        <v>5.6</v>
      </c>
      <c r="E141" s="168">
        <f>SUM(E143:E144)</f>
        <v>5.6</v>
      </c>
      <c r="F141" s="168">
        <f t="shared" ref="F141:G141" si="179">SUM(F143:F144)</f>
        <v>4.3</v>
      </c>
      <c r="G141" s="168">
        <f t="shared" si="179"/>
        <v>0</v>
      </c>
      <c r="H141" s="212">
        <f t="shared" ref="H141:H203" si="180">I141+K141</f>
        <v>0</v>
      </c>
      <c r="I141" s="169">
        <f>SUM(I143:I144)</f>
        <v>0</v>
      </c>
      <c r="J141" s="169">
        <f t="shared" ref="J141:K141" si="181">SUM(J143:J144)</f>
        <v>0</v>
      </c>
      <c r="K141" s="169">
        <f t="shared" si="181"/>
        <v>0</v>
      </c>
      <c r="L141" s="170">
        <f>M141+O141</f>
        <v>5.6</v>
      </c>
      <c r="M141" s="170">
        <f t="shared" si="157"/>
        <v>5.6</v>
      </c>
      <c r="N141" s="170">
        <f t="shared" si="158"/>
        <v>4.3</v>
      </c>
      <c r="O141" s="170">
        <f t="shared" si="159"/>
        <v>0</v>
      </c>
      <c r="P141" s="403"/>
      <c r="Q141" s="205"/>
      <c r="R141" s="98"/>
    </row>
    <row r="142" spans="1:18" x14ac:dyDescent="0.25">
      <c r="A142" s="40"/>
      <c r="B142" s="371" t="s">
        <v>194</v>
      </c>
      <c r="C142" s="640"/>
      <c r="D142" s="390"/>
      <c r="E142" s="171"/>
      <c r="F142" s="333"/>
      <c r="G142" s="171"/>
      <c r="H142" s="277"/>
      <c r="I142" s="277"/>
      <c r="J142" s="177"/>
      <c r="K142" s="177"/>
      <c r="L142" s="178"/>
      <c r="M142" s="178"/>
      <c r="N142" s="178"/>
      <c r="O142" s="178"/>
      <c r="P142" s="403"/>
      <c r="Q142" s="205"/>
      <c r="R142" s="98"/>
    </row>
    <row r="143" spans="1:18" ht="26.25" x14ac:dyDescent="0.25">
      <c r="A143" s="40"/>
      <c r="B143" s="162" t="s">
        <v>533</v>
      </c>
      <c r="C143" s="641"/>
      <c r="D143" s="171">
        <f t="shared" ref="D143" si="182">E143+G143</f>
        <v>2</v>
      </c>
      <c r="E143" s="171">
        <v>2</v>
      </c>
      <c r="F143" s="171">
        <v>1.5</v>
      </c>
      <c r="G143" s="171"/>
      <c r="H143" s="442">
        <f t="shared" ref="H143" si="183">I143+K143</f>
        <v>0</v>
      </c>
      <c r="I143" s="68"/>
      <c r="J143" s="68"/>
      <c r="K143" s="68"/>
      <c r="L143" s="69">
        <f t="shared" ref="L143" si="184">M143+O143</f>
        <v>2</v>
      </c>
      <c r="M143" s="69">
        <f t="shared" ref="M143" si="185">E143+I143</f>
        <v>2</v>
      </c>
      <c r="N143" s="69">
        <f t="shared" ref="N143" si="186">F143+J143</f>
        <v>1.5</v>
      </c>
      <c r="O143" s="69"/>
      <c r="P143" s="403"/>
    </row>
    <row r="144" spans="1:18" s="37" customFormat="1" ht="26.25" x14ac:dyDescent="0.25">
      <c r="A144" s="243"/>
      <c r="B144" s="167" t="s">
        <v>501</v>
      </c>
      <c r="C144" s="641"/>
      <c r="D144" s="168">
        <f>E144+G144</f>
        <v>3.6</v>
      </c>
      <c r="E144" s="168">
        <v>3.6</v>
      </c>
      <c r="F144" s="168">
        <v>2.8</v>
      </c>
      <c r="G144" s="276"/>
      <c r="H144" s="177">
        <f t="shared" si="180"/>
        <v>0</v>
      </c>
      <c r="I144" s="277"/>
      <c r="J144" s="177"/>
      <c r="K144" s="177"/>
      <c r="L144" s="170">
        <f t="shared" ref="L144" si="187">M144+O144</f>
        <v>3.6</v>
      </c>
      <c r="M144" s="170">
        <f t="shared" ref="M144" si="188">E144+I144</f>
        <v>3.6</v>
      </c>
      <c r="N144" s="170">
        <f t="shared" ref="N144" si="189">F144+J144</f>
        <v>2.8</v>
      </c>
      <c r="O144" s="170">
        <f t="shared" ref="O144" si="190">G144+K144</f>
        <v>0</v>
      </c>
      <c r="P144" s="403"/>
      <c r="Q144" s="215"/>
      <c r="R144" s="216"/>
    </row>
    <row r="145" spans="1:18" x14ac:dyDescent="0.25">
      <c r="A145" s="32" t="s">
        <v>104</v>
      </c>
      <c r="B145" s="26" t="s">
        <v>43</v>
      </c>
      <c r="C145" s="503" t="s">
        <v>51</v>
      </c>
      <c r="D145" s="479">
        <f>E145+G145</f>
        <v>6.1</v>
      </c>
      <c r="E145" s="168">
        <f>SUM(E147:E148)</f>
        <v>6.1</v>
      </c>
      <c r="F145" s="168">
        <f t="shared" ref="F145:G145" si="191">SUM(F147:F148)</f>
        <v>4.6999999999999993</v>
      </c>
      <c r="G145" s="168">
        <f t="shared" si="191"/>
        <v>0</v>
      </c>
      <c r="H145" s="212">
        <f t="shared" ref="H145" si="192">I145+K145</f>
        <v>0</v>
      </c>
      <c r="I145" s="169">
        <f>SUM(I147:I148)</f>
        <v>0</v>
      </c>
      <c r="J145" s="169">
        <f t="shared" ref="J145:K145" si="193">SUM(J147:J148)</f>
        <v>0</v>
      </c>
      <c r="K145" s="169">
        <f t="shared" si="193"/>
        <v>0</v>
      </c>
      <c r="L145" s="170">
        <f>M145+O145</f>
        <v>6.1</v>
      </c>
      <c r="M145" s="170">
        <f t="shared" ref="M145" si="194">E145+I145</f>
        <v>6.1</v>
      </c>
      <c r="N145" s="170">
        <f t="shared" ref="N145" si="195">F145+J145</f>
        <v>4.6999999999999993</v>
      </c>
      <c r="O145" s="170">
        <f t="shared" ref="O145" si="196">G145+K145</f>
        <v>0</v>
      </c>
      <c r="P145" s="403"/>
      <c r="Q145" s="205"/>
      <c r="R145" s="98"/>
    </row>
    <row r="146" spans="1:18" x14ac:dyDescent="0.25">
      <c r="A146" s="40"/>
      <c r="B146" s="371" t="s">
        <v>194</v>
      </c>
      <c r="C146" s="504"/>
      <c r="D146" s="390"/>
      <c r="E146" s="171"/>
      <c r="F146" s="333"/>
      <c r="G146" s="171"/>
      <c r="H146" s="277"/>
      <c r="I146" s="279"/>
      <c r="J146" s="177"/>
      <c r="K146" s="279"/>
      <c r="L146" s="178"/>
      <c r="M146" s="280"/>
      <c r="N146" s="178"/>
      <c r="O146" s="282"/>
      <c r="P146" s="403"/>
      <c r="Q146" s="205"/>
      <c r="R146" s="98"/>
    </row>
    <row r="147" spans="1:18" ht="26.25" x14ac:dyDescent="0.25">
      <c r="A147" s="40"/>
      <c r="B147" s="162" t="s">
        <v>533</v>
      </c>
      <c r="C147" s="508"/>
      <c r="D147" s="171">
        <f t="shared" ref="D147" si="197">E147+G147</f>
        <v>2.5</v>
      </c>
      <c r="E147" s="171">
        <v>2.5</v>
      </c>
      <c r="F147" s="171">
        <v>1.9</v>
      </c>
      <c r="G147" s="171"/>
      <c r="H147" s="442">
        <f t="shared" ref="H147" si="198">I147+K147</f>
        <v>0</v>
      </c>
      <c r="I147" s="68"/>
      <c r="J147" s="68"/>
      <c r="K147" s="68"/>
      <c r="L147" s="69">
        <f t="shared" ref="L147" si="199">M147+O147</f>
        <v>2.5</v>
      </c>
      <c r="M147" s="69">
        <f t="shared" ref="M147" si="200">E147+I147</f>
        <v>2.5</v>
      </c>
      <c r="N147" s="69">
        <f t="shared" ref="N147" si="201">F147+J147</f>
        <v>1.9</v>
      </c>
      <c r="O147" s="69"/>
      <c r="P147" s="403"/>
    </row>
    <row r="148" spans="1:18" ht="26.25" x14ac:dyDescent="0.25">
      <c r="A148" s="40"/>
      <c r="B148" s="162" t="s">
        <v>501</v>
      </c>
      <c r="C148" s="527"/>
      <c r="D148" s="168">
        <f>E148+G148</f>
        <v>3.6</v>
      </c>
      <c r="E148" s="168">
        <v>3.6</v>
      </c>
      <c r="F148" s="168">
        <v>2.8</v>
      </c>
      <c r="G148" s="278"/>
      <c r="H148" s="172">
        <f t="shared" si="180"/>
        <v>0</v>
      </c>
      <c r="I148" s="308"/>
      <c r="J148" s="172"/>
      <c r="K148" s="308"/>
      <c r="L148" s="173">
        <f>M148+O148</f>
        <v>3.6</v>
      </c>
      <c r="M148" s="309">
        <f t="shared" ref="M148:O149" si="202">E148+I148</f>
        <v>3.6</v>
      </c>
      <c r="N148" s="173">
        <f t="shared" si="202"/>
        <v>2.8</v>
      </c>
      <c r="O148" s="219">
        <f t="shared" si="202"/>
        <v>0</v>
      </c>
      <c r="P148" s="403"/>
      <c r="Q148" s="205"/>
      <c r="R148" s="98"/>
    </row>
    <row r="149" spans="1:18" x14ac:dyDescent="0.25">
      <c r="A149" s="32" t="s">
        <v>105</v>
      </c>
      <c r="B149" s="29" t="s">
        <v>45</v>
      </c>
      <c r="C149" s="638" t="s">
        <v>51</v>
      </c>
      <c r="D149" s="479">
        <f>E149+G149</f>
        <v>5</v>
      </c>
      <c r="E149" s="168">
        <f>SUM(E151:E152)</f>
        <v>5</v>
      </c>
      <c r="F149" s="168">
        <f t="shared" ref="F149:G149" si="203">SUM(F151:F152)</f>
        <v>3.9</v>
      </c>
      <c r="G149" s="168">
        <f t="shared" si="203"/>
        <v>0</v>
      </c>
      <c r="H149" s="212">
        <f t="shared" si="180"/>
        <v>0</v>
      </c>
      <c r="I149" s="169">
        <f>SUM(I151:I152)</f>
        <v>0</v>
      </c>
      <c r="J149" s="169">
        <f t="shared" ref="J149:K149" si="204">SUM(J151:J152)</f>
        <v>0</v>
      </c>
      <c r="K149" s="169">
        <f t="shared" si="204"/>
        <v>0</v>
      </c>
      <c r="L149" s="170">
        <f>M149+O149</f>
        <v>5</v>
      </c>
      <c r="M149" s="170">
        <f t="shared" si="202"/>
        <v>5</v>
      </c>
      <c r="N149" s="170">
        <f t="shared" si="202"/>
        <v>3.9</v>
      </c>
      <c r="O149" s="170">
        <f t="shared" si="202"/>
        <v>0</v>
      </c>
      <c r="P149" s="403"/>
      <c r="Q149" s="205"/>
      <c r="R149" s="98"/>
    </row>
    <row r="150" spans="1:18" x14ac:dyDescent="0.25">
      <c r="A150" s="40"/>
      <c r="B150" s="371" t="s">
        <v>194</v>
      </c>
      <c r="C150" s="640"/>
      <c r="D150" s="390"/>
      <c r="E150" s="171"/>
      <c r="F150" s="333"/>
      <c r="G150" s="171"/>
      <c r="H150" s="277"/>
      <c r="I150" s="277"/>
      <c r="J150" s="177"/>
      <c r="K150" s="177"/>
      <c r="L150" s="178"/>
      <c r="M150" s="178"/>
      <c r="N150" s="178"/>
      <c r="O150" s="178"/>
      <c r="P150" s="403"/>
      <c r="Q150" s="205"/>
      <c r="R150" s="98"/>
    </row>
    <row r="151" spans="1:18" ht="26.25" x14ac:dyDescent="0.25">
      <c r="A151" s="40"/>
      <c r="B151" s="162" t="s">
        <v>533</v>
      </c>
      <c r="C151" s="641"/>
      <c r="D151" s="171">
        <f t="shared" ref="D151" si="205">E151+G151</f>
        <v>1.4</v>
      </c>
      <c r="E151" s="171">
        <v>1.4</v>
      </c>
      <c r="F151" s="171">
        <v>1.1000000000000001</v>
      </c>
      <c r="G151" s="171"/>
      <c r="H151" s="442">
        <f t="shared" ref="H151" si="206">I151+K151</f>
        <v>0</v>
      </c>
      <c r="I151" s="68"/>
      <c r="J151" s="68"/>
      <c r="K151" s="68"/>
      <c r="L151" s="69">
        <f t="shared" ref="L151" si="207">M151+O151</f>
        <v>1.4</v>
      </c>
      <c r="M151" s="69">
        <f t="shared" ref="M151" si="208">E151+I151</f>
        <v>1.4</v>
      </c>
      <c r="N151" s="69">
        <f t="shared" ref="N151" si="209">F151+J151</f>
        <v>1.1000000000000001</v>
      </c>
      <c r="O151" s="69"/>
      <c r="P151" s="403"/>
    </row>
    <row r="152" spans="1:18" s="37" customFormat="1" ht="26.25" x14ac:dyDescent="0.25">
      <c r="A152" s="243"/>
      <c r="B152" s="162" t="s">
        <v>501</v>
      </c>
      <c r="C152" s="642"/>
      <c r="D152" s="168">
        <f>E152+G152</f>
        <v>3.6</v>
      </c>
      <c r="E152" s="168">
        <v>3.6</v>
      </c>
      <c r="F152" s="168">
        <v>2.8</v>
      </c>
      <c r="G152" s="276"/>
      <c r="H152" s="172">
        <f t="shared" si="180"/>
        <v>0</v>
      </c>
      <c r="I152" s="214"/>
      <c r="J152" s="172"/>
      <c r="K152" s="172"/>
      <c r="L152" s="170">
        <f t="shared" ref="L152" si="210">M152+O152</f>
        <v>3.6</v>
      </c>
      <c r="M152" s="170">
        <f t="shared" ref="M152" si="211">E152+I152</f>
        <v>3.6</v>
      </c>
      <c r="N152" s="170">
        <f t="shared" ref="N152" si="212">F152+J152</f>
        <v>2.8</v>
      </c>
      <c r="O152" s="170">
        <f t="shared" ref="O152" si="213">G152+K152</f>
        <v>0</v>
      </c>
      <c r="P152" s="403"/>
      <c r="Q152" s="215"/>
      <c r="R152" s="216"/>
    </row>
    <row r="153" spans="1:18" x14ac:dyDescent="0.25">
      <c r="A153" s="32" t="s">
        <v>106</v>
      </c>
      <c r="B153" s="29" t="s">
        <v>165</v>
      </c>
      <c r="C153" s="638" t="s">
        <v>51</v>
      </c>
      <c r="D153" s="479">
        <f>E153+G153</f>
        <v>9.1</v>
      </c>
      <c r="E153" s="168">
        <f>SUM(E155:E156)</f>
        <v>9.1</v>
      </c>
      <c r="F153" s="168">
        <f t="shared" ref="F153:G153" si="214">SUM(F155:F156)</f>
        <v>6.9</v>
      </c>
      <c r="G153" s="168">
        <f t="shared" si="214"/>
        <v>0</v>
      </c>
      <c r="H153" s="212">
        <f t="shared" si="180"/>
        <v>0</v>
      </c>
      <c r="I153" s="169">
        <f>SUM(I155:I156)</f>
        <v>0</v>
      </c>
      <c r="J153" s="169">
        <f t="shared" ref="J153:K153" si="215">SUM(J155:J156)</f>
        <v>0</v>
      </c>
      <c r="K153" s="169">
        <f t="shared" si="215"/>
        <v>0</v>
      </c>
      <c r="L153" s="170">
        <f>M153+O153</f>
        <v>9.1</v>
      </c>
      <c r="M153" s="170">
        <f>E153+I153</f>
        <v>9.1</v>
      </c>
      <c r="N153" s="170">
        <f>F153+J153</f>
        <v>6.9</v>
      </c>
      <c r="O153" s="170">
        <f>G153+K153</f>
        <v>0</v>
      </c>
      <c r="P153" s="403"/>
      <c r="Q153" s="205"/>
      <c r="R153" s="98"/>
    </row>
    <row r="154" spans="1:18" x14ac:dyDescent="0.25">
      <c r="A154" s="40"/>
      <c r="B154" s="371" t="s">
        <v>194</v>
      </c>
      <c r="C154" s="640"/>
      <c r="D154" s="390"/>
      <c r="E154" s="171"/>
      <c r="F154" s="333"/>
      <c r="G154" s="171"/>
      <c r="H154" s="277"/>
      <c r="I154" s="277"/>
      <c r="J154" s="177"/>
      <c r="K154" s="177"/>
      <c r="L154" s="178"/>
      <c r="M154" s="178"/>
      <c r="N154" s="178"/>
      <c r="O154" s="178"/>
      <c r="P154" s="403"/>
      <c r="Q154" s="205"/>
      <c r="R154" s="98"/>
    </row>
    <row r="155" spans="1:18" ht="26.25" x14ac:dyDescent="0.25">
      <c r="A155" s="40"/>
      <c r="B155" s="162" t="s">
        <v>533</v>
      </c>
      <c r="C155" s="641"/>
      <c r="D155" s="171">
        <f t="shared" ref="D155" si="216">E155+G155</f>
        <v>2.5</v>
      </c>
      <c r="E155" s="171">
        <v>2.5</v>
      </c>
      <c r="F155" s="171">
        <v>1.9</v>
      </c>
      <c r="G155" s="171"/>
      <c r="H155" s="442">
        <f t="shared" ref="H155" si="217">I155+K155</f>
        <v>0</v>
      </c>
      <c r="I155" s="68"/>
      <c r="J155" s="68"/>
      <c r="K155" s="68"/>
      <c r="L155" s="69">
        <f t="shared" ref="L155" si="218">M155+O155</f>
        <v>2.5</v>
      </c>
      <c r="M155" s="69">
        <f t="shared" ref="M155" si="219">E155+I155</f>
        <v>2.5</v>
      </c>
      <c r="N155" s="69">
        <f t="shared" ref="N155" si="220">F155+J155</f>
        <v>1.9</v>
      </c>
      <c r="O155" s="69"/>
      <c r="P155" s="403"/>
    </row>
    <row r="156" spans="1:18" s="37" customFormat="1" ht="26.25" x14ac:dyDescent="0.25">
      <c r="A156" s="243"/>
      <c r="B156" s="162" t="s">
        <v>501</v>
      </c>
      <c r="C156" s="642"/>
      <c r="D156" s="168">
        <f>E156+G156</f>
        <v>6.6</v>
      </c>
      <c r="E156" s="168">
        <v>6.6</v>
      </c>
      <c r="F156" s="168">
        <v>5</v>
      </c>
      <c r="G156" s="276"/>
      <c r="H156" s="172">
        <f t="shared" si="180"/>
        <v>0</v>
      </c>
      <c r="I156" s="214"/>
      <c r="J156" s="172"/>
      <c r="K156" s="172"/>
      <c r="L156" s="170">
        <f t="shared" ref="L156" si="221">M156+O156</f>
        <v>6.6</v>
      </c>
      <c r="M156" s="170">
        <f t="shared" ref="M156" si="222">E156+I156</f>
        <v>6.6</v>
      </c>
      <c r="N156" s="170">
        <f t="shared" ref="N156" si="223">F156+J156</f>
        <v>5</v>
      </c>
      <c r="O156" s="170">
        <f t="shared" ref="O156" si="224">G156+K156</f>
        <v>0</v>
      </c>
      <c r="P156" s="403"/>
      <c r="Q156" s="215"/>
      <c r="R156" s="216"/>
    </row>
    <row r="157" spans="1:18" x14ac:dyDescent="0.25">
      <c r="A157" s="32" t="s">
        <v>107</v>
      </c>
      <c r="B157" s="29" t="s">
        <v>44</v>
      </c>
      <c r="C157" s="638" t="s">
        <v>51</v>
      </c>
      <c r="D157" s="479">
        <f>E157+G157</f>
        <v>4.2</v>
      </c>
      <c r="E157" s="168">
        <f>SUM(E159:E160)</f>
        <v>4.2</v>
      </c>
      <c r="F157" s="168">
        <f t="shared" ref="F157:G157" si="225">SUM(F159:F160)</f>
        <v>3.2</v>
      </c>
      <c r="G157" s="168">
        <f t="shared" si="225"/>
        <v>0</v>
      </c>
      <c r="H157" s="212">
        <f t="shared" si="180"/>
        <v>0</v>
      </c>
      <c r="I157" s="169">
        <f>SUM(I159:I160)</f>
        <v>0</v>
      </c>
      <c r="J157" s="169">
        <f t="shared" ref="J157:K157" si="226">SUM(J159:J160)</f>
        <v>0</v>
      </c>
      <c r="K157" s="169">
        <f t="shared" si="226"/>
        <v>0</v>
      </c>
      <c r="L157" s="170">
        <f>M157+O157</f>
        <v>4.2</v>
      </c>
      <c r="M157" s="170">
        <f>E157+I157</f>
        <v>4.2</v>
      </c>
      <c r="N157" s="170">
        <f>F157+J157</f>
        <v>3.2</v>
      </c>
      <c r="O157" s="170">
        <f>G157+K157</f>
        <v>0</v>
      </c>
      <c r="P157" s="403"/>
      <c r="Q157" s="205"/>
      <c r="R157" s="98"/>
    </row>
    <row r="158" spans="1:18" x14ac:dyDescent="0.25">
      <c r="A158" s="40"/>
      <c r="B158" s="371" t="s">
        <v>194</v>
      </c>
      <c r="C158" s="640"/>
      <c r="D158" s="390"/>
      <c r="E158" s="171"/>
      <c r="F158" s="333"/>
      <c r="G158" s="171"/>
      <c r="H158" s="277"/>
      <c r="I158" s="277"/>
      <c r="J158" s="177"/>
      <c r="K158" s="177"/>
      <c r="L158" s="178"/>
      <c r="M158" s="178"/>
      <c r="N158" s="178"/>
      <c r="O158" s="178"/>
      <c r="P158" s="403"/>
      <c r="Q158" s="205"/>
      <c r="R158" s="98"/>
    </row>
    <row r="159" spans="1:18" ht="26.25" x14ac:dyDescent="0.25">
      <c r="A159" s="40"/>
      <c r="B159" s="162" t="s">
        <v>533</v>
      </c>
      <c r="C159" s="641"/>
      <c r="D159" s="171">
        <f t="shared" ref="D159" si="227">E159+G159</f>
        <v>1.8</v>
      </c>
      <c r="E159" s="171">
        <v>1.8</v>
      </c>
      <c r="F159" s="171">
        <v>1.4</v>
      </c>
      <c r="G159" s="171"/>
      <c r="H159" s="442">
        <f t="shared" ref="H159" si="228">I159+K159</f>
        <v>0</v>
      </c>
      <c r="I159" s="68"/>
      <c r="J159" s="68"/>
      <c r="K159" s="68"/>
      <c r="L159" s="69">
        <f t="shared" ref="L159" si="229">M159+O159</f>
        <v>1.8</v>
      </c>
      <c r="M159" s="69">
        <f t="shared" ref="M159" si="230">E159+I159</f>
        <v>1.8</v>
      </c>
      <c r="N159" s="69">
        <f t="shared" ref="N159" si="231">F159+J159</f>
        <v>1.4</v>
      </c>
      <c r="O159" s="69"/>
      <c r="P159" s="403"/>
    </row>
    <row r="160" spans="1:18" s="37" customFormat="1" ht="26.25" x14ac:dyDescent="0.25">
      <c r="A160" s="243"/>
      <c r="B160" s="162" t="s">
        <v>501</v>
      </c>
      <c r="C160" s="642"/>
      <c r="D160" s="168">
        <f>E160+G160</f>
        <v>2.4</v>
      </c>
      <c r="E160" s="168">
        <v>2.4</v>
      </c>
      <c r="F160" s="168">
        <v>1.8</v>
      </c>
      <c r="G160" s="276"/>
      <c r="H160" s="172">
        <f t="shared" si="180"/>
        <v>0</v>
      </c>
      <c r="I160" s="214"/>
      <c r="J160" s="172"/>
      <c r="K160" s="172"/>
      <c r="L160" s="170">
        <f t="shared" ref="L160" si="232">M160+O160</f>
        <v>2.4</v>
      </c>
      <c r="M160" s="170">
        <f t="shared" ref="M160" si="233">E160+I160</f>
        <v>2.4</v>
      </c>
      <c r="N160" s="170">
        <f t="shared" ref="N160" si="234">F160+J160</f>
        <v>1.8</v>
      </c>
      <c r="O160" s="170">
        <f t="shared" ref="O160" si="235">G160+K160</f>
        <v>0</v>
      </c>
      <c r="P160" s="403"/>
      <c r="Q160" s="215"/>
      <c r="R160" s="216"/>
    </row>
    <row r="161" spans="1:18" x14ac:dyDescent="0.25">
      <c r="A161" s="32" t="s">
        <v>108</v>
      </c>
      <c r="B161" s="29" t="s">
        <v>47</v>
      </c>
      <c r="C161" s="638" t="s">
        <v>51</v>
      </c>
      <c r="D161" s="479">
        <f>E161+G161</f>
        <v>10.7</v>
      </c>
      <c r="E161" s="168">
        <f>SUM(E163:E165)</f>
        <v>10.7</v>
      </c>
      <c r="F161" s="168">
        <f t="shared" ref="F161:G161" si="236">SUM(F163:F165)</f>
        <v>8.1999999999999993</v>
      </c>
      <c r="G161" s="168">
        <f t="shared" si="236"/>
        <v>0</v>
      </c>
      <c r="H161" s="212">
        <f t="shared" si="180"/>
        <v>0</v>
      </c>
      <c r="I161" s="169">
        <f>SUM(I163:I165)</f>
        <v>0</v>
      </c>
      <c r="J161" s="169">
        <f t="shared" ref="J161:K161" si="237">SUM(J163:J165)</f>
        <v>0</v>
      </c>
      <c r="K161" s="169">
        <f t="shared" si="237"/>
        <v>0</v>
      </c>
      <c r="L161" s="170">
        <f>M161+O161</f>
        <v>10.7</v>
      </c>
      <c r="M161" s="170">
        <f>E161+I161</f>
        <v>10.7</v>
      </c>
      <c r="N161" s="170">
        <f>F161+J161</f>
        <v>8.1999999999999993</v>
      </c>
      <c r="O161" s="170">
        <f>G161+K161</f>
        <v>0</v>
      </c>
      <c r="P161" s="403"/>
      <c r="Q161" s="205"/>
      <c r="R161" s="98"/>
    </row>
    <row r="162" spans="1:18" x14ac:dyDescent="0.25">
      <c r="A162" s="40"/>
      <c r="B162" s="371" t="s">
        <v>194</v>
      </c>
      <c r="C162" s="640"/>
      <c r="D162" s="390"/>
      <c r="E162" s="171"/>
      <c r="F162" s="333"/>
      <c r="G162" s="171"/>
      <c r="H162" s="277"/>
      <c r="I162" s="277"/>
      <c r="J162" s="177"/>
      <c r="K162" s="177"/>
      <c r="L162" s="178"/>
      <c r="M162" s="178"/>
      <c r="N162" s="178"/>
      <c r="O162" s="178"/>
      <c r="P162" s="403"/>
      <c r="Q162" s="205"/>
      <c r="R162" s="98"/>
    </row>
    <row r="163" spans="1:18" ht="26.25" x14ac:dyDescent="0.25">
      <c r="A163" s="40"/>
      <c r="B163" s="537" t="s">
        <v>351</v>
      </c>
      <c r="C163" s="640"/>
      <c r="D163" s="171">
        <f t="shared" ref="D163:D164" si="238">E163+G163</f>
        <v>4</v>
      </c>
      <c r="E163" s="171">
        <v>4</v>
      </c>
      <c r="F163" s="333">
        <v>3.1</v>
      </c>
      <c r="G163" s="171"/>
      <c r="H163" s="442">
        <f t="shared" ref="H163:H164" si="239">I163+K163</f>
        <v>0</v>
      </c>
      <c r="I163" s="68"/>
      <c r="J163" s="68"/>
      <c r="K163" s="68"/>
      <c r="L163" s="69">
        <f t="shared" ref="L163" si="240">M163+O163</f>
        <v>4</v>
      </c>
      <c r="M163" s="69">
        <f t="shared" ref="M163" si="241">E163+I163</f>
        <v>4</v>
      </c>
      <c r="N163" s="69">
        <f t="shared" ref="N163" si="242">F163+J163</f>
        <v>3.1</v>
      </c>
      <c r="O163" s="69"/>
      <c r="P163" s="403"/>
      <c r="Q163" s="205"/>
      <c r="R163" s="98"/>
    </row>
    <row r="164" spans="1:18" ht="26.25" x14ac:dyDescent="0.25">
      <c r="A164" s="40"/>
      <c r="B164" s="162" t="s">
        <v>533</v>
      </c>
      <c r="C164" s="641"/>
      <c r="D164" s="171">
        <f t="shared" si="238"/>
        <v>1.6</v>
      </c>
      <c r="E164" s="171">
        <v>1.6</v>
      </c>
      <c r="F164" s="171">
        <v>1.2</v>
      </c>
      <c r="G164" s="171"/>
      <c r="H164" s="442">
        <f t="shared" si="239"/>
        <v>0</v>
      </c>
      <c r="I164" s="68"/>
      <c r="J164" s="68"/>
      <c r="K164" s="68"/>
      <c r="L164" s="69">
        <f t="shared" ref="L164" si="243">M164+O164</f>
        <v>1.6</v>
      </c>
      <c r="M164" s="69">
        <f t="shared" ref="M164" si="244">E164+I164</f>
        <v>1.6</v>
      </c>
      <c r="N164" s="69">
        <f t="shared" ref="N164" si="245">F164+J164</f>
        <v>1.2</v>
      </c>
      <c r="O164" s="69"/>
      <c r="P164" s="403"/>
    </row>
    <row r="165" spans="1:18" s="37" customFormat="1" ht="26.25" x14ac:dyDescent="0.25">
      <c r="A165" s="243"/>
      <c r="B165" s="162" t="s">
        <v>501</v>
      </c>
      <c r="C165" s="642"/>
      <c r="D165" s="168">
        <f>E165+G165</f>
        <v>5.0999999999999996</v>
      </c>
      <c r="E165" s="168">
        <v>5.0999999999999996</v>
      </c>
      <c r="F165" s="168">
        <v>3.9</v>
      </c>
      <c r="G165" s="276"/>
      <c r="H165" s="172">
        <f t="shared" si="180"/>
        <v>0</v>
      </c>
      <c r="I165" s="214"/>
      <c r="J165" s="172"/>
      <c r="K165" s="172"/>
      <c r="L165" s="170">
        <f t="shared" ref="L165" si="246">M165+O165</f>
        <v>5.0999999999999996</v>
      </c>
      <c r="M165" s="170">
        <f t="shared" ref="M165" si="247">E165+I165</f>
        <v>5.0999999999999996</v>
      </c>
      <c r="N165" s="170">
        <f t="shared" ref="N165" si="248">F165+J165</f>
        <v>3.9</v>
      </c>
      <c r="O165" s="170">
        <f t="shared" ref="O165" si="249">G165+K165</f>
        <v>0</v>
      </c>
      <c r="P165" s="403"/>
      <c r="Q165" s="215"/>
      <c r="R165" s="216"/>
    </row>
    <row r="166" spans="1:18" x14ac:dyDescent="0.25">
      <c r="A166" s="32" t="s">
        <v>109</v>
      </c>
      <c r="B166" s="29" t="s">
        <v>392</v>
      </c>
      <c r="C166" s="645" t="s">
        <v>51</v>
      </c>
      <c r="D166" s="479">
        <f>E166+G166</f>
        <v>6.5</v>
      </c>
      <c r="E166" s="168">
        <f>SUM(E168:E169)</f>
        <v>6.5</v>
      </c>
      <c r="F166" s="168">
        <f t="shared" ref="F166:G166" si="250">SUM(F168:F169)</f>
        <v>4.9000000000000004</v>
      </c>
      <c r="G166" s="168">
        <f t="shared" si="250"/>
        <v>0</v>
      </c>
      <c r="H166" s="212">
        <f t="shared" si="180"/>
        <v>0</v>
      </c>
      <c r="I166" s="169">
        <f>SUM(I168:I169)</f>
        <v>0</v>
      </c>
      <c r="J166" s="169">
        <f t="shared" ref="J166:K166" si="251">SUM(J168:J169)</f>
        <v>0</v>
      </c>
      <c r="K166" s="169">
        <f t="shared" si="251"/>
        <v>0</v>
      </c>
      <c r="L166" s="170">
        <f>M166+O166</f>
        <v>6.5</v>
      </c>
      <c r="M166" s="170">
        <f>E166+I166</f>
        <v>6.5</v>
      </c>
      <c r="N166" s="170">
        <f>F166+J166</f>
        <v>4.9000000000000004</v>
      </c>
      <c r="O166" s="170">
        <f>G166+K166</f>
        <v>0</v>
      </c>
      <c r="P166" s="403"/>
      <c r="Q166" s="205"/>
      <c r="R166" s="98"/>
    </row>
    <row r="167" spans="1:18" x14ac:dyDescent="0.25">
      <c r="A167" s="40"/>
      <c r="B167" s="371" t="s">
        <v>194</v>
      </c>
      <c r="C167" s="646"/>
      <c r="D167" s="390"/>
      <c r="E167" s="171"/>
      <c r="F167" s="333"/>
      <c r="G167" s="171"/>
      <c r="H167" s="277"/>
      <c r="I167" s="277"/>
      <c r="J167" s="177"/>
      <c r="K167" s="177"/>
      <c r="L167" s="178"/>
      <c r="M167" s="178"/>
      <c r="N167" s="178"/>
      <c r="O167" s="178"/>
      <c r="P167" s="403"/>
      <c r="Q167" s="205"/>
      <c r="R167" s="98"/>
    </row>
    <row r="168" spans="1:18" ht="26.25" x14ac:dyDescent="0.25">
      <c r="A168" s="40"/>
      <c r="B168" s="162" t="s">
        <v>533</v>
      </c>
      <c r="C168" s="647"/>
      <c r="D168" s="171">
        <f t="shared" ref="D168" si="252">E168+G168</f>
        <v>2.4</v>
      </c>
      <c r="E168" s="171">
        <v>2.4</v>
      </c>
      <c r="F168" s="171">
        <v>1.8</v>
      </c>
      <c r="G168" s="171"/>
      <c r="H168" s="442">
        <f t="shared" ref="H168" si="253">I168+K168</f>
        <v>0</v>
      </c>
      <c r="I168" s="68"/>
      <c r="J168" s="68"/>
      <c r="K168" s="68"/>
      <c r="L168" s="69">
        <f t="shared" ref="L168" si="254">M168+O168</f>
        <v>2.4</v>
      </c>
      <c r="M168" s="69">
        <f t="shared" ref="M168" si="255">E168+I168</f>
        <v>2.4</v>
      </c>
      <c r="N168" s="69">
        <f t="shared" ref="N168" si="256">F168+J168</f>
        <v>1.8</v>
      </c>
      <c r="O168" s="69"/>
      <c r="P168" s="403"/>
    </row>
    <row r="169" spans="1:18" s="37" customFormat="1" ht="26.25" x14ac:dyDescent="0.25">
      <c r="A169" s="243"/>
      <c r="B169" s="162" t="s">
        <v>501</v>
      </c>
      <c r="C169" s="648"/>
      <c r="D169" s="168">
        <f>E169+G169</f>
        <v>4.0999999999999996</v>
      </c>
      <c r="E169" s="168">
        <v>4.0999999999999996</v>
      </c>
      <c r="F169" s="168">
        <v>3.1</v>
      </c>
      <c r="G169" s="276"/>
      <c r="H169" s="172">
        <f t="shared" si="180"/>
        <v>0</v>
      </c>
      <c r="I169" s="214"/>
      <c r="J169" s="172"/>
      <c r="K169" s="172"/>
      <c r="L169" s="170">
        <f t="shared" ref="L169" si="257">M169+O169</f>
        <v>4.0999999999999996</v>
      </c>
      <c r="M169" s="170">
        <f t="shared" ref="M169" si="258">E169+I169</f>
        <v>4.0999999999999996</v>
      </c>
      <c r="N169" s="170">
        <f t="shared" ref="N169" si="259">F169+J169</f>
        <v>3.1</v>
      </c>
      <c r="O169" s="170">
        <f t="shared" ref="O169" si="260">G169+K169</f>
        <v>0</v>
      </c>
      <c r="P169" s="403"/>
      <c r="Q169" s="215"/>
      <c r="R169" s="216"/>
    </row>
    <row r="170" spans="1:18" x14ac:dyDescent="0.25">
      <c r="A170" s="32" t="s">
        <v>155</v>
      </c>
      <c r="B170" s="29" t="s">
        <v>42</v>
      </c>
      <c r="C170" s="645" t="s">
        <v>51</v>
      </c>
      <c r="D170" s="479">
        <f>E170+G170</f>
        <v>7</v>
      </c>
      <c r="E170" s="168">
        <f>SUM(E172:E173)</f>
        <v>7</v>
      </c>
      <c r="F170" s="168">
        <f t="shared" ref="F170:G170" si="261">SUM(F172:F173)</f>
        <v>5.3</v>
      </c>
      <c r="G170" s="168">
        <f t="shared" si="261"/>
        <v>0</v>
      </c>
      <c r="H170" s="212">
        <f t="shared" si="180"/>
        <v>0</v>
      </c>
      <c r="I170" s="169">
        <f>SUM(I172:I173)</f>
        <v>0</v>
      </c>
      <c r="J170" s="169">
        <f t="shared" ref="J170:K170" si="262">SUM(J172:J173)</f>
        <v>0</v>
      </c>
      <c r="K170" s="169">
        <f t="shared" si="262"/>
        <v>0</v>
      </c>
      <c r="L170" s="170">
        <f>M170+O170</f>
        <v>7</v>
      </c>
      <c r="M170" s="170">
        <f>E170+I170</f>
        <v>7</v>
      </c>
      <c r="N170" s="170">
        <f>F170+J170</f>
        <v>5.3</v>
      </c>
      <c r="O170" s="170">
        <f>G170+K170</f>
        <v>0</v>
      </c>
      <c r="P170" s="403"/>
      <c r="Q170" s="205"/>
      <c r="R170" s="98"/>
    </row>
    <row r="171" spans="1:18" x14ac:dyDescent="0.25">
      <c r="A171" s="40"/>
      <c r="B171" s="371" t="s">
        <v>194</v>
      </c>
      <c r="C171" s="646"/>
      <c r="D171" s="390"/>
      <c r="E171" s="171"/>
      <c r="F171" s="333"/>
      <c r="G171" s="171"/>
      <c r="H171" s="277"/>
      <c r="I171" s="277"/>
      <c r="J171" s="177"/>
      <c r="K171" s="177"/>
      <c r="L171" s="178"/>
      <c r="M171" s="178"/>
      <c r="N171" s="178"/>
      <c r="O171" s="178"/>
      <c r="P171" s="403"/>
      <c r="Q171" s="205"/>
      <c r="R171" s="98"/>
    </row>
    <row r="172" spans="1:18" ht="26.25" x14ac:dyDescent="0.25">
      <c r="A172" s="40"/>
      <c r="B172" s="162" t="s">
        <v>533</v>
      </c>
      <c r="C172" s="647"/>
      <c r="D172" s="171">
        <f t="shared" ref="D172" si="263">E172+G172</f>
        <v>2</v>
      </c>
      <c r="E172" s="171">
        <v>2</v>
      </c>
      <c r="F172" s="171">
        <v>1.5</v>
      </c>
      <c r="G172" s="171"/>
      <c r="H172" s="442">
        <f t="shared" ref="H172" si="264">I172+K172</f>
        <v>0</v>
      </c>
      <c r="I172" s="68"/>
      <c r="J172" s="68"/>
      <c r="K172" s="68"/>
      <c r="L172" s="69">
        <f t="shared" ref="L172" si="265">M172+O172</f>
        <v>2</v>
      </c>
      <c r="M172" s="69">
        <f t="shared" ref="M172" si="266">E172+I172</f>
        <v>2</v>
      </c>
      <c r="N172" s="69">
        <f t="shared" ref="N172" si="267">F172+J172</f>
        <v>1.5</v>
      </c>
      <c r="O172" s="69"/>
      <c r="P172" s="403"/>
    </row>
    <row r="173" spans="1:18" s="37" customFormat="1" ht="26.25" x14ac:dyDescent="0.25">
      <c r="A173" s="243"/>
      <c r="B173" s="162" t="s">
        <v>501</v>
      </c>
      <c r="C173" s="648"/>
      <c r="D173" s="168">
        <f>E173+G173</f>
        <v>5</v>
      </c>
      <c r="E173" s="168">
        <v>5</v>
      </c>
      <c r="F173" s="168">
        <v>3.8</v>
      </c>
      <c r="G173" s="276"/>
      <c r="H173" s="172">
        <f t="shared" si="180"/>
        <v>0</v>
      </c>
      <c r="I173" s="214"/>
      <c r="J173" s="172"/>
      <c r="K173" s="172"/>
      <c r="L173" s="170">
        <f t="shared" ref="L173" si="268">M173+O173</f>
        <v>5</v>
      </c>
      <c r="M173" s="170">
        <f t="shared" ref="M173" si="269">E173+I173</f>
        <v>5</v>
      </c>
      <c r="N173" s="170">
        <f t="shared" ref="N173" si="270">F173+J173</f>
        <v>3.8</v>
      </c>
      <c r="O173" s="170">
        <f t="shared" ref="O173" si="271">G173+K173</f>
        <v>0</v>
      </c>
      <c r="P173" s="403"/>
      <c r="Q173" s="215"/>
      <c r="R173" s="216"/>
    </row>
    <row r="174" spans="1:18" x14ac:dyDescent="0.25">
      <c r="A174" s="32" t="s">
        <v>156</v>
      </c>
      <c r="B174" s="29" t="s">
        <v>393</v>
      </c>
      <c r="C174" s="645" t="s">
        <v>51</v>
      </c>
      <c r="D174" s="479">
        <f>E174+G174</f>
        <v>3.8</v>
      </c>
      <c r="E174" s="168">
        <f>SUM(E176:E177)</f>
        <v>3.8</v>
      </c>
      <c r="F174" s="168">
        <f t="shared" ref="F174:G174" si="272">SUM(F176:F177)</f>
        <v>2.9000000000000004</v>
      </c>
      <c r="G174" s="168">
        <f t="shared" si="272"/>
        <v>0</v>
      </c>
      <c r="H174" s="212">
        <f>I174+K174</f>
        <v>0</v>
      </c>
      <c r="I174" s="169">
        <f>SUM(I176:I177)</f>
        <v>0</v>
      </c>
      <c r="J174" s="169">
        <f t="shared" ref="J174:K174" si="273">SUM(J176:J177)</f>
        <v>0</v>
      </c>
      <c r="K174" s="169">
        <f t="shared" si="273"/>
        <v>0</v>
      </c>
      <c r="L174" s="170">
        <f>M174+O174</f>
        <v>3.8</v>
      </c>
      <c r="M174" s="170">
        <f>E174+I174</f>
        <v>3.8</v>
      </c>
      <c r="N174" s="170">
        <f>F174+J174</f>
        <v>2.9000000000000004</v>
      </c>
      <c r="O174" s="170">
        <f>G174+K174</f>
        <v>0</v>
      </c>
      <c r="P174" s="403"/>
      <c r="Q174" s="205"/>
      <c r="R174" s="98"/>
    </row>
    <row r="175" spans="1:18" x14ac:dyDescent="0.25">
      <c r="A175" s="40"/>
      <c r="B175" s="371" t="s">
        <v>194</v>
      </c>
      <c r="C175" s="646"/>
      <c r="D175" s="390"/>
      <c r="E175" s="171"/>
      <c r="F175" s="333"/>
      <c r="G175" s="171"/>
      <c r="H175" s="277"/>
      <c r="I175" s="277"/>
      <c r="J175" s="177"/>
      <c r="K175" s="177"/>
      <c r="L175" s="178"/>
      <c r="M175" s="178"/>
      <c r="N175" s="178"/>
      <c r="O175" s="178"/>
      <c r="P175" s="403"/>
      <c r="Q175" s="205"/>
      <c r="R175" s="98"/>
    </row>
    <row r="176" spans="1:18" ht="26.25" x14ac:dyDescent="0.25">
      <c r="A176" s="40"/>
      <c r="B176" s="162" t="s">
        <v>533</v>
      </c>
      <c r="C176" s="647"/>
      <c r="D176" s="171">
        <f t="shared" ref="D176" si="274">E176+G176</f>
        <v>1.4</v>
      </c>
      <c r="E176" s="171">
        <v>1.4</v>
      </c>
      <c r="F176" s="171">
        <v>1.1000000000000001</v>
      </c>
      <c r="G176" s="171"/>
      <c r="H176" s="442">
        <f t="shared" ref="H176" si="275">I176+K176</f>
        <v>0</v>
      </c>
      <c r="I176" s="68"/>
      <c r="J176" s="68"/>
      <c r="K176" s="68"/>
      <c r="L176" s="69">
        <f t="shared" ref="L176" si="276">M176+O176</f>
        <v>1.4</v>
      </c>
      <c r="M176" s="69">
        <f t="shared" ref="M176" si="277">E176+I176</f>
        <v>1.4</v>
      </c>
      <c r="N176" s="69">
        <f t="shared" ref="N176" si="278">F176+J176</f>
        <v>1.1000000000000001</v>
      </c>
      <c r="O176" s="69"/>
      <c r="P176" s="403"/>
    </row>
    <row r="177" spans="1:18" s="37" customFormat="1" ht="26.25" x14ac:dyDescent="0.25">
      <c r="A177" s="243"/>
      <c r="B177" s="162" t="s">
        <v>501</v>
      </c>
      <c r="C177" s="648"/>
      <c r="D177" s="168">
        <f>E177+G177</f>
        <v>2.4</v>
      </c>
      <c r="E177" s="168">
        <v>2.4</v>
      </c>
      <c r="F177" s="168">
        <v>1.8</v>
      </c>
      <c r="G177" s="276"/>
      <c r="H177" s="172">
        <f>I177+K177</f>
        <v>0</v>
      </c>
      <c r="I177" s="214"/>
      <c r="J177" s="172"/>
      <c r="K177" s="172"/>
      <c r="L177" s="170">
        <f t="shared" ref="L177" si="279">M177+O177</f>
        <v>2.4</v>
      </c>
      <c r="M177" s="170">
        <f t="shared" ref="M177" si="280">E177+I177</f>
        <v>2.4</v>
      </c>
      <c r="N177" s="170">
        <f t="shared" ref="N177" si="281">F177+J177</f>
        <v>1.8</v>
      </c>
      <c r="O177" s="170">
        <f t="shared" ref="O177" si="282">G177+K177</f>
        <v>0</v>
      </c>
      <c r="P177" s="403"/>
      <c r="Q177" s="215"/>
      <c r="R177" s="216"/>
    </row>
    <row r="178" spans="1:18" x14ac:dyDescent="0.25">
      <c r="A178" s="32" t="s">
        <v>110</v>
      </c>
      <c r="B178" s="29" t="s">
        <v>41</v>
      </c>
      <c r="C178" s="645" t="s">
        <v>51</v>
      </c>
      <c r="D178" s="479">
        <f>E178+G178</f>
        <v>3.8</v>
      </c>
      <c r="E178" s="168">
        <f>SUM(E180:E181)</f>
        <v>3.8</v>
      </c>
      <c r="F178" s="168">
        <f t="shared" ref="F178:G178" si="283">SUM(F180:F181)</f>
        <v>2.9</v>
      </c>
      <c r="G178" s="168">
        <f t="shared" si="283"/>
        <v>0</v>
      </c>
      <c r="H178" s="212">
        <f t="shared" si="180"/>
        <v>0</v>
      </c>
      <c r="I178" s="169">
        <f>SUM(I180:I181)</f>
        <v>0</v>
      </c>
      <c r="J178" s="169">
        <f t="shared" ref="J178:K178" si="284">SUM(J180:J181)</f>
        <v>0</v>
      </c>
      <c r="K178" s="169">
        <f t="shared" si="284"/>
        <v>0</v>
      </c>
      <c r="L178" s="170">
        <f>M178+O178</f>
        <v>3.8</v>
      </c>
      <c r="M178" s="170">
        <f>E178+I178</f>
        <v>3.8</v>
      </c>
      <c r="N178" s="170">
        <f>F178+J178</f>
        <v>2.9</v>
      </c>
      <c r="O178" s="170">
        <f>G178+K178</f>
        <v>0</v>
      </c>
      <c r="P178" s="403"/>
      <c r="Q178" s="205"/>
      <c r="R178" s="98"/>
    </row>
    <row r="179" spans="1:18" x14ac:dyDescent="0.25">
      <c r="A179" s="40"/>
      <c r="B179" s="371" t="s">
        <v>194</v>
      </c>
      <c r="C179" s="646"/>
      <c r="D179" s="390"/>
      <c r="E179" s="171"/>
      <c r="F179" s="333"/>
      <c r="G179" s="171"/>
      <c r="H179" s="277"/>
      <c r="I179" s="277"/>
      <c r="J179" s="177"/>
      <c r="K179" s="177"/>
      <c r="L179" s="178"/>
      <c r="M179" s="178"/>
      <c r="N179" s="178"/>
      <c r="O179" s="178"/>
      <c r="P179" s="403"/>
      <c r="Q179" s="205"/>
      <c r="R179" s="98"/>
    </row>
    <row r="180" spans="1:18" ht="26.25" x14ac:dyDescent="0.25">
      <c r="A180" s="40"/>
      <c r="B180" s="162" t="s">
        <v>533</v>
      </c>
      <c r="C180" s="647"/>
      <c r="D180" s="171">
        <f t="shared" ref="D180" si="285">E180+G180</f>
        <v>1.2</v>
      </c>
      <c r="E180" s="171">
        <v>1.2</v>
      </c>
      <c r="F180" s="171">
        <v>0.9</v>
      </c>
      <c r="G180" s="171"/>
      <c r="H180" s="442">
        <f t="shared" ref="H180" si="286">I180+K180</f>
        <v>0</v>
      </c>
      <c r="I180" s="68"/>
      <c r="J180" s="68"/>
      <c r="K180" s="68"/>
      <c r="L180" s="69">
        <f t="shared" ref="L180" si="287">M180+O180</f>
        <v>1.2</v>
      </c>
      <c r="M180" s="69">
        <f t="shared" ref="M180" si="288">E180+I180</f>
        <v>1.2</v>
      </c>
      <c r="N180" s="69">
        <f t="shared" ref="N180" si="289">F180+J180</f>
        <v>0.9</v>
      </c>
      <c r="O180" s="69"/>
      <c r="P180" s="403"/>
    </row>
    <row r="181" spans="1:18" s="37" customFormat="1" ht="26.25" x14ac:dyDescent="0.25">
      <c r="A181" s="243"/>
      <c r="B181" s="162" t="s">
        <v>501</v>
      </c>
      <c r="C181" s="648"/>
      <c r="D181" s="168">
        <f>E181+G181</f>
        <v>2.6</v>
      </c>
      <c r="E181" s="168">
        <v>2.6</v>
      </c>
      <c r="F181" s="168">
        <v>2</v>
      </c>
      <c r="G181" s="276"/>
      <c r="H181" s="172">
        <f t="shared" si="180"/>
        <v>0</v>
      </c>
      <c r="I181" s="214"/>
      <c r="J181" s="172"/>
      <c r="K181" s="172"/>
      <c r="L181" s="170">
        <f t="shared" ref="L181" si="290">M181+O181</f>
        <v>2.6</v>
      </c>
      <c r="M181" s="170">
        <f t="shared" ref="M181" si="291">E181+I181</f>
        <v>2.6</v>
      </c>
      <c r="N181" s="170">
        <f t="shared" ref="N181" si="292">F181+J181</f>
        <v>2</v>
      </c>
      <c r="O181" s="170">
        <f t="shared" ref="O181" si="293">G181+K181</f>
        <v>0</v>
      </c>
      <c r="P181" s="403"/>
      <c r="Q181" s="215"/>
      <c r="R181" s="216"/>
    </row>
    <row r="182" spans="1:18" x14ac:dyDescent="0.25">
      <c r="A182" s="32" t="s">
        <v>157</v>
      </c>
      <c r="B182" s="29" t="s">
        <v>161</v>
      </c>
      <c r="C182" s="638" t="s">
        <v>51</v>
      </c>
      <c r="D182" s="479">
        <f>E182+G182</f>
        <v>5.7</v>
      </c>
      <c r="E182" s="168">
        <f>SUM(E184:E186)</f>
        <v>5.7</v>
      </c>
      <c r="F182" s="168">
        <f t="shared" ref="F182:G182" si="294">SUM(F184:F186)</f>
        <v>4.3</v>
      </c>
      <c r="G182" s="168">
        <f t="shared" si="294"/>
        <v>0</v>
      </c>
      <c r="H182" s="212">
        <f t="shared" si="180"/>
        <v>0</v>
      </c>
      <c r="I182" s="169">
        <f>SUM(I184:I186)</f>
        <v>0</v>
      </c>
      <c r="J182" s="169">
        <f t="shared" ref="J182:K182" si="295">SUM(J184:J186)</f>
        <v>0</v>
      </c>
      <c r="K182" s="169">
        <f t="shared" si="295"/>
        <v>0</v>
      </c>
      <c r="L182" s="170">
        <f>M182+O182</f>
        <v>5.7</v>
      </c>
      <c r="M182" s="170">
        <f>E182+I182</f>
        <v>5.7</v>
      </c>
      <c r="N182" s="170">
        <f>F182+J182</f>
        <v>4.3</v>
      </c>
      <c r="O182" s="170">
        <f t="shared" ref="O182" si="296">G182+K182+O184</f>
        <v>0</v>
      </c>
      <c r="P182" s="403"/>
      <c r="Q182" s="205"/>
      <c r="R182" s="98"/>
    </row>
    <row r="183" spans="1:18" x14ac:dyDescent="0.25">
      <c r="A183" s="40"/>
      <c r="B183" s="371" t="s">
        <v>194</v>
      </c>
      <c r="C183" s="640"/>
      <c r="D183" s="390"/>
      <c r="E183" s="171"/>
      <c r="F183" s="333"/>
      <c r="G183" s="171"/>
      <c r="H183" s="277"/>
      <c r="I183" s="277"/>
      <c r="J183" s="177"/>
      <c r="K183" s="177"/>
      <c r="L183" s="178"/>
      <c r="M183" s="178"/>
      <c r="N183" s="178"/>
      <c r="O183" s="178"/>
      <c r="P183" s="403"/>
      <c r="Q183" s="205"/>
      <c r="R183" s="98"/>
    </row>
    <row r="184" spans="1:18" ht="26.25" x14ac:dyDescent="0.25">
      <c r="A184" s="40"/>
      <c r="B184" s="537" t="s">
        <v>351</v>
      </c>
      <c r="C184" s="640"/>
      <c r="D184" s="171">
        <f t="shared" ref="D184:D185" si="297">E184+G184</f>
        <v>2</v>
      </c>
      <c r="E184" s="171">
        <v>2</v>
      </c>
      <c r="F184" s="333">
        <v>1.5</v>
      </c>
      <c r="G184" s="171"/>
      <c r="H184" s="442">
        <f t="shared" ref="H184:H185" si="298">I184+K184</f>
        <v>0</v>
      </c>
      <c r="I184" s="68"/>
      <c r="J184" s="68"/>
      <c r="K184" s="68"/>
      <c r="L184" s="69">
        <f t="shared" ref="L184" si="299">M184+O184</f>
        <v>2</v>
      </c>
      <c r="M184" s="69">
        <f t="shared" ref="M184" si="300">E184+I184</f>
        <v>2</v>
      </c>
      <c r="N184" s="69">
        <f t="shared" ref="N184" si="301">F184+J184</f>
        <v>1.5</v>
      </c>
      <c r="O184" s="69"/>
      <c r="P184" s="403"/>
      <c r="Q184" s="205"/>
      <c r="R184" s="98"/>
    </row>
    <row r="185" spans="1:18" ht="26.25" x14ac:dyDescent="0.25">
      <c r="A185" s="40"/>
      <c r="B185" s="162" t="s">
        <v>533</v>
      </c>
      <c r="C185" s="641"/>
      <c r="D185" s="171">
        <f t="shared" si="297"/>
        <v>1.7</v>
      </c>
      <c r="E185" s="171">
        <v>1.7</v>
      </c>
      <c r="F185" s="171">
        <v>1.3</v>
      </c>
      <c r="G185" s="171"/>
      <c r="H185" s="442">
        <f t="shared" si="298"/>
        <v>0</v>
      </c>
      <c r="I185" s="68"/>
      <c r="J185" s="68"/>
      <c r="K185" s="68"/>
      <c r="L185" s="69">
        <f t="shared" ref="L185" si="302">M185+O185</f>
        <v>1.7</v>
      </c>
      <c r="M185" s="69">
        <f t="shared" ref="M185" si="303">E185+I185</f>
        <v>1.7</v>
      </c>
      <c r="N185" s="69">
        <f t="shared" ref="N185" si="304">F185+J185</f>
        <v>1.3</v>
      </c>
      <c r="O185" s="69"/>
      <c r="P185" s="403"/>
    </row>
    <row r="186" spans="1:18" s="37" customFormat="1" ht="26.25" x14ac:dyDescent="0.25">
      <c r="A186" s="243"/>
      <c r="B186" s="162" t="s">
        <v>501</v>
      </c>
      <c r="C186" s="642"/>
      <c r="D186" s="168">
        <f>E186+G186</f>
        <v>2</v>
      </c>
      <c r="E186" s="168">
        <v>2</v>
      </c>
      <c r="F186" s="168">
        <v>1.5</v>
      </c>
      <c r="G186" s="276"/>
      <c r="H186" s="172">
        <f t="shared" si="180"/>
        <v>0</v>
      </c>
      <c r="I186" s="214"/>
      <c r="J186" s="172"/>
      <c r="K186" s="172"/>
      <c r="L186" s="170">
        <f t="shared" ref="L186" si="305">M186+O186</f>
        <v>2</v>
      </c>
      <c r="M186" s="170">
        <f t="shared" ref="M186" si="306">E186+I186</f>
        <v>2</v>
      </c>
      <c r="N186" s="170">
        <f t="shared" ref="N186" si="307">F186+J186</f>
        <v>1.5</v>
      </c>
      <c r="O186" s="170">
        <f t="shared" ref="O186" si="308">G186+K186</f>
        <v>0</v>
      </c>
      <c r="P186" s="403"/>
      <c r="Q186" s="215"/>
      <c r="R186" s="216"/>
    </row>
    <row r="187" spans="1:18" x14ac:dyDescent="0.25">
      <c r="A187" s="32" t="s">
        <v>158</v>
      </c>
      <c r="B187" s="29" t="s">
        <v>153</v>
      </c>
      <c r="C187" s="638" t="s">
        <v>51</v>
      </c>
      <c r="D187" s="479">
        <f>E187+G187</f>
        <v>10.1</v>
      </c>
      <c r="E187" s="168">
        <f>SUM(E189:E190)</f>
        <v>10.1</v>
      </c>
      <c r="F187" s="168">
        <f t="shared" ref="F187:G187" si="309">SUM(F189:F190)</f>
        <v>7.6999999999999993</v>
      </c>
      <c r="G187" s="168">
        <f t="shared" si="309"/>
        <v>0</v>
      </c>
      <c r="H187" s="212">
        <f t="shared" si="180"/>
        <v>0</v>
      </c>
      <c r="I187" s="169">
        <f>SUM(I189:I190)</f>
        <v>0</v>
      </c>
      <c r="J187" s="169">
        <f t="shared" ref="J187:K187" si="310">SUM(J189:J190)</f>
        <v>0</v>
      </c>
      <c r="K187" s="169">
        <f t="shared" si="310"/>
        <v>0</v>
      </c>
      <c r="L187" s="170">
        <f>M187+O187</f>
        <v>10.1</v>
      </c>
      <c r="M187" s="170">
        <f>E187+I187</f>
        <v>10.1</v>
      </c>
      <c r="N187" s="170">
        <f>F187+J187</f>
        <v>7.6999999999999993</v>
      </c>
      <c r="O187" s="170">
        <f>G187+K187</f>
        <v>0</v>
      </c>
      <c r="P187" s="403"/>
      <c r="Q187" s="205"/>
      <c r="R187" s="98"/>
    </row>
    <row r="188" spans="1:18" x14ac:dyDescent="0.25">
      <c r="A188" s="40"/>
      <c r="B188" s="371" t="s">
        <v>194</v>
      </c>
      <c r="C188" s="640"/>
      <c r="D188" s="390"/>
      <c r="E188" s="171"/>
      <c r="F188" s="171"/>
      <c r="G188" s="224"/>
      <c r="H188" s="277"/>
      <c r="I188" s="277"/>
      <c r="J188" s="177"/>
      <c r="K188" s="177"/>
      <c r="L188" s="178"/>
      <c r="M188" s="178"/>
      <c r="N188" s="178"/>
      <c r="O188" s="178"/>
      <c r="P188" s="403"/>
      <c r="Q188" s="205"/>
      <c r="R188" s="98"/>
    </row>
    <row r="189" spans="1:18" ht="26.25" x14ac:dyDescent="0.25">
      <c r="A189" s="40"/>
      <c r="B189" s="162" t="s">
        <v>533</v>
      </c>
      <c r="C189" s="641"/>
      <c r="D189" s="171">
        <f t="shared" ref="D189" si="311">E189+G189</f>
        <v>4.5</v>
      </c>
      <c r="E189" s="171">
        <v>4.5</v>
      </c>
      <c r="F189" s="171">
        <v>3.4</v>
      </c>
      <c r="G189" s="171"/>
      <c r="H189" s="442">
        <f t="shared" ref="H189" si="312">I189+K189</f>
        <v>0</v>
      </c>
      <c r="I189" s="68"/>
      <c r="J189" s="68"/>
      <c r="K189" s="68"/>
      <c r="L189" s="69">
        <f t="shared" ref="L189" si="313">M189+O189</f>
        <v>4.5</v>
      </c>
      <c r="M189" s="69">
        <f t="shared" ref="M189" si="314">E189+I189</f>
        <v>4.5</v>
      </c>
      <c r="N189" s="69">
        <f t="shared" ref="N189" si="315">F189+J189</f>
        <v>3.4</v>
      </c>
      <c r="O189" s="69"/>
      <c r="P189" s="403"/>
    </row>
    <row r="190" spans="1:18" s="37" customFormat="1" ht="26.25" x14ac:dyDescent="0.25">
      <c r="A190" s="243"/>
      <c r="B190" s="162" t="s">
        <v>501</v>
      </c>
      <c r="C190" s="642"/>
      <c r="D190" s="168">
        <f>E190+G190</f>
        <v>5.6</v>
      </c>
      <c r="E190" s="168">
        <v>5.6</v>
      </c>
      <c r="F190" s="168">
        <v>4.3</v>
      </c>
      <c r="G190" s="276"/>
      <c r="H190" s="172">
        <f t="shared" si="180"/>
        <v>0</v>
      </c>
      <c r="I190" s="214"/>
      <c r="J190" s="172"/>
      <c r="K190" s="172"/>
      <c r="L190" s="170">
        <f t="shared" ref="L190" si="316">M190+O190</f>
        <v>5.6</v>
      </c>
      <c r="M190" s="170">
        <f t="shared" ref="M190" si="317">E190+I190</f>
        <v>5.6</v>
      </c>
      <c r="N190" s="170">
        <f t="shared" ref="N190" si="318">F190+J190</f>
        <v>4.3</v>
      </c>
      <c r="O190" s="170">
        <f t="shared" ref="O190" si="319">G190+K190</f>
        <v>0</v>
      </c>
      <c r="P190" s="403"/>
      <c r="Q190" s="215"/>
      <c r="R190" s="216"/>
    </row>
    <row r="191" spans="1:18" x14ac:dyDescent="0.25">
      <c r="A191" s="32" t="s">
        <v>111</v>
      </c>
      <c r="B191" s="29" t="s">
        <v>34</v>
      </c>
      <c r="C191" s="638" t="s">
        <v>51</v>
      </c>
      <c r="D191" s="479">
        <f>E191+G191</f>
        <v>5.7</v>
      </c>
      <c r="E191" s="168">
        <f>SUM(E193:E194)</f>
        <v>5.7</v>
      </c>
      <c r="F191" s="168">
        <f t="shared" ref="F191:G191" si="320">SUM(F193:F194)</f>
        <v>4.3</v>
      </c>
      <c r="G191" s="168">
        <f t="shared" si="320"/>
        <v>0</v>
      </c>
      <c r="H191" s="212">
        <f t="shared" si="180"/>
        <v>0</v>
      </c>
      <c r="I191" s="169">
        <f>SUM(I193:I194)</f>
        <v>0</v>
      </c>
      <c r="J191" s="169">
        <f t="shared" ref="J191:K191" si="321">SUM(J193:J194)</f>
        <v>0</v>
      </c>
      <c r="K191" s="169">
        <f t="shared" si="321"/>
        <v>0</v>
      </c>
      <c r="L191" s="170">
        <f>M191+O191</f>
        <v>5.7</v>
      </c>
      <c r="M191" s="170">
        <f>E191+I191</f>
        <v>5.7</v>
      </c>
      <c r="N191" s="170">
        <f>F191+J191</f>
        <v>4.3</v>
      </c>
      <c r="O191" s="170">
        <f>G191+K191</f>
        <v>0</v>
      </c>
      <c r="P191" s="403"/>
      <c r="Q191" s="205"/>
      <c r="R191" s="98"/>
    </row>
    <row r="192" spans="1:18" x14ac:dyDescent="0.25">
      <c r="A192" s="40"/>
      <c r="B192" s="371" t="s">
        <v>194</v>
      </c>
      <c r="C192" s="640"/>
      <c r="D192" s="390"/>
      <c r="E192" s="171"/>
      <c r="F192" s="333"/>
      <c r="G192" s="171"/>
      <c r="H192" s="277"/>
      <c r="I192" s="277"/>
      <c r="J192" s="177"/>
      <c r="K192" s="177"/>
      <c r="L192" s="178"/>
      <c r="M192" s="178"/>
      <c r="N192" s="178"/>
      <c r="O192" s="178"/>
      <c r="P192" s="403"/>
      <c r="Q192" s="205"/>
      <c r="R192" s="98"/>
    </row>
    <row r="193" spans="1:18" ht="26.25" x14ac:dyDescent="0.25">
      <c r="A193" s="40"/>
      <c r="B193" s="162" t="s">
        <v>533</v>
      </c>
      <c r="C193" s="641"/>
      <c r="D193" s="171">
        <f t="shared" ref="D193" si="322">E193+G193</f>
        <v>2.5</v>
      </c>
      <c r="E193" s="171">
        <v>2.5</v>
      </c>
      <c r="F193" s="171">
        <v>1.9</v>
      </c>
      <c r="G193" s="171"/>
      <c r="H193" s="442">
        <f t="shared" ref="H193" si="323">I193+K193</f>
        <v>0</v>
      </c>
      <c r="I193" s="68"/>
      <c r="J193" s="68"/>
      <c r="K193" s="68"/>
      <c r="L193" s="69">
        <f t="shared" ref="L193" si="324">M193+O193</f>
        <v>2.5</v>
      </c>
      <c r="M193" s="69">
        <f t="shared" ref="M193" si="325">E193+I193</f>
        <v>2.5</v>
      </c>
      <c r="N193" s="69">
        <f t="shared" ref="N193" si="326">F193+J193</f>
        <v>1.9</v>
      </c>
      <c r="O193" s="69"/>
      <c r="P193" s="403"/>
    </row>
    <row r="194" spans="1:18" s="37" customFormat="1" ht="26.25" x14ac:dyDescent="0.25">
      <c r="A194" s="243"/>
      <c r="B194" s="162" t="s">
        <v>501</v>
      </c>
      <c r="C194" s="642"/>
      <c r="D194" s="168">
        <f>E194+G194</f>
        <v>3.2</v>
      </c>
      <c r="E194" s="168">
        <v>3.2</v>
      </c>
      <c r="F194" s="168">
        <v>2.4</v>
      </c>
      <c r="G194" s="276"/>
      <c r="H194" s="172">
        <f t="shared" si="180"/>
        <v>0</v>
      </c>
      <c r="I194" s="277"/>
      <c r="J194" s="177"/>
      <c r="K194" s="177"/>
      <c r="L194" s="170">
        <f t="shared" ref="L194" si="327">M194+O194</f>
        <v>3.2</v>
      </c>
      <c r="M194" s="170">
        <f t="shared" ref="M194" si="328">E194+I194</f>
        <v>3.2</v>
      </c>
      <c r="N194" s="170">
        <f t="shared" ref="N194" si="329">F194+J194</f>
        <v>2.4</v>
      </c>
      <c r="O194" s="170">
        <f t="shared" ref="O194" si="330">G194+K194</f>
        <v>0</v>
      </c>
      <c r="P194" s="403"/>
      <c r="Q194" s="215"/>
      <c r="R194" s="216"/>
    </row>
    <row r="195" spans="1:18" x14ac:dyDescent="0.25">
      <c r="A195" s="32" t="s">
        <v>112</v>
      </c>
      <c r="B195" s="29" t="s">
        <v>36</v>
      </c>
      <c r="C195" s="651" t="s">
        <v>51</v>
      </c>
      <c r="D195" s="479">
        <f>E195+G195</f>
        <v>5.2</v>
      </c>
      <c r="E195" s="168">
        <f>SUM(E197:E198)</f>
        <v>5.2</v>
      </c>
      <c r="F195" s="168">
        <f t="shared" ref="F195:G195" si="331">SUM(F197:F198)</f>
        <v>4</v>
      </c>
      <c r="G195" s="168">
        <f t="shared" si="331"/>
        <v>0</v>
      </c>
      <c r="H195" s="227">
        <f t="shared" si="180"/>
        <v>0</v>
      </c>
      <c r="I195" s="169">
        <f>SUM(I197:I198)</f>
        <v>0</v>
      </c>
      <c r="J195" s="169">
        <f t="shared" ref="J195:K195" si="332">SUM(J197:J198)</f>
        <v>0</v>
      </c>
      <c r="K195" s="169">
        <f t="shared" si="332"/>
        <v>0</v>
      </c>
      <c r="L195" s="218">
        <f>M195+O195</f>
        <v>5.2</v>
      </c>
      <c r="M195" s="170">
        <f>E195+I195</f>
        <v>5.2</v>
      </c>
      <c r="N195" s="170">
        <f>F195+J195</f>
        <v>4</v>
      </c>
      <c r="O195" s="170">
        <f>G195+K195</f>
        <v>0</v>
      </c>
      <c r="P195" s="403"/>
      <c r="Q195" s="205"/>
      <c r="R195" s="98"/>
    </row>
    <row r="196" spans="1:18" x14ac:dyDescent="0.25">
      <c r="A196" s="40"/>
      <c r="B196" s="371" t="s">
        <v>194</v>
      </c>
      <c r="C196" s="641"/>
      <c r="D196" s="390"/>
      <c r="E196" s="171"/>
      <c r="F196" s="333"/>
      <c r="G196" s="171"/>
      <c r="H196" s="279"/>
      <c r="I196" s="177"/>
      <c r="J196" s="279"/>
      <c r="K196" s="177"/>
      <c r="L196" s="282"/>
      <c r="M196" s="178"/>
      <c r="N196" s="178"/>
      <c r="O196" s="178"/>
      <c r="P196" s="403"/>
      <c r="Q196" s="205"/>
      <c r="R196" s="98"/>
    </row>
    <row r="197" spans="1:18" ht="26.25" x14ac:dyDescent="0.25">
      <c r="A197" s="40"/>
      <c r="B197" s="162" t="s">
        <v>533</v>
      </c>
      <c r="C197" s="641"/>
      <c r="D197" s="171">
        <f t="shared" ref="D197" si="333">E197+G197</f>
        <v>2.6</v>
      </c>
      <c r="E197" s="171">
        <v>2.6</v>
      </c>
      <c r="F197" s="171">
        <v>2</v>
      </c>
      <c r="G197" s="171"/>
      <c r="H197" s="442">
        <f t="shared" ref="H197" si="334">I197+K197</f>
        <v>0</v>
      </c>
      <c r="I197" s="68"/>
      <c r="J197" s="68"/>
      <c r="K197" s="68"/>
      <c r="L197" s="69">
        <f t="shared" ref="L197" si="335">M197+O197</f>
        <v>2.6</v>
      </c>
      <c r="M197" s="69">
        <f t="shared" ref="M197" si="336">E197+I197</f>
        <v>2.6</v>
      </c>
      <c r="N197" s="69">
        <f t="shared" ref="N197" si="337">F197+J197</f>
        <v>2</v>
      </c>
      <c r="O197" s="69"/>
      <c r="P197" s="403"/>
    </row>
    <row r="198" spans="1:18" s="37" customFormat="1" ht="26.25" x14ac:dyDescent="0.25">
      <c r="A198" s="243"/>
      <c r="B198" s="162" t="s">
        <v>501</v>
      </c>
      <c r="C198" s="642"/>
      <c r="D198" s="168">
        <f>E198+G198</f>
        <v>2.6</v>
      </c>
      <c r="E198" s="168">
        <v>2.6</v>
      </c>
      <c r="F198" s="168">
        <v>2</v>
      </c>
      <c r="G198" s="276"/>
      <c r="H198" s="337">
        <f t="shared" si="180"/>
        <v>0</v>
      </c>
      <c r="I198" s="172"/>
      <c r="J198" s="308"/>
      <c r="K198" s="172"/>
      <c r="L198" s="170">
        <f t="shared" ref="L198" si="338">M198+O198</f>
        <v>2.6</v>
      </c>
      <c r="M198" s="170">
        <f t="shared" ref="M198" si="339">E198+I198</f>
        <v>2.6</v>
      </c>
      <c r="N198" s="170">
        <f t="shared" ref="N198" si="340">F198+J198</f>
        <v>2</v>
      </c>
      <c r="O198" s="170">
        <f t="shared" ref="O198" si="341">G198+K198</f>
        <v>0</v>
      </c>
      <c r="P198" s="403"/>
      <c r="Q198" s="215"/>
      <c r="R198" s="216"/>
    </row>
    <row r="199" spans="1:18" x14ac:dyDescent="0.25">
      <c r="A199" s="32" t="s">
        <v>113</v>
      </c>
      <c r="B199" s="29" t="s">
        <v>38</v>
      </c>
      <c r="C199" s="638" t="s">
        <v>51</v>
      </c>
      <c r="D199" s="479">
        <f>E199+G199</f>
        <v>11.5</v>
      </c>
      <c r="E199" s="168">
        <f>SUM(E201:E202)</f>
        <v>11.5</v>
      </c>
      <c r="F199" s="168">
        <f t="shared" ref="F199:G199" si="342">SUM(F201:F202)</f>
        <v>8.8000000000000007</v>
      </c>
      <c r="G199" s="168">
        <f t="shared" si="342"/>
        <v>0</v>
      </c>
      <c r="H199" s="212">
        <f t="shared" si="180"/>
        <v>0</v>
      </c>
      <c r="I199" s="169">
        <f>SUM(I201:I202)</f>
        <v>0</v>
      </c>
      <c r="J199" s="169">
        <f t="shared" ref="J199:K199" si="343">SUM(J201:J202)</f>
        <v>0</v>
      </c>
      <c r="K199" s="169">
        <f t="shared" si="343"/>
        <v>0</v>
      </c>
      <c r="L199" s="170">
        <f>M199+O199</f>
        <v>11.5</v>
      </c>
      <c r="M199" s="170">
        <f>E199+I199</f>
        <v>11.5</v>
      </c>
      <c r="N199" s="170">
        <f>F199+J199</f>
        <v>8.8000000000000007</v>
      </c>
      <c r="O199" s="170">
        <f>G199+K199</f>
        <v>0</v>
      </c>
      <c r="P199" s="403"/>
      <c r="Q199" s="205"/>
      <c r="R199" s="98"/>
    </row>
    <row r="200" spans="1:18" x14ac:dyDescent="0.25">
      <c r="A200" s="40"/>
      <c r="B200" s="371" t="s">
        <v>194</v>
      </c>
      <c r="C200" s="640"/>
      <c r="D200" s="390"/>
      <c r="E200" s="171"/>
      <c r="F200" s="333"/>
      <c r="G200" s="171"/>
      <c r="H200" s="277"/>
      <c r="I200" s="277"/>
      <c r="J200" s="177"/>
      <c r="K200" s="177"/>
      <c r="L200" s="178"/>
      <c r="M200" s="178"/>
      <c r="N200" s="178"/>
      <c r="O200" s="178"/>
      <c r="P200" s="403"/>
      <c r="Q200" s="205"/>
      <c r="R200" s="98"/>
    </row>
    <row r="201" spans="1:18" ht="26.25" x14ac:dyDescent="0.25">
      <c r="A201" s="40"/>
      <c r="B201" s="162" t="s">
        <v>533</v>
      </c>
      <c r="C201" s="641"/>
      <c r="D201" s="171">
        <f t="shared" ref="D201" si="344">E201+G201</f>
        <v>4.8</v>
      </c>
      <c r="E201" s="171">
        <v>4.8</v>
      </c>
      <c r="F201" s="171">
        <v>3.7</v>
      </c>
      <c r="G201" s="171"/>
      <c r="H201" s="442">
        <f t="shared" ref="H201" si="345">I201+K201</f>
        <v>0</v>
      </c>
      <c r="I201" s="68"/>
      <c r="J201" s="68"/>
      <c r="K201" s="68"/>
      <c r="L201" s="69">
        <f t="shared" ref="L201" si="346">M201+O201</f>
        <v>4.8</v>
      </c>
      <c r="M201" s="69">
        <f t="shared" ref="M201" si="347">E201+I201</f>
        <v>4.8</v>
      </c>
      <c r="N201" s="69">
        <f t="shared" ref="N201" si="348">F201+J201</f>
        <v>3.7</v>
      </c>
      <c r="O201" s="69"/>
      <c r="P201" s="403"/>
    </row>
    <row r="202" spans="1:18" s="37" customFormat="1" ht="26.25" x14ac:dyDescent="0.25">
      <c r="A202" s="243"/>
      <c r="B202" s="162" t="s">
        <v>501</v>
      </c>
      <c r="C202" s="642"/>
      <c r="D202" s="168">
        <f>E202+G202</f>
        <v>6.7</v>
      </c>
      <c r="E202" s="168">
        <v>6.7</v>
      </c>
      <c r="F202" s="168">
        <v>5.0999999999999996</v>
      </c>
      <c r="G202" s="276"/>
      <c r="H202" s="172">
        <f t="shared" si="180"/>
        <v>0</v>
      </c>
      <c r="I202" s="214"/>
      <c r="J202" s="172"/>
      <c r="K202" s="172"/>
      <c r="L202" s="170">
        <f t="shared" ref="L202" si="349">M202+O202</f>
        <v>6.7</v>
      </c>
      <c r="M202" s="170">
        <f t="shared" ref="M202" si="350">E202+I202</f>
        <v>6.7</v>
      </c>
      <c r="N202" s="170">
        <f t="shared" ref="N202" si="351">F202+J202</f>
        <v>5.0999999999999996</v>
      </c>
      <c r="O202" s="170">
        <f t="shared" ref="O202" si="352">G202+K202</f>
        <v>0</v>
      </c>
      <c r="P202" s="403"/>
      <c r="Q202" s="215"/>
      <c r="R202" s="216"/>
    </row>
    <row r="203" spans="1:18" x14ac:dyDescent="0.25">
      <c r="A203" s="32" t="s">
        <v>114</v>
      </c>
      <c r="B203" s="29" t="s">
        <v>37</v>
      </c>
      <c r="C203" s="638" t="s">
        <v>51</v>
      </c>
      <c r="D203" s="479">
        <f>E203+G203</f>
        <v>6.4</v>
      </c>
      <c r="E203" s="168">
        <f>SUM(E205:E206)</f>
        <v>6.4</v>
      </c>
      <c r="F203" s="168">
        <f t="shared" ref="F203:G203" si="353">SUM(F205:F206)</f>
        <v>4.9000000000000004</v>
      </c>
      <c r="G203" s="168">
        <f t="shared" si="353"/>
        <v>0</v>
      </c>
      <c r="H203" s="212">
        <f t="shared" si="180"/>
        <v>0</v>
      </c>
      <c r="I203" s="169">
        <f>SUM(I205:I206)</f>
        <v>0</v>
      </c>
      <c r="J203" s="169">
        <f t="shared" ref="J203:K203" si="354">SUM(J205:J206)</f>
        <v>0</v>
      </c>
      <c r="K203" s="169">
        <f t="shared" si="354"/>
        <v>0</v>
      </c>
      <c r="L203" s="170">
        <f>M203+O203</f>
        <v>6.4</v>
      </c>
      <c r="M203" s="170">
        <f>E203+I203</f>
        <v>6.4</v>
      </c>
      <c r="N203" s="170">
        <f>F203+J203</f>
        <v>4.9000000000000004</v>
      </c>
      <c r="O203" s="170">
        <f>G203+K203</f>
        <v>0</v>
      </c>
      <c r="P203" s="403"/>
      <c r="Q203" s="205"/>
      <c r="R203" s="98"/>
    </row>
    <row r="204" spans="1:18" x14ac:dyDescent="0.25">
      <c r="A204" s="40"/>
      <c r="B204" s="371" t="s">
        <v>194</v>
      </c>
      <c r="C204" s="640"/>
      <c r="D204" s="390"/>
      <c r="E204" s="171"/>
      <c r="F204" s="333"/>
      <c r="G204" s="171"/>
      <c r="H204" s="277"/>
      <c r="I204" s="277"/>
      <c r="J204" s="177"/>
      <c r="K204" s="177"/>
      <c r="L204" s="178"/>
      <c r="M204" s="178"/>
      <c r="N204" s="178"/>
      <c r="O204" s="178"/>
      <c r="P204" s="403"/>
      <c r="Q204" s="205"/>
      <c r="R204" s="98"/>
    </row>
    <row r="205" spans="1:18" ht="26.25" x14ac:dyDescent="0.25">
      <c r="A205" s="40"/>
      <c r="B205" s="162" t="s">
        <v>533</v>
      </c>
      <c r="C205" s="641"/>
      <c r="D205" s="171">
        <f t="shared" ref="D205" si="355">E205+G205</f>
        <v>2.8</v>
      </c>
      <c r="E205" s="171">
        <v>2.8</v>
      </c>
      <c r="F205" s="171">
        <v>2.1</v>
      </c>
      <c r="G205" s="171"/>
      <c r="H205" s="442">
        <f t="shared" ref="H205" si="356">I205+K205</f>
        <v>0</v>
      </c>
      <c r="I205" s="68"/>
      <c r="J205" s="68"/>
      <c r="K205" s="68"/>
      <c r="L205" s="69">
        <f t="shared" ref="L205" si="357">M205+O205</f>
        <v>2.8</v>
      </c>
      <c r="M205" s="69">
        <f t="shared" ref="M205" si="358">E205+I205</f>
        <v>2.8</v>
      </c>
      <c r="N205" s="69">
        <f t="shared" ref="N205" si="359">F205+J205</f>
        <v>2.1</v>
      </c>
      <c r="O205" s="69"/>
      <c r="P205" s="403"/>
    </row>
    <row r="206" spans="1:18" s="37" customFormat="1" ht="26.25" x14ac:dyDescent="0.25">
      <c r="A206" s="243"/>
      <c r="B206" s="162" t="s">
        <v>501</v>
      </c>
      <c r="C206" s="642"/>
      <c r="D206" s="168">
        <f>E206+G206</f>
        <v>3.6</v>
      </c>
      <c r="E206" s="168">
        <v>3.6</v>
      </c>
      <c r="F206" s="168">
        <v>2.8</v>
      </c>
      <c r="G206" s="276"/>
      <c r="H206" s="172">
        <f t="shared" ref="H206:H242" si="360">I206+K206</f>
        <v>0</v>
      </c>
      <c r="I206" s="214"/>
      <c r="J206" s="172"/>
      <c r="K206" s="172"/>
      <c r="L206" s="170">
        <f t="shared" ref="L206" si="361">M206+O206</f>
        <v>3.6</v>
      </c>
      <c r="M206" s="170">
        <f t="shared" ref="M206" si="362">E206+I206</f>
        <v>3.6</v>
      </c>
      <c r="N206" s="170">
        <f t="shared" ref="N206" si="363">F206+J206</f>
        <v>2.8</v>
      </c>
      <c r="O206" s="170">
        <f t="shared" ref="O206" si="364">G206+K206</f>
        <v>0</v>
      </c>
      <c r="P206" s="403"/>
      <c r="Q206" s="215"/>
      <c r="R206" s="216"/>
    </row>
    <row r="207" spans="1:18" x14ac:dyDescent="0.25">
      <c r="A207" s="32" t="s">
        <v>115</v>
      </c>
      <c r="B207" s="29" t="s">
        <v>35</v>
      </c>
      <c r="C207" s="638" t="s">
        <v>51</v>
      </c>
      <c r="D207" s="211">
        <f>E207+G207</f>
        <v>10.5</v>
      </c>
      <c r="E207" s="168">
        <f>SUM(E209:E210)</f>
        <v>10.5</v>
      </c>
      <c r="F207" s="168">
        <f t="shared" ref="F207:G207" si="365">SUM(F209:F210)</f>
        <v>8.1000000000000014</v>
      </c>
      <c r="G207" s="168">
        <f t="shared" si="365"/>
        <v>0</v>
      </c>
      <c r="H207" s="212">
        <f t="shared" si="360"/>
        <v>0</v>
      </c>
      <c r="I207" s="169">
        <f>SUM(I209:I210)</f>
        <v>0</v>
      </c>
      <c r="J207" s="169">
        <f t="shared" ref="J207:K207" si="366">SUM(J209:J210)</f>
        <v>0</v>
      </c>
      <c r="K207" s="169">
        <f t="shared" si="366"/>
        <v>0</v>
      </c>
      <c r="L207" s="170">
        <f>M207+O207</f>
        <v>10.5</v>
      </c>
      <c r="M207" s="170">
        <f>E207+I207</f>
        <v>10.5</v>
      </c>
      <c r="N207" s="170">
        <f>F207+J207</f>
        <v>8.1000000000000014</v>
      </c>
      <c r="O207" s="170">
        <f>G207+K207</f>
        <v>0</v>
      </c>
      <c r="P207" s="403"/>
      <c r="Q207" s="205"/>
      <c r="R207" s="98"/>
    </row>
    <row r="208" spans="1:18" x14ac:dyDescent="0.25">
      <c r="A208" s="240"/>
      <c r="B208" s="371" t="s">
        <v>194</v>
      </c>
      <c r="C208" s="640"/>
      <c r="D208" s="213"/>
      <c r="E208" s="171"/>
      <c r="F208" s="333"/>
      <c r="G208" s="171"/>
      <c r="H208" s="277"/>
      <c r="I208" s="277"/>
      <c r="J208" s="177"/>
      <c r="K208" s="177"/>
      <c r="L208" s="178"/>
      <c r="M208" s="178"/>
      <c r="N208" s="178"/>
      <c r="O208" s="178"/>
      <c r="P208" s="403"/>
      <c r="Q208" s="205"/>
      <c r="R208" s="98"/>
    </row>
    <row r="209" spans="1:18" ht="26.25" x14ac:dyDescent="0.25">
      <c r="A209" s="40"/>
      <c r="B209" s="162" t="s">
        <v>533</v>
      </c>
      <c r="C209" s="641"/>
      <c r="D209" s="171">
        <f t="shared" ref="D209" si="367">E209+G209</f>
        <v>4.8</v>
      </c>
      <c r="E209" s="171">
        <v>4.8</v>
      </c>
      <c r="F209" s="171">
        <v>3.7</v>
      </c>
      <c r="G209" s="171"/>
      <c r="H209" s="442">
        <f t="shared" ref="H209" si="368">I209+K209</f>
        <v>0</v>
      </c>
      <c r="I209" s="68"/>
      <c r="J209" s="68"/>
      <c r="K209" s="68"/>
      <c r="L209" s="69">
        <f t="shared" ref="L209" si="369">M209+O209</f>
        <v>4.8</v>
      </c>
      <c r="M209" s="69">
        <f t="shared" ref="M209" si="370">E209+I209</f>
        <v>4.8</v>
      </c>
      <c r="N209" s="69">
        <f t="shared" ref="N209" si="371">F209+J209</f>
        <v>3.7</v>
      </c>
      <c r="O209" s="69"/>
      <c r="P209" s="403"/>
    </row>
    <row r="210" spans="1:18" s="37" customFormat="1" ht="26.25" x14ac:dyDescent="0.25">
      <c r="A210" s="240"/>
      <c r="B210" s="162" t="s">
        <v>501</v>
      </c>
      <c r="C210" s="642"/>
      <c r="D210" s="168">
        <f>E210+G210</f>
        <v>5.7</v>
      </c>
      <c r="E210" s="168">
        <v>5.7</v>
      </c>
      <c r="F210" s="168">
        <v>4.4000000000000004</v>
      </c>
      <c r="G210" s="276"/>
      <c r="H210" s="172">
        <f t="shared" si="360"/>
        <v>0</v>
      </c>
      <c r="I210" s="214"/>
      <c r="J210" s="172"/>
      <c r="K210" s="172"/>
      <c r="L210" s="170">
        <f t="shared" ref="L210" si="372">M210+O210</f>
        <v>5.7</v>
      </c>
      <c r="M210" s="170">
        <f t="shared" ref="M210" si="373">E210+I210</f>
        <v>5.7</v>
      </c>
      <c r="N210" s="170">
        <f t="shared" ref="N210" si="374">F210+J210</f>
        <v>4.4000000000000004</v>
      </c>
      <c r="O210" s="170">
        <f t="shared" ref="O210" si="375">G210+K210</f>
        <v>0</v>
      </c>
      <c r="P210" s="403"/>
      <c r="Q210" s="215"/>
      <c r="R210" s="216"/>
    </row>
    <row r="211" spans="1:18" x14ac:dyDescent="0.25">
      <c r="A211" s="32" t="s">
        <v>166</v>
      </c>
      <c r="B211" s="29" t="s">
        <v>389</v>
      </c>
      <c r="C211" s="638" t="s">
        <v>51</v>
      </c>
      <c r="D211" s="479">
        <f>E211+G211</f>
        <v>2.8</v>
      </c>
      <c r="E211" s="168">
        <f>SUM(E213:E214)</f>
        <v>2.8</v>
      </c>
      <c r="F211" s="168">
        <f t="shared" ref="F211:G211" si="376">SUM(F213:F214)</f>
        <v>2.1</v>
      </c>
      <c r="G211" s="168">
        <f t="shared" si="376"/>
        <v>0</v>
      </c>
      <c r="H211" s="212">
        <f t="shared" si="360"/>
        <v>0</v>
      </c>
      <c r="I211" s="169">
        <f>SUM(I213:I214)</f>
        <v>0</v>
      </c>
      <c r="J211" s="169">
        <f t="shared" ref="J211:K211" si="377">SUM(J213:J214)</f>
        <v>0</v>
      </c>
      <c r="K211" s="169">
        <f t="shared" si="377"/>
        <v>0</v>
      </c>
      <c r="L211" s="170">
        <f>M211+O211</f>
        <v>2.8</v>
      </c>
      <c r="M211" s="170">
        <f>E211+I211</f>
        <v>2.8</v>
      </c>
      <c r="N211" s="170">
        <f>F211+J211</f>
        <v>2.1</v>
      </c>
      <c r="O211" s="170">
        <f>G211+K211</f>
        <v>0</v>
      </c>
      <c r="P211" s="403"/>
      <c r="Q211" s="205"/>
      <c r="R211" s="98"/>
    </row>
    <row r="212" spans="1:18" x14ac:dyDescent="0.25">
      <c r="A212" s="40"/>
      <c r="B212" s="371" t="s">
        <v>194</v>
      </c>
      <c r="C212" s="640"/>
      <c r="D212" s="390"/>
      <c r="E212" s="171"/>
      <c r="F212" s="333"/>
      <c r="G212" s="171"/>
      <c r="H212" s="277"/>
      <c r="I212" s="277"/>
      <c r="J212" s="177"/>
      <c r="K212" s="177"/>
      <c r="L212" s="178"/>
      <c r="M212" s="178"/>
      <c r="N212" s="178"/>
      <c r="O212" s="178"/>
      <c r="P212" s="403"/>
      <c r="Q212" s="205"/>
      <c r="R212" s="98"/>
    </row>
    <row r="213" spans="1:18" ht="26.25" x14ac:dyDescent="0.25">
      <c r="A213" s="40"/>
      <c r="B213" s="162" t="s">
        <v>533</v>
      </c>
      <c r="C213" s="641"/>
      <c r="D213" s="171">
        <f t="shared" ref="D213" si="378">E213+G213</f>
        <v>1.6</v>
      </c>
      <c r="E213" s="171">
        <v>1.6</v>
      </c>
      <c r="F213" s="171">
        <v>1.2</v>
      </c>
      <c r="G213" s="171"/>
      <c r="H213" s="442">
        <f t="shared" ref="H213" si="379">I213+K213</f>
        <v>0</v>
      </c>
      <c r="I213" s="68"/>
      <c r="J213" s="68"/>
      <c r="K213" s="68"/>
      <c r="L213" s="69">
        <f t="shared" ref="L213" si="380">M213+O213</f>
        <v>1.6</v>
      </c>
      <c r="M213" s="69">
        <f t="shared" ref="M213" si="381">E213+I213</f>
        <v>1.6</v>
      </c>
      <c r="N213" s="69">
        <f t="shared" ref="N213" si="382">F213+J213</f>
        <v>1.2</v>
      </c>
      <c r="O213" s="69"/>
      <c r="P213" s="403"/>
    </row>
    <row r="214" spans="1:18" s="37" customFormat="1" ht="26.25" x14ac:dyDescent="0.25">
      <c r="A214" s="243"/>
      <c r="B214" s="162" t="s">
        <v>501</v>
      </c>
      <c r="C214" s="642"/>
      <c r="D214" s="168">
        <f>E214+G214</f>
        <v>1.2</v>
      </c>
      <c r="E214" s="168">
        <v>1.2</v>
      </c>
      <c r="F214" s="168">
        <v>0.9</v>
      </c>
      <c r="G214" s="276"/>
      <c r="H214" s="172">
        <f t="shared" si="360"/>
        <v>0</v>
      </c>
      <c r="I214" s="214"/>
      <c r="J214" s="172"/>
      <c r="K214" s="172"/>
      <c r="L214" s="170">
        <f t="shared" ref="L214" si="383">M214+O214</f>
        <v>1.2</v>
      </c>
      <c r="M214" s="170">
        <f t="shared" ref="M214" si="384">E214+I214</f>
        <v>1.2</v>
      </c>
      <c r="N214" s="170">
        <f t="shared" ref="N214" si="385">F214+J214</f>
        <v>0.9</v>
      </c>
      <c r="O214" s="170">
        <f t="shared" ref="O214" si="386">G214+K214</f>
        <v>0</v>
      </c>
      <c r="P214" s="403"/>
      <c r="Q214" s="215"/>
      <c r="R214" s="216"/>
    </row>
    <row r="215" spans="1:18" x14ac:dyDescent="0.25">
      <c r="A215" s="32" t="s">
        <v>116</v>
      </c>
      <c r="B215" s="17" t="s">
        <v>390</v>
      </c>
      <c r="C215" s="638" t="s">
        <v>51</v>
      </c>
      <c r="D215" s="479">
        <f>E215+G215</f>
        <v>2.8</v>
      </c>
      <c r="E215" s="168">
        <f>SUM(E217:E218)</f>
        <v>2.8</v>
      </c>
      <c r="F215" s="168">
        <f t="shared" ref="F215:G215" si="387">SUM(F217:F218)</f>
        <v>2.1</v>
      </c>
      <c r="G215" s="168">
        <f t="shared" si="387"/>
        <v>0</v>
      </c>
      <c r="H215" s="212">
        <f t="shared" si="360"/>
        <v>0</v>
      </c>
      <c r="I215" s="169">
        <f>SUM(I217:I218)</f>
        <v>0</v>
      </c>
      <c r="J215" s="169">
        <f t="shared" ref="J215:K215" si="388">SUM(J217:J218)</f>
        <v>0</v>
      </c>
      <c r="K215" s="169">
        <f t="shared" si="388"/>
        <v>0</v>
      </c>
      <c r="L215" s="170">
        <f>M215+O215</f>
        <v>2.8</v>
      </c>
      <c r="M215" s="170">
        <f>E215+I215</f>
        <v>2.8</v>
      </c>
      <c r="N215" s="170">
        <f>F215+J215</f>
        <v>2.1</v>
      </c>
      <c r="O215" s="170">
        <f>G215+K215</f>
        <v>0</v>
      </c>
      <c r="P215" s="403"/>
      <c r="Q215" s="205"/>
      <c r="R215" s="98"/>
    </row>
    <row r="216" spans="1:18" x14ac:dyDescent="0.25">
      <c r="A216" s="40"/>
      <c r="B216" s="371" t="s">
        <v>194</v>
      </c>
      <c r="C216" s="640"/>
      <c r="D216" s="390"/>
      <c r="E216" s="171"/>
      <c r="F216" s="333"/>
      <c r="G216" s="171"/>
      <c r="H216" s="277"/>
      <c r="I216" s="277"/>
      <c r="J216" s="177"/>
      <c r="K216" s="177"/>
      <c r="L216" s="178"/>
      <c r="M216" s="178"/>
      <c r="N216" s="178"/>
      <c r="O216" s="178"/>
      <c r="P216" s="403"/>
      <c r="Q216" s="205"/>
      <c r="R216" s="98"/>
    </row>
    <row r="217" spans="1:18" ht="26.25" x14ac:dyDescent="0.25">
      <c r="A217" s="40"/>
      <c r="B217" s="162" t="s">
        <v>533</v>
      </c>
      <c r="C217" s="641"/>
      <c r="D217" s="171">
        <f t="shared" ref="D217" si="389">E217+G217</f>
        <v>1.3</v>
      </c>
      <c r="E217" s="171">
        <v>1.3</v>
      </c>
      <c r="F217" s="171">
        <v>1</v>
      </c>
      <c r="G217" s="171"/>
      <c r="H217" s="442">
        <f t="shared" ref="H217" si="390">I217+K217</f>
        <v>0</v>
      </c>
      <c r="I217" s="68"/>
      <c r="J217" s="68"/>
      <c r="K217" s="68"/>
      <c r="L217" s="69">
        <f t="shared" ref="L217" si="391">M217+O217</f>
        <v>1.3</v>
      </c>
      <c r="M217" s="69">
        <f t="shared" ref="M217" si="392">E217+I217</f>
        <v>1.3</v>
      </c>
      <c r="N217" s="69">
        <f t="shared" ref="N217" si="393">F217+J217</f>
        <v>1</v>
      </c>
      <c r="O217" s="69"/>
      <c r="P217" s="403"/>
    </row>
    <row r="218" spans="1:18" s="37" customFormat="1" ht="26.25" x14ac:dyDescent="0.25">
      <c r="A218" s="243"/>
      <c r="B218" s="162" t="s">
        <v>501</v>
      </c>
      <c r="C218" s="642"/>
      <c r="D218" s="168">
        <f>E218+G218</f>
        <v>1.5</v>
      </c>
      <c r="E218" s="168">
        <v>1.5</v>
      </c>
      <c r="F218" s="168">
        <v>1.1000000000000001</v>
      </c>
      <c r="G218" s="276"/>
      <c r="H218" s="172">
        <f t="shared" si="360"/>
        <v>0</v>
      </c>
      <c r="I218" s="214"/>
      <c r="J218" s="172"/>
      <c r="K218" s="172"/>
      <c r="L218" s="170">
        <f t="shared" ref="L218" si="394">M218+O218</f>
        <v>1.5</v>
      </c>
      <c r="M218" s="170">
        <f t="shared" ref="M218" si="395">E218+I218</f>
        <v>1.5</v>
      </c>
      <c r="N218" s="170">
        <f t="shared" ref="N218" si="396">F218+J218</f>
        <v>1.1000000000000001</v>
      </c>
      <c r="O218" s="170">
        <f t="shared" ref="O218" si="397">G218+K218</f>
        <v>0</v>
      </c>
      <c r="P218" s="403"/>
      <c r="Q218" s="215"/>
      <c r="R218" s="216"/>
    </row>
    <row r="219" spans="1:18" x14ac:dyDescent="0.25">
      <c r="A219" s="32" t="s">
        <v>117</v>
      </c>
      <c r="B219" s="29" t="s">
        <v>49</v>
      </c>
      <c r="C219" s="638" t="s">
        <v>51</v>
      </c>
      <c r="D219" s="479">
        <f>E219+G219</f>
        <v>1.4</v>
      </c>
      <c r="E219" s="168">
        <v>1.4</v>
      </c>
      <c r="F219" s="226">
        <v>1.1000000000000001</v>
      </c>
      <c r="G219" s="168"/>
      <c r="H219" s="212">
        <f t="shared" ref="H219:H220" si="398">I219+K219</f>
        <v>0</v>
      </c>
      <c r="I219" s="212"/>
      <c r="J219" s="169"/>
      <c r="K219" s="169"/>
      <c r="L219" s="170">
        <f>M219+O219</f>
        <v>1.4</v>
      </c>
      <c r="M219" s="170">
        <f>E219+I219</f>
        <v>1.4</v>
      </c>
      <c r="N219" s="170">
        <f>F219+J219</f>
        <v>1.1000000000000001</v>
      </c>
      <c r="O219" s="170">
        <f>G219+K219</f>
        <v>0</v>
      </c>
      <c r="P219" s="403"/>
      <c r="Q219" s="205"/>
      <c r="R219" s="98"/>
    </row>
    <row r="220" spans="1:18" s="37" customFormat="1" ht="26.25" x14ac:dyDescent="0.25">
      <c r="A220" s="40"/>
      <c r="B220" s="167" t="s">
        <v>501</v>
      </c>
      <c r="C220" s="639"/>
      <c r="D220" s="213"/>
      <c r="E220" s="171"/>
      <c r="F220" s="333"/>
      <c r="G220" s="171"/>
      <c r="H220" s="214">
        <f t="shared" si="398"/>
        <v>0</v>
      </c>
      <c r="I220" s="214"/>
      <c r="J220" s="172"/>
      <c r="K220" s="172"/>
      <c r="L220" s="173"/>
      <c r="M220" s="173"/>
      <c r="N220" s="173"/>
      <c r="O220" s="173"/>
      <c r="P220" s="403"/>
      <c r="Q220" s="215"/>
      <c r="R220" s="216"/>
    </row>
    <row r="221" spans="1:18" x14ac:dyDescent="0.25">
      <c r="A221" s="32" t="s">
        <v>118</v>
      </c>
      <c r="B221" s="6" t="s">
        <v>48</v>
      </c>
      <c r="C221" s="638" t="s">
        <v>51</v>
      </c>
      <c r="D221" s="392">
        <f>E221+G221</f>
        <v>14.4</v>
      </c>
      <c r="E221" s="168">
        <f>SUM(E223:E224)</f>
        <v>14.4</v>
      </c>
      <c r="F221" s="168">
        <f t="shared" ref="F221:G221" si="399">SUM(F223:F224)</f>
        <v>11.100000000000001</v>
      </c>
      <c r="G221" s="168">
        <f t="shared" si="399"/>
        <v>0</v>
      </c>
      <c r="H221" s="212">
        <f t="shared" ref="H221:H224" si="400">I221+K221</f>
        <v>0</v>
      </c>
      <c r="I221" s="169">
        <f>SUM(I223:I224)</f>
        <v>0</v>
      </c>
      <c r="J221" s="169">
        <f t="shared" ref="J221:K221" si="401">SUM(J223:J224)</f>
        <v>0</v>
      </c>
      <c r="K221" s="169">
        <f t="shared" si="401"/>
        <v>0</v>
      </c>
      <c r="L221" s="170">
        <f>M221+O221</f>
        <v>14.4</v>
      </c>
      <c r="M221" s="170">
        <f>E221+I221</f>
        <v>14.4</v>
      </c>
      <c r="N221" s="170">
        <f>F221+J221</f>
        <v>11.100000000000001</v>
      </c>
      <c r="O221" s="170">
        <f>G221+K221</f>
        <v>0</v>
      </c>
      <c r="P221" s="403"/>
      <c r="Q221" s="205"/>
      <c r="R221" s="98"/>
    </row>
    <row r="222" spans="1:18" x14ac:dyDescent="0.25">
      <c r="A222" s="40"/>
      <c r="B222" s="371" t="s">
        <v>194</v>
      </c>
      <c r="C222" s="640"/>
      <c r="D222" s="390"/>
      <c r="E222" s="171"/>
      <c r="F222" s="333"/>
      <c r="G222" s="171"/>
      <c r="H222" s="277"/>
      <c r="I222" s="277"/>
      <c r="J222" s="177"/>
      <c r="K222" s="177"/>
      <c r="L222" s="178"/>
      <c r="M222" s="178"/>
      <c r="N222" s="178"/>
      <c r="O222" s="178"/>
      <c r="P222" s="403"/>
      <c r="Q222" s="205"/>
      <c r="R222" s="98"/>
    </row>
    <row r="223" spans="1:18" ht="26.25" x14ac:dyDescent="0.25">
      <c r="A223" s="40"/>
      <c r="B223" s="162" t="s">
        <v>533</v>
      </c>
      <c r="C223" s="641"/>
      <c r="D223" s="171">
        <f t="shared" ref="D223" si="402">E223+G223</f>
        <v>1</v>
      </c>
      <c r="E223" s="171">
        <v>1</v>
      </c>
      <c r="F223" s="171">
        <v>0.8</v>
      </c>
      <c r="G223" s="171"/>
      <c r="H223" s="442">
        <f t="shared" ref="H223" si="403">I223+K223</f>
        <v>0</v>
      </c>
      <c r="I223" s="68"/>
      <c r="J223" s="68"/>
      <c r="K223" s="68"/>
      <c r="L223" s="69">
        <f t="shared" ref="L223" si="404">M223+O223</f>
        <v>1</v>
      </c>
      <c r="M223" s="69">
        <f t="shared" ref="M223" si="405">E223+I223</f>
        <v>1</v>
      </c>
      <c r="N223" s="69">
        <f t="shared" ref="N223" si="406">F223+J223</f>
        <v>0.8</v>
      </c>
      <c r="O223" s="69"/>
      <c r="P223" s="403"/>
    </row>
    <row r="224" spans="1:18" s="37" customFormat="1" ht="26.25" x14ac:dyDescent="0.25">
      <c r="A224" s="40"/>
      <c r="B224" s="167" t="s">
        <v>501</v>
      </c>
      <c r="C224" s="642"/>
      <c r="D224" s="168">
        <f>E224+G224</f>
        <v>13.4</v>
      </c>
      <c r="E224" s="168">
        <v>13.4</v>
      </c>
      <c r="F224" s="168">
        <v>10.3</v>
      </c>
      <c r="G224" s="276"/>
      <c r="H224" s="172">
        <f t="shared" si="400"/>
        <v>0</v>
      </c>
      <c r="I224" s="214"/>
      <c r="J224" s="172"/>
      <c r="K224" s="172"/>
      <c r="L224" s="170">
        <f t="shared" ref="L224" si="407">M224+O224</f>
        <v>13.4</v>
      </c>
      <c r="M224" s="170">
        <f t="shared" ref="M224" si="408">E224+I224</f>
        <v>13.4</v>
      </c>
      <c r="N224" s="170">
        <f t="shared" ref="N224" si="409">F224+J224</f>
        <v>10.3</v>
      </c>
      <c r="O224" s="170">
        <f t="shared" ref="O224" si="410">G224+K224</f>
        <v>0</v>
      </c>
      <c r="P224" s="403"/>
      <c r="Q224" s="215"/>
      <c r="R224" s="216"/>
    </row>
    <row r="225" spans="1:18" x14ac:dyDescent="0.25">
      <c r="A225" s="32" t="s">
        <v>119</v>
      </c>
      <c r="B225" s="35" t="s">
        <v>65</v>
      </c>
      <c r="C225" s="638" t="s">
        <v>51</v>
      </c>
      <c r="D225" s="479">
        <f>E225+G225</f>
        <v>1.2000000000000002</v>
      </c>
      <c r="E225" s="168">
        <f>SUM(E227:E228)</f>
        <v>1.2000000000000002</v>
      </c>
      <c r="F225" s="168">
        <f t="shared" ref="F225:G225" si="411">SUM(F227:F228)</f>
        <v>0.9</v>
      </c>
      <c r="G225" s="168">
        <f t="shared" si="411"/>
        <v>0</v>
      </c>
      <c r="H225" s="212">
        <f t="shared" si="360"/>
        <v>0</v>
      </c>
      <c r="I225" s="169">
        <f>SUM(I227:I228)</f>
        <v>0</v>
      </c>
      <c r="J225" s="169">
        <f t="shared" ref="J225:K225" si="412">SUM(J227:J228)</f>
        <v>0</v>
      </c>
      <c r="K225" s="169">
        <f t="shared" si="412"/>
        <v>0</v>
      </c>
      <c r="L225" s="170">
        <f t="shared" ref="L225" si="413">M225+O225</f>
        <v>1.2000000000000002</v>
      </c>
      <c r="M225" s="170">
        <f t="shared" ref="M225:O225" si="414">E225+I225</f>
        <v>1.2000000000000002</v>
      </c>
      <c r="N225" s="170">
        <f t="shared" si="414"/>
        <v>0.9</v>
      </c>
      <c r="O225" s="170">
        <f t="shared" si="414"/>
        <v>0</v>
      </c>
      <c r="P225" s="403"/>
      <c r="Q225" s="205"/>
      <c r="R225" s="98"/>
    </row>
    <row r="226" spans="1:18" x14ac:dyDescent="0.25">
      <c r="A226" s="40"/>
      <c r="B226" s="371" t="s">
        <v>194</v>
      </c>
      <c r="C226" s="640"/>
      <c r="D226" s="390"/>
      <c r="E226" s="171"/>
      <c r="F226" s="333"/>
      <c r="G226" s="171"/>
      <c r="H226" s="277"/>
      <c r="I226" s="277"/>
      <c r="J226" s="177"/>
      <c r="K226" s="177"/>
      <c r="L226" s="178"/>
      <c r="M226" s="178"/>
      <c r="N226" s="178"/>
      <c r="O226" s="178"/>
      <c r="P226" s="403"/>
      <c r="Q226" s="205"/>
      <c r="R226" s="98"/>
    </row>
    <row r="227" spans="1:18" ht="26.25" x14ac:dyDescent="0.25">
      <c r="A227" s="40"/>
      <c r="B227" s="162" t="s">
        <v>533</v>
      </c>
      <c r="C227" s="641"/>
      <c r="D227" s="171">
        <f t="shared" ref="D227" si="415">E227+G227</f>
        <v>0.1</v>
      </c>
      <c r="E227" s="171">
        <v>0.1</v>
      </c>
      <c r="F227" s="171">
        <v>0.1</v>
      </c>
      <c r="G227" s="171"/>
      <c r="H227" s="442">
        <f t="shared" ref="H227" si="416">I227+K227</f>
        <v>0</v>
      </c>
      <c r="I227" s="68"/>
      <c r="J227" s="68"/>
      <c r="K227" s="68"/>
      <c r="L227" s="69">
        <f t="shared" ref="L227" si="417">M227+O227</f>
        <v>0.1</v>
      </c>
      <c r="M227" s="69">
        <f t="shared" ref="M227" si="418">E227+I227</f>
        <v>0.1</v>
      </c>
      <c r="N227" s="69">
        <f t="shared" ref="N227" si="419">F227+J227</f>
        <v>0.1</v>
      </c>
      <c r="O227" s="69"/>
      <c r="P227" s="403"/>
    </row>
    <row r="228" spans="1:18" s="37" customFormat="1" ht="26.25" x14ac:dyDescent="0.25">
      <c r="A228" s="243"/>
      <c r="B228" s="163" t="s">
        <v>501</v>
      </c>
      <c r="C228" s="641"/>
      <c r="D228" s="168">
        <f>E228+G228</f>
        <v>1.1000000000000001</v>
      </c>
      <c r="E228" s="168">
        <v>1.1000000000000001</v>
      </c>
      <c r="F228" s="168">
        <v>0.8</v>
      </c>
      <c r="G228" s="276"/>
      <c r="H228" s="177">
        <f t="shared" si="360"/>
        <v>0</v>
      </c>
      <c r="I228" s="277"/>
      <c r="J228" s="177"/>
      <c r="K228" s="177"/>
      <c r="L228" s="170">
        <f t="shared" ref="L228" si="420">M228+O228</f>
        <v>1.1000000000000001</v>
      </c>
      <c r="M228" s="170">
        <f t="shared" ref="M228" si="421">E228+I228</f>
        <v>1.1000000000000001</v>
      </c>
      <c r="N228" s="170">
        <f t="shared" ref="N228" si="422">F228+J228</f>
        <v>0.8</v>
      </c>
      <c r="O228" s="170">
        <f t="shared" ref="O228" si="423">G228+K228</f>
        <v>0</v>
      </c>
      <c r="P228" s="403"/>
      <c r="Q228" s="215"/>
      <c r="R228" s="216"/>
    </row>
    <row r="229" spans="1:18" x14ac:dyDescent="0.25">
      <c r="A229" s="32" t="s">
        <v>120</v>
      </c>
      <c r="B229" s="35" t="s">
        <v>50</v>
      </c>
      <c r="C229" s="638" t="s">
        <v>51</v>
      </c>
      <c r="D229" s="479">
        <f>E229+G229</f>
        <v>3</v>
      </c>
      <c r="E229" s="168">
        <v>3</v>
      </c>
      <c r="F229" s="223">
        <v>2.2999999999999998</v>
      </c>
      <c r="G229" s="223">
        <f t="shared" ref="G229" si="424">SUM(G231:G232)</f>
        <v>0</v>
      </c>
      <c r="H229" s="212">
        <f t="shared" ref="H229:H232" si="425">I229+K229</f>
        <v>0</v>
      </c>
      <c r="I229" s="169">
        <f>SUM(I231:I232)</f>
        <v>0</v>
      </c>
      <c r="J229" s="169">
        <f t="shared" ref="J229:K229" si="426">SUM(J231:J232)</f>
        <v>0</v>
      </c>
      <c r="K229" s="336">
        <f t="shared" si="426"/>
        <v>0</v>
      </c>
      <c r="L229" s="491">
        <f t="shared" ref="L229" si="427">M229+O229</f>
        <v>3</v>
      </c>
      <c r="M229" s="170">
        <f t="shared" ref="M229" si="428">E229+I229</f>
        <v>3</v>
      </c>
      <c r="N229" s="228">
        <f t="shared" ref="N229" si="429">F229+J229</f>
        <v>2.2999999999999998</v>
      </c>
      <c r="O229" s="170">
        <f t="shared" ref="O229" si="430">G229+K229</f>
        <v>0</v>
      </c>
      <c r="P229" s="403"/>
      <c r="Q229" s="205"/>
      <c r="R229" s="98"/>
    </row>
    <row r="230" spans="1:18" hidden="1" x14ac:dyDescent="0.25">
      <c r="A230" s="40"/>
      <c r="B230" s="371" t="s">
        <v>194</v>
      </c>
      <c r="C230" s="640"/>
      <c r="D230" s="392"/>
      <c r="E230" s="176"/>
      <c r="F230" s="364"/>
      <c r="G230" s="224"/>
      <c r="H230" s="277"/>
      <c r="I230" s="277"/>
      <c r="J230" s="177"/>
      <c r="K230" s="395"/>
      <c r="L230" s="492"/>
      <c r="M230" s="178"/>
      <c r="N230" s="280"/>
      <c r="O230" s="178"/>
      <c r="P230" s="403"/>
      <c r="Q230" s="205"/>
      <c r="R230" s="98"/>
    </row>
    <row r="231" spans="1:18" ht="26.25" hidden="1" x14ac:dyDescent="0.25">
      <c r="A231" s="40"/>
      <c r="B231" s="162" t="s">
        <v>533</v>
      </c>
      <c r="C231" s="640"/>
      <c r="D231" s="276">
        <f t="shared" ref="D231" si="431">E231+G231</f>
        <v>0</v>
      </c>
      <c r="E231" s="176"/>
      <c r="F231" s="364"/>
      <c r="G231" s="224"/>
      <c r="H231" s="68"/>
      <c r="I231" s="68"/>
      <c r="J231" s="68"/>
      <c r="K231" s="490"/>
      <c r="L231" s="492">
        <f t="shared" ref="L231" si="432">M231+O231</f>
        <v>0</v>
      </c>
      <c r="M231" s="178">
        <f t="shared" ref="M231" si="433">E231+I231</f>
        <v>0</v>
      </c>
      <c r="N231" s="280">
        <f t="shared" ref="N231" si="434">F231+J231</f>
        <v>0</v>
      </c>
      <c r="O231" s="178"/>
      <c r="P231" s="403"/>
    </row>
    <row r="232" spans="1:18" s="37" customFormat="1" ht="26.25" x14ac:dyDescent="0.25">
      <c r="A232" s="243"/>
      <c r="B232" s="163" t="s">
        <v>501</v>
      </c>
      <c r="C232" s="640"/>
      <c r="D232" s="213">
        <f>E232+G232</f>
        <v>0</v>
      </c>
      <c r="E232" s="171"/>
      <c r="F232" s="224"/>
      <c r="G232" s="278"/>
      <c r="H232" s="177">
        <f t="shared" si="425"/>
        <v>0</v>
      </c>
      <c r="I232" s="277"/>
      <c r="J232" s="177"/>
      <c r="K232" s="395"/>
      <c r="L232" s="493">
        <f t="shared" ref="L232" si="435">M232+O232</f>
        <v>0</v>
      </c>
      <c r="M232" s="173">
        <f t="shared" ref="M232" si="436">E232+I232</f>
        <v>0</v>
      </c>
      <c r="N232" s="309">
        <f t="shared" ref="N232" si="437">F232+J232</f>
        <v>0</v>
      </c>
      <c r="O232" s="173">
        <f t="shared" ref="O232" si="438">G232+K232</f>
        <v>0</v>
      </c>
      <c r="P232" s="403"/>
      <c r="Q232" s="215"/>
      <c r="R232" s="216"/>
    </row>
    <row r="233" spans="1:18" x14ac:dyDescent="0.25">
      <c r="A233" s="413" t="s">
        <v>162</v>
      </c>
      <c r="B233" s="35" t="s">
        <v>167</v>
      </c>
      <c r="C233" s="507" t="s">
        <v>51</v>
      </c>
      <c r="D233" s="498">
        <f>E233+G233</f>
        <v>136.69999999999999</v>
      </c>
      <c r="E233" s="176">
        <f>E236+E237+E238+E235</f>
        <v>136.69999999999999</v>
      </c>
      <c r="F233" s="176">
        <f t="shared" ref="F233:G233" si="439">F236+F237+F238+F235</f>
        <v>97</v>
      </c>
      <c r="G233" s="168">
        <f t="shared" si="439"/>
        <v>0</v>
      </c>
      <c r="H233" s="169">
        <f t="shared" si="360"/>
        <v>-4.2</v>
      </c>
      <c r="I233" s="212">
        <f>I236+I237+I238+I235</f>
        <v>-4.2</v>
      </c>
      <c r="J233" s="212">
        <f t="shared" ref="J233:K233" si="440">J236+J237+J238+J235</f>
        <v>-3.2</v>
      </c>
      <c r="K233" s="212">
        <f t="shared" si="440"/>
        <v>0</v>
      </c>
      <c r="L233" s="178">
        <f t="shared" ref="L233" si="441">M233+O233</f>
        <v>132.5</v>
      </c>
      <c r="M233" s="178">
        <f>M236+M237+M238+M235</f>
        <v>132.5</v>
      </c>
      <c r="N233" s="178">
        <f t="shared" ref="N233:O233" si="442">N236+N237+N238+N235</f>
        <v>93.8</v>
      </c>
      <c r="O233" s="178">
        <f t="shared" si="442"/>
        <v>0</v>
      </c>
      <c r="P233" s="403"/>
      <c r="Q233" s="205"/>
      <c r="R233" s="98"/>
    </row>
    <row r="234" spans="1:18" x14ac:dyDescent="0.25">
      <c r="A234" s="240"/>
      <c r="B234" s="159" t="s">
        <v>194</v>
      </c>
      <c r="C234" s="508"/>
      <c r="D234" s="364"/>
      <c r="E234" s="176"/>
      <c r="F234" s="176"/>
      <c r="G234" s="276"/>
      <c r="H234" s="177"/>
      <c r="I234" s="177"/>
      <c r="J234" s="177"/>
      <c r="K234" s="177"/>
      <c r="L234" s="178"/>
      <c r="M234" s="178"/>
      <c r="N234" s="178"/>
      <c r="O234" s="178"/>
      <c r="P234" s="403"/>
      <c r="Q234" s="205"/>
      <c r="R234" s="98"/>
    </row>
    <row r="235" spans="1:18" ht="26.25" x14ac:dyDescent="0.25">
      <c r="A235" s="240"/>
      <c r="B235" s="537" t="s">
        <v>351</v>
      </c>
      <c r="C235" s="536"/>
      <c r="D235" s="67">
        <f>E235+G235</f>
        <v>3.6</v>
      </c>
      <c r="E235" s="67">
        <v>3.6</v>
      </c>
      <c r="F235" s="67">
        <v>2.7</v>
      </c>
      <c r="G235" s="67"/>
      <c r="H235" s="442">
        <f t="shared" ref="H235:H236" si="443">I235+K235</f>
        <v>0</v>
      </c>
      <c r="I235" s="68"/>
      <c r="J235" s="68"/>
      <c r="K235" s="68"/>
      <c r="L235" s="69">
        <f t="shared" ref="L235" si="444">M235+O235</f>
        <v>3.6</v>
      </c>
      <c r="M235" s="69">
        <f t="shared" ref="M235" si="445">E235+I235</f>
        <v>3.6</v>
      </c>
      <c r="N235" s="69">
        <f t="shared" ref="N235" si="446">F235+J235</f>
        <v>2.7</v>
      </c>
      <c r="O235" s="69">
        <f t="shared" ref="O235" si="447">G235+K235</f>
        <v>0</v>
      </c>
      <c r="P235" s="403"/>
      <c r="Q235" s="205"/>
      <c r="R235" s="98"/>
    </row>
    <row r="236" spans="1:18" ht="26.25" x14ac:dyDescent="0.25">
      <c r="A236" s="240"/>
      <c r="B236" s="162" t="s">
        <v>533</v>
      </c>
      <c r="C236" s="508"/>
      <c r="D236" s="224">
        <f>E236+G236</f>
        <v>4.5999999999999996</v>
      </c>
      <c r="E236" s="67">
        <v>4.5999999999999996</v>
      </c>
      <c r="F236" s="67">
        <v>3.5</v>
      </c>
      <c r="G236" s="67"/>
      <c r="H236" s="442">
        <f t="shared" si="443"/>
        <v>-1.6</v>
      </c>
      <c r="I236" s="68">
        <v>-1.6</v>
      </c>
      <c r="J236" s="68">
        <v>-1.2</v>
      </c>
      <c r="K236" s="68"/>
      <c r="L236" s="69">
        <f t="shared" ref="L236" si="448">M236+O236</f>
        <v>2.9999999999999996</v>
      </c>
      <c r="M236" s="69">
        <f t="shared" ref="M236" si="449">E236+I236</f>
        <v>2.9999999999999996</v>
      </c>
      <c r="N236" s="69">
        <f t="shared" ref="N236" si="450">F236+J236</f>
        <v>2.2999999999999998</v>
      </c>
      <c r="O236" s="69">
        <f t="shared" ref="O236" si="451">G236+K236</f>
        <v>0</v>
      </c>
      <c r="P236" s="403"/>
      <c r="Q236" s="205"/>
      <c r="R236" s="98"/>
    </row>
    <row r="237" spans="1:18" ht="26.25" x14ac:dyDescent="0.25">
      <c r="A237" s="240"/>
      <c r="B237" s="162" t="s">
        <v>501</v>
      </c>
      <c r="C237" s="508"/>
      <c r="D237" s="224">
        <f>E237+G237</f>
        <v>6.8</v>
      </c>
      <c r="E237" s="171">
        <v>6.8</v>
      </c>
      <c r="F237" s="171">
        <v>5.2</v>
      </c>
      <c r="G237" s="213"/>
      <c r="H237" s="172">
        <f t="shared" si="360"/>
        <v>-2.6</v>
      </c>
      <c r="I237" s="172">
        <v>-2.6</v>
      </c>
      <c r="J237" s="172">
        <v>-2</v>
      </c>
      <c r="K237" s="172"/>
      <c r="L237" s="173">
        <f>M237+O237</f>
        <v>4.1999999999999993</v>
      </c>
      <c r="M237" s="173">
        <f t="shared" ref="M237:O238" si="452">E237+I237</f>
        <v>4.1999999999999993</v>
      </c>
      <c r="N237" s="173">
        <f t="shared" si="452"/>
        <v>3.2</v>
      </c>
      <c r="O237" s="173">
        <f t="shared" si="452"/>
        <v>0</v>
      </c>
      <c r="P237" s="403"/>
      <c r="Q237" s="205"/>
      <c r="R237" s="98"/>
    </row>
    <row r="238" spans="1:18" s="37" customFormat="1" ht="51.75" x14ac:dyDescent="0.25">
      <c r="A238" s="313"/>
      <c r="B238" s="275" t="s">
        <v>352</v>
      </c>
      <c r="C238" s="521"/>
      <c r="D238" s="223">
        <f>E238+G238</f>
        <v>121.7</v>
      </c>
      <c r="E238" s="168">
        <v>121.7</v>
      </c>
      <c r="F238" s="168">
        <v>85.6</v>
      </c>
      <c r="G238" s="211"/>
      <c r="H238" s="169">
        <f t="shared" ref="H238:H239" si="453">I238+K238</f>
        <v>0</v>
      </c>
      <c r="I238" s="169"/>
      <c r="J238" s="169"/>
      <c r="K238" s="169"/>
      <c r="L238" s="170">
        <f t="shared" ref="L238" si="454">M238+O238</f>
        <v>121.7</v>
      </c>
      <c r="M238" s="170">
        <f t="shared" si="452"/>
        <v>121.7</v>
      </c>
      <c r="N238" s="170">
        <f t="shared" si="452"/>
        <v>85.6</v>
      </c>
      <c r="O238" s="170">
        <f t="shared" si="452"/>
        <v>0</v>
      </c>
      <c r="P238" s="403"/>
      <c r="Q238" s="215"/>
      <c r="R238" s="216"/>
    </row>
    <row r="239" spans="1:18" s="37" customFormat="1" x14ac:dyDescent="0.25">
      <c r="A239" s="413" t="s">
        <v>121</v>
      </c>
      <c r="B239" s="26" t="s">
        <v>168</v>
      </c>
      <c r="C239" s="508" t="s">
        <v>51</v>
      </c>
      <c r="D239" s="332">
        <f>E239+G239</f>
        <v>287.09999999999997</v>
      </c>
      <c r="E239" s="168">
        <f>E242+E243+E241</f>
        <v>287.09999999999997</v>
      </c>
      <c r="F239" s="168">
        <f t="shared" ref="F239:G239" si="455">F242+F243+F241</f>
        <v>174.4</v>
      </c>
      <c r="G239" s="168">
        <f t="shared" si="455"/>
        <v>0</v>
      </c>
      <c r="H239" s="169">
        <f t="shared" si="453"/>
        <v>3</v>
      </c>
      <c r="I239" s="212">
        <f>I242+I243+I241</f>
        <v>3</v>
      </c>
      <c r="J239" s="212">
        <f t="shared" ref="J239:K239" si="456">J242+J243+J241</f>
        <v>2.2999999999999998</v>
      </c>
      <c r="K239" s="212">
        <f t="shared" si="456"/>
        <v>0</v>
      </c>
      <c r="L239" s="170">
        <f t="shared" ref="L239" si="457">M239+O239</f>
        <v>290.09999999999997</v>
      </c>
      <c r="M239" s="170">
        <f>M242+M243+M241</f>
        <v>290.09999999999997</v>
      </c>
      <c r="N239" s="170">
        <f t="shared" ref="N239:O239" si="458">N242+N243+N241</f>
        <v>176.70000000000002</v>
      </c>
      <c r="O239" s="170">
        <f t="shared" si="458"/>
        <v>0</v>
      </c>
      <c r="P239" s="403"/>
      <c r="Q239" s="2"/>
      <c r="R239" s="2"/>
    </row>
    <row r="240" spans="1:18" s="37" customFormat="1" x14ac:dyDescent="0.25">
      <c r="A240" s="240"/>
      <c r="B240" s="159" t="s">
        <v>194</v>
      </c>
      <c r="C240" s="508"/>
      <c r="D240" s="364"/>
      <c r="E240" s="176"/>
      <c r="F240" s="176"/>
      <c r="G240" s="276"/>
      <c r="H240" s="177"/>
      <c r="I240" s="277"/>
      <c r="J240" s="177"/>
      <c r="K240" s="177"/>
      <c r="L240" s="178"/>
      <c r="M240" s="178"/>
      <c r="N240" s="178"/>
      <c r="O240" s="178"/>
      <c r="P240" s="403"/>
      <c r="Q240" s="2"/>
      <c r="R240" s="2"/>
    </row>
    <row r="241" spans="1:18" s="37" customFormat="1" ht="26.25" x14ac:dyDescent="0.25">
      <c r="A241" s="240"/>
      <c r="B241" s="162" t="s">
        <v>533</v>
      </c>
      <c r="C241" s="546"/>
      <c r="D241" s="370">
        <f>E241+G241</f>
        <v>0</v>
      </c>
      <c r="E241" s="67"/>
      <c r="F241" s="67"/>
      <c r="G241" s="396"/>
      <c r="H241" s="68">
        <f t="shared" ref="H241" si="459">I241+K241</f>
        <v>0.4</v>
      </c>
      <c r="I241" s="393">
        <v>0.4</v>
      </c>
      <c r="J241" s="68">
        <v>0.3</v>
      </c>
      <c r="K241" s="68"/>
      <c r="L241" s="69">
        <f t="shared" ref="L241" si="460">M241+O241</f>
        <v>0.4</v>
      </c>
      <c r="M241" s="69">
        <f t="shared" ref="M241" si="461">E241+I241</f>
        <v>0.4</v>
      </c>
      <c r="N241" s="69">
        <f t="shared" ref="N241" si="462">F241+J241</f>
        <v>0.3</v>
      </c>
      <c r="O241" s="69"/>
      <c r="P241" s="403"/>
      <c r="Q241" s="2"/>
      <c r="R241" s="2"/>
    </row>
    <row r="242" spans="1:18" s="37" customFormat="1" ht="26.25" x14ac:dyDescent="0.25">
      <c r="A242" s="240"/>
      <c r="B242" s="163" t="s">
        <v>501</v>
      </c>
      <c r="C242" s="508"/>
      <c r="D242" s="370">
        <f>E242+G242</f>
        <v>4.4000000000000004</v>
      </c>
      <c r="E242" s="67">
        <v>4.4000000000000004</v>
      </c>
      <c r="F242" s="67">
        <v>3.3</v>
      </c>
      <c r="G242" s="396"/>
      <c r="H242" s="68">
        <f t="shared" si="360"/>
        <v>2.6</v>
      </c>
      <c r="I242" s="393">
        <v>2.6</v>
      </c>
      <c r="J242" s="68">
        <v>2</v>
      </c>
      <c r="K242" s="68"/>
      <c r="L242" s="69">
        <f t="shared" ref="L242" si="463">M242+O242</f>
        <v>7</v>
      </c>
      <c r="M242" s="69">
        <f t="shared" ref="M242" si="464">E242+I242</f>
        <v>7</v>
      </c>
      <c r="N242" s="69">
        <f t="shared" ref="N242:N243" si="465">F242+J242</f>
        <v>5.3</v>
      </c>
      <c r="O242" s="69"/>
      <c r="P242" s="403"/>
      <c r="Q242" s="2"/>
      <c r="R242" s="2"/>
    </row>
    <row r="243" spans="1:18" ht="51.75" x14ac:dyDescent="0.25">
      <c r="A243" s="313"/>
      <c r="B243" s="275" t="s">
        <v>352</v>
      </c>
      <c r="C243" s="521"/>
      <c r="D243" s="223">
        <f>E243+G243</f>
        <v>282.7</v>
      </c>
      <c r="E243" s="168">
        <v>282.7</v>
      </c>
      <c r="F243" s="168">
        <v>171.1</v>
      </c>
      <c r="G243" s="211"/>
      <c r="H243" s="169">
        <f t="shared" ref="H243" si="466">I243+K243</f>
        <v>0</v>
      </c>
      <c r="I243" s="212"/>
      <c r="J243" s="169"/>
      <c r="K243" s="169"/>
      <c r="L243" s="178">
        <f>M243+O243</f>
        <v>282.7</v>
      </c>
      <c r="M243" s="170">
        <f>E243+I243</f>
        <v>282.7</v>
      </c>
      <c r="N243" s="170">
        <f t="shared" si="465"/>
        <v>171.1</v>
      </c>
      <c r="O243" s="170">
        <f t="shared" ref="O243" si="467">G243+K243</f>
        <v>0</v>
      </c>
      <c r="P243" s="403"/>
      <c r="R243" s="221"/>
    </row>
    <row r="244" spans="1:18" x14ac:dyDescent="0.25">
      <c r="A244" s="457" t="s">
        <v>122</v>
      </c>
      <c r="B244" s="87" t="s">
        <v>177</v>
      </c>
      <c r="C244" s="388"/>
      <c r="D244" s="21">
        <f t="shared" ref="D244:O244" si="468">D89+D96+D100+D105+D110+D114+D118+D123+D127+D132+D136+D141+D145+D149+D153+D157+D161+D170+D178+D182+D187+D191+D195+D199+D203+D207+D211+D215+D219+D221+D225+D229+D233+D239+D166+D174</f>
        <v>1603.8</v>
      </c>
      <c r="E244" s="21">
        <f t="shared" si="468"/>
        <v>873.8</v>
      </c>
      <c r="F244" s="21">
        <f t="shared" si="468"/>
        <v>512.69999999999993</v>
      </c>
      <c r="G244" s="21">
        <f t="shared" si="468"/>
        <v>730</v>
      </c>
      <c r="H244" s="21">
        <f t="shared" si="468"/>
        <v>75.399999999999991</v>
      </c>
      <c r="I244" s="21">
        <f t="shared" si="468"/>
        <v>-1.2000000000000002</v>
      </c>
      <c r="J244" s="21">
        <f t="shared" si="468"/>
        <v>-0.90000000000000036</v>
      </c>
      <c r="K244" s="21">
        <f t="shared" si="468"/>
        <v>76.599999999999994</v>
      </c>
      <c r="L244" s="21">
        <f t="shared" si="468"/>
        <v>1679.2000000000003</v>
      </c>
      <c r="M244" s="21">
        <f t="shared" si="468"/>
        <v>872.59999999999991</v>
      </c>
      <c r="N244" s="21">
        <f t="shared" si="468"/>
        <v>511.79999999999995</v>
      </c>
      <c r="O244" s="21">
        <f t="shared" si="468"/>
        <v>806.6</v>
      </c>
      <c r="P244" s="404"/>
    </row>
    <row r="245" spans="1:18" hidden="1" x14ac:dyDescent="0.25">
      <c r="A245" s="32"/>
      <c r="B245" s="649" t="s">
        <v>181</v>
      </c>
      <c r="C245" s="649"/>
      <c r="D245" s="649"/>
      <c r="E245" s="649"/>
      <c r="F245" s="649"/>
      <c r="G245" s="649"/>
      <c r="H245" s="649"/>
      <c r="I245" s="649"/>
      <c r="J245" s="649"/>
      <c r="K245" s="649"/>
      <c r="L245" s="649"/>
      <c r="M245" s="649"/>
      <c r="N245" s="649"/>
      <c r="O245" s="649"/>
      <c r="P245" s="389"/>
      <c r="Q245" s="205"/>
      <c r="R245" s="98"/>
    </row>
    <row r="246" spans="1:18" hidden="1" x14ac:dyDescent="0.25">
      <c r="A246" s="413"/>
      <c r="B246" s="29" t="s">
        <v>20</v>
      </c>
      <c r="C246" s="372"/>
      <c r="D246" s="168">
        <f>E246+G246</f>
        <v>0</v>
      </c>
      <c r="E246" s="168">
        <f>E248+E249</f>
        <v>0</v>
      </c>
      <c r="F246" s="168">
        <f t="shared" ref="F246:G246" si="469">F248+F249</f>
        <v>0</v>
      </c>
      <c r="G246" s="168">
        <f t="shared" si="469"/>
        <v>0</v>
      </c>
      <c r="H246" s="169">
        <f>I246+K246</f>
        <v>0</v>
      </c>
      <c r="I246" s="169">
        <f>I248+I249</f>
        <v>0</v>
      </c>
      <c r="J246" s="169">
        <f t="shared" ref="J246:K246" si="470">J248+J249</f>
        <v>0</v>
      </c>
      <c r="K246" s="169">
        <f t="shared" si="470"/>
        <v>0</v>
      </c>
      <c r="L246" s="170">
        <f>M246+O246</f>
        <v>0</v>
      </c>
      <c r="M246" s="170">
        <f>E246+I246</f>
        <v>0</v>
      </c>
      <c r="N246" s="170">
        <f>F246+J246</f>
        <v>0</v>
      </c>
      <c r="O246" s="170">
        <f>G246+K246</f>
        <v>0</v>
      </c>
      <c r="P246" s="403"/>
      <c r="Q246" s="205"/>
      <c r="R246" s="98"/>
    </row>
    <row r="247" spans="1:18" hidden="1" x14ac:dyDescent="0.25">
      <c r="A247" s="240"/>
      <c r="B247" s="371" t="s">
        <v>194</v>
      </c>
      <c r="C247" s="373"/>
      <c r="D247" s="176"/>
      <c r="E247" s="176"/>
      <c r="F247" s="176"/>
      <c r="G247" s="176"/>
      <c r="H247" s="177"/>
      <c r="I247" s="177"/>
      <c r="J247" s="177"/>
      <c r="K247" s="177"/>
      <c r="L247" s="178"/>
      <c r="M247" s="178"/>
      <c r="N247" s="178"/>
      <c r="O247" s="178"/>
      <c r="P247" s="403"/>
      <c r="Q247" s="205"/>
      <c r="R247" s="98"/>
    </row>
    <row r="248" spans="1:18" ht="26.25" hidden="1" x14ac:dyDescent="0.25">
      <c r="A248" s="240"/>
      <c r="B248" s="369" t="s">
        <v>442</v>
      </c>
      <c r="C248" s="385" t="s">
        <v>25</v>
      </c>
      <c r="D248" s="67"/>
      <c r="E248" s="67"/>
      <c r="F248" s="67"/>
      <c r="G248" s="67"/>
      <c r="H248" s="169">
        <f>I248+K248</f>
        <v>0</v>
      </c>
      <c r="I248" s="68"/>
      <c r="J248" s="68"/>
      <c r="K248" s="68"/>
      <c r="L248" s="170">
        <f>M248+O248</f>
        <v>0</v>
      </c>
      <c r="M248" s="170">
        <f t="shared" ref="M248:O249" si="471">E248+I248</f>
        <v>0</v>
      </c>
      <c r="N248" s="170">
        <f t="shared" si="471"/>
        <v>0</v>
      </c>
      <c r="O248" s="170">
        <f t="shared" si="471"/>
        <v>0</v>
      </c>
      <c r="P248" s="403"/>
      <c r="Q248" s="205"/>
      <c r="R248" s="98"/>
    </row>
    <row r="249" spans="1:18" ht="39" hidden="1" x14ac:dyDescent="0.25">
      <c r="A249" s="313"/>
      <c r="B249" s="377" t="s">
        <v>443</v>
      </c>
      <c r="C249" s="385" t="s">
        <v>25</v>
      </c>
      <c r="D249" s="67"/>
      <c r="E249" s="67"/>
      <c r="F249" s="67"/>
      <c r="G249" s="67"/>
      <c r="H249" s="68">
        <f>I249+K249</f>
        <v>0</v>
      </c>
      <c r="I249" s="68"/>
      <c r="J249" s="68"/>
      <c r="K249" s="68"/>
      <c r="L249" s="69">
        <f>M249+O249</f>
        <v>0</v>
      </c>
      <c r="M249" s="69">
        <f t="shared" si="471"/>
        <v>0</v>
      </c>
      <c r="N249" s="69">
        <f t="shared" si="471"/>
        <v>0</v>
      </c>
      <c r="O249" s="69">
        <f t="shared" si="471"/>
        <v>0</v>
      </c>
      <c r="P249" s="403"/>
      <c r="Q249" s="205"/>
      <c r="R249" s="98"/>
    </row>
    <row r="250" spans="1:18" hidden="1" x14ac:dyDescent="0.25">
      <c r="A250" s="243"/>
      <c r="B250" s="87" t="s">
        <v>178</v>
      </c>
      <c r="C250" s="208"/>
      <c r="D250" s="86">
        <f>D246</f>
        <v>0</v>
      </c>
      <c r="E250" s="86">
        <f t="shared" ref="E250:O250" si="472">E246</f>
        <v>0</v>
      </c>
      <c r="F250" s="86">
        <f t="shared" si="472"/>
        <v>0</v>
      </c>
      <c r="G250" s="86">
        <f t="shared" si="472"/>
        <v>0</v>
      </c>
      <c r="H250" s="222">
        <f t="shared" si="472"/>
        <v>0</v>
      </c>
      <c r="I250" s="222">
        <f t="shared" si="472"/>
        <v>0</v>
      </c>
      <c r="J250" s="222">
        <f t="shared" si="472"/>
        <v>0</v>
      </c>
      <c r="K250" s="222">
        <f t="shared" si="472"/>
        <v>0</v>
      </c>
      <c r="L250" s="87">
        <f t="shared" si="472"/>
        <v>0</v>
      </c>
      <c r="M250" s="87">
        <f t="shared" si="472"/>
        <v>0</v>
      </c>
      <c r="N250" s="87">
        <f t="shared" si="472"/>
        <v>0</v>
      </c>
      <c r="O250" s="87">
        <f t="shared" si="472"/>
        <v>0</v>
      </c>
      <c r="P250" s="404"/>
      <c r="Q250" s="205"/>
      <c r="R250" s="221"/>
    </row>
    <row r="251" spans="1:18" x14ac:dyDescent="0.25">
      <c r="A251" s="32"/>
      <c r="B251" s="649" t="s">
        <v>66</v>
      </c>
      <c r="C251" s="649"/>
      <c r="D251" s="649"/>
      <c r="E251" s="649"/>
      <c r="F251" s="649"/>
      <c r="G251" s="649"/>
      <c r="H251" s="649"/>
      <c r="I251" s="649"/>
      <c r="J251" s="649"/>
      <c r="K251" s="649"/>
      <c r="L251" s="649"/>
      <c r="M251" s="649"/>
      <c r="N251" s="649"/>
      <c r="O251" s="649"/>
      <c r="P251" s="389"/>
    </row>
    <row r="252" spans="1:18" x14ac:dyDescent="0.25">
      <c r="A252" s="32" t="s">
        <v>123</v>
      </c>
      <c r="B252" s="35" t="s">
        <v>20</v>
      </c>
      <c r="C252" s="511" t="s">
        <v>30</v>
      </c>
      <c r="D252" s="223">
        <f t="shared" ref="D252" si="473">E252+G252</f>
        <v>1971</v>
      </c>
      <c r="E252" s="226"/>
      <c r="F252" s="168"/>
      <c r="G252" s="226">
        <v>1971</v>
      </c>
      <c r="H252" s="169">
        <f t="shared" ref="H252" si="474">I252+K252</f>
        <v>0</v>
      </c>
      <c r="I252" s="169"/>
      <c r="J252" s="169"/>
      <c r="K252" s="169"/>
      <c r="L252" s="170">
        <f t="shared" ref="L252" si="475">M252+O252</f>
        <v>1971</v>
      </c>
      <c r="M252" s="170">
        <f t="shared" ref="M252" si="476">E252+I252</f>
        <v>0</v>
      </c>
      <c r="N252" s="170">
        <f t="shared" ref="N252" si="477">F252+J252</f>
        <v>0</v>
      </c>
      <c r="O252" s="170">
        <f t="shared" ref="O252" si="478">G252+K252</f>
        <v>1971</v>
      </c>
      <c r="P252" s="403"/>
    </row>
    <row r="253" spans="1:18" ht="26.25" x14ac:dyDescent="0.25">
      <c r="A253" s="243"/>
      <c r="B253" s="275" t="s">
        <v>317</v>
      </c>
      <c r="C253" s="509"/>
      <c r="D253" s="364"/>
      <c r="E253" s="278"/>
      <c r="F253" s="176"/>
      <c r="G253" s="278"/>
      <c r="H253" s="172"/>
      <c r="I253" s="172"/>
      <c r="J253" s="172"/>
      <c r="K253" s="172"/>
      <c r="L253" s="178">
        <f t="shared" ref="L253:L306" si="479">M253+O253</f>
        <v>0</v>
      </c>
      <c r="M253" s="173">
        <f t="shared" ref="M253" si="480">E253+I253</f>
        <v>0</v>
      </c>
      <c r="N253" s="173">
        <f t="shared" ref="N253" si="481">F253+J253</f>
        <v>0</v>
      </c>
      <c r="O253" s="173">
        <f t="shared" ref="O253" si="482">G253+K253</f>
        <v>0</v>
      </c>
      <c r="P253" s="403"/>
    </row>
    <row r="254" spans="1:18" x14ac:dyDescent="0.25">
      <c r="A254" s="32" t="s">
        <v>124</v>
      </c>
      <c r="B254" s="35" t="s">
        <v>7</v>
      </c>
      <c r="C254" s="512" t="s">
        <v>30</v>
      </c>
      <c r="D254" s="168">
        <f t="shared" ref="D254:D306" si="483">E254+G254</f>
        <v>0.3</v>
      </c>
      <c r="E254" s="226">
        <v>0.3</v>
      </c>
      <c r="F254" s="168">
        <v>0.2</v>
      </c>
      <c r="G254" s="226"/>
      <c r="H254" s="169">
        <f t="shared" ref="H254:H307" si="484">I254+K254</f>
        <v>0</v>
      </c>
      <c r="I254" s="227"/>
      <c r="J254" s="169"/>
      <c r="K254" s="227">
        <f t="shared" ref="K254" si="485">K256+K257</f>
        <v>0</v>
      </c>
      <c r="L254" s="170">
        <f t="shared" si="479"/>
        <v>0.3</v>
      </c>
      <c r="M254" s="228">
        <f t="shared" ref="M254:M306" si="486">E254+I254</f>
        <v>0.3</v>
      </c>
      <c r="N254" s="170">
        <f t="shared" ref="N254:N306" si="487">F254+J254</f>
        <v>0.2</v>
      </c>
      <c r="O254" s="218">
        <f t="shared" ref="O254:O306" si="488">G254+K254</f>
        <v>0</v>
      </c>
      <c r="P254" s="403"/>
      <c r="Q254" s="205"/>
      <c r="R254" s="98"/>
    </row>
    <row r="255" spans="1:18" hidden="1" x14ac:dyDescent="0.25">
      <c r="A255" s="40"/>
      <c r="B255" s="159" t="s">
        <v>194</v>
      </c>
      <c r="C255" s="504"/>
      <c r="D255" s="176"/>
      <c r="E255" s="278"/>
      <c r="F255" s="176"/>
      <c r="G255" s="278"/>
      <c r="H255" s="177"/>
      <c r="I255" s="279"/>
      <c r="J255" s="177"/>
      <c r="K255" s="279"/>
      <c r="L255" s="178"/>
      <c r="M255" s="280"/>
      <c r="N255" s="178"/>
      <c r="O255" s="282"/>
      <c r="P255" s="403"/>
      <c r="Q255" s="205"/>
      <c r="R255" s="98"/>
    </row>
    <row r="256" spans="1:18" ht="26.25" x14ac:dyDescent="0.25">
      <c r="A256" s="40"/>
      <c r="B256" s="162" t="s">
        <v>533</v>
      </c>
      <c r="C256" s="505"/>
      <c r="D256" s="171">
        <f t="shared" si="483"/>
        <v>0</v>
      </c>
      <c r="E256" s="333"/>
      <c r="F256" s="171"/>
      <c r="G256" s="333"/>
      <c r="H256" s="172">
        <f t="shared" si="484"/>
        <v>0</v>
      </c>
      <c r="I256" s="308"/>
      <c r="J256" s="172"/>
      <c r="K256" s="308"/>
      <c r="L256" s="173">
        <f t="shared" si="479"/>
        <v>0</v>
      </c>
      <c r="M256" s="309">
        <f t="shared" si="486"/>
        <v>0</v>
      </c>
      <c r="N256" s="173">
        <f t="shared" si="487"/>
        <v>0</v>
      </c>
      <c r="O256" s="219">
        <f t="shared" si="488"/>
        <v>0</v>
      </c>
      <c r="P256" s="403"/>
      <c r="Q256" s="205"/>
      <c r="R256" s="98"/>
    </row>
    <row r="257" spans="1:18" s="37" customFormat="1" ht="25.5" hidden="1" x14ac:dyDescent="0.25">
      <c r="A257" s="243"/>
      <c r="B257" s="335" t="s">
        <v>388</v>
      </c>
      <c r="C257" s="513"/>
      <c r="D257" s="176">
        <f t="shared" si="483"/>
        <v>0</v>
      </c>
      <c r="E257" s="278"/>
      <c r="F257" s="176"/>
      <c r="G257" s="278"/>
      <c r="H257" s="177">
        <f t="shared" si="484"/>
        <v>0</v>
      </c>
      <c r="I257" s="279"/>
      <c r="J257" s="177"/>
      <c r="K257" s="279"/>
      <c r="L257" s="178">
        <f t="shared" si="479"/>
        <v>0</v>
      </c>
      <c r="M257" s="280">
        <f t="shared" si="486"/>
        <v>0</v>
      </c>
      <c r="N257" s="178">
        <f t="shared" si="487"/>
        <v>0</v>
      </c>
      <c r="O257" s="282">
        <f t="shared" si="488"/>
        <v>0</v>
      </c>
      <c r="P257" s="403"/>
      <c r="Q257" s="215"/>
      <c r="R257" s="216"/>
    </row>
    <row r="258" spans="1:18" ht="17.25" customHeight="1" x14ac:dyDescent="0.25">
      <c r="A258" s="32" t="s">
        <v>125</v>
      </c>
      <c r="B258" s="35" t="s">
        <v>10</v>
      </c>
      <c r="C258" s="507" t="s">
        <v>30</v>
      </c>
      <c r="D258" s="226">
        <f t="shared" si="483"/>
        <v>0.1</v>
      </c>
      <c r="E258" s="168">
        <v>0.1</v>
      </c>
      <c r="F258" s="226">
        <v>0.1</v>
      </c>
      <c r="G258" s="168">
        <f>G260+G261</f>
        <v>0</v>
      </c>
      <c r="H258" s="227">
        <f t="shared" si="484"/>
        <v>0</v>
      </c>
      <c r="I258" s="169"/>
      <c r="J258" s="227"/>
      <c r="K258" s="169">
        <f>K260+K261</f>
        <v>0</v>
      </c>
      <c r="L258" s="228">
        <f t="shared" si="479"/>
        <v>0.1</v>
      </c>
      <c r="M258" s="170">
        <f t="shared" si="486"/>
        <v>0.1</v>
      </c>
      <c r="N258" s="228">
        <f t="shared" si="487"/>
        <v>0.1</v>
      </c>
      <c r="O258" s="170">
        <f t="shared" si="488"/>
        <v>0</v>
      </c>
      <c r="P258" s="403"/>
      <c r="Q258" s="205"/>
      <c r="R258" s="98"/>
    </row>
    <row r="259" spans="1:18" ht="17.25" hidden="1" customHeight="1" x14ac:dyDescent="0.25">
      <c r="A259" s="40"/>
      <c r="B259" s="159" t="s">
        <v>194</v>
      </c>
      <c r="C259" s="508"/>
      <c r="D259" s="278"/>
      <c r="E259" s="176"/>
      <c r="F259" s="278"/>
      <c r="G259" s="176"/>
      <c r="H259" s="279"/>
      <c r="I259" s="177"/>
      <c r="J259" s="279"/>
      <c r="K259" s="177"/>
      <c r="L259" s="280"/>
      <c r="M259" s="178"/>
      <c r="N259" s="280"/>
      <c r="O259" s="178"/>
      <c r="P259" s="403"/>
      <c r="Q259" s="205"/>
      <c r="R259" s="98"/>
    </row>
    <row r="260" spans="1:18" ht="26.25" x14ac:dyDescent="0.25">
      <c r="A260" s="40"/>
      <c r="B260" s="162" t="s">
        <v>533</v>
      </c>
      <c r="C260" s="509"/>
      <c r="D260" s="480">
        <f>E260+G260</f>
        <v>0</v>
      </c>
      <c r="E260" s="171"/>
      <c r="F260" s="333"/>
      <c r="G260" s="171"/>
      <c r="H260" s="308">
        <f t="shared" si="484"/>
        <v>0</v>
      </c>
      <c r="I260" s="172"/>
      <c r="J260" s="308"/>
      <c r="K260" s="172"/>
      <c r="L260" s="309">
        <f t="shared" si="479"/>
        <v>0</v>
      </c>
      <c r="M260" s="173">
        <f t="shared" si="486"/>
        <v>0</v>
      </c>
      <c r="N260" s="309">
        <f t="shared" si="487"/>
        <v>0</v>
      </c>
      <c r="O260" s="173">
        <f t="shared" si="488"/>
        <v>0</v>
      </c>
      <c r="P260" s="403"/>
      <c r="Q260" s="205"/>
      <c r="R260" s="98"/>
    </row>
    <row r="261" spans="1:18" s="37" customFormat="1" ht="25.5" hidden="1" x14ac:dyDescent="0.25">
      <c r="A261" s="243"/>
      <c r="B261" s="220" t="s">
        <v>388</v>
      </c>
      <c r="C261" s="506" t="s">
        <v>30</v>
      </c>
      <c r="D261" s="176">
        <f t="shared" si="483"/>
        <v>0</v>
      </c>
      <c r="E261" s="364"/>
      <c r="F261" s="176"/>
      <c r="G261" s="276"/>
      <c r="H261" s="177">
        <f t="shared" si="484"/>
        <v>0</v>
      </c>
      <c r="I261" s="277"/>
      <c r="J261" s="177"/>
      <c r="K261" s="177"/>
      <c r="L261" s="178">
        <f t="shared" si="479"/>
        <v>0</v>
      </c>
      <c r="M261" s="178">
        <f t="shared" si="486"/>
        <v>0</v>
      </c>
      <c r="N261" s="178">
        <f t="shared" si="487"/>
        <v>0</v>
      </c>
      <c r="O261" s="178">
        <f t="shared" si="488"/>
        <v>0</v>
      </c>
      <c r="P261" s="403"/>
      <c r="Q261" s="215"/>
      <c r="R261" s="216"/>
    </row>
    <row r="262" spans="1:18" x14ac:dyDescent="0.25">
      <c r="A262" s="32" t="s">
        <v>126</v>
      </c>
      <c r="B262" s="35" t="s">
        <v>11</v>
      </c>
      <c r="C262" s="503" t="s">
        <v>30</v>
      </c>
      <c r="D262" s="168">
        <f t="shared" si="483"/>
        <v>1.7</v>
      </c>
      <c r="E262" s="226">
        <v>1.7</v>
      </c>
      <c r="F262" s="168">
        <v>1.3</v>
      </c>
      <c r="G262" s="226">
        <f>G264+G265</f>
        <v>0</v>
      </c>
      <c r="H262" s="169">
        <f t="shared" si="484"/>
        <v>0</v>
      </c>
      <c r="I262" s="227"/>
      <c r="J262" s="169"/>
      <c r="K262" s="227">
        <f>K264+K265</f>
        <v>0</v>
      </c>
      <c r="L262" s="170">
        <f t="shared" si="479"/>
        <v>1.7</v>
      </c>
      <c r="M262" s="228">
        <f t="shared" si="486"/>
        <v>1.7</v>
      </c>
      <c r="N262" s="170">
        <f t="shared" si="487"/>
        <v>1.3</v>
      </c>
      <c r="O262" s="218">
        <f t="shared" si="488"/>
        <v>0</v>
      </c>
      <c r="P262" s="403"/>
      <c r="Q262" s="205"/>
      <c r="R262" s="98"/>
    </row>
    <row r="263" spans="1:18" hidden="1" x14ac:dyDescent="0.25">
      <c r="A263" s="40"/>
      <c r="B263" s="159" t="s">
        <v>194</v>
      </c>
      <c r="C263" s="504"/>
      <c r="D263" s="176"/>
      <c r="E263" s="278"/>
      <c r="F263" s="176"/>
      <c r="G263" s="278"/>
      <c r="H263" s="177"/>
      <c r="I263" s="279"/>
      <c r="J263" s="177"/>
      <c r="K263" s="279"/>
      <c r="L263" s="178"/>
      <c r="M263" s="280"/>
      <c r="N263" s="178"/>
      <c r="O263" s="282"/>
      <c r="P263" s="403"/>
      <c r="Q263" s="205"/>
      <c r="R263" s="98"/>
    </row>
    <row r="264" spans="1:18" ht="26.25" x14ac:dyDescent="0.25">
      <c r="A264" s="40"/>
      <c r="B264" s="162" t="s">
        <v>533</v>
      </c>
      <c r="C264" s="505"/>
      <c r="D264" s="331">
        <f>E264+G264</f>
        <v>0</v>
      </c>
      <c r="E264" s="333"/>
      <c r="F264" s="171"/>
      <c r="G264" s="333"/>
      <c r="H264" s="172">
        <f t="shared" si="484"/>
        <v>0</v>
      </c>
      <c r="I264" s="308"/>
      <c r="J264" s="172"/>
      <c r="K264" s="308"/>
      <c r="L264" s="173">
        <f t="shared" si="479"/>
        <v>0</v>
      </c>
      <c r="M264" s="309">
        <f t="shared" si="486"/>
        <v>0</v>
      </c>
      <c r="N264" s="173">
        <f t="shared" si="487"/>
        <v>0</v>
      </c>
      <c r="O264" s="219">
        <f t="shared" si="488"/>
        <v>0</v>
      </c>
      <c r="P264" s="403"/>
      <c r="Q264" s="205"/>
      <c r="R264" s="98"/>
    </row>
    <row r="265" spans="1:18" s="37" customFormat="1" ht="25.5" hidden="1" x14ac:dyDescent="0.25">
      <c r="A265" s="243"/>
      <c r="B265" s="220" t="s">
        <v>388</v>
      </c>
      <c r="C265" s="506" t="s">
        <v>30</v>
      </c>
      <c r="D265" s="176">
        <f t="shared" si="483"/>
        <v>0</v>
      </c>
      <c r="E265" s="364"/>
      <c r="F265" s="176"/>
      <c r="G265" s="276"/>
      <c r="H265" s="177">
        <f t="shared" si="484"/>
        <v>0</v>
      </c>
      <c r="I265" s="277"/>
      <c r="J265" s="177"/>
      <c r="K265" s="177"/>
      <c r="L265" s="178">
        <f t="shared" si="479"/>
        <v>0</v>
      </c>
      <c r="M265" s="178">
        <f t="shared" si="486"/>
        <v>0</v>
      </c>
      <c r="N265" s="178">
        <f t="shared" si="487"/>
        <v>0</v>
      </c>
      <c r="O265" s="178">
        <f t="shared" si="488"/>
        <v>0</v>
      </c>
      <c r="P265" s="403"/>
      <c r="Q265" s="215"/>
      <c r="R265" s="216"/>
    </row>
    <row r="266" spans="1:18" x14ac:dyDescent="0.25">
      <c r="A266" s="32" t="s">
        <v>127</v>
      </c>
      <c r="B266" s="35" t="s">
        <v>15</v>
      </c>
      <c r="C266" s="512" t="s">
        <v>30</v>
      </c>
      <c r="D266" s="168">
        <f t="shared" si="483"/>
        <v>0.3</v>
      </c>
      <c r="E266" s="226">
        <v>0.3</v>
      </c>
      <c r="F266" s="168">
        <v>0.2</v>
      </c>
      <c r="G266" s="226"/>
      <c r="H266" s="169">
        <f t="shared" si="484"/>
        <v>0</v>
      </c>
      <c r="I266" s="227"/>
      <c r="J266" s="169"/>
      <c r="K266" s="227">
        <f>K268+K269</f>
        <v>0</v>
      </c>
      <c r="L266" s="170">
        <f t="shared" si="479"/>
        <v>0.3</v>
      </c>
      <c r="M266" s="170">
        <f t="shared" si="486"/>
        <v>0.3</v>
      </c>
      <c r="N266" s="228">
        <f t="shared" si="487"/>
        <v>0.2</v>
      </c>
      <c r="O266" s="170">
        <f t="shared" si="488"/>
        <v>0</v>
      </c>
      <c r="P266" s="403"/>
      <c r="Q266" s="205"/>
      <c r="R266" s="98"/>
    </row>
    <row r="267" spans="1:18" hidden="1" x14ac:dyDescent="0.25">
      <c r="A267" s="40"/>
      <c r="B267" s="159" t="s">
        <v>194</v>
      </c>
      <c r="C267" s="504"/>
      <c r="D267" s="176"/>
      <c r="E267" s="278"/>
      <c r="F267" s="176"/>
      <c r="G267" s="278"/>
      <c r="H267" s="177"/>
      <c r="I267" s="279"/>
      <c r="J267" s="177"/>
      <c r="K267" s="279"/>
      <c r="L267" s="178"/>
      <c r="M267" s="178"/>
      <c r="N267" s="280"/>
      <c r="O267" s="178"/>
      <c r="P267" s="403"/>
      <c r="Q267" s="205"/>
      <c r="R267" s="98"/>
    </row>
    <row r="268" spans="1:18" ht="26.25" x14ac:dyDescent="0.25">
      <c r="A268" s="40"/>
      <c r="B268" s="162" t="s">
        <v>533</v>
      </c>
      <c r="C268" s="505"/>
      <c r="D268" s="171">
        <f t="shared" si="483"/>
        <v>0</v>
      </c>
      <c r="E268" s="333"/>
      <c r="F268" s="171"/>
      <c r="G268" s="333"/>
      <c r="H268" s="172">
        <f t="shared" si="484"/>
        <v>0</v>
      </c>
      <c r="I268" s="308"/>
      <c r="J268" s="172"/>
      <c r="K268" s="308"/>
      <c r="L268" s="173">
        <f t="shared" si="479"/>
        <v>0</v>
      </c>
      <c r="M268" s="173">
        <f t="shared" si="486"/>
        <v>0</v>
      </c>
      <c r="N268" s="309">
        <f t="shared" si="487"/>
        <v>0</v>
      </c>
      <c r="O268" s="173">
        <f t="shared" si="488"/>
        <v>0</v>
      </c>
      <c r="P268" s="403"/>
      <c r="Q268" s="205"/>
      <c r="R268" s="98"/>
    </row>
    <row r="269" spans="1:18" s="37" customFormat="1" ht="25.5" hidden="1" x14ac:dyDescent="0.25">
      <c r="A269" s="243"/>
      <c r="B269" s="335" t="s">
        <v>388</v>
      </c>
      <c r="C269" s="513"/>
      <c r="D269" s="176">
        <f t="shared" si="483"/>
        <v>0</v>
      </c>
      <c r="E269" s="278"/>
      <c r="F269" s="176"/>
      <c r="G269" s="278"/>
      <c r="H269" s="177">
        <f t="shared" si="484"/>
        <v>0</v>
      </c>
      <c r="I269" s="279"/>
      <c r="J269" s="177"/>
      <c r="K269" s="279"/>
      <c r="L269" s="280">
        <f t="shared" si="479"/>
        <v>0</v>
      </c>
      <c r="M269" s="178">
        <f t="shared" si="486"/>
        <v>0</v>
      </c>
      <c r="N269" s="280">
        <f t="shared" si="487"/>
        <v>0</v>
      </c>
      <c r="O269" s="178">
        <f t="shared" si="488"/>
        <v>0</v>
      </c>
      <c r="P269" s="403"/>
      <c r="Q269" s="215"/>
      <c r="R269" s="216"/>
    </row>
    <row r="270" spans="1:18" x14ac:dyDescent="0.25">
      <c r="A270" s="32" t="s">
        <v>128</v>
      </c>
      <c r="B270" s="35" t="s">
        <v>27</v>
      </c>
      <c r="C270" s="503" t="s">
        <v>30</v>
      </c>
      <c r="D270" s="168">
        <f t="shared" si="483"/>
        <v>2.5</v>
      </c>
      <c r="E270" s="226">
        <v>2.5</v>
      </c>
      <c r="F270" s="168">
        <v>1.9</v>
      </c>
      <c r="G270" s="226">
        <f>G272+G273</f>
        <v>0</v>
      </c>
      <c r="H270" s="169">
        <f t="shared" si="484"/>
        <v>0</v>
      </c>
      <c r="I270" s="227"/>
      <c r="J270" s="169"/>
      <c r="K270" s="227">
        <f>K272+K273</f>
        <v>0</v>
      </c>
      <c r="L270" s="170">
        <f t="shared" si="479"/>
        <v>2.5</v>
      </c>
      <c r="M270" s="228">
        <f t="shared" si="486"/>
        <v>2.5</v>
      </c>
      <c r="N270" s="170">
        <f t="shared" si="487"/>
        <v>1.9</v>
      </c>
      <c r="O270" s="218">
        <f t="shared" si="488"/>
        <v>0</v>
      </c>
      <c r="P270" s="403"/>
      <c r="Q270" s="205"/>
      <c r="R270" s="98"/>
    </row>
    <row r="271" spans="1:18" hidden="1" x14ac:dyDescent="0.25">
      <c r="A271" s="40"/>
      <c r="B271" s="159" t="s">
        <v>194</v>
      </c>
      <c r="C271" s="504"/>
      <c r="D271" s="176"/>
      <c r="E271" s="278"/>
      <c r="F271" s="176"/>
      <c r="G271" s="278"/>
      <c r="H271" s="177"/>
      <c r="I271" s="279"/>
      <c r="J271" s="177"/>
      <c r="K271" s="279"/>
      <c r="L271" s="178"/>
      <c r="M271" s="280"/>
      <c r="N271" s="178"/>
      <c r="O271" s="282"/>
      <c r="P271" s="403"/>
      <c r="Q271" s="205"/>
      <c r="R271" s="98"/>
    </row>
    <row r="272" spans="1:18" ht="26.25" x14ac:dyDescent="0.25">
      <c r="A272" s="40"/>
      <c r="B272" s="162" t="s">
        <v>533</v>
      </c>
      <c r="C272" s="505"/>
      <c r="D272" s="331">
        <f>E272+G272</f>
        <v>0</v>
      </c>
      <c r="E272" s="333"/>
      <c r="F272" s="171"/>
      <c r="G272" s="333"/>
      <c r="H272" s="172">
        <f t="shared" si="484"/>
        <v>0</v>
      </c>
      <c r="I272" s="308"/>
      <c r="J272" s="172"/>
      <c r="K272" s="308"/>
      <c r="L272" s="173">
        <f t="shared" si="479"/>
        <v>0</v>
      </c>
      <c r="M272" s="309">
        <f t="shared" si="486"/>
        <v>0</v>
      </c>
      <c r="N272" s="173">
        <f t="shared" si="487"/>
        <v>0</v>
      </c>
      <c r="O272" s="219">
        <f t="shared" si="488"/>
        <v>0</v>
      </c>
      <c r="P272" s="403"/>
      <c r="Q272" s="205"/>
      <c r="R272" s="98"/>
    </row>
    <row r="273" spans="1:18" s="37" customFormat="1" ht="25.5" hidden="1" x14ac:dyDescent="0.25">
      <c r="A273" s="243"/>
      <c r="B273" s="220" t="s">
        <v>388</v>
      </c>
      <c r="C273" s="506" t="s">
        <v>30</v>
      </c>
      <c r="D273" s="176">
        <f t="shared" si="483"/>
        <v>0</v>
      </c>
      <c r="E273" s="364"/>
      <c r="F273" s="176"/>
      <c r="G273" s="276"/>
      <c r="H273" s="177">
        <f t="shared" si="484"/>
        <v>0</v>
      </c>
      <c r="I273" s="277"/>
      <c r="J273" s="177"/>
      <c r="K273" s="177"/>
      <c r="L273" s="178">
        <f t="shared" si="479"/>
        <v>0</v>
      </c>
      <c r="M273" s="178">
        <f t="shared" si="486"/>
        <v>0</v>
      </c>
      <c r="N273" s="178">
        <f t="shared" si="487"/>
        <v>0</v>
      </c>
      <c r="O273" s="178">
        <f t="shared" si="488"/>
        <v>0</v>
      </c>
      <c r="P273" s="403"/>
      <c r="Q273" s="215"/>
      <c r="R273" s="216"/>
    </row>
    <row r="274" spans="1:18" x14ac:dyDescent="0.25">
      <c r="A274" s="32" t="s">
        <v>129</v>
      </c>
      <c r="B274" s="35" t="s">
        <v>57</v>
      </c>
      <c r="C274" s="507" t="s">
        <v>30</v>
      </c>
      <c r="D274" s="168">
        <f t="shared" si="483"/>
        <v>1.7</v>
      </c>
      <c r="E274" s="278">
        <v>1.7</v>
      </c>
      <c r="F274" s="168">
        <v>1.3</v>
      </c>
      <c r="G274" s="278">
        <f>G276+G277</f>
        <v>0</v>
      </c>
      <c r="H274" s="169">
        <f t="shared" si="484"/>
        <v>0</v>
      </c>
      <c r="I274" s="169"/>
      <c r="J274" s="279"/>
      <c r="K274" s="169">
        <f>K276+K277</f>
        <v>0</v>
      </c>
      <c r="L274" s="280">
        <f t="shared" si="479"/>
        <v>1.7</v>
      </c>
      <c r="M274" s="170">
        <f t="shared" si="486"/>
        <v>1.7</v>
      </c>
      <c r="N274" s="280">
        <f t="shared" si="487"/>
        <v>1.3</v>
      </c>
      <c r="O274" s="170">
        <f t="shared" si="488"/>
        <v>0</v>
      </c>
      <c r="P274" s="403"/>
      <c r="Q274" s="205"/>
      <c r="R274" s="98"/>
    </row>
    <row r="275" spans="1:18" hidden="1" x14ac:dyDescent="0.25">
      <c r="A275" s="40"/>
      <c r="B275" s="159" t="s">
        <v>194</v>
      </c>
      <c r="C275" s="508"/>
      <c r="D275" s="176"/>
      <c r="E275" s="278"/>
      <c r="F275" s="176"/>
      <c r="G275" s="278"/>
      <c r="H275" s="177"/>
      <c r="I275" s="177"/>
      <c r="J275" s="279"/>
      <c r="K275" s="177"/>
      <c r="L275" s="280"/>
      <c r="M275" s="178"/>
      <c r="N275" s="280"/>
      <c r="O275" s="178"/>
      <c r="P275" s="403"/>
      <c r="Q275" s="205"/>
      <c r="R275" s="98"/>
    </row>
    <row r="276" spans="1:18" ht="26.25" x14ac:dyDescent="0.25">
      <c r="A276" s="40"/>
      <c r="B276" s="162" t="s">
        <v>533</v>
      </c>
      <c r="C276" s="509"/>
      <c r="D276" s="331">
        <f>E276+G276</f>
        <v>0</v>
      </c>
      <c r="E276" s="278"/>
      <c r="F276" s="171"/>
      <c r="G276" s="278"/>
      <c r="H276" s="172">
        <f t="shared" si="484"/>
        <v>0</v>
      </c>
      <c r="I276" s="172"/>
      <c r="J276" s="279"/>
      <c r="K276" s="172"/>
      <c r="L276" s="280">
        <f t="shared" si="479"/>
        <v>0</v>
      </c>
      <c r="M276" s="173">
        <f t="shared" si="486"/>
        <v>0</v>
      </c>
      <c r="N276" s="280">
        <f t="shared" si="487"/>
        <v>0</v>
      </c>
      <c r="O276" s="173">
        <f t="shared" si="488"/>
        <v>0</v>
      </c>
      <c r="P276" s="403"/>
      <c r="Q276" s="205"/>
      <c r="R276" s="98"/>
    </row>
    <row r="277" spans="1:18" s="37" customFormat="1" ht="25.5" hidden="1" x14ac:dyDescent="0.25">
      <c r="A277" s="243"/>
      <c r="B277" s="220" t="s">
        <v>388</v>
      </c>
      <c r="C277" s="506" t="s">
        <v>30</v>
      </c>
      <c r="D277" s="176">
        <f t="shared" si="483"/>
        <v>0</v>
      </c>
      <c r="E277" s="364"/>
      <c r="F277" s="176"/>
      <c r="G277" s="276"/>
      <c r="H277" s="177">
        <f t="shared" si="484"/>
        <v>0</v>
      </c>
      <c r="I277" s="277"/>
      <c r="J277" s="177"/>
      <c r="K277" s="177"/>
      <c r="L277" s="178">
        <f t="shared" si="479"/>
        <v>0</v>
      </c>
      <c r="M277" s="178">
        <f t="shared" si="486"/>
        <v>0</v>
      </c>
      <c r="N277" s="178">
        <f t="shared" si="487"/>
        <v>0</v>
      </c>
      <c r="O277" s="178">
        <f t="shared" si="488"/>
        <v>0</v>
      </c>
      <c r="P277" s="403"/>
      <c r="Q277" s="215"/>
      <c r="R277" s="216"/>
    </row>
    <row r="278" spans="1:18" x14ac:dyDescent="0.25">
      <c r="A278" s="32" t="s">
        <v>130</v>
      </c>
      <c r="B278" s="35" t="s">
        <v>58</v>
      </c>
      <c r="C278" s="507" t="s">
        <v>30</v>
      </c>
      <c r="D278" s="226">
        <f t="shared" si="483"/>
        <v>0.5</v>
      </c>
      <c r="E278" s="168">
        <v>0.5</v>
      </c>
      <c r="F278" s="226">
        <v>0.4</v>
      </c>
      <c r="G278" s="168">
        <f>G280+G281</f>
        <v>0</v>
      </c>
      <c r="H278" s="227">
        <f t="shared" si="484"/>
        <v>0</v>
      </c>
      <c r="I278" s="169"/>
      <c r="J278" s="227"/>
      <c r="K278" s="169">
        <f>K280+K281</f>
        <v>0</v>
      </c>
      <c r="L278" s="228">
        <f t="shared" si="479"/>
        <v>0.5</v>
      </c>
      <c r="M278" s="170">
        <f t="shared" si="486"/>
        <v>0.5</v>
      </c>
      <c r="N278" s="228">
        <f t="shared" si="487"/>
        <v>0.4</v>
      </c>
      <c r="O278" s="170">
        <f t="shared" si="488"/>
        <v>0</v>
      </c>
      <c r="P278" s="403"/>
      <c r="Q278" s="205"/>
      <c r="R278" s="98"/>
    </row>
    <row r="279" spans="1:18" hidden="1" x14ac:dyDescent="0.25">
      <c r="A279" s="40"/>
      <c r="B279" s="159" t="s">
        <v>194</v>
      </c>
      <c r="C279" s="508"/>
      <c r="D279" s="278"/>
      <c r="E279" s="176"/>
      <c r="F279" s="278"/>
      <c r="G279" s="176"/>
      <c r="H279" s="279"/>
      <c r="I279" s="177"/>
      <c r="J279" s="279"/>
      <c r="K279" s="177"/>
      <c r="L279" s="280"/>
      <c r="M279" s="178"/>
      <c r="N279" s="280"/>
      <c r="O279" s="178"/>
      <c r="P279" s="403"/>
      <c r="Q279" s="205"/>
      <c r="R279" s="98"/>
    </row>
    <row r="280" spans="1:18" ht="26.25" x14ac:dyDescent="0.25">
      <c r="A280" s="40"/>
      <c r="B280" s="162" t="s">
        <v>533</v>
      </c>
      <c r="C280" s="509"/>
      <c r="D280" s="480">
        <f>E280+G280</f>
        <v>0</v>
      </c>
      <c r="E280" s="171"/>
      <c r="F280" s="333"/>
      <c r="G280" s="171"/>
      <c r="H280" s="308">
        <f t="shared" si="484"/>
        <v>0</v>
      </c>
      <c r="I280" s="172"/>
      <c r="J280" s="308"/>
      <c r="K280" s="172"/>
      <c r="L280" s="309">
        <f t="shared" si="479"/>
        <v>0</v>
      </c>
      <c r="M280" s="173">
        <f t="shared" si="486"/>
        <v>0</v>
      </c>
      <c r="N280" s="309">
        <f t="shared" si="487"/>
        <v>0</v>
      </c>
      <c r="O280" s="173">
        <f t="shared" si="488"/>
        <v>0</v>
      </c>
      <c r="P280" s="403"/>
      <c r="Q280" s="205"/>
      <c r="R280" s="98"/>
    </row>
    <row r="281" spans="1:18" s="37" customFormat="1" ht="25.5" hidden="1" x14ac:dyDescent="0.25">
      <c r="A281" s="243"/>
      <c r="B281" s="335" t="s">
        <v>388</v>
      </c>
      <c r="C281" s="510" t="s">
        <v>30</v>
      </c>
      <c r="D281" s="278">
        <f t="shared" si="483"/>
        <v>0</v>
      </c>
      <c r="E281" s="176"/>
      <c r="F281" s="278"/>
      <c r="G281" s="176"/>
      <c r="H281" s="279">
        <f t="shared" si="484"/>
        <v>0</v>
      </c>
      <c r="I281" s="177"/>
      <c r="J281" s="279"/>
      <c r="K281" s="177"/>
      <c r="L281" s="280">
        <f t="shared" si="479"/>
        <v>0</v>
      </c>
      <c r="M281" s="178">
        <f t="shared" si="486"/>
        <v>0</v>
      </c>
      <c r="N281" s="280">
        <f t="shared" si="487"/>
        <v>0</v>
      </c>
      <c r="O281" s="178">
        <f t="shared" si="488"/>
        <v>0</v>
      </c>
      <c r="P281" s="403"/>
      <c r="Q281" s="215"/>
      <c r="R281" s="216"/>
    </row>
    <row r="282" spans="1:18" x14ac:dyDescent="0.25">
      <c r="A282" s="32" t="s">
        <v>131</v>
      </c>
      <c r="B282" s="35" t="s">
        <v>394</v>
      </c>
      <c r="C282" s="508" t="s">
        <v>30</v>
      </c>
      <c r="D282" s="278">
        <f t="shared" si="483"/>
        <v>0.4</v>
      </c>
      <c r="E282" s="176">
        <v>0.4</v>
      </c>
      <c r="F282" s="278">
        <v>0.3</v>
      </c>
      <c r="G282" s="176">
        <f>G284+G285</f>
        <v>0</v>
      </c>
      <c r="H282" s="279">
        <f t="shared" si="484"/>
        <v>0</v>
      </c>
      <c r="I282" s="177"/>
      <c r="J282" s="279"/>
      <c r="K282" s="177">
        <f>K284+K285</f>
        <v>0</v>
      </c>
      <c r="L282" s="280">
        <f t="shared" si="479"/>
        <v>0.4</v>
      </c>
      <c r="M282" s="178">
        <f t="shared" si="486"/>
        <v>0.4</v>
      </c>
      <c r="N282" s="280">
        <f t="shared" si="487"/>
        <v>0.3</v>
      </c>
      <c r="O282" s="178">
        <f t="shared" si="488"/>
        <v>0</v>
      </c>
      <c r="P282" s="403"/>
      <c r="Q282" s="205"/>
      <c r="R282" s="98"/>
    </row>
    <row r="283" spans="1:18" hidden="1" x14ac:dyDescent="0.25">
      <c r="A283" s="40"/>
      <c r="B283" s="159" t="s">
        <v>194</v>
      </c>
      <c r="C283" s="508"/>
      <c r="D283" s="278"/>
      <c r="E283" s="176"/>
      <c r="F283" s="278"/>
      <c r="G283" s="176"/>
      <c r="H283" s="279"/>
      <c r="I283" s="177"/>
      <c r="J283" s="279"/>
      <c r="K283" s="177"/>
      <c r="L283" s="280"/>
      <c r="M283" s="178"/>
      <c r="N283" s="280"/>
      <c r="O283" s="178"/>
      <c r="P283" s="403"/>
      <c r="Q283" s="205"/>
      <c r="R283" s="98"/>
    </row>
    <row r="284" spans="1:18" ht="26.25" x14ac:dyDescent="0.25">
      <c r="A284" s="40"/>
      <c r="B284" s="162" t="s">
        <v>533</v>
      </c>
      <c r="C284" s="510"/>
      <c r="D284" s="496">
        <f>E284+G284</f>
        <v>0</v>
      </c>
      <c r="E284" s="176"/>
      <c r="F284" s="278"/>
      <c r="G284" s="176"/>
      <c r="H284" s="279">
        <f t="shared" si="484"/>
        <v>0</v>
      </c>
      <c r="I284" s="177"/>
      <c r="J284" s="279"/>
      <c r="K284" s="177"/>
      <c r="L284" s="280">
        <f t="shared" si="479"/>
        <v>0</v>
      </c>
      <c r="M284" s="178">
        <f t="shared" si="486"/>
        <v>0</v>
      </c>
      <c r="N284" s="280">
        <f t="shared" si="487"/>
        <v>0</v>
      </c>
      <c r="O284" s="178">
        <f t="shared" si="488"/>
        <v>0</v>
      </c>
      <c r="P284" s="403"/>
      <c r="Q284" s="205"/>
      <c r="R284" s="98"/>
    </row>
    <row r="285" spans="1:18" s="37" customFormat="1" ht="25.5" hidden="1" x14ac:dyDescent="0.25">
      <c r="A285" s="243"/>
      <c r="B285" s="335" t="s">
        <v>388</v>
      </c>
      <c r="C285" s="510" t="s">
        <v>30</v>
      </c>
      <c r="D285" s="278">
        <f t="shared" si="483"/>
        <v>0</v>
      </c>
      <c r="E285" s="176"/>
      <c r="F285" s="278"/>
      <c r="G285" s="176"/>
      <c r="H285" s="279">
        <f t="shared" si="484"/>
        <v>0</v>
      </c>
      <c r="I285" s="177"/>
      <c r="J285" s="279"/>
      <c r="K285" s="177"/>
      <c r="L285" s="280">
        <f t="shared" si="479"/>
        <v>0</v>
      </c>
      <c r="M285" s="178">
        <f t="shared" si="486"/>
        <v>0</v>
      </c>
      <c r="N285" s="280">
        <f t="shared" si="487"/>
        <v>0</v>
      </c>
      <c r="O285" s="178">
        <f t="shared" si="488"/>
        <v>0</v>
      </c>
      <c r="P285" s="403"/>
      <c r="Q285" s="215"/>
      <c r="R285" s="216"/>
    </row>
    <row r="286" spans="1:18" x14ac:dyDescent="0.25">
      <c r="A286" s="32" t="s">
        <v>132</v>
      </c>
      <c r="B286" s="35" t="s">
        <v>396</v>
      </c>
      <c r="C286" s="507" t="s">
        <v>30</v>
      </c>
      <c r="D286" s="226">
        <f t="shared" si="483"/>
        <v>1.4</v>
      </c>
      <c r="E286" s="168">
        <v>1.4</v>
      </c>
      <c r="F286" s="226">
        <v>1.1000000000000001</v>
      </c>
      <c r="G286" s="168">
        <f>G288+G289</f>
        <v>0</v>
      </c>
      <c r="H286" s="227">
        <f t="shared" si="484"/>
        <v>0</v>
      </c>
      <c r="I286" s="169"/>
      <c r="J286" s="227"/>
      <c r="K286" s="169">
        <f>K288+K289</f>
        <v>0</v>
      </c>
      <c r="L286" s="228">
        <f t="shared" si="479"/>
        <v>1.4</v>
      </c>
      <c r="M286" s="170">
        <f t="shared" si="486"/>
        <v>1.4</v>
      </c>
      <c r="N286" s="228">
        <f t="shared" si="487"/>
        <v>1.1000000000000001</v>
      </c>
      <c r="O286" s="170">
        <f t="shared" si="488"/>
        <v>0</v>
      </c>
      <c r="P286" s="403"/>
      <c r="Q286" s="205"/>
      <c r="R286" s="98"/>
    </row>
    <row r="287" spans="1:18" hidden="1" x14ac:dyDescent="0.25">
      <c r="A287" s="40"/>
      <c r="B287" s="159" t="s">
        <v>194</v>
      </c>
      <c r="C287" s="508"/>
      <c r="D287" s="278"/>
      <c r="E287" s="176"/>
      <c r="F287" s="278"/>
      <c r="G287" s="176"/>
      <c r="H287" s="279"/>
      <c r="I287" s="177"/>
      <c r="J287" s="279"/>
      <c r="K287" s="177"/>
      <c r="L287" s="280"/>
      <c r="M287" s="178"/>
      <c r="N287" s="280"/>
      <c r="O287" s="178"/>
      <c r="P287" s="403"/>
      <c r="Q287" s="205"/>
      <c r="R287" s="98"/>
    </row>
    <row r="288" spans="1:18" ht="26.25" x14ac:dyDescent="0.25">
      <c r="A288" s="40"/>
      <c r="B288" s="162" t="s">
        <v>533</v>
      </c>
      <c r="C288" s="509"/>
      <c r="D288" s="480">
        <f>E288+G288</f>
        <v>0</v>
      </c>
      <c r="E288" s="171"/>
      <c r="F288" s="333"/>
      <c r="G288" s="171"/>
      <c r="H288" s="308">
        <f t="shared" si="484"/>
        <v>0</v>
      </c>
      <c r="I288" s="172"/>
      <c r="J288" s="308"/>
      <c r="K288" s="172"/>
      <c r="L288" s="309">
        <f t="shared" si="479"/>
        <v>0</v>
      </c>
      <c r="M288" s="173">
        <f t="shared" si="486"/>
        <v>0</v>
      </c>
      <c r="N288" s="309">
        <f t="shared" si="487"/>
        <v>0</v>
      </c>
      <c r="O288" s="173">
        <f t="shared" si="488"/>
        <v>0</v>
      </c>
      <c r="P288" s="403"/>
      <c r="Q288" s="205"/>
      <c r="R288" s="98"/>
    </row>
    <row r="289" spans="1:18" s="37" customFormat="1" ht="25.5" hidden="1" x14ac:dyDescent="0.25">
      <c r="A289" s="243"/>
      <c r="B289" s="335" t="s">
        <v>388</v>
      </c>
      <c r="C289" s="510" t="s">
        <v>30</v>
      </c>
      <c r="D289" s="278">
        <f t="shared" si="483"/>
        <v>0</v>
      </c>
      <c r="E289" s="176"/>
      <c r="F289" s="278"/>
      <c r="G289" s="176"/>
      <c r="H289" s="279">
        <f t="shared" si="484"/>
        <v>0</v>
      </c>
      <c r="I289" s="177"/>
      <c r="J289" s="279"/>
      <c r="K289" s="177"/>
      <c r="L289" s="280">
        <f t="shared" si="479"/>
        <v>0</v>
      </c>
      <c r="M289" s="178">
        <f t="shared" si="486"/>
        <v>0</v>
      </c>
      <c r="N289" s="280">
        <f t="shared" si="487"/>
        <v>0</v>
      </c>
      <c r="O289" s="178">
        <f t="shared" si="488"/>
        <v>0</v>
      </c>
      <c r="P289" s="403"/>
      <c r="Q289" s="215"/>
      <c r="R289" s="216"/>
    </row>
    <row r="290" spans="1:18" x14ac:dyDescent="0.25">
      <c r="A290" s="32" t="s">
        <v>163</v>
      </c>
      <c r="B290" s="35" t="s">
        <v>67</v>
      </c>
      <c r="C290" s="508" t="s">
        <v>30</v>
      </c>
      <c r="D290" s="278">
        <f t="shared" si="483"/>
        <v>0.4</v>
      </c>
      <c r="E290" s="176">
        <v>0.4</v>
      </c>
      <c r="F290" s="278">
        <v>0.3</v>
      </c>
      <c r="G290" s="176">
        <f>G292+G293</f>
        <v>0</v>
      </c>
      <c r="H290" s="279">
        <f t="shared" si="484"/>
        <v>0</v>
      </c>
      <c r="I290" s="177"/>
      <c r="J290" s="279"/>
      <c r="K290" s="177">
        <f>K292+K293</f>
        <v>0</v>
      </c>
      <c r="L290" s="280">
        <f t="shared" si="479"/>
        <v>0.4</v>
      </c>
      <c r="M290" s="178">
        <f t="shared" si="486"/>
        <v>0.4</v>
      </c>
      <c r="N290" s="280">
        <f t="shared" si="487"/>
        <v>0.3</v>
      </c>
      <c r="O290" s="178">
        <f t="shared" si="488"/>
        <v>0</v>
      </c>
      <c r="P290" s="403"/>
      <c r="Q290" s="205"/>
      <c r="R290" s="98"/>
    </row>
    <row r="291" spans="1:18" hidden="1" x14ac:dyDescent="0.25">
      <c r="A291" s="40"/>
      <c r="B291" s="159" t="s">
        <v>194</v>
      </c>
      <c r="C291" s="508"/>
      <c r="D291" s="278"/>
      <c r="E291" s="176"/>
      <c r="F291" s="278"/>
      <c r="G291" s="176"/>
      <c r="H291" s="279"/>
      <c r="I291" s="177"/>
      <c r="J291" s="279"/>
      <c r="K291" s="177"/>
      <c r="L291" s="280"/>
      <c r="M291" s="178"/>
      <c r="N291" s="280"/>
      <c r="O291" s="178"/>
      <c r="P291" s="403"/>
      <c r="Q291" s="205"/>
      <c r="R291" s="98"/>
    </row>
    <row r="292" spans="1:18" ht="26.25" x14ac:dyDescent="0.25">
      <c r="A292" s="40"/>
      <c r="B292" s="162" t="s">
        <v>533</v>
      </c>
      <c r="C292" s="510"/>
      <c r="D292" s="496">
        <f>E292+G292</f>
        <v>0</v>
      </c>
      <c r="E292" s="176"/>
      <c r="F292" s="278"/>
      <c r="G292" s="176"/>
      <c r="H292" s="279">
        <f t="shared" si="484"/>
        <v>0</v>
      </c>
      <c r="I292" s="177"/>
      <c r="J292" s="279"/>
      <c r="K292" s="177"/>
      <c r="L292" s="280">
        <f t="shared" si="479"/>
        <v>0</v>
      </c>
      <c r="M292" s="178">
        <f t="shared" si="486"/>
        <v>0</v>
      </c>
      <c r="N292" s="280">
        <f t="shared" si="487"/>
        <v>0</v>
      </c>
      <c r="O292" s="178">
        <f t="shared" si="488"/>
        <v>0</v>
      </c>
      <c r="P292" s="403"/>
      <c r="Q292" s="205"/>
      <c r="R292" s="98"/>
    </row>
    <row r="293" spans="1:18" s="37" customFormat="1" ht="25.5" hidden="1" x14ac:dyDescent="0.25">
      <c r="A293" s="243"/>
      <c r="B293" s="335" t="s">
        <v>388</v>
      </c>
      <c r="C293" s="510" t="s">
        <v>30</v>
      </c>
      <c r="D293" s="278">
        <f t="shared" si="483"/>
        <v>0</v>
      </c>
      <c r="E293" s="176"/>
      <c r="F293" s="278"/>
      <c r="G293" s="176"/>
      <c r="H293" s="279">
        <f t="shared" si="484"/>
        <v>0</v>
      </c>
      <c r="I293" s="177"/>
      <c r="J293" s="279"/>
      <c r="K293" s="177"/>
      <c r="L293" s="280">
        <f t="shared" si="479"/>
        <v>0</v>
      </c>
      <c r="M293" s="178">
        <f t="shared" si="486"/>
        <v>0</v>
      </c>
      <c r="N293" s="280">
        <f t="shared" si="487"/>
        <v>0</v>
      </c>
      <c r="O293" s="178">
        <f t="shared" si="488"/>
        <v>0</v>
      </c>
      <c r="P293" s="403"/>
      <c r="Q293" s="215"/>
      <c r="R293" s="216"/>
    </row>
    <row r="294" spans="1:18" x14ac:dyDescent="0.25">
      <c r="A294" s="32" t="s">
        <v>133</v>
      </c>
      <c r="B294" s="35" t="s">
        <v>154</v>
      </c>
      <c r="C294" s="507" t="s">
        <v>30</v>
      </c>
      <c r="D294" s="226">
        <f t="shared" si="483"/>
        <v>0.4</v>
      </c>
      <c r="E294" s="168">
        <v>0.4</v>
      </c>
      <c r="F294" s="226">
        <v>0.3</v>
      </c>
      <c r="G294" s="168">
        <f>G296+G297</f>
        <v>0</v>
      </c>
      <c r="H294" s="227">
        <f t="shared" si="484"/>
        <v>0</v>
      </c>
      <c r="I294" s="169"/>
      <c r="J294" s="227"/>
      <c r="K294" s="169">
        <f>K296+K297</f>
        <v>0</v>
      </c>
      <c r="L294" s="228">
        <f t="shared" si="479"/>
        <v>0.4</v>
      </c>
      <c r="M294" s="170">
        <f t="shared" si="486"/>
        <v>0.4</v>
      </c>
      <c r="N294" s="228">
        <f t="shared" si="487"/>
        <v>0.3</v>
      </c>
      <c r="O294" s="170">
        <f t="shared" si="488"/>
        <v>0</v>
      </c>
      <c r="P294" s="403"/>
      <c r="Q294" s="205"/>
      <c r="R294" s="98"/>
    </row>
    <row r="295" spans="1:18" hidden="1" x14ac:dyDescent="0.25">
      <c r="A295" s="40"/>
      <c r="B295" s="159" t="s">
        <v>194</v>
      </c>
      <c r="C295" s="508"/>
      <c r="D295" s="278"/>
      <c r="E295" s="176"/>
      <c r="F295" s="278"/>
      <c r="G295" s="176"/>
      <c r="H295" s="279"/>
      <c r="I295" s="177"/>
      <c r="J295" s="279"/>
      <c r="K295" s="177"/>
      <c r="L295" s="280"/>
      <c r="M295" s="178"/>
      <c r="N295" s="280"/>
      <c r="O295" s="178"/>
      <c r="P295" s="403"/>
      <c r="Q295" s="205"/>
      <c r="R295" s="98"/>
    </row>
    <row r="296" spans="1:18" ht="26.25" x14ac:dyDescent="0.25">
      <c r="A296" s="40"/>
      <c r="B296" s="162" t="s">
        <v>533</v>
      </c>
      <c r="C296" s="509"/>
      <c r="D296" s="480">
        <f>E296+G296</f>
        <v>0</v>
      </c>
      <c r="E296" s="171"/>
      <c r="F296" s="333"/>
      <c r="G296" s="171"/>
      <c r="H296" s="308">
        <f t="shared" si="484"/>
        <v>0</v>
      </c>
      <c r="I296" s="172"/>
      <c r="J296" s="308"/>
      <c r="K296" s="172"/>
      <c r="L296" s="309">
        <f t="shared" si="479"/>
        <v>0</v>
      </c>
      <c r="M296" s="173">
        <f t="shared" si="486"/>
        <v>0</v>
      </c>
      <c r="N296" s="309">
        <f t="shared" si="487"/>
        <v>0</v>
      </c>
      <c r="O296" s="173">
        <f t="shared" si="488"/>
        <v>0</v>
      </c>
      <c r="P296" s="403"/>
      <c r="Q296" s="205"/>
      <c r="R296" s="98"/>
    </row>
    <row r="297" spans="1:18" s="37" customFormat="1" ht="25.5" hidden="1" x14ac:dyDescent="0.25">
      <c r="A297" s="243"/>
      <c r="B297" s="335" t="s">
        <v>388</v>
      </c>
      <c r="C297" s="510" t="s">
        <v>30</v>
      </c>
      <c r="D297" s="278">
        <f t="shared" si="483"/>
        <v>0</v>
      </c>
      <c r="E297" s="176"/>
      <c r="F297" s="278"/>
      <c r="G297" s="176"/>
      <c r="H297" s="279">
        <f t="shared" si="484"/>
        <v>0</v>
      </c>
      <c r="I297" s="177"/>
      <c r="J297" s="279"/>
      <c r="K297" s="177"/>
      <c r="L297" s="280">
        <f t="shared" si="479"/>
        <v>0</v>
      </c>
      <c r="M297" s="178">
        <f t="shared" si="486"/>
        <v>0</v>
      </c>
      <c r="N297" s="280">
        <f t="shared" si="487"/>
        <v>0</v>
      </c>
      <c r="O297" s="178">
        <f t="shared" si="488"/>
        <v>0</v>
      </c>
      <c r="P297" s="403"/>
      <c r="Q297" s="215"/>
      <c r="R297" s="216"/>
    </row>
    <row r="298" spans="1:18" x14ac:dyDescent="0.25">
      <c r="A298" s="32" t="s">
        <v>134</v>
      </c>
      <c r="B298" s="35" t="s">
        <v>28</v>
      </c>
      <c r="C298" s="508" t="s">
        <v>30</v>
      </c>
      <c r="D298" s="278">
        <f t="shared" si="483"/>
        <v>5.8</v>
      </c>
      <c r="E298" s="176">
        <v>5.8</v>
      </c>
      <c r="F298" s="278">
        <v>4.4000000000000004</v>
      </c>
      <c r="G298" s="176">
        <f>G300+G301</f>
        <v>0</v>
      </c>
      <c r="H298" s="279">
        <f t="shared" si="484"/>
        <v>0</v>
      </c>
      <c r="I298" s="177"/>
      <c r="J298" s="279"/>
      <c r="K298" s="177">
        <f>K300+K301</f>
        <v>0</v>
      </c>
      <c r="L298" s="280">
        <f t="shared" si="479"/>
        <v>5.8</v>
      </c>
      <c r="M298" s="178">
        <f t="shared" si="486"/>
        <v>5.8</v>
      </c>
      <c r="N298" s="280">
        <f t="shared" si="487"/>
        <v>4.4000000000000004</v>
      </c>
      <c r="O298" s="178">
        <f t="shared" si="488"/>
        <v>0</v>
      </c>
      <c r="P298" s="403"/>
      <c r="Q298" s="205"/>
      <c r="R298" s="98"/>
    </row>
    <row r="299" spans="1:18" hidden="1" x14ac:dyDescent="0.25">
      <c r="A299" s="40"/>
      <c r="B299" s="159" t="s">
        <v>194</v>
      </c>
      <c r="C299" s="508"/>
      <c r="D299" s="278"/>
      <c r="E299" s="176"/>
      <c r="F299" s="278"/>
      <c r="G299" s="176"/>
      <c r="H299" s="279"/>
      <c r="I299" s="177"/>
      <c r="J299" s="279"/>
      <c r="K299" s="177"/>
      <c r="L299" s="280"/>
      <c r="M299" s="178"/>
      <c r="N299" s="280"/>
      <c r="O299" s="178"/>
      <c r="P299" s="403"/>
      <c r="Q299" s="205"/>
      <c r="R299" s="98"/>
    </row>
    <row r="300" spans="1:18" ht="26.25" x14ac:dyDescent="0.25">
      <c r="A300" s="40"/>
      <c r="B300" s="162" t="s">
        <v>533</v>
      </c>
      <c r="C300" s="510"/>
      <c r="D300" s="496">
        <f>E300+G300</f>
        <v>0</v>
      </c>
      <c r="E300" s="176"/>
      <c r="F300" s="278"/>
      <c r="G300" s="176"/>
      <c r="H300" s="279">
        <f t="shared" si="484"/>
        <v>0</v>
      </c>
      <c r="I300" s="177"/>
      <c r="J300" s="279"/>
      <c r="K300" s="177"/>
      <c r="L300" s="280">
        <f t="shared" si="479"/>
        <v>0</v>
      </c>
      <c r="M300" s="178">
        <f t="shared" si="486"/>
        <v>0</v>
      </c>
      <c r="N300" s="280">
        <f t="shared" si="487"/>
        <v>0</v>
      </c>
      <c r="O300" s="178">
        <f t="shared" si="488"/>
        <v>0</v>
      </c>
      <c r="P300" s="403"/>
      <c r="Q300" s="205"/>
      <c r="R300" s="98"/>
    </row>
    <row r="301" spans="1:18" s="37" customFormat="1" ht="25.5" hidden="1" x14ac:dyDescent="0.25">
      <c r="A301" s="243"/>
      <c r="B301" s="335" t="s">
        <v>388</v>
      </c>
      <c r="C301" s="510" t="s">
        <v>30</v>
      </c>
      <c r="D301" s="278">
        <f t="shared" si="483"/>
        <v>0</v>
      </c>
      <c r="E301" s="176"/>
      <c r="F301" s="278"/>
      <c r="G301" s="176"/>
      <c r="H301" s="279">
        <f t="shared" si="484"/>
        <v>0</v>
      </c>
      <c r="I301" s="177"/>
      <c r="J301" s="279"/>
      <c r="K301" s="177"/>
      <c r="L301" s="280">
        <f t="shared" si="479"/>
        <v>0</v>
      </c>
      <c r="M301" s="178">
        <f t="shared" si="486"/>
        <v>0</v>
      </c>
      <c r="N301" s="280">
        <f t="shared" si="487"/>
        <v>0</v>
      </c>
      <c r="O301" s="178">
        <f t="shared" si="488"/>
        <v>0</v>
      </c>
      <c r="P301" s="403"/>
      <c r="Q301" s="215"/>
      <c r="R301" s="216"/>
    </row>
    <row r="302" spans="1:18" x14ac:dyDescent="0.25">
      <c r="A302" s="32" t="s">
        <v>135</v>
      </c>
      <c r="B302" s="35" t="s">
        <v>29</v>
      </c>
      <c r="C302" s="507" t="s">
        <v>30</v>
      </c>
      <c r="D302" s="226">
        <f t="shared" si="483"/>
        <v>3.4</v>
      </c>
      <c r="E302" s="168">
        <v>3.4</v>
      </c>
      <c r="F302" s="226">
        <v>2.6</v>
      </c>
      <c r="G302" s="168">
        <f>G304+G305</f>
        <v>0</v>
      </c>
      <c r="H302" s="227">
        <f t="shared" si="484"/>
        <v>0</v>
      </c>
      <c r="I302" s="169"/>
      <c r="J302" s="227"/>
      <c r="K302" s="169">
        <f>K304+K305</f>
        <v>0</v>
      </c>
      <c r="L302" s="228">
        <f t="shared" si="479"/>
        <v>3.4</v>
      </c>
      <c r="M302" s="170">
        <f t="shared" si="486"/>
        <v>3.4</v>
      </c>
      <c r="N302" s="228">
        <f t="shared" si="487"/>
        <v>2.6</v>
      </c>
      <c r="O302" s="170">
        <f t="shared" si="488"/>
        <v>0</v>
      </c>
      <c r="P302" s="403"/>
      <c r="Q302" s="205"/>
      <c r="R302" s="98"/>
    </row>
    <row r="303" spans="1:18" hidden="1" x14ac:dyDescent="0.25">
      <c r="A303" s="40"/>
      <c r="B303" s="159" t="s">
        <v>194</v>
      </c>
      <c r="C303" s="508"/>
      <c r="D303" s="278"/>
      <c r="E303" s="176"/>
      <c r="F303" s="278"/>
      <c r="G303" s="176"/>
      <c r="H303" s="279"/>
      <c r="I303" s="177"/>
      <c r="J303" s="279"/>
      <c r="K303" s="177"/>
      <c r="L303" s="280"/>
      <c r="M303" s="178"/>
      <c r="N303" s="280"/>
      <c r="O303" s="178"/>
      <c r="P303" s="403"/>
      <c r="Q303" s="205"/>
      <c r="R303" s="98"/>
    </row>
    <row r="304" spans="1:18" ht="26.25" x14ac:dyDescent="0.25">
      <c r="A304" s="40"/>
      <c r="B304" s="162" t="s">
        <v>533</v>
      </c>
      <c r="C304" s="509"/>
      <c r="D304" s="480">
        <f>E304+G304</f>
        <v>0</v>
      </c>
      <c r="E304" s="171"/>
      <c r="F304" s="333"/>
      <c r="G304" s="171"/>
      <c r="H304" s="308">
        <f t="shared" si="484"/>
        <v>0</v>
      </c>
      <c r="I304" s="172"/>
      <c r="J304" s="308"/>
      <c r="K304" s="172"/>
      <c r="L304" s="309">
        <f t="shared" si="479"/>
        <v>0</v>
      </c>
      <c r="M304" s="173">
        <f t="shared" si="486"/>
        <v>0</v>
      </c>
      <c r="N304" s="309">
        <f t="shared" si="487"/>
        <v>0</v>
      </c>
      <c r="O304" s="173">
        <f t="shared" si="488"/>
        <v>0</v>
      </c>
      <c r="P304" s="403"/>
      <c r="Q304" s="205"/>
      <c r="R304" s="98"/>
    </row>
    <row r="305" spans="1:18" s="37" customFormat="1" ht="25.5" hidden="1" x14ac:dyDescent="0.25">
      <c r="A305" s="243"/>
      <c r="B305" s="220" t="s">
        <v>388</v>
      </c>
      <c r="C305" s="514" t="s">
        <v>30</v>
      </c>
      <c r="D305" s="176">
        <f t="shared" si="483"/>
        <v>0</v>
      </c>
      <c r="E305" s="364"/>
      <c r="F305" s="176"/>
      <c r="G305" s="276"/>
      <c r="H305" s="172">
        <f t="shared" si="484"/>
        <v>0</v>
      </c>
      <c r="I305" s="172"/>
      <c r="J305" s="172"/>
      <c r="K305" s="172"/>
      <c r="L305" s="173">
        <f t="shared" si="479"/>
        <v>0</v>
      </c>
      <c r="M305" s="173">
        <f t="shared" si="486"/>
        <v>0</v>
      </c>
      <c r="N305" s="173">
        <f t="shared" si="487"/>
        <v>0</v>
      </c>
      <c r="O305" s="173">
        <f t="shared" si="488"/>
        <v>0</v>
      </c>
      <c r="P305" s="403"/>
      <c r="Q305" s="215"/>
      <c r="R305" s="216"/>
    </row>
    <row r="306" spans="1:18" x14ac:dyDescent="0.25">
      <c r="A306" s="32" t="s">
        <v>136</v>
      </c>
      <c r="B306" s="29" t="s">
        <v>64</v>
      </c>
      <c r="C306" s="650" t="s">
        <v>30</v>
      </c>
      <c r="D306" s="168">
        <f t="shared" si="483"/>
        <v>7.1</v>
      </c>
      <c r="E306" s="223">
        <v>7.1</v>
      </c>
      <c r="F306" s="168">
        <v>5.4</v>
      </c>
      <c r="G306" s="211"/>
      <c r="H306" s="169">
        <f t="shared" si="484"/>
        <v>0</v>
      </c>
      <c r="I306" s="212"/>
      <c r="J306" s="169"/>
      <c r="K306" s="169"/>
      <c r="L306" s="170">
        <f t="shared" si="479"/>
        <v>7.1</v>
      </c>
      <c r="M306" s="170">
        <f t="shared" si="486"/>
        <v>7.1</v>
      </c>
      <c r="N306" s="170">
        <f t="shared" si="487"/>
        <v>5.4</v>
      </c>
      <c r="O306" s="170">
        <f t="shared" si="488"/>
        <v>0</v>
      </c>
      <c r="P306" s="403"/>
      <c r="Q306" s="205"/>
      <c r="R306" s="98"/>
    </row>
    <row r="307" spans="1:18" ht="26.25" x14ac:dyDescent="0.25">
      <c r="A307" s="243"/>
      <c r="B307" s="162" t="s">
        <v>533</v>
      </c>
      <c r="C307" s="648"/>
      <c r="D307" s="171" t="s">
        <v>173</v>
      </c>
      <c r="E307" s="224"/>
      <c r="F307" s="171"/>
      <c r="G307" s="213"/>
      <c r="H307" s="172">
        <f t="shared" si="484"/>
        <v>0</v>
      </c>
      <c r="I307" s="214"/>
      <c r="J307" s="172"/>
      <c r="K307" s="172"/>
      <c r="L307" s="173"/>
      <c r="M307" s="173"/>
      <c r="N307" s="173"/>
      <c r="O307" s="173"/>
      <c r="P307" s="403"/>
      <c r="Q307" s="205"/>
      <c r="R307" s="98"/>
    </row>
    <row r="308" spans="1:18" x14ac:dyDescent="0.25">
      <c r="A308" s="468" t="s">
        <v>137</v>
      </c>
      <c r="B308" s="21" t="s">
        <v>179</v>
      </c>
      <c r="C308" s="225"/>
      <c r="D308" s="21">
        <f t="shared" ref="D308:O308" si="489">D252+D254+D258+D262+D266+D270+D274+D278+D282+D286+D290+D294+D298+D302+D306</f>
        <v>1997.0000000000002</v>
      </c>
      <c r="E308" s="21">
        <f t="shared" si="489"/>
        <v>26</v>
      </c>
      <c r="F308" s="21">
        <f t="shared" si="489"/>
        <v>19.8</v>
      </c>
      <c r="G308" s="21">
        <f t="shared" si="489"/>
        <v>1971</v>
      </c>
      <c r="H308" s="21">
        <f t="shared" si="489"/>
        <v>0</v>
      </c>
      <c r="I308" s="21">
        <f t="shared" si="489"/>
        <v>0</v>
      </c>
      <c r="J308" s="21">
        <f t="shared" si="489"/>
        <v>0</v>
      </c>
      <c r="K308" s="21">
        <f t="shared" si="489"/>
        <v>0</v>
      </c>
      <c r="L308" s="21">
        <f t="shared" si="489"/>
        <v>1997.0000000000002</v>
      </c>
      <c r="M308" s="21">
        <f t="shared" si="489"/>
        <v>26</v>
      </c>
      <c r="N308" s="21">
        <f t="shared" si="489"/>
        <v>19.8</v>
      </c>
      <c r="O308" s="21">
        <f t="shared" si="489"/>
        <v>1971</v>
      </c>
      <c r="P308" s="404"/>
    </row>
    <row r="309" spans="1:18" ht="15.95" customHeight="1" x14ac:dyDescent="0.25">
      <c r="A309" s="40" t="s">
        <v>138</v>
      </c>
      <c r="B309" s="573" t="s">
        <v>68</v>
      </c>
      <c r="C309" s="574"/>
      <c r="D309" s="574"/>
      <c r="E309" s="574"/>
      <c r="F309" s="574"/>
      <c r="G309" s="574"/>
      <c r="H309" s="574"/>
      <c r="I309" s="574"/>
      <c r="J309" s="574"/>
      <c r="K309" s="574"/>
      <c r="L309" s="574"/>
      <c r="M309" s="574"/>
      <c r="N309" s="574"/>
      <c r="O309" s="575"/>
      <c r="P309" s="389"/>
    </row>
    <row r="310" spans="1:18" ht="19.5" hidden="1" customHeight="1" x14ac:dyDescent="0.25">
      <c r="A310" s="413" t="s">
        <v>183</v>
      </c>
      <c r="B310" s="29" t="s">
        <v>20</v>
      </c>
      <c r="C310" s="378"/>
      <c r="D310" s="168">
        <f>E310+G310</f>
        <v>0</v>
      </c>
      <c r="E310" s="168">
        <f>E312+E313</f>
        <v>0</v>
      </c>
      <c r="F310" s="168">
        <f t="shared" ref="F310:G310" si="490">F312+F313</f>
        <v>0</v>
      </c>
      <c r="G310" s="168">
        <f t="shared" si="490"/>
        <v>0</v>
      </c>
      <c r="H310" s="169">
        <f>I310+K310</f>
        <v>0</v>
      </c>
      <c r="I310" s="169">
        <f>I312+I313</f>
        <v>0</v>
      </c>
      <c r="J310" s="169">
        <f>J312+J313</f>
        <v>0</v>
      </c>
      <c r="K310" s="227">
        <f>K312+K313</f>
        <v>0</v>
      </c>
      <c r="L310" s="170">
        <f>M310+O310</f>
        <v>0</v>
      </c>
      <c r="M310" s="228">
        <f t="shared" ref="M310:O314" si="491">E310+I310</f>
        <v>0</v>
      </c>
      <c r="N310" s="170">
        <f t="shared" si="491"/>
        <v>0</v>
      </c>
      <c r="O310" s="218">
        <f t="shared" si="491"/>
        <v>0</v>
      </c>
      <c r="P310" s="403"/>
    </row>
    <row r="311" spans="1:18" ht="19.5" hidden="1" customHeight="1" x14ac:dyDescent="0.25">
      <c r="A311" s="240"/>
      <c r="B311" s="371" t="s">
        <v>194</v>
      </c>
      <c r="C311" s="379"/>
      <c r="D311" s="176"/>
      <c r="E311" s="171"/>
      <c r="F311" s="171"/>
      <c r="G311" s="171"/>
      <c r="H311" s="177"/>
      <c r="I311" s="279"/>
      <c r="J311" s="177"/>
      <c r="K311" s="279"/>
      <c r="L311" s="178"/>
      <c r="M311" s="280"/>
      <c r="N311" s="178"/>
      <c r="O311" s="282"/>
      <c r="P311" s="403"/>
    </row>
    <row r="312" spans="1:18" ht="39" hidden="1" x14ac:dyDescent="0.25">
      <c r="A312" s="240"/>
      <c r="B312" s="369" t="s">
        <v>397</v>
      </c>
      <c r="C312" s="368" t="s">
        <v>24</v>
      </c>
      <c r="D312" s="67">
        <f>E312+G312</f>
        <v>0</v>
      </c>
      <c r="E312" s="67"/>
      <c r="F312" s="67"/>
      <c r="G312" s="67"/>
      <c r="H312" s="68">
        <f>I312+K312</f>
        <v>0</v>
      </c>
      <c r="I312" s="68"/>
      <c r="J312" s="68"/>
      <c r="K312" s="68"/>
      <c r="L312" s="69">
        <f>M312+O312</f>
        <v>0</v>
      </c>
      <c r="M312" s="69">
        <f t="shared" si="491"/>
        <v>0</v>
      </c>
      <c r="N312" s="69">
        <f t="shared" si="491"/>
        <v>0</v>
      </c>
      <c r="O312" s="69">
        <f t="shared" si="491"/>
        <v>0</v>
      </c>
      <c r="P312" s="403"/>
    </row>
    <row r="313" spans="1:18" ht="26.25" hidden="1" x14ac:dyDescent="0.25">
      <c r="A313" s="313"/>
      <c r="B313" s="377" t="s">
        <v>442</v>
      </c>
      <c r="C313" s="380">
        <v>10</v>
      </c>
      <c r="D313" s="67">
        <f>E313+G313</f>
        <v>0</v>
      </c>
      <c r="E313" s="67"/>
      <c r="F313" s="67"/>
      <c r="G313" s="67"/>
      <c r="H313" s="68">
        <f>I313+K313</f>
        <v>0</v>
      </c>
      <c r="I313" s="68"/>
      <c r="J313" s="68"/>
      <c r="K313" s="68"/>
      <c r="L313" s="69">
        <f>M313+O313</f>
        <v>0</v>
      </c>
      <c r="M313" s="69">
        <f t="shared" si="491"/>
        <v>0</v>
      </c>
      <c r="N313" s="69">
        <f t="shared" si="491"/>
        <v>0</v>
      </c>
      <c r="O313" s="69">
        <f t="shared" si="491"/>
        <v>0</v>
      </c>
      <c r="P313" s="403"/>
    </row>
    <row r="314" spans="1:18" s="37" customFormat="1" x14ac:dyDescent="0.25">
      <c r="A314" s="32" t="s">
        <v>139</v>
      </c>
      <c r="B314" s="26" t="s">
        <v>52</v>
      </c>
      <c r="C314" s="630" t="s">
        <v>24</v>
      </c>
      <c r="D314" s="332">
        <f>E314+G314</f>
        <v>4.5999999999999996</v>
      </c>
      <c r="E314" s="278">
        <v>4.5999999999999996</v>
      </c>
      <c r="F314" s="176">
        <v>3.5</v>
      </c>
      <c r="G314" s="278"/>
      <c r="H314" s="177">
        <f>I314+K314</f>
        <v>0</v>
      </c>
      <c r="I314" s="279"/>
      <c r="J314" s="177"/>
      <c r="K314" s="279"/>
      <c r="L314" s="178">
        <f>M314+O314</f>
        <v>4.5999999999999996</v>
      </c>
      <c r="M314" s="280">
        <f t="shared" si="491"/>
        <v>4.5999999999999996</v>
      </c>
      <c r="N314" s="178">
        <f t="shared" si="491"/>
        <v>3.5</v>
      </c>
      <c r="O314" s="282">
        <f t="shared" si="491"/>
        <v>0</v>
      </c>
      <c r="P314" s="403"/>
      <c r="Q314" s="2"/>
      <c r="R314" s="2"/>
    </row>
    <row r="315" spans="1:18" s="37" customFormat="1" ht="26.25" x14ac:dyDescent="0.25">
      <c r="A315" s="243"/>
      <c r="B315" s="162" t="s">
        <v>533</v>
      </c>
      <c r="C315" s="630"/>
      <c r="D315" s="176"/>
      <c r="E315" s="176"/>
      <c r="F315" s="176"/>
      <c r="G315" s="278"/>
      <c r="H315" s="177"/>
      <c r="I315" s="279"/>
      <c r="J315" s="177"/>
      <c r="K315" s="279"/>
      <c r="L315" s="178"/>
      <c r="M315" s="280"/>
      <c r="N315" s="178"/>
      <c r="O315" s="282"/>
      <c r="P315" s="403"/>
      <c r="Q315" s="2"/>
      <c r="R315" s="2"/>
    </row>
    <row r="316" spans="1:18" s="37" customFormat="1" x14ac:dyDescent="0.25">
      <c r="A316" s="32" t="s">
        <v>164</v>
      </c>
      <c r="B316" s="29" t="s">
        <v>53</v>
      </c>
      <c r="C316" s="643" t="s">
        <v>24</v>
      </c>
      <c r="D316" s="332">
        <f>E316+G316</f>
        <v>5.0999999999999996</v>
      </c>
      <c r="E316" s="168">
        <v>5.0999999999999996</v>
      </c>
      <c r="F316" s="168">
        <v>3.9</v>
      </c>
      <c r="G316" s="168">
        <f t="shared" ref="G316" si="492">G318+G319</f>
        <v>0</v>
      </c>
      <c r="H316" s="169">
        <f>I316+K316</f>
        <v>0</v>
      </c>
      <c r="I316" s="169"/>
      <c r="J316" s="169"/>
      <c r="K316" s="169">
        <f t="shared" ref="K316" si="493">K318+K319</f>
        <v>0</v>
      </c>
      <c r="L316" s="170">
        <f>M316+O316</f>
        <v>5.0999999999999996</v>
      </c>
      <c r="M316" s="170">
        <f t="shared" ref="M316" si="494">E316+I316</f>
        <v>5.0999999999999996</v>
      </c>
      <c r="N316" s="170">
        <f t="shared" ref="N316" si="495">F316+J316</f>
        <v>3.9</v>
      </c>
      <c r="O316" s="170">
        <f t="shared" ref="O316" si="496">G316+K316</f>
        <v>0</v>
      </c>
      <c r="P316" s="403"/>
      <c r="Q316" s="2"/>
      <c r="R316" s="2"/>
    </row>
    <row r="317" spans="1:18" s="37" customFormat="1" ht="15" hidden="1" customHeight="1" x14ac:dyDescent="0.25">
      <c r="A317" s="40"/>
      <c r="B317" s="159" t="s">
        <v>194</v>
      </c>
      <c r="C317" s="644"/>
      <c r="D317" s="375"/>
      <c r="E317" s="176"/>
      <c r="F317" s="176"/>
      <c r="G317" s="176"/>
      <c r="H317" s="177"/>
      <c r="I317" s="177"/>
      <c r="J317" s="177"/>
      <c r="K317" s="177"/>
      <c r="L317" s="178"/>
      <c r="M317" s="178"/>
      <c r="N317" s="178"/>
      <c r="O317" s="178"/>
      <c r="P317" s="403"/>
      <c r="Q317" s="2"/>
      <c r="R317" s="2"/>
    </row>
    <row r="318" spans="1:18" s="37" customFormat="1" ht="26.25" x14ac:dyDescent="0.25">
      <c r="A318" s="40"/>
      <c r="B318" s="162" t="s">
        <v>533</v>
      </c>
      <c r="C318" s="644"/>
      <c r="D318" s="331">
        <f>E318+G318</f>
        <v>0</v>
      </c>
      <c r="E318" s="171"/>
      <c r="F318" s="171"/>
      <c r="G318" s="171"/>
      <c r="H318" s="172">
        <f>I318+K318</f>
        <v>0</v>
      </c>
      <c r="I318" s="172"/>
      <c r="J318" s="172"/>
      <c r="K318" s="172"/>
      <c r="L318" s="173">
        <f>M318+O318</f>
        <v>0</v>
      </c>
      <c r="M318" s="173">
        <f t="shared" ref="M318:M319" si="497">E318+I318</f>
        <v>0</v>
      </c>
      <c r="N318" s="173">
        <f t="shared" ref="N318:N319" si="498">F318+J318</f>
        <v>0</v>
      </c>
      <c r="O318" s="173">
        <f t="shared" ref="O318:O319" si="499">G318+K318</f>
        <v>0</v>
      </c>
      <c r="P318" s="403"/>
      <c r="Q318" s="2"/>
      <c r="R318" s="2"/>
    </row>
    <row r="319" spans="1:18" s="37" customFormat="1" ht="26.25" hidden="1" x14ac:dyDescent="0.25">
      <c r="A319" s="243"/>
      <c r="B319" s="376" t="s">
        <v>442</v>
      </c>
      <c r="C319" s="630"/>
      <c r="D319" s="375">
        <f>E319+G319</f>
        <v>0</v>
      </c>
      <c r="E319" s="171"/>
      <c r="F319" s="171"/>
      <c r="G319" s="171"/>
      <c r="H319" s="177">
        <f>I319+K319</f>
        <v>0</v>
      </c>
      <c r="I319" s="172"/>
      <c r="J319" s="172"/>
      <c r="K319" s="172"/>
      <c r="L319" s="178">
        <f>M319+O319</f>
        <v>0</v>
      </c>
      <c r="M319" s="173">
        <f t="shared" si="497"/>
        <v>0</v>
      </c>
      <c r="N319" s="173">
        <f t="shared" si="498"/>
        <v>0</v>
      </c>
      <c r="O319" s="173">
        <f t="shared" si="499"/>
        <v>0</v>
      </c>
      <c r="P319" s="403"/>
      <c r="Q319" s="2"/>
      <c r="R319" s="2"/>
    </row>
    <row r="320" spans="1:18" s="37" customFormat="1" x14ac:dyDescent="0.25">
      <c r="A320" s="413" t="s">
        <v>140</v>
      </c>
      <c r="B320" s="35" t="s">
        <v>69</v>
      </c>
      <c r="C320" s="499" t="s">
        <v>24</v>
      </c>
      <c r="D320" s="223">
        <f>E320+G320</f>
        <v>74.3</v>
      </c>
      <c r="E320" s="168">
        <f>SUM(E322:E324)</f>
        <v>74.3</v>
      </c>
      <c r="F320" s="168">
        <f t="shared" ref="F320:G320" si="500">SUM(F322:F324)</f>
        <v>47.300000000000004</v>
      </c>
      <c r="G320" s="168">
        <f t="shared" si="500"/>
        <v>0</v>
      </c>
      <c r="H320" s="169">
        <f>I320+K320</f>
        <v>0</v>
      </c>
      <c r="I320" s="169">
        <f>SUM(I322:I324)</f>
        <v>0</v>
      </c>
      <c r="J320" s="169">
        <f t="shared" ref="J320:K320" si="501">SUM(J322:J324)</f>
        <v>0</v>
      </c>
      <c r="K320" s="169">
        <f t="shared" si="501"/>
        <v>0</v>
      </c>
      <c r="L320" s="170">
        <f>M320+O320</f>
        <v>74.3</v>
      </c>
      <c r="M320" s="170">
        <f t="shared" ref="M320:O324" si="502">E320+I320</f>
        <v>74.3</v>
      </c>
      <c r="N320" s="170">
        <f t="shared" si="502"/>
        <v>47.300000000000004</v>
      </c>
      <c r="O320" s="170">
        <f t="shared" si="502"/>
        <v>0</v>
      </c>
      <c r="P320" s="403"/>
      <c r="Q320" s="2"/>
      <c r="R320" s="2"/>
    </row>
    <row r="321" spans="1:22" s="37" customFormat="1" x14ac:dyDescent="0.25">
      <c r="A321" s="240"/>
      <c r="B321" s="159" t="s">
        <v>194</v>
      </c>
      <c r="C321" s="502"/>
      <c r="D321" s="364"/>
      <c r="E321" s="176"/>
      <c r="F321" s="176"/>
      <c r="G321" s="276"/>
      <c r="H321" s="177"/>
      <c r="I321" s="177"/>
      <c r="J321" s="177"/>
      <c r="K321" s="395"/>
      <c r="L321" s="178"/>
      <c r="M321" s="178"/>
      <c r="N321" s="178"/>
      <c r="O321" s="178"/>
      <c r="P321" s="403"/>
      <c r="Q321" s="2"/>
      <c r="R321" s="2"/>
    </row>
    <row r="322" spans="1:22" s="37" customFormat="1" ht="26.25" x14ac:dyDescent="0.25">
      <c r="A322" s="240"/>
      <c r="B322" s="162" t="s">
        <v>533</v>
      </c>
      <c r="C322" s="502"/>
      <c r="D322" s="67">
        <f>E322+G322</f>
        <v>9.3000000000000007</v>
      </c>
      <c r="E322" s="471">
        <v>9.3000000000000007</v>
      </c>
      <c r="F322" s="471">
        <v>7.1</v>
      </c>
      <c r="G322" s="471"/>
      <c r="H322" s="68">
        <f>I322+K322</f>
        <v>0</v>
      </c>
      <c r="I322" s="68"/>
      <c r="J322" s="68"/>
      <c r="K322" s="68"/>
      <c r="L322" s="69">
        <f>M322+O322</f>
        <v>9.3000000000000007</v>
      </c>
      <c r="M322" s="170">
        <f>E322+I322</f>
        <v>9.3000000000000007</v>
      </c>
      <c r="N322" s="170">
        <f t="shared" ref="N322" si="503">F322+J322</f>
        <v>7.1</v>
      </c>
      <c r="O322" s="170">
        <f t="shared" ref="O322" si="504">G322+K322</f>
        <v>0</v>
      </c>
      <c r="P322" s="403"/>
      <c r="Q322" s="2"/>
      <c r="R322" s="2"/>
    </row>
    <row r="323" spans="1:22" s="37" customFormat="1" ht="25.5" hidden="1" x14ac:dyDescent="0.25">
      <c r="A323" s="240"/>
      <c r="B323" s="281" t="s">
        <v>388</v>
      </c>
      <c r="C323" s="502" t="s">
        <v>24</v>
      </c>
      <c r="D323" s="67">
        <f>E323+G323</f>
        <v>0</v>
      </c>
      <c r="E323" s="67"/>
      <c r="F323" s="67"/>
      <c r="G323" s="67"/>
      <c r="H323" s="68">
        <f>I323+K323</f>
        <v>0</v>
      </c>
      <c r="I323" s="68"/>
      <c r="J323" s="68"/>
      <c r="K323" s="68"/>
      <c r="L323" s="69">
        <f>M323+O323</f>
        <v>0</v>
      </c>
      <c r="M323" s="69">
        <f t="shared" si="502"/>
        <v>0</v>
      </c>
      <c r="N323" s="69">
        <f t="shared" si="502"/>
        <v>0</v>
      </c>
      <c r="O323" s="69">
        <f t="shared" si="502"/>
        <v>0</v>
      </c>
      <c r="P323" s="403"/>
      <c r="Q323" s="2"/>
      <c r="R323" s="2"/>
    </row>
    <row r="324" spans="1:22" s="37" customFormat="1" ht="26.25" x14ac:dyDescent="0.25">
      <c r="A324" s="240"/>
      <c r="B324" s="275" t="s">
        <v>353</v>
      </c>
      <c r="C324" s="502"/>
      <c r="D324" s="168">
        <f>E324+G324</f>
        <v>65</v>
      </c>
      <c r="E324" s="168">
        <v>65</v>
      </c>
      <c r="F324" s="168">
        <v>40.200000000000003</v>
      </c>
      <c r="G324" s="168"/>
      <c r="H324" s="68">
        <f>I324+K324</f>
        <v>0</v>
      </c>
      <c r="I324" s="169"/>
      <c r="J324" s="169"/>
      <c r="K324" s="169"/>
      <c r="L324" s="170">
        <f>M324+O324</f>
        <v>65</v>
      </c>
      <c r="M324" s="170">
        <f>E324+I324</f>
        <v>65</v>
      </c>
      <c r="N324" s="170">
        <f t="shared" si="502"/>
        <v>40.200000000000003</v>
      </c>
      <c r="O324" s="170">
        <f t="shared" si="502"/>
        <v>0</v>
      </c>
      <c r="P324" s="403"/>
      <c r="Q324" s="2"/>
      <c r="R324" s="2"/>
    </row>
    <row r="325" spans="1:22" s="37" customFormat="1" x14ac:dyDescent="0.25">
      <c r="A325" s="32" t="s">
        <v>183</v>
      </c>
      <c r="B325" s="17" t="s">
        <v>167</v>
      </c>
      <c r="C325" s="499" t="s">
        <v>24</v>
      </c>
      <c r="D325" s="168">
        <f>E325+G325</f>
        <v>0.1</v>
      </c>
      <c r="E325" s="168">
        <v>0.1</v>
      </c>
      <c r="F325" s="226">
        <v>0.1</v>
      </c>
      <c r="G325" s="211"/>
      <c r="H325" s="169">
        <f>I325+K325</f>
        <v>-0.1</v>
      </c>
      <c r="I325" s="212">
        <v>-0.1</v>
      </c>
      <c r="J325" s="227">
        <v>-0.1</v>
      </c>
      <c r="K325" s="169"/>
      <c r="L325" s="170">
        <f>M325+O325</f>
        <v>0</v>
      </c>
      <c r="M325" s="170">
        <f t="shared" ref="M325" si="505">E325+I325</f>
        <v>0</v>
      </c>
      <c r="N325" s="170">
        <f t="shared" ref="N325" si="506">F325+J325</f>
        <v>0</v>
      </c>
      <c r="O325" s="170">
        <f t="shared" ref="O325" si="507">G325+K325</f>
        <v>0</v>
      </c>
      <c r="P325" s="403"/>
      <c r="Q325" s="2"/>
      <c r="R325" s="2"/>
    </row>
    <row r="326" spans="1:22" s="37" customFormat="1" ht="26.25" x14ac:dyDescent="0.25">
      <c r="A326" s="243"/>
      <c r="B326" s="497" t="s">
        <v>533</v>
      </c>
      <c r="C326" s="500"/>
      <c r="D326" s="213"/>
      <c r="E326" s="171"/>
      <c r="F326" s="333"/>
      <c r="G326" s="213"/>
      <c r="H326" s="172"/>
      <c r="I326" s="214"/>
      <c r="J326" s="308"/>
      <c r="K326" s="172"/>
      <c r="L326" s="309"/>
      <c r="M326" s="173"/>
      <c r="N326" s="309"/>
      <c r="O326" s="173"/>
      <c r="P326" s="403"/>
      <c r="Q326" s="239"/>
      <c r="R326" s="239"/>
      <c r="S326" s="515"/>
      <c r="T326" s="515"/>
      <c r="U326" s="515"/>
      <c r="V326" s="515"/>
    </row>
    <row r="327" spans="1:22" s="37" customFormat="1" x14ac:dyDescent="0.25">
      <c r="A327" s="413" t="s">
        <v>184</v>
      </c>
      <c r="B327" s="29" t="s">
        <v>568</v>
      </c>
      <c r="C327" s="543" t="s">
        <v>24</v>
      </c>
      <c r="D327" s="168">
        <f>E327+G327</f>
        <v>0</v>
      </c>
      <c r="E327" s="168"/>
      <c r="F327" s="226"/>
      <c r="G327" s="211"/>
      <c r="H327" s="169">
        <f>I327+K327</f>
        <v>1.3</v>
      </c>
      <c r="I327" s="212">
        <v>1.3</v>
      </c>
      <c r="J327" s="227">
        <v>1</v>
      </c>
      <c r="K327" s="169"/>
      <c r="L327" s="170">
        <f>M327+O327</f>
        <v>1.3</v>
      </c>
      <c r="M327" s="170">
        <f t="shared" ref="M327" si="508">E327+I327</f>
        <v>1.3</v>
      </c>
      <c r="N327" s="170">
        <f t="shared" ref="N327" si="509">F327+J327</f>
        <v>1</v>
      </c>
      <c r="O327" s="170">
        <f t="shared" ref="O327" si="510">G327+K327</f>
        <v>0</v>
      </c>
      <c r="P327" s="403"/>
      <c r="Q327" s="2"/>
      <c r="R327" s="2"/>
    </row>
    <row r="328" spans="1:22" s="37" customFormat="1" ht="26.25" x14ac:dyDescent="0.25">
      <c r="A328" s="313"/>
      <c r="B328" s="167" t="s">
        <v>533</v>
      </c>
      <c r="C328" s="544"/>
      <c r="D328" s="213"/>
      <c r="E328" s="171"/>
      <c r="F328" s="333"/>
      <c r="G328" s="213"/>
      <c r="H328" s="172"/>
      <c r="I328" s="214"/>
      <c r="J328" s="308"/>
      <c r="K328" s="172"/>
      <c r="L328" s="309"/>
      <c r="M328" s="173"/>
      <c r="N328" s="309"/>
      <c r="O328" s="173"/>
      <c r="P328" s="403"/>
      <c r="Q328" s="239"/>
      <c r="R328" s="239"/>
      <c r="S328" s="515"/>
      <c r="T328" s="515"/>
      <c r="U328" s="515"/>
      <c r="V328" s="515"/>
    </row>
    <row r="329" spans="1:22" ht="15.75" customHeight="1" x14ac:dyDescent="0.25">
      <c r="A329" s="457" t="s">
        <v>185</v>
      </c>
      <c r="B329" s="87" t="s">
        <v>180</v>
      </c>
      <c r="C329" s="225"/>
      <c r="D329" s="21">
        <f>D320+D310+D314+D316+D325+D327</f>
        <v>84.09999999999998</v>
      </c>
      <c r="E329" s="21">
        <f>E320+E310+E314+E316+E325+E327</f>
        <v>84.09999999999998</v>
      </c>
      <c r="F329" s="21">
        <f t="shared" ref="F329:O329" si="511">F320+F310+F314+F316+F325+F327</f>
        <v>54.800000000000004</v>
      </c>
      <c r="G329" s="21">
        <f t="shared" si="511"/>
        <v>0</v>
      </c>
      <c r="H329" s="21">
        <f t="shared" si="511"/>
        <v>1.2</v>
      </c>
      <c r="I329" s="21">
        <f>I320+I310+I314+I316+I325+I327</f>
        <v>1.2</v>
      </c>
      <c r="J329" s="21">
        <f t="shared" si="511"/>
        <v>0.9</v>
      </c>
      <c r="K329" s="21">
        <f t="shared" si="511"/>
        <v>0</v>
      </c>
      <c r="L329" s="21">
        <f t="shared" si="511"/>
        <v>85.299999999999983</v>
      </c>
      <c r="M329" s="21">
        <f t="shared" si="511"/>
        <v>85.299999999999983</v>
      </c>
      <c r="N329" s="21">
        <f t="shared" si="511"/>
        <v>55.7</v>
      </c>
      <c r="O329" s="21">
        <f t="shared" si="511"/>
        <v>0</v>
      </c>
      <c r="P329" s="404"/>
      <c r="Q329" s="239"/>
      <c r="R329" s="239"/>
      <c r="S329" s="239"/>
      <c r="T329" s="239"/>
      <c r="U329" s="239"/>
      <c r="V329" s="239"/>
    </row>
    <row r="330" spans="1:22" x14ac:dyDescent="0.25">
      <c r="A330" s="458" t="s">
        <v>186</v>
      </c>
      <c r="B330" s="434" t="s">
        <v>172</v>
      </c>
      <c r="C330" s="408"/>
      <c r="D330" s="540">
        <f>D333+D334+D335+D336+D338+D337+D339+D340+D341+D342+D343+D344+D345+D332</f>
        <v>5460.4</v>
      </c>
      <c r="E330" s="47">
        <f>E333+E334+E335+E336+E338+E337+E339+E340+E341+E342+E343+E344+E345+E332</f>
        <v>1824.7000000000003</v>
      </c>
      <c r="F330" s="47">
        <f t="shared" ref="F330:G330" si="512">F333+F334+F335+F336+F338+F337+F339+F340+F341+F342+F343+F344+F345+F332</f>
        <v>611.69999999999993</v>
      </c>
      <c r="G330" s="47">
        <f t="shared" si="512"/>
        <v>3635.7</v>
      </c>
      <c r="H330" s="222">
        <f>H333+H334+H335+H336+H338+H337+H339+H340+H341+H342+H343+H344+H345+H332</f>
        <v>484.59999999999997</v>
      </c>
      <c r="I330" s="222">
        <f t="shared" ref="I330:K330" si="513">I333+I334+I335+I336+I338+I337+I339+I340+I341+I342+I343+I344+I345+I332</f>
        <v>0.6</v>
      </c>
      <c r="J330" s="222">
        <f t="shared" si="513"/>
        <v>0.5</v>
      </c>
      <c r="K330" s="222">
        <f t="shared" si="513"/>
        <v>483.99999999999994</v>
      </c>
      <c r="L330" s="339">
        <f>L333+L334+L335+L336+L338+L337+L339+L340+L341+L342+L343+L344+L345+L332</f>
        <v>5944.9999999999991</v>
      </c>
      <c r="M330" s="339">
        <f>M333+M334+M335+M336+M338+M337+M339+M340+M341+M342+M343+M344+M345+M332</f>
        <v>1825.3000000000002</v>
      </c>
      <c r="N330" s="339">
        <f t="shared" ref="N330:O330" si="514">N333+N334+N335+N336+N338+N337+N339+N340+N341+N342+N343+N344+N345+N332</f>
        <v>612.19999999999993</v>
      </c>
      <c r="O330" s="339">
        <f t="shared" si="514"/>
        <v>4119.7</v>
      </c>
      <c r="P330" s="404">
        <f t="shared" ref="P330:U330" si="515">P333+P334+P335+P336+P338+P337+P339+P340+P341+P342+P343+P344+P345</f>
        <v>0</v>
      </c>
      <c r="Q330" s="404">
        <f t="shared" si="515"/>
        <v>0</v>
      </c>
      <c r="R330" s="404">
        <f t="shared" si="515"/>
        <v>0</v>
      </c>
      <c r="S330" s="404">
        <f t="shared" si="515"/>
        <v>0</v>
      </c>
      <c r="T330" s="404">
        <f t="shared" si="515"/>
        <v>0</v>
      </c>
      <c r="U330" s="404">
        <f t="shared" si="515"/>
        <v>0</v>
      </c>
      <c r="V330" s="239"/>
    </row>
    <row r="331" spans="1:22" x14ac:dyDescent="0.25">
      <c r="A331" s="459"/>
      <c r="B331" s="445" t="s">
        <v>204</v>
      </c>
      <c r="C331" s="408"/>
      <c r="D331" s="327"/>
      <c r="E331" s="230"/>
      <c r="F331" s="230"/>
      <c r="G331" s="230"/>
      <c r="H331" s="231"/>
      <c r="I331" s="231"/>
      <c r="J331" s="231"/>
      <c r="K331" s="231"/>
      <c r="L331" s="340"/>
      <c r="M331" s="340"/>
      <c r="N331" s="340"/>
      <c r="O331" s="340"/>
      <c r="P331" s="406"/>
      <c r="Q331" s="343"/>
      <c r="R331" s="343"/>
    </row>
    <row r="332" spans="1:22" ht="26.25" x14ac:dyDescent="0.25">
      <c r="A332" s="459"/>
      <c r="B332" s="105" t="s">
        <v>351</v>
      </c>
      <c r="C332" s="408"/>
      <c r="D332" s="328">
        <f t="shared" ref="D332" si="516">E332+G332</f>
        <v>30.200000000000003</v>
      </c>
      <c r="E332" s="232">
        <f>E91+E102+E107+E120+E129+E138+E163+E184+E235</f>
        <v>30.200000000000003</v>
      </c>
      <c r="F332" s="232">
        <f>F91+F102+F107+F120+F129+F138+F163+F184+F235</f>
        <v>23.1</v>
      </c>
      <c r="G332" s="232"/>
      <c r="H332" s="233">
        <f t="shared" ref="H332" si="517">I332+K332</f>
        <v>0</v>
      </c>
      <c r="I332" s="231">
        <f>I91+I102+I107+I120+I129+I138+I163+I184+I235</f>
        <v>0</v>
      </c>
      <c r="J332" s="231">
        <f>J91+J102+J107+J120+J129+J138+J163+J184+J235</f>
        <v>0</v>
      </c>
      <c r="K332" s="231"/>
      <c r="L332" s="340">
        <f>M332</f>
        <v>30.200000000000003</v>
      </c>
      <c r="M332" s="340">
        <f>M91+M102+M107+M120+M129+M163+M184+M235+M138</f>
        <v>30.200000000000003</v>
      </c>
      <c r="N332" s="340">
        <f>N91+N102+N107+N120+N129+N163+N184+N235+N138</f>
        <v>23.1</v>
      </c>
      <c r="O332" s="340"/>
      <c r="P332" s="406"/>
      <c r="Q332" s="343"/>
      <c r="R332" s="343"/>
    </row>
    <row r="333" spans="1:22" ht="25.5" x14ac:dyDescent="0.25">
      <c r="A333" s="459"/>
      <c r="B333" s="446" t="s">
        <v>317</v>
      </c>
      <c r="C333" s="408"/>
      <c r="D333" s="328">
        <f>E333+G333</f>
        <v>2826</v>
      </c>
      <c r="E333" s="232">
        <f>E22+E79+E93+E252</f>
        <v>0</v>
      </c>
      <c r="F333" s="232">
        <f>F22+F79+F93+F252</f>
        <v>0</v>
      </c>
      <c r="G333" s="232">
        <f>G22+G79+G93+G252</f>
        <v>2826</v>
      </c>
      <c r="H333" s="233">
        <f t="shared" ref="H333" si="518">I333+K333</f>
        <v>70.599999999999994</v>
      </c>
      <c r="I333" s="233">
        <f>I22+I79+I93+I252</f>
        <v>0</v>
      </c>
      <c r="J333" s="233">
        <f>J22+J79+J93+J252</f>
        <v>0</v>
      </c>
      <c r="K333" s="233">
        <f>K22+K79+K93+K252</f>
        <v>70.599999999999994</v>
      </c>
      <c r="L333" s="341">
        <f t="shared" ref="L333" si="519">M333+O333</f>
        <v>2896.6</v>
      </c>
      <c r="M333" s="341">
        <f>M22+M79+M93+M252</f>
        <v>0</v>
      </c>
      <c r="N333" s="341">
        <f>N22+N79+N93+N252</f>
        <v>0</v>
      </c>
      <c r="O333" s="341">
        <f>O22+O79+O93+O252</f>
        <v>2896.6</v>
      </c>
      <c r="P333" s="344"/>
      <c r="Q333" s="344"/>
      <c r="R333" s="344"/>
    </row>
    <row r="334" spans="1:22" ht="38.25" customHeight="1" x14ac:dyDescent="0.25">
      <c r="A334" s="459"/>
      <c r="B334" s="446" t="s">
        <v>316</v>
      </c>
      <c r="C334" s="408"/>
      <c r="D334" s="328">
        <f t="shared" ref="D334:O334" si="520">D74+D75</f>
        <v>1618.7000000000003</v>
      </c>
      <c r="E334" s="232">
        <f t="shared" si="520"/>
        <v>809</v>
      </c>
      <c r="F334" s="232">
        <f t="shared" si="520"/>
        <v>0</v>
      </c>
      <c r="G334" s="232">
        <f t="shared" si="520"/>
        <v>809.7</v>
      </c>
      <c r="H334" s="233">
        <f t="shared" si="520"/>
        <v>388.7</v>
      </c>
      <c r="I334" s="233">
        <f t="shared" si="520"/>
        <v>0</v>
      </c>
      <c r="J334" s="233">
        <f t="shared" si="520"/>
        <v>0</v>
      </c>
      <c r="K334" s="233">
        <f t="shared" si="520"/>
        <v>388.7</v>
      </c>
      <c r="L334" s="341">
        <f t="shared" si="520"/>
        <v>2007.4</v>
      </c>
      <c r="M334" s="341">
        <f t="shared" si="520"/>
        <v>809</v>
      </c>
      <c r="N334" s="341">
        <f t="shared" si="520"/>
        <v>0</v>
      </c>
      <c r="O334" s="341">
        <f t="shared" si="520"/>
        <v>1198.4000000000001</v>
      </c>
      <c r="P334" s="345"/>
      <c r="Q334" s="239"/>
      <c r="R334" s="239"/>
    </row>
    <row r="335" spans="1:22" ht="55.5" customHeight="1" x14ac:dyDescent="0.25">
      <c r="A335" s="459"/>
      <c r="B335" s="430" t="s">
        <v>569</v>
      </c>
      <c r="C335" s="408"/>
      <c r="D335" s="328">
        <f t="shared" ref="D335:O335" si="521">D76</f>
        <v>0</v>
      </c>
      <c r="E335" s="232">
        <f t="shared" si="521"/>
        <v>0</v>
      </c>
      <c r="F335" s="232">
        <f t="shared" si="521"/>
        <v>0</v>
      </c>
      <c r="G335" s="232">
        <f t="shared" si="521"/>
        <v>0</v>
      </c>
      <c r="H335" s="233">
        <f t="shared" si="521"/>
        <v>25.3</v>
      </c>
      <c r="I335" s="233">
        <f t="shared" si="521"/>
        <v>0.6</v>
      </c>
      <c r="J335" s="233">
        <f t="shared" si="521"/>
        <v>0.5</v>
      </c>
      <c r="K335" s="233">
        <f t="shared" si="521"/>
        <v>24.7</v>
      </c>
      <c r="L335" s="341">
        <f t="shared" si="521"/>
        <v>25.3</v>
      </c>
      <c r="M335" s="341">
        <f t="shared" si="521"/>
        <v>0.6</v>
      </c>
      <c r="N335" s="341">
        <f t="shared" si="521"/>
        <v>0.5</v>
      </c>
      <c r="O335" s="341">
        <f t="shared" si="521"/>
        <v>24.7</v>
      </c>
      <c r="P335" s="345"/>
      <c r="Q335" s="239"/>
      <c r="R335" s="239"/>
    </row>
    <row r="336" spans="1:22" ht="51.75" x14ac:dyDescent="0.25">
      <c r="A336" s="459"/>
      <c r="B336" s="430" t="s">
        <v>352</v>
      </c>
      <c r="C336" s="408"/>
      <c r="D336" s="328">
        <f>E336+G336</f>
        <v>404.4</v>
      </c>
      <c r="E336" s="232">
        <f>E243+E238</f>
        <v>404.4</v>
      </c>
      <c r="F336" s="328">
        <f>F243+F238</f>
        <v>256.7</v>
      </c>
      <c r="G336" s="232">
        <f>G243+G238</f>
        <v>0</v>
      </c>
      <c r="H336" s="233">
        <f>I336+K336</f>
        <v>0</v>
      </c>
      <c r="I336" s="233">
        <f>I243+I238</f>
        <v>0</v>
      </c>
      <c r="J336" s="233">
        <f>J243+J238</f>
        <v>0</v>
      </c>
      <c r="K336" s="233">
        <f>K243+K238</f>
        <v>0</v>
      </c>
      <c r="L336" s="341">
        <f t="shared" ref="L336" si="522">M336+O336</f>
        <v>404.4</v>
      </c>
      <c r="M336" s="341">
        <f>M243+M238</f>
        <v>404.4</v>
      </c>
      <c r="N336" s="341">
        <f>N243+N238</f>
        <v>256.7</v>
      </c>
      <c r="O336" s="341">
        <f>O243+O238</f>
        <v>0</v>
      </c>
      <c r="P336" s="345"/>
      <c r="Q336" s="345"/>
      <c r="R336" s="345"/>
    </row>
    <row r="337" spans="1:19" ht="26.25" hidden="1" customHeight="1" x14ac:dyDescent="0.25">
      <c r="A337" s="459"/>
      <c r="B337" s="430" t="s">
        <v>351</v>
      </c>
      <c r="C337" s="408"/>
      <c r="D337" s="314">
        <f t="shared" ref="D337:D345" si="523">E337+G337</f>
        <v>0</v>
      </c>
      <c r="E337" s="232"/>
      <c r="F337" s="232"/>
      <c r="G337" s="232"/>
      <c r="H337" s="338">
        <f t="shared" ref="H337:H344" si="524">I337+K337</f>
        <v>0</v>
      </c>
      <c r="I337" s="233"/>
      <c r="J337" s="233"/>
      <c r="K337" s="233"/>
      <c r="L337" s="342">
        <f t="shared" ref="L337:L344" si="525">M337+O337</f>
        <v>0</v>
      </c>
      <c r="M337" s="341"/>
      <c r="N337" s="341"/>
      <c r="O337" s="341"/>
      <c r="P337" s="345"/>
      <c r="Q337" s="239"/>
      <c r="R337" s="239"/>
    </row>
    <row r="338" spans="1:19" ht="26.25" x14ac:dyDescent="0.25">
      <c r="A338" s="459"/>
      <c r="B338" s="430" t="s">
        <v>353</v>
      </c>
      <c r="C338" s="408"/>
      <c r="D338" s="314">
        <f t="shared" si="523"/>
        <v>65</v>
      </c>
      <c r="E338" s="328">
        <f>E324</f>
        <v>65</v>
      </c>
      <c r="F338" s="328">
        <f t="shared" ref="F338:G338" si="526">F324</f>
        <v>40.200000000000003</v>
      </c>
      <c r="G338" s="328">
        <f t="shared" si="526"/>
        <v>0</v>
      </c>
      <c r="H338" s="338">
        <f t="shared" si="524"/>
        <v>0</v>
      </c>
      <c r="I338" s="233">
        <f>I324</f>
        <v>0</v>
      </c>
      <c r="J338" s="233">
        <f t="shared" ref="J338:K338" si="527">J324</f>
        <v>0</v>
      </c>
      <c r="K338" s="233">
        <f t="shared" si="527"/>
        <v>0</v>
      </c>
      <c r="L338" s="342">
        <f t="shared" si="525"/>
        <v>65</v>
      </c>
      <c r="M338" s="341">
        <f>M324</f>
        <v>65</v>
      </c>
      <c r="N338" s="341">
        <f t="shared" ref="N338:O338" si="528">N324</f>
        <v>40.200000000000003</v>
      </c>
      <c r="O338" s="341">
        <f t="shared" si="528"/>
        <v>0</v>
      </c>
      <c r="P338" s="345"/>
      <c r="Q338" s="345"/>
      <c r="R338" s="345"/>
    </row>
    <row r="339" spans="1:19" ht="26.25" x14ac:dyDescent="0.25">
      <c r="A339" s="459"/>
      <c r="B339" s="430" t="s">
        <v>501</v>
      </c>
      <c r="C339" s="408"/>
      <c r="D339" s="314">
        <f t="shared" si="523"/>
        <v>228.29999999999993</v>
      </c>
      <c r="E339" s="328">
        <f>E92+E99+E104+E109+E113+E117+E122+E126+E131+E135+E140+E144+E148+E152+E156+E160+E165+E169+E173+E177+E181+E186+E190+E194+E198+E202+E206+E210+E214+E218+E219+E224+E228+E229+E237+E242</f>
        <v>228.29999999999993</v>
      </c>
      <c r="F339" s="328">
        <f>F92+F99+F104+F109+F113+F117+F122+F126+F131+F135+F140+F144+F148+F152+F156+F160+F165+F169+F173+F177+F181+F186+F190+F194+F198+F202+F206+F210+F214+F218+F219+F224+F228+F229+F237+F242</f>
        <v>174.60000000000002</v>
      </c>
      <c r="G339" s="328">
        <f>G92+G99+G104+G109+G113+G117+G122+G126+G131+G135+G140+G144+G148+G152+G156+G160+G165+G169+G173+G177+G181+G186+G190+G194+G198+G202+G206+G210+G214+G218+G219+G224+G228+G229+G237+G242</f>
        <v>0</v>
      </c>
      <c r="H339" s="338">
        <f t="shared" si="524"/>
        <v>0</v>
      </c>
      <c r="I339" s="338">
        <f>I92+I99+I104+I109+I113+I117+I122+I126+I131+I135+I140+I144+I148+I152+I156+I160+I165+I169+I173+I177+I181+I186+I190+I194+I198+I202+I206+I210+I214+I218+I219+I224+I228+I229+I237+I242</f>
        <v>0</v>
      </c>
      <c r="J339" s="338">
        <f>J92+J99+J104+J109+J113+J117+J122+J126+J131+J135+J140+J144+J148+J152+J156+J160+J165+J169+J173+J177+J181+J186+J190+J194+J198+J202+J206+J210+J214+J218+J219+J224+J228+J229+J237+J242</f>
        <v>0</v>
      </c>
      <c r="K339" s="338">
        <f>K92+K99+K104+K109+K113+K117+K122+K126+K131+K135+K140+K144+K148+K152+K156+K160+K165+K169+K173+K177+K181+K186+K190+K194+K198+K202+K206+K210+K214+K218+K219+K224+K228+K229+K237+K242</f>
        <v>0</v>
      </c>
      <c r="L339" s="342">
        <f t="shared" si="525"/>
        <v>228.2999999999999</v>
      </c>
      <c r="M339" s="342">
        <f>M92+M99+M104+M109+M113+M117+M122+M126+M131+M135+M140+M144+M148+M152+M156+M160+M165+M169+M173+M177+M181+M186+M190+M194+M198+M202+M206+M210+M214+M218+M219+M224+M228+M229+M237+M242</f>
        <v>228.2999999999999</v>
      </c>
      <c r="N339" s="342">
        <f>N92+N99+N104+N109+N113+N117+N122+N126+N131+N135+N140+N144+N148+N152+N156+N160+N165+N169+N173+N177+N181+N186+N190+N194+N198+N202+N206+N210+N214+N218+N219+N224+N228+N229+N237+N242</f>
        <v>174.60000000000002</v>
      </c>
      <c r="O339" s="341">
        <f>O92+O99+O104+O109+O113+O117+O122+O126+O131+O135+O140+O144+O148+O152+O156+O160+O165+O169+O173+O177+O181+O186+O190+O194+O198+O202+O206+O210+O214+O218+O219+O224+O228+O229+O237+O242</f>
        <v>0</v>
      </c>
      <c r="P339" s="345"/>
      <c r="Q339" s="345"/>
      <c r="R339" s="345"/>
    </row>
    <row r="340" spans="1:19" ht="26.25" x14ac:dyDescent="0.25">
      <c r="A340" s="459"/>
      <c r="B340" s="430" t="s">
        <v>533</v>
      </c>
      <c r="C340" s="408"/>
      <c r="D340" s="314">
        <f t="shared" si="523"/>
        <v>145</v>
      </c>
      <c r="E340" s="328">
        <f>E23+E25+E29+E33+E38+E42+E46+E50+E54+E58+E62+E66+E83+E98+E103+E108+E112+E116+E121+E125+E130+E134+E139+E143+E147+E151+E155+E159+E164+E168+E172+E176+E180+E185+E189+E193+E197+E201+E205+E209+E213+E217+E223+E227+E236+E241+E254+E258+E262+E266+E270+E274+E278+E282+E286+E290+E294+E298+E302+E306+E314+E316+E322+E325+E327</f>
        <v>145</v>
      </c>
      <c r="F340" s="328">
        <f t="shared" ref="F340:G340" si="529">F23+F25+F29+F33+F38+F42+F46+F50+F54+F58+F62+F66+F83+F98+F103+F108+F112+F116+F121+F125+F130+F134+F139+F143+F147+F151+F155+F159+F164+F168+F172+F176+F180+F185+F189+F193+F197+F201+F205+F209+F213+F217+F223+F227+F236+F241+F254+F258+F262+F266+F270+F274+F278+F282+F286+F290+F294+F298+F302+F306+F314+F316+F322+F325+F327</f>
        <v>110.79999999999998</v>
      </c>
      <c r="G340" s="328">
        <f t="shared" si="529"/>
        <v>0</v>
      </c>
      <c r="H340" s="338">
        <f t="shared" si="524"/>
        <v>0</v>
      </c>
      <c r="I340" s="338">
        <f t="shared" ref="I340:O340" si="530">I23+I25+I29+I33+I38+I42+I46+I50+I54+I58+I62+I66+I83+I98+I103+I108+I112+I116+I121+I125+I130+I134+I139+I143+I147+I151+I155+I159+I164+I168+I172+I176+I180+I185+I189+I193+I197+I201+I205+I209+I213+I217+I223+I227+I236+I241+I254+I258+I262+I266+I270+I274+I278+I282+I286+I290+I294+I298+I302+I306+I314+I316+I322+I325+I327</f>
        <v>0</v>
      </c>
      <c r="J340" s="338">
        <f t="shared" si="530"/>
        <v>0</v>
      </c>
      <c r="K340" s="338">
        <f t="shared" si="530"/>
        <v>0</v>
      </c>
      <c r="L340" s="342">
        <f t="shared" si="525"/>
        <v>145.00000000000003</v>
      </c>
      <c r="M340" s="342">
        <f t="shared" ref="M340" si="531">M23+M25+M29+M33+M38+M42+M46+M50+M54+M58+M62+M66+M83+M98+M103+M108+M112+M116+M121+M125+M130+M134+M139+M143+M147+M151+M155+M159+M164+M168+M172+M176+M180+M185+M189+M193+M197+M201+M205+M209+M213+M217+M223+M227+M236+M241+M254+M258+M262+M266+M270+M274+M278+M282+M286+M290+M294+M298+M302+M306+M314+M316+M322+M325+M327</f>
        <v>145.00000000000003</v>
      </c>
      <c r="N340" s="342">
        <f t="shared" si="530"/>
        <v>110.79999999999998</v>
      </c>
      <c r="O340" s="341">
        <f t="shared" si="530"/>
        <v>0</v>
      </c>
      <c r="P340" s="345"/>
      <c r="Q340" s="345"/>
      <c r="R340" s="345"/>
    </row>
    <row r="341" spans="1:19" ht="39" hidden="1" customHeight="1" x14ac:dyDescent="0.25">
      <c r="A341" s="459"/>
      <c r="B341" s="430" t="s">
        <v>397</v>
      </c>
      <c r="C341" s="408"/>
      <c r="D341" s="314">
        <f t="shared" si="523"/>
        <v>0</v>
      </c>
      <c r="E341" s="328">
        <f t="shared" ref="E341:G341" si="532">E312</f>
        <v>0</v>
      </c>
      <c r="F341" s="328">
        <f t="shared" si="532"/>
        <v>0</v>
      </c>
      <c r="G341" s="328">
        <f t="shared" si="532"/>
        <v>0</v>
      </c>
      <c r="H341" s="338">
        <f t="shared" si="524"/>
        <v>0</v>
      </c>
      <c r="I341" s="338">
        <f t="shared" ref="I341:K341" si="533">I312</f>
        <v>0</v>
      </c>
      <c r="J341" s="338">
        <f t="shared" si="533"/>
        <v>0</v>
      </c>
      <c r="K341" s="338">
        <f t="shared" si="533"/>
        <v>0</v>
      </c>
      <c r="L341" s="342">
        <f t="shared" si="525"/>
        <v>0</v>
      </c>
      <c r="M341" s="342">
        <f t="shared" ref="M341:O341" si="534">M312</f>
        <v>0</v>
      </c>
      <c r="N341" s="342">
        <f t="shared" si="534"/>
        <v>0</v>
      </c>
      <c r="O341" s="341">
        <f t="shared" si="534"/>
        <v>0</v>
      </c>
      <c r="P341" s="2"/>
    </row>
    <row r="342" spans="1:19" x14ac:dyDescent="0.25">
      <c r="A342" s="459"/>
      <c r="B342" s="430" t="s">
        <v>480</v>
      </c>
      <c r="C342" s="408"/>
      <c r="D342" s="314">
        <f t="shared" si="523"/>
        <v>107.7</v>
      </c>
      <c r="E342" s="328">
        <f>E81+E85+E95+E248+E313+E319</f>
        <v>107.7</v>
      </c>
      <c r="F342" s="328">
        <f>F81+F85+F95+F248+F313+F319</f>
        <v>1.1000000000000001</v>
      </c>
      <c r="G342" s="328">
        <f>G81+G85+G95+G248+G313+G319</f>
        <v>0</v>
      </c>
      <c r="H342" s="338">
        <f t="shared" si="524"/>
        <v>0</v>
      </c>
      <c r="I342" s="338">
        <f>I81+I85+I95+I248+I313+I319</f>
        <v>0</v>
      </c>
      <c r="J342" s="338">
        <f>J81+J85+J95+J248+J313+J319</f>
        <v>0</v>
      </c>
      <c r="K342" s="338">
        <f>K81+K85+K95+K248+K313+K319</f>
        <v>0</v>
      </c>
      <c r="L342" s="342">
        <f t="shared" si="525"/>
        <v>107.7</v>
      </c>
      <c r="M342" s="342">
        <f>M81+M85+M95+M248+M313+M319</f>
        <v>107.7</v>
      </c>
      <c r="N342" s="342">
        <f>N81+N85+N95+N248+N313+N319</f>
        <v>1.1000000000000001</v>
      </c>
      <c r="O342" s="341">
        <f>O81+O85+O95+O248+O313+O319</f>
        <v>0</v>
      </c>
      <c r="P342" s="2"/>
    </row>
    <row r="343" spans="1:19" ht="51.75" x14ac:dyDescent="0.25">
      <c r="A343" s="459"/>
      <c r="B343" s="430" t="s">
        <v>534</v>
      </c>
      <c r="C343" s="408"/>
      <c r="D343" s="314">
        <f t="shared" ref="D343" si="535">E343+G343</f>
        <v>6.2</v>
      </c>
      <c r="E343" s="328">
        <f>E24</f>
        <v>6.2</v>
      </c>
      <c r="F343" s="328">
        <f>F24</f>
        <v>4.8</v>
      </c>
      <c r="G343" s="328">
        <f>G24</f>
        <v>0</v>
      </c>
      <c r="H343" s="338">
        <f t="shared" ref="H343" si="536">I343+K343</f>
        <v>0</v>
      </c>
      <c r="I343" s="338">
        <f>I24</f>
        <v>0</v>
      </c>
      <c r="J343" s="338">
        <f>J24</f>
        <v>0</v>
      </c>
      <c r="K343" s="338">
        <f>K24</f>
        <v>0</v>
      </c>
      <c r="L343" s="342">
        <f t="shared" ref="L343" si="537">M343+O343</f>
        <v>6.2</v>
      </c>
      <c r="M343" s="342">
        <f>M24</f>
        <v>6.2</v>
      </c>
      <c r="N343" s="342">
        <f>N24</f>
        <v>4.8</v>
      </c>
      <c r="O343" s="342">
        <f>O24</f>
        <v>0</v>
      </c>
      <c r="P343" s="2"/>
    </row>
    <row r="344" spans="1:19" ht="26.25" x14ac:dyDescent="0.25">
      <c r="A344" s="460"/>
      <c r="B344" s="435" t="s">
        <v>442</v>
      </c>
      <c r="C344" s="409"/>
      <c r="D344" s="314">
        <f t="shared" si="523"/>
        <v>28.9</v>
      </c>
      <c r="E344" s="328">
        <f>E94</f>
        <v>28.9</v>
      </c>
      <c r="F344" s="328">
        <f>F94</f>
        <v>0.4</v>
      </c>
      <c r="G344" s="328">
        <f>G94</f>
        <v>0</v>
      </c>
      <c r="H344" s="338">
        <f t="shared" si="524"/>
        <v>0</v>
      </c>
      <c r="I344" s="338">
        <f>I94</f>
        <v>0</v>
      </c>
      <c r="J344" s="338">
        <f>J94</f>
        <v>0</v>
      </c>
      <c r="K344" s="338">
        <f>K94</f>
        <v>0</v>
      </c>
      <c r="L344" s="342">
        <f t="shared" si="525"/>
        <v>28.9</v>
      </c>
      <c r="M344" s="342">
        <f>M94</f>
        <v>28.9</v>
      </c>
      <c r="N344" s="342">
        <f>N94</f>
        <v>0.4</v>
      </c>
      <c r="O344" s="341">
        <f>O94</f>
        <v>0</v>
      </c>
      <c r="P344" s="2"/>
    </row>
    <row r="345" spans="1:19" ht="39" hidden="1" customHeight="1" x14ac:dyDescent="0.25">
      <c r="A345" s="414"/>
      <c r="B345" s="201" t="s">
        <v>443</v>
      </c>
      <c r="C345" s="409"/>
      <c r="D345" s="314">
        <f t="shared" si="523"/>
        <v>0</v>
      </c>
      <c r="E345" s="232">
        <f t="shared" ref="E345:O345" si="538">E82+E86+E249</f>
        <v>0</v>
      </c>
      <c r="F345" s="232">
        <f t="shared" si="538"/>
        <v>0</v>
      </c>
      <c r="G345" s="232">
        <f t="shared" si="538"/>
        <v>0</v>
      </c>
      <c r="H345" s="233">
        <f t="shared" si="538"/>
        <v>0</v>
      </c>
      <c r="I345" s="233">
        <f t="shared" si="538"/>
        <v>0</v>
      </c>
      <c r="J345" s="233">
        <f t="shared" si="538"/>
        <v>0</v>
      </c>
      <c r="K345" s="233">
        <f t="shared" si="538"/>
        <v>0</v>
      </c>
      <c r="L345" s="341">
        <f t="shared" si="538"/>
        <v>0</v>
      </c>
      <c r="M345" s="341">
        <f t="shared" si="538"/>
        <v>0</v>
      </c>
      <c r="N345" s="341">
        <f t="shared" si="538"/>
        <v>0</v>
      </c>
      <c r="O345" s="341">
        <f t="shared" si="538"/>
        <v>0</v>
      </c>
      <c r="P345" s="2"/>
    </row>
    <row r="346" spans="1:19" x14ac:dyDescent="0.25">
      <c r="A346" s="415"/>
      <c r="B346" s="123"/>
      <c r="C346" s="234"/>
      <c r="D346" s="123"/>
      <c r="E346" s="123"/>
      <c r="F346" s="235"/>
      <c r="G346" s="235"/>
      <c r="H346" s="235"/>
      <c r="I346" s="235"/>
      <c r="J346" s="235"/>
      <c r="K346" s="123"/>
      <c r="L346" s="235"/>
      <c r="M346" s="235"/>
      <c r="N346" s="235"/>
      <c r="O346" s="17"/>
      <c r="P346" s="239"/>
      <c r="R346" s="70" t="s">
        <v>305</v>
      </c>
      <c r="S346" s="71">
        <f>SUMIF(C19:C327,1,L19:L327)</f>
        <v>10.700000000000001</v>
      </c>
    </row>
    <row r="347" spans="1:19" x14ac:dyDescent="0.25">
      <c r="A347" s="239"/>
      <c r="B347" s="6"/>
      <c r="C347" s="236"/>
      <c r="D347" s="6"/>
      <c r="E347" s="6"/>
      <c r="F347" s="6"/>
      <c r="G347" s="6"/>
      <c r="H347" s="6"/>
      <c r="I347" s="6"/>
      <c r="J347" s="6"/>
      <c r="L347" s="6"/>
      <c r="M347" s="6"/>
      <c r="N347" s="6"/>
      <c r="O347" s="6"/>
      <c r="P347" s="239"/>
      <c r="R347" s="70" t="s">
        <v>306</v>
      </c>
      <c r="S347" s="71">
        <f>SUMIF(C19:C327,2,L19:L327)</f>
        <v>0</v>
      </c>
    </row>
    <row r="348" spans="1:19" x14ac:dyDescent="0.25">
      <c r="A348" s="239"/>
      <c r="B348" s="6"/>
      <c r="C348" s="236"/>
      <c r="D348" s="6"/>
      <c r="E348" s="6"/>
      <c r="F348" s="6"/>
      <c r="G348" s="6"/>
      <c r="H348" s="6"/>
      <c r="I348" s="6"/>
      <c r="J348" s="6"/>
      <c r="L348" s="6"/>
      <c r="M348" s="6"/>
      <c r="N348" s="6"/>
      <c r="R348" s="70" t="s">
        <v>307</v>
      </c>
      <c r="S348" s="71">
        <f>SUMIF(C19:C327,3,L19:L327)</f>
        <v>0</v>
      </c>
    </row>
    <row r="349" spans="1:19" x14ac:dyDescent="0.25">
      <c r="A349" s="239"/>
      <c r="B349" s="6"/>
      <c r="C349" s="236"/>
      <c r="D349" s="6"/>
      <c r="E349" s="6"/>
      <c r="F349" s="6"/>
      <c r="G349" s="6"/>
      <c r="H349" s="6"/>
      <c r="I349" s="6"/>
      <c r="J349" s="6"/>
      <c r="L349" s="6"/>
      <c r="M349" s="6"/>
      <c r="N349" s="6"/>
      <c r="R349" s="70" t="s">
        <v>446</v>
      </c>
      <c r="S349" s="71">
        <f>SUMIF(C19:C327,4,L19:L327)</f>
        <v>1728.7</v>
      </c>
    </row>
    <row r="350" spans="1:19" x14ac:dyDescent="0.25">
      <c r="A350" s="239"/>
      <c r="B350" s="6"/>
      <c r="C350" s="236"/>
      <c r="D350" s="6"/>
      <c r="E350" s="6"/>
      <c r="F350" s="6"/>
      <c r="G350" s="6"/>
      <c r="H350" s="6"/>
      <c r="I350" s="6"/>
      <c r="J350" s="6"/>
      <c r="L350" s="6"/>
      <c r="M350" s="6"/>
      <c r="N350" s="6"/>
      <c r="R350" s="70" t="s">
        <v>311</v>
      </c>
      <c r="S350" s="71">
        <f>SUMIF(C19:C327,5,L19:L327)</f>
        <v>310.2</v>
      </c>
    </row>
    <row r="351" spans="1:19" x14ac:dyDescent="0.25">
      <c r="A351" s="239"/>
      <c r="B351" s="6"/>
      <c r="C351" s="236"/>
      <c r="D351" s="6"/>
      <c r="E351" s="6"/>
      <c r="F351" s="6"/>
      <c r="G351" s="6"/>
      <c r="H351" s="6"/>
      <c r="I351" s="6"/>
      <c r="J351" s="6"/>
      <c r="L351" s="6"/>
      <c r="M351" s="6"/>
      <c r="N351" s="6"/>
      <c r="R351" s="70" t="s">
        <v>309</v>
      </c>
      <c r="S351" s="71">
        <f>SUMIF(C19:C327,6,L19:L327)</f>
        <v>12.000000000000002</v>
      </c>
    </row>
    <row r="352" spans="1:19" x14ac:dyDescent="0.25">
      <c r="A352" s="239"/>
      <c r="B352" s="6"/>
      <c r="C352" s="236"/>
      <c r="D352" s="6"/>
      <c r="E352" s="6"/>
      <c r="F352" s="6"/>
      <c r="G352" s="6"/>
      <c r="H352" s="6"/>
      <c r="I352" s="6"/>
      <c r="J352" s="6"/>
      <c r="L352" s="6"/>
      <c r="M352" s="6"/>
      <c r="N352" s="6"/>
      <c r="R352" s="70" t="s">
        <v>310</v>
      </c>
      <c r="S352" s="71">
        <f>SUMIF(C19:C327,7,L19:L327)</f>
        <v>120.6</v>
      </c>
    </row>
    <row r="353" spans="1:19" x14ac:dyDescent="0.25">
      <c r="A353" s="239"/>
      <c r="B353" s="6"/>
      <c r="C353" s="236"/>
      <c r="D353" s="6"/>
      <c r="E353" s="6"/>
      <c r="F353" s="6"/>
      <c r="G353" s="6"/>
      <c r="H353" s="6"/>
      <c r="I353" s="6"/>
      <c r="J353" s="6"/>
      <c r="L353" s="6"/>
      <c r="M353" s="6"/>
      <c r="N353" s="6"/>
      <c r="R353" s="70" t="s">
        <v>312</v>
      </c>
      <c r="S353" s="71">
        <f>SUMIF(C19:C327,8,L19:L327)</f>
        <v>1997.1000000000001</v>
      </c>
    </row>
    <row r="354" spans="1:19" x14ac:dyDescent="0.25">
      <c r="A354" s="239"/>
      <c r="B354" s="6"/>
      <c r="C354" s="236"/>
      <c r="D354" s="6"/>
      <c r="E354" s="6"/>
      <c r="F354" s="6"/>
      <c r="G354" s="6"/>
      <c r="H354" s="6"/>
      <c r="I354" s="6"/>
      <c r="J354" s="6"/>
      <c r="L354" s="6"/>
      <c r="M354" s="6"/>
      <c r="N354" s="6"/>
      <c r="R354" s="70" t="s">
        <v>313</v>
      </c>
      <c r="S354" s="71">
        <f>SUMIF(C19:C327,9,L19:L327)</f>
        <v>1679.2000000000003</v>
      </c>
    </row>
    <row r="355" spans="1:19" x14ac:dyDescent="0.25">
      <c r="A355" s="239"/>
      <c r="B355" s="6"/>
      <c r="C355" s="236"/>
      <c r="D355" s="6"/>
      <c r="E355" s="6"/>
      <c r="F355" s="6"/>
      <c r="G355" s="6"/>
      <c r="H355" s="6"/>
      <c r="I355" s="6"/>
      <c r="J355" s="6"/>
      <c r="L355" s="6"/>
      <c r="M355" s="6"/>
      <c r="N355" s="6"/>
      <c r="R355" s="70" t="s">
        <v>314</v>
      </c>
      <c r="S355" s="71">
        <f>SUMIF(C19:C327,10,L19:L327)</f>
        <v>86.499999999999986</v>
      </c>
    </row>
    <row r="356" spans="1:19" x14ac:dyDescent="0.25">
      <c r="A356" s="239"/>
      <c r="B356" s="6"/>
      <c r="C356" s="236"/>
      <c r="D356" s="6"/>
      <c r="E356" s="6"/>
      <c r="F356" s="6"/>
      <c r="G356" s="6"/>
      <c r="H356" s="6"/>
      <c r="I356" s="6"/>
      <c r="J356" s="6"/>
      <c r="L356" s="6"/>
      <c r="M356" s="6"/>
      <c r="N356" s="6"/>
      <c r="R356" s="70"/>
      <c r="S356" s="71"/>
    </row>
    <row r="357" spans="1:19" x14ac:dyDescent="0.25">
      <c r="A357" s="239"/>
      <c r="B357" s="6"/>
      <c r="C357" s="236"/>
      <c r="D357" s="6"/>
      <c r="E357" s="6"/>
      <c r="F357" s="6"/>
      <c r="G357" s="6"/>
      <c r="H357" s="6"/>
      <c r="I357" s="6"/>
      <c r="J357" s="6"/>
      <c r="L357" s="6"/>
      <c r="M357" s="6"/>
      <c r="N357" s="6"/>
      <c r="R357" s="75" t="s">
        <v>172</v>
      </c>
      <c r="S357" s="76">
        <f>SUM(S346:S355)</f>
        <v>5945</v>
      </c>
    </row>
    <row r="358" spans="1:19" x14ac:dyDescent="0.25">
      <c r="A358" s="239"/>
      <c r="B358" s="6"/>
      <c r="C358" s="236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205"/>
      <c r="S358" s="98">
        <f>L330-S357</f>
        <v>0</v>
      </c>
    </row>
    <row r="359" spans="1:19" x14ac:dyDescent="0.25">
      <c r="A359" s="239"/>
      <c r="B359" s="6"/>
      <c r="C359" s="236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9" x14ac:dyDescent="0.25">
      <c r="A360" s="239"/>
      <c r="B360" s="6"/>
      <c r="C360" s="236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9" x14ac:dyDescent="0.25">
      <c r="A361" s="239"/>
      <c r="B361" s="6"/>
      <c r="C361" s="236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9" x14ac:dyDescent="0.25">
      <c r="A362" s="239"/>
      <c r="B362" s="6"/>
      <c r="C362" s="236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9" x14ac:dyDescent="0.25">
      <c r="A363" s="239"/>
      <c r="B363" s="6"/>
      <c r="C363" s="236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9" x14ac:dyDescent="0.25">
      <c r="A364" s="239"/>
      <c r="B364" s="6"/>
      <c r="C364" s="236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9" x14ac:dyDescent="0.25">
      <c r="A365" s="239"/>
      <c r="B365" s="6"/>
      <c r="C365" s="236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9" x14ac:dyDescent="0.25">
      <c r="A366" s="239"/>
      <c r="B366" s="6"/>
      <c r="C366" s="236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9" x14ac:dyDescent="0.25">
      <c r="A367" s="239"/>
      <c r="B367" s="6"/>
      <c r="C367" s="236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9" x14ac:dyDescent="0.25">
      <c r="A368" s="239"/>
      <c r="B368" s="6"/>
      <c r="C368" s="236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239"/>
      <c r="B369" s="6"/>
      <c r="C369" s="236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39"/>
      <c r="B370" s="6"/>
      <c r="C370" s="236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39"/>
      <c r="B371" s="6"/>
      <c r="C371" s="236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39"/>
      <c r="B372" s="6"/>
      <c r="C372" s="236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39"/>
      <c r="B373" s="6"/>
      <c r="C373" s="236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39"/>
      <c r="B374" s="6"/>
      <c r="C374" s="236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39"/>
      <c r="B375" s="6"/>
      <c r="C375" s="236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39"/>
      <c r="B376" s="6"/>
      <c r="C376" s="236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39"/>
      <c r="B377" s="6"/>
      <c r="C377" s="236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39"/>
      <c r="B378" s="6"/>
      <c r="C378" s="23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39"/>
      <c r="B379" s="6"/>
      <c r="C379" s="23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39"/>
      <c r="B380" s="6"/>
      <c r="C380" s="23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39"/>
      <c r="B381" s="6"/>
      <c r="C381" s="23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39"/>
      <c r="B382" s="6"/>
      <c r="C382" s="23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39"/>
      <c r="B383" s="6"/>
      <c r="C383" s="23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39"/>
      <c r="B384" s="6"/>
      <c r="C384" s="23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9"/>
      <c r="B385" s="6"/>
      <c r="C385" s="23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9"/>
      <c r="B386" s="6"/>
      <c r="C386" s="23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9"/>
      <c r="B387" s="6"/>
      <c r="C387" s="23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9"/>
      <c r="B388" s="6"/>
      <c r="C388" s="23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9"/>
      <c r="B389" s="6"/>
      <c r="C389" s="23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9"/>
      <c r="B390" s="6"/>
      <c r="C390" s="23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9"/>
      <c r="B391" s="6"/>
      <c r="C391" s="23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9"/>
      <c r="B392" s="6"/>
      <c r="C392" s="23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9"/>
      <c r="B393" s="6"/>
      <c r="C393" s="23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9"/>
      <c r="B394" s="6"/>
      <c r="C394" s="23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9"/>
      <c r="B395" s="6"/>
      <c r="C395" s="23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9"/>
      <c r="B396" s="6"/>
      <c r="C396" s="23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9"/>
      <c r="B397" s="6"/>
      <c r="C397" s="23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9"/>
      <c r="B398" s="6"/>
      <c r="C398" s="23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9"/>
      <c r="B399" s="6"/>
      <c r="C399" s="23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9"/>
      <c r="B400" s="6"/>
      <c r="C400" s="23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9"/>
      <c r="B401" s="6"/>
      <c r="C401" s="23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9"/>
      <c r="B402" s="6"/>
      <c r="C402" s="23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9"/>
      <c r="B403" s="6"/>
      <c r="C403" s="23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9"/>
      <c r="B404" s="6"/>
      <c r="C404" s="23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9"/>
      <c r="B405" s="6"/>
      <c r="C405" s="23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9"/>
      <c r="B406" s="6"/>
      <c r="C406" s="23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9"/>
      <c r="B407" s="6"/>
      <c r="C407" s="23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9"/>
      <c r="B408" s="6"/>
      <c r="C408" s="23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9"/>
      <c r="B409" s="6"/>
      <c r="C409" s="23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9"/>
      <c r="B410" s="6"/>
      <c r="C410" s="23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9"/>
      <c r="B411" s="6"/>
      <c r="C411" s="23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9"/>
      <c r="B412" s="6"/>
      <c r="C412" s="23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9"/>
      <c r="B413" s="6"/>
      <c r="C413" s="23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9"/>
      <c r="B414" s="6"/>
      <c r="C414" s="23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9"/>
      <c r="B415" s="6"/>
      <c r="C415" s="23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9"/>
      <c r="B416" s="6"/>
      <c r="C416" s="23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9"/>
      <c r="B417" s="6"/>
      <c r="C417" s="23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9"/>
      <c r="B418" s="6"/>
      <c r="C418" s="23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9"/>
      <c r="B419" s="6"/>
      <c r="C419" s="23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9"/>
      <c r="B420" s="6"/>
      <c r="C420" s="23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9"/>
      <c r="B421" s="6"/>
      <c r="C421" s="23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9"/>
      <c r="B422" s="6"/>
      <c r="C422" s="23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9"/>
      <c r="B423" s="6"/>
      <c r="C423" s="23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9"/>
      <c r="B424" s="6"/>
      <c r="C424" s="23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9"/>
      <c r="B425" s="6"/>
      <c r="C425" s="23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9"/>
      <c r="B426" s="6"/>
      <c r="C426" s="23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9"/>
      <c r="B427" s="6"/>
      <c r="C427" s="23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9"/>
      <c r="B428" s="6"/>
      <c r="C428" s="23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9"/>
      <c r="B429" s="6"/>
      <c r="C429" s="23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9"/>
      <c r="B430" s="6"/>
      <c r="C430" s="23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9"/>
      <c r="B431" s="6"/>
      <c r="C431" s="23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9"/>
      <c r="B432" s="6"/>
      <c r="C432" s="23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9"/>
      <c r="B433" s="6"/>
      <c r="C433" s="23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9"/>
      <c r="B434" s="6"/>
      <c r="C434" s="23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9"/>
      <c r="B435" s="6"/>
      <c r="C435" s="23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9"/>
      <c r="B436" s="6"/>
      <c r="C436" s="23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9"/>
      <c r="B437" s="6"/>
      <c r="C437" s="23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9"/>
      <c r="B438" s="6"/>
      <c r="C438" s="23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9"/>
      <c r="B439" s="6"/>
      <c r="C439" s="23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9"/>
      <c r="B440" s="6"/>
      <c r="C440" s="23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9"/>
      <c r="B441" s="6"/>
      <c r="C441" s="23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9"/>
      <c r="B442" s="6"/>
      <c r="C442" s="23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9"/>
      <c r="B443" s="6"/>
      <c r="C443" s="23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9"/>
      <c r="B444" s="6"/>
      <c r="C444" s="23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9"/>
      <c r="B445" s="6"/>
      <c r="C445" s="23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9"/>
      <c r="B446" s="6"/>
      <c r="C446" s="23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9"/>
      <c r="B447" s="6"/>
      <c r="C447" s="23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C448" s="237"/>
    </row>
    <row r="449" spans="3:3" x14ac:dyDescent="0.25">
      <c r="C449" s="237"/>
    </row>
    <row r="450" spans="3:3" x14ac:dyDescent="0.25">
      <c r="C450" s="237"/>
    </row>
    <row r="451" spans="3:3" x14ac:dyDescent="0.25">
      <c r="C451" s="237"/>
    </row>
    <row r="452" spans="3:3" x14ac:dyDescent="0.25">
      <c r="C452" s="237"/>
    </row>
    <row r="453" spans="3:3" x14ac:dyDescent="0.25">
      <c r="C453" s="237"/>
    </row>
    <row r="454" spans="3:3" x14ac:dyDescent="0.25">
      <c r="C454" s="237"/>
    </row>
    <row r="455" spans="3:3" x14ac:dyDescent="0.25">
      <c r="C455" s="237"/>
    </row>
    <row r="456" spans="3:3" x14ac:dyDescent="0.25">
      <c r="C456" s="237"/>
    </row>
    <row r="457" spans="3:3" x14ac:dyDescent="0.25">
      <c r="C457" s="237"/>
    </row>
    <row r="458" spans="3:3" x14ac:dyDescent="0.25">
      <c r="C458" s="237"/>
    </row>
    <row r="459" spans="3:3" x14ac:dyDescent="0.25">
      <c r="C459" s="237"/>
    </row>
    <row r="460" spans="3:3" x14ac:dyDescent="0.25">
      <c r="C460" s="237"/>
    </row>
    <row r="461" spans="3:3" x14ac:dyDescent="0.25">
      <c r="C461" s="237"/>
    </row>
    <row r="462" spans="3:3" x14ac:dyDescent="0.25">
      <c r="C462" s="237"/>
    </row>
    <row r="463" spans="3:3" x14ac:dyDescent="0.25">
      <c r="C463" s="237"/>
    </row>
    <row r="464" spans="3:3" x14ac:dyDescent="0.25">
      <c r="C464" s="237"/>
    </row>
    <row r="465" spans="3:3" x14ac:dyDescent="0.25">
      <c r="C465" s="237"/>
    </row>
    <row r="466" spans="3:3" x14ac:dyDescent="0.25">
      <c r="C466" s="237"/>
    </row>
    <row r="467" spans="3:3" x14ac:dyDescent="0.25">
      <c r="C467" s="237"/>
    </row>
    <row r="468" spans="3:3" x14ac:dyDescent="0.25">
      <c r="C468" s="237"/>
    </row>
    <row r="469" spans="3:3" x14ac:dyDescent="0.25">
      <c r="C469" s="237"/>
    </row>
    <row r="470" spans="3:3" x14ac:dyDescent="0.25">
      <c r="C470" s="237"/>
    </row>
    <row r="471" spans="3:3" x14ac:dyDescent="0.25">
      <c r="C471" s="237"/>
    </row>
    <row r="472" spans="3:3" x14ac:dyDescent="0.25">
      <c r="C472" s="237"/>
    </row>
    <row r="473" spans="3:3" x14ac:dyDescent="0.25">
      <c r="C473" s="237"/>
    </row>
    <row r="474" spans="3:3" x14ac:dyDescent="0.25">
      <c r="C474" s="237"/>
    </row>
    <row r="475" spans="3:3" x14ac:dyDescent="0.25">
      <c r="C475" s="237"/>
    </row>
    <row r="476" spans="3:3" x14ac:dyDescent="0.25">
      <c r="C476" s="237"/>
    </row>
    <row r="477" spans="3:3" x14ac:dyDescent="0.25">
      <c r="C477" s="237"/>
    </row>
    <row r="478" spans="3:3" x14ac:dyDescent="0.25">
      <c r="C478" s="237"/>
    </row>
    <row r="479" spans="3:3" x14ac:dyDescent="0.25">
      <c r="C479" s="237"/>
    </row>
    <row r="480" spans="3:3" x14ac:dyDescent="0.25">
      <c r="C480" s="237"/>
    </row>
    <row r="481" spans="3:3" x14ac:dyDescent="0.25">
      <c r="C481" s="237"/>
    </row>
    <row r="482" spans="3:3" x14ac:dyDescent="0.25">
      <c r="C482" s="237"/>
    </row>
    <row r="483" spans="3:3" x14ac:dyDescent="0.25">
      <c r="C483" s="237"/>
    </row>
    <row r="484" spans="3:3" x14ac:dyDescent="0.25">
      <c r="C484" s="237"/>
    </row>
    <row r="485" spans="3:3" x14ac:dyDescent="0.25">
      <c r="C485" s="237"/>
    </row>
    <row r="486" spans="3:3" x14ac:dyDescent="0.25">
      <c r="C486" s="237"/>
    </row>
    <row r="487" spans="3:3" x14ac:dyDescent="0.25">
      <c r="C487" s="237"/>
    </row>
    <row r="488" spans="3:3" x14ac:dyDescent="0.25">
      <c r="C488" s="237"/>
    </row>
    <row r="489" spans="3:3" x14ac:dyDescent="0.25">
      <c r="C489" s="237"/>
    </row>
    <row r="490" spans="3:3" x14ac:dyDescent="0.25">
      <c r="C490" s="237"/>
    </row>
    <row r="491" spans="3:3" x14ac:dyDescent="0.25">
      <c r="C491" s="237"/>
    </row>
    <row r="492" spans="3:3" x14ac:dyDescent="0.25">
      <c r="C492" s="237"/>
    </row>
    <row r="493" spans="3:3" x14ac:dyDescent="0.25">
      <c r="C493" s="237"/>
    </row>
    <row r="494" spans="3:3" x14ac:dyDescent="0.25">
      <c r="C494" s="237"/>
    </row>
    <row r="495" spans="3:3" x14ac:dyDescent="0.25">
      <c r="C495" s="237"/>
    </row>
    <row r="496" spans="3:3" x14ac:dyDescent="0.25">
      <c r="C496" s="237"/>
    </row>
    <row r="497" spans="3:3" x14ac:dyDescent="0.25">
      <c r="C497" s="237"/>
    </row>
    <row r="498" spans="3:3" x14ac:dyDescent="0.25">
      <c r="C498" s="237"/>
    </row>
    <row r="499" spans="3:3" x14ac:dyDescent="0.25">
      <c r="C499" s="237"/>
    </row>
    <row r="500" spans="3:3" x14ac:dyDescent="0.25">
      <c r="C500" s="237"/>
    </row>
    <row r="501" spans="3:3" x14ac:dyDescent="0.25">
      <c r="C501" s="237"/>
    </row>
    <row r="502" spans="3:3" x14ac:dyDescent="0.25">
      <c r="C502" s="237"/>
    </row>
    <row r="503" spans="3:3" x14ac:dyDescent="0.25">
      <c r="C503" s="237"/>
    </row>
    <row r="504" spans="3:3" x14ac:dyDescent="0.25">
      <c r="C504" s="237"/>
    </row>
    <row r="505" spans="3:3" x14ac:dyDescent="0.25">
      <c r="C505" s="237"/>
    </row>
    <row r="506" spans="3:3" x14ac:dyDescent="0.25">
      <c r="C506" s="237"/>
    </row>
    <row r="507" spans="3:3" x14ac:dyDescent="0.25">
      <c r="C507" s="237"/>
    </row>
    <row r="508" spans="3:3" x14ac:dyDescent="0.25">
      <c r="C508" s="237"/>
    </row>
    <row r="509" spans="3:3" x14ac:dyDescent="0.25">
      <c r="C509" s="237"/>
    </row>
    <row r="510" spans="3:3" x14ac:dyDescent="0.25">
      <c r="C510" s="237"/>
    </row>
    <row r="511" spans="3:3" x14ac:dyDescent="0.25">
      <c r="C511" s="237"/>
    </row>
    <row r="512" spans="3:3" x14ac:dyDescent="0.25">
      <c r="C512" s="237"/>
    </row>
    <row r="513" spans="3:3" x14ac:dyDescent="0.25">
      <c r="C513" s="237"/>
    </row>
    <row r="514" spans="3:3" x14ac:dyDescent="0.25">
      <c r="C514" s="237"/>
    </row>
    <row r="515" spans="3:3" x14ac:dyDescent="0.25">
      <c r="C515" s="237"/>
    </row>
    <row r="516" spans="3:3" x14ac:dyDescent="0.25">
      <c r="C516" s="237"/>
    </row>
    <row r="517" spans="3:3" x14ac:dyDescent="0.25">
      <c r="C517" s="237"/>
    </row>
    <row r="518" spans="3:3" x14ac:dyDescent="0.25">
      <c r="C518" s="237"/>
    </row>
    <row r="519" spans="3:3" x14ac:dyDescent="0.25">
      <c r="C519" s="237"/>
    </row>
    <row r="520" spans="3:3" x14ac:dyDescent="0.25">
      <c r="C520" s="237"/>
    </row>
    <row r="521" spans="3:3" x14ac:dyDescent="0.25">
      <c r="C521" s="237"/>
    </row>
    <row r="522" spans="3:3" x14ac:dyDescent="0.25">
      <c r="C522" s="237"/>
    </row>
    <row r="523" spans="3:3" x14ac:dyDescent="0.25">
      <c r="C523" s="237"/>
    </row>
    <row r="524" spans="3:3" x14ac:dyDescent="0.25">
      <c r="C524" s="237"/>
    </row>
    <row r="525" spans="3:3" x14ac:dyDescent="0.25">
      <c r="C525" s="237"/>
    </row>
    <row r="526" spans="3:3" x14ac:dyDescent="0.25">
      <c r="C526" s="237"/>
    </row>
    <row r="527" spans="3:3" x14ac:dyDescent="0.25">
      <c r="C527" s="237"/>
    </row>
    <row r="528" spans="3:3" x14ac:dyDescent="0.25">
      <c r="C528" s="237"/>
    </row>
    <row r="529" spans="3:3" x14ac:dyDescent="0.25">
      <c r="C529" s="237"/>
    </row>
    <row r="530" spans="3:3" x14ac:dyDescent="0.25">
      <c r="C530" s="237"/>
    </row>
    <row r="531" spans="3:3" x14ac:dyDescent="0.25">
      <c r="C531" s="237"/>
    </row>
    <row r="532" spans="3:3" x14ac:dyDescent="0.25">
      <c r="C532" s="237"/>
    </row>
    <row r="533" spans="3:3" x14ac:dyDescent="0.25">
      <c r="C533" s="237"/>
    </row>
    <row r="534" spans="3:3" x14ac:dyDescent="0.25">
      <c r="C534" s="237"/>
    </row>
    <row r="535" spans="3:3" x14ac:dyDescent="0.25">
      <c r="C535" s="237"/>
    </row>
    <row r="536" spans="3:3" x14ac:dyDescent="0.25">
      <c r="C536" s="237"/>
    </row>
    <row r="537" spans="3:3" x14ac:dyDescent="0.25">
      <c r="C537" s="237"/>
    </row>
    <row r="538" spans="3:3" x14ac:dyDescent="0.25">
      <c r="C538" s="237"/>
    </row>
    <row r="539" spans="3:3" x14ac:dyDescent="0.25">
      <c r="C539" s="237"/>
    </row>
    <row r="540" spans="3:3" x14ac:dyDescent="0.25">
      <c r="C540" s="237"/>
    </row>
    <row r="541" spans="3:3" x14ac:dyDescent="0.25">
      <c r="C541" s="237"/>
    </row>
    <row r="542" spans="3:3" x14ac:dyDescent="0.25">
      <c r="C542" s="237"/>
    </row>
    <row r="543" spans="3:3" x14ac:dyDescent="0.25">
      <c r="C543" s="237"/>
    </row>
    <row r="544" spans="3:3" x14ac:dyDescent="0.25">
      <c r="C544" s="237"/>
    </row>
    <row r="545" spans="3:3" x14ac:dyDescent="0.25">
      <c r="C545" s="237"/>
    </row>
    <row r="546" spans="3:3" x14ac:dyDescent="0.25">
      <c r="C546" s="237"/>
    </row>
    <row r="547" spans="3:3" x14ac:dyDescent="0.25">
      <c r="C547" s="237"/>
    </row>
    <row r="548" spans="3:3" x14ac:dyDescent="0.25">
      <c r="C548" s="237"/>
    </row>
    <row r="549" spans="3:3" x14ac:dyDescent="0.25">
      <c r="C549" s="237"/>
    </row>
    <row r="550" spans="3:3" x14ac:dyDescent="0.25">
      <c r="C550" s="237"/>
    </row>
    <row r="551" spans="3:3" x14ac:dyDescent="0.25">
      <c r="C551" s="237"/>
    </row>
    <row r="552" spans="3:3" x14ac:dyDescent="0.25">
      <c r="C552" s="237"/>
    </row>
    <row r="553" spans="3:3" x14ac:dyDescent="0.25">
      <c r="C553" s="237"/>
    </row>
    <row r="554" spans="3:3" x14ac:dyDescent="0.25">
      <c r="C554" s="237"/>
    </row>
    <row r="555" spans="3:3" x14ac:dyDescent="0.25">
      <c r="C555" s="237"/>
    </row>
    <row r="556" spans="3:3" x14ac:dyDescent="0.25">
      <c r="C556" s="237"/>
    </row>
    <row r="557" spans="3:3" x14ac:dyDescent="0.25">
      <c r="C557" s="237"/>
    </row>
    <row r="558" spans="3:3" x14ac:dyDescent="0.25">
      <c r="C558" s="237"/>
    </row>
    <row r="559" spans="3:3" x14ac:dyDescent="0.25">
      <c r="C559" s="237"/>
    </row>
    <row r="560" spans="3:3" x14ac:dyDescent="0.25">
      <c r="C560" s="237"/>
    </row>
    <row r="561" spans="3:3" x14ac:dyDescent="0.25">
      <c r="C561" s="237"/>
    </row>
    <row r="562" spans="3:3" x14ac:dyDescent="0.25">
      <c r="C562" s="237"/>
    </row>
    <row r="563" spans="3:3" x14ac:dyDescent="0.25">
      <c r="C563" s="237"/>
    </row>
    <row r="564" spans="3:3" x14ac:dyDescent="0.25">
      <c r="C564" s="237"/>
    </row>
    <row r="565" spans="3:3" x14ac:dyDescent="0.25">
      <c r="C565" s="237"/>
    </row>
    <row r="566" spans="3:3" x14ac:dyDescent="0.25">
      <c r="C566" s="237"/>
    </row>
    <row r="567" spans="3:3" x14ac:dyDescent="0.25">
      <c r="C567" s="237"/>
    </row>
    <row r="568" spans="3:3" x14ac:dyDescent="0.25">
      <c r="C568" s="237"/>
    </row>
    <row r="569" spans="3:3" x14ac:dyDescent="0.25">
      <c r="C569" s="237"/>
    </row>
    <row r="570" spans="3:3" x14ac:dyDescent="0.25">
      <c r="C570" s="237"/>
    </row>
    <row r="571" spans="3:3" x14ac:dyDescent="0.25">
      <c r="C571" s="237"/>
    </row>
    <row r="572" spans="3:3" x14ac:dyDescent="0.25">
      <c r="C572" s="237"/>
    </row>
    <row r="573" spans="3:3" x14ac:dyDescent="0.25">
      <c r="C573" s="237"/>
    </row>
    <row r="574" spans="3:3" x14ac:dyDescent="0.25">
      <c r="C574" s="237"/>
    </row>
    <row r="575" spans="3:3" x14ac:dyDescent="0.25">
      <c r="C575" s="237"/>
    </row>
    <row r="576" spans="3:3" x14ac:dyDescent="0.25">
      <c r="C576" s="237"/>
    </row>
    <row r="577" spans="3:3" x14ac:dyDescent="0.25">
      <c r="C577" s="237"/>
    </row>
    <row r="578" spans="3:3" x14ac:dyDescent="0.25">
      <c r="C578" s="237"/>
    </row>
    <row r="579" spans="3:3" x14ac:dyDescent="0.25">
      <c r="C579" s="237"/>
    </row>
    <row r="580" spans="3:3" x14ac:dyDescent="0.25">
      <c r="C580" s="237"/>
    </row>
    <row r="581" spans="3:3" x14ac:dyDescent="0.25">
      <c r="C581" s="237"/>
    </row>
    <row r="582" spans="3:3" x14ac:dyDescent="0.25">
      <c r="C582" s="237"/>
    </row>
    <row r="583" spans="3:3" x14ac:dyDescent="0.25">
      <c r="C583" s="237"/>
    </row>
    <row r="584" spans="3:3" x14ac:dyDescent="0.25">
      <c r="C584" s="237"/>
    </row>
    <row r="585" spans="3:3" x14ac:dyDescent="0.25">
      <c r="C585" s="237"/>
    </row>
    <row r="586" spans="3:3" x14ac:dyDescent="0.25">
      <c r="C586" s="237"/>
    </row>
    <row r="587" spans="3:3" x14ac:dyDescent="0.25">
      <c r="C587" s="237"/>
    </row>
    <row r="588" spans="3:3" x14ac:dyDescent="0.25">
      <c r="C588" s="237"/>
    </row>
    <row r="589" spans="3:3" x14ac:dyDescent="0.25">
      <c r="C589" s="237"/>
    </row>
    <row r="590" spans="3:3" x14ac:dyDescent="0.25">
      <c r="C590" s="237"/>
    </row>
    <row r="591" spans="3:3" x14ac:dyDescent="0.25">
      <c r="C591" s="237"/>
    </row>
    <row r="592" spans="3:3" x14ac:dyDescent="0.25">
      <c r="C592" s="237"/>
    </row>
    <row r="593" spans="3:3" x14ac:dyDescent="0.25">
      <c r="C593" s="237"/>
    </row>
    <row r="594" spans="3:3" x14ac:dyDescent="0.25">
      <c r="C594" s="237"/>
    </row>
    <row r="595" spans="3:3" x14ac:dyDescent="0.25">
      <c r="C595" s="237"/>
    </row>
    <row r="596" spans="3:3" x14ac:dyDescent="0.25">
      <c r="C596" s="237"/>
    </row>
    <row r="597" spans="3:3" x14ac:dyDescent="0.25">
      <c r="C597" s="237"/>
    </row>
    <row r="598" spans="3:3" x14ac:dyDescent="0.25">
      <c r="C598" s="237"/>
    </row>
    <row r="599" spans="3:3" x14ac:dyDescent="0.25">
      <c r="C599" s="237"/>
    </row>
    <row r="600" spans="3:3" x14ac:dyDescent="0.25">
      <c r="C600" s="237"/>
    </row>
    <row r="601" spans="3:3" x14ac:dyDescent="0.25">
      <c r="C601" s="237"/>
    </row>
    <row r="602" spans="3:3" x14ac:dyDescent="0.25">
      <c r="C602" s="237"/>
    </row>
    <row r="603" spans="3:3" x14ac:dyDescent="0.25">
      <c r="C603" s="237"/>
    </row>
    <row r="604" spans="3:3" x14ac:dyDescent="0.25">
      <c r="C604" s="237"/>
    </row>
    <row r="605" spans="3:3" x14ac:dyDescent="0.25">
      <c r="C605" s="237"/>
    </row>
    <row r="606" spans="3:3" x14ac:dyDescent="0.25">
      <c r="C606" s="237"/>
    </row>
    <row r="607" spans="3:3" x14ac:dyDescent="0.25">
      <c r="C607" s="237"/>
    </row>
    <row r="608" spans="3:3" x14ac:dyDescent="0.25">
      <c r="C608" s="237"/>
    </row>
    <row r="609" spans="3:3" x14ac:dyDescent="0.25">
      <c r="C609" s="237"/>
    </row>
    <row r="610" spans="3:3" x14ac:dyDescent="0.25">
      <c r="C610" s="237"/>
    </row>
    <row r="611" spans="3:3" x14ac:dyDescent="0.25">
      <c r="C611" s="237"/>
    </row>
    <row r="612" spans="3:3" x14ac:dyDescent="0.25">
      <c r="C612" s="237"/>
    </row>
    <row r="613" spans="3:3" x14ac:dyDescent="0.25">
      <c r="C613" s="237"/>
    </row>
    <row r="614" spans="3:3" x14ac:dyDescent="0.25">
      <c r="C614" s="237"/>
    </row>
    <row r="615" spans="3:3" x14ac:dyDescent="0.25">
      <c r="C615" s="237"/>
    </row>
    <row r="616" spans="3:3" x14ac:dyDescent="0.25">
      <c r="C616" s="237"/>
    </row>
    <row r="617" spans="3:3" x14ac:dyDescent="0.25">
      <c r="C617" s="237"/>
    </row>
    <row r="618" spans="3:3" x14ac:dyDescent="0.25">
      <c r="C618" s="237"/>
    </row>
    <row r="619" spans="3:3" x14ac:dyDescent="0.25">
      <c r="C619" s="237"/>
    </row>
    <row r="620" spans="3:3" x14ac:dyDescent="0.25">
      <c r="C620" s="237"/>
    </row>
    <row r="621" spans="3:3" x14ac:dyDescent="0.25">
      <c r="C621" s="237"/>
    </row>
    <row r="622" spans="3:3" x14ac:dyDescent="0.25">
      <c r="C622" s="237"/>
    </row>
    <row r="623" spans="3:3" x14ac:dyDescent="0.25">
      <c r="C623" s="237"/>
    </row>
    <row r="624" spans="3:3" x14ac:dyDescent="0.25">
      <c r="C624" s="237"/>
    </row>
    <row r="625" spans="3:3" x14ac:dyDescent="0.25">
      <c r="C625" s="237"/>
    </row>
    <row r="626" spans="3:3" x14ac:dyDescent="0.25">
      <c r="C626" s="237"/>
    </row>
    <row r="627" spans="3:3" x14ac:dyDescent="0.25">
      <c r="C627" s="237"/>
    </row>
    <row r="628" spans="3:3" x14ac:dyDescent="0.25">
      <c r="C628" s="237"/>
    </row>
    <row r="629" spans="3:3" x14ac:dyDescent="0.25">
      <c r="C629" s="237"/>
    </row>
    <row r="630" spans="3:3" x14ac:dyDescent="0.25">
      <c r="C630" s="237"/>
    </row>
    <row r="631" spans="3:3" x14ac:dyDescent="0.25">
      <c r="C631" s="237"/>
    </row>
    <row r="632" spans="3:3" x14ac:dyDescent="0.25">
      <c r="C632" s="237"/>
    </row>
    <row r="633" spans="3:3" x14ac:dyDescent="0.25">
      <c r="C633" s="237"/>
    </row>
    <row r="634" spans="3:3" x14ac:dyDescent="0.25">
      <c r="C634" s="237"/>
    </row>
    <row r="635" spans="3:3" x14ac:dyDescent="0.25">
      <c r="C635" s="237"/>
    </row>
    <row r="636" spans="3:3" x14ac:dyDescent="0.25">
      <c r="C636" s="237"/>
    </row>
    <row r="637" spans="3:3" x14ac:dyDescent="0.25">
      <c r="C637" s="237"/>
    </row>
    <row r="638" spans="3:3" x14ac:dyDescent="0.25">
      <c r="C638" s="237"/>
    </row>
    <row r="639" spans="3:3" x14ac:dyDescent="0.25">
      <c r="C639" s="237"/>
    </row>
    <row r="640" spans="3:3" x14ac:dyDescent="0.25">
      <c r="C640" s="237"/>
    </row>
    <row r="641" spans="3:3" x14ac:dyDescent="0.25">
      <c r="C641" s="237"/>
    </row>
    <row r="642" spans="3:3" x14ac:dyDescent="0.25">
      <c r="C642" s="237"/>
    </row>
    <row r="643" spans="3:3" x14ac:dyDescent="0.25">
      <c r="C643" s="237"/>
    </row>
    <row r="644" spans="3:3" x14ac:dyDescent="0.25">
      <c r="C644" s="237"/>
    </row>
    <row r="645" spans="3:3" x14ac:dyDescent="0.25">
      <c r="C645" s="237"/>
    </row>
    <row r="646" spans="3:3" x14ac:dyDescent="0.25">
      <c r="C646" s="237"/>
    </row>
    <row r="647" spans="3:3" x14ac:dyDescent="0.25">
      <c r="C647" s="237"/>
    </row>
    <row r="648" spans="3:3" x14ac:dyDescent="0.25">
      <c r="C648" s="237"/>
    </row>
    <row r="649" spans="3:3" x14ac:dyDescent="0.25">
      <c r="C649" s="237"/>
    </row>
    <row r="650" spans="3:3" x14ac:dyDescent="0.25">
      <c r="C650" s="237"/>
    </row>
    <row r="651" spans="3:3" x14ac:dyDescent="0.25">
      <c r="C651" s="237"/>
    </row>
    <row r="652" spans="3:3" x14ac:dyDescent="0.25">
      <c r="C652" s="237"/>
    </row>
    <row r="653" spans="3:3" x14ac:dyDescent="0.25">
      <c r="C653" s="237"/>
    </row>
    <row r="654" spans="3:3" x14ac:dyDescent="0.25">
      <c r="C654" s="237"/>
    </row>
    <row r="655" spans="3:3" x14ac:dyDescent="0.25">
      <c r="C655" s="237"/>
    </row>
    <row r="656" spans="3:3" x14ac:dyDescent="0.25">
      <c r="C656" s="237"/>
    </row>
    <row r="657" spans="3:3" x14ac:dyDescent="0.25">
      <c r="C657" s="237"/>
    </row>
    <row r="658" spans="3:3" x14ac:dyDescent="0.25">
      <c r="C658" s="237"/>
    </row>
    <row r="659" spans="3:3" x14ac:dyDescent="0.25">
      <c r="C659" s="237"/>
    </row>
    <row r="660" spans="3:3" x14ac:dyDescent="0.25">
      <c r="C660" s="237"/>
    </row>
    <row r="661" spans="3:3" x14ac:dyDescent="0.25">
      <c r="C661" s="237"/>
    </row>
    <row r="662" spans="3:3" x14ac:dyDescent="0.25">
      <c r="C662" s="237"/>
    </row>
    <row r="663" spans="3:3" x14ac:dyDescent="0.25">
      <c r="C663" s="237"/>
    </row>
    <row r="664" spans="3:3" x14ac:dyDescent="0.25">
      <c r="C664" s="237"/>
    </row>
    <row r="665" spans="3:3" x14ac:dyDescent="0.25">
      <c r="C665" s="237"/>
    </row>
    <row r="666" spans="3:3" x14ac:dyDescent="0.25">
      <c r="C666" s="237"/>
    </row>
    <row r="667" spans="3:3" x14ac:dyDescent="0.25">
      <c r="C667" s="237"/>
    </row>
    <row r="668" spans="3:3" x14ac:dyDescent="0.25">
      <c r="C668" s="237"/>
    </row>
    <row r="669" spans="3:3" x14ac:dyDescent="0.25">
      <c r="C669" s="237"/>
    </row>
    <row r="670" spans="3:3" x14ac:dyDescent="0.25">
      <c r="C670" s="237"/>
    </row>
    <row r="671" spans="3:3" x14ac:dyDescent="0.25">
      <c r="C671" s="237"/>
    </row>
    <row r="672" spans="3:3" x14ac:dyDescent="0.25">
      <c r="C672" s="237"/>
    </row>
    <row r="673" spans="3:3" x14ac:dyDescent="0.25">
      <c r="C673" s="237"/>
    </row>
    <row r="674" spans="3:3" x14ac:dyDescent="0.25">
      <c r="C674" s="237"/>
    </row>
    <row r="675" spans="3:3" x14ac:dyDescent="0.25">
      <c r="C675" s="237"/>
    </row>
    <row r="676" spans="3:3" x14ac:dyDescent="0.25">
      <c r="C676" s="237"/>
    </row>
    <row r="677" spans="3:3" x14ac:dyDescent="0.25">
      <c r="C677" s="237"/>
    </row>
    <row r="678" spans="3:3" x14ac:dyDescent="0.25">
      <c r="C678" s="237"/>
    </row>
    <row r="679" spans="3:3" x14ac:dyDescent="0.25">
      <c r="C679" s="237"/>
    </row>
    <row r="680" spans="3:3" x14ac:dyDescent="0.25">
      <c r="C680" s="237"/>
    </row>
    <row r="681" spans="3:3" x14ac:dyDescent="0.25">
      <c r="C681" s="237"/>
    </row>
    <row r="682" spans="3:3" x14ac:dyDescent="0.25">
      <c r="C682" s="237"/>
    </row>
    <row r="683" spans="3:3" x14ac:dyDescent="0.25">
      <c r="C683" s="237"/>
    </row>
    <row r="684" spans="3:3" x14ac:dyDescent="0.25">
      <c r="C684" s="237"/>
    </row>
    <row r="685" spans="3:3" x14ac:dyDescent="0.25">
      <c r="C685" s="237"/>
    </row>
    <row r="686" spans="3:3" x14ac:dyDescent="0.25">
      <c r="C686" s="237"/>
    </row>
    <row r="687" spans="3:3" x14ac:dyDescent="0.25">
      <c r="C687" s="237"/>
    </row>
    <row r="688" spans="3:3" x14ac:dyDescent="0.25">
      <c r="C688" s="237"/>
    </row>
    <row r="689" spans="3:3" x14ac:dyDescent="0.25">
      <c r="C689" s="237"/>
    </row>
    <row r="690" spans="3:3" x14ac:dyDescent="0.25">
      <c r="C690" s="237"/>
    </row>
    <row r="691" spans="3:3" x14ac:dyDescent="0.25">
      <c r="C691" s="237"/>
    </row>
    <row r="692" spans="3:3" x14ac:dyDescent="0.25">
      <c r="C692" s="237"/>
    </row>
    <row r="693" spans="3:3" x14ac:dyDescent="0.25">
      <c r="C693" s="237"/>
    </row>
    <row r="694" spans="3:3" x14ac:dyDescent="0.25">
      <c r="C694" s="237"/>
    </row>
    <row r="695" spans="3:3" x14ac:dyDescent="0.25">
      <c r="C695" s="237"/>
    </row>
    <row r="696" spans="3:3" x14ac:dyDescent="0.25">
      <c r="C696" s="237"/>
    </row>
    <row r="697" spans="3:3" x14ac:dyDescent="0.25">
      <c r="C697" s="237"/>
    </row>
    <row r="698" spans="3:3" x14ac:dyDescent="0.25">
      <c r="C698" s="237"/>
    </row>
    <row r="699" spans="3:3" x14ac:dyDescent="0.25">
      <c r="C699" s="237"/>
    </row>
    <row r="700" spans="3:3" x14ac:dyDescent="0.25">
      <c r="C700" s="237"/>
    </row>
    <row r="701" spans="3:3" x14ac:dyDescent="0.25">
      <c r="C701" s="237"/>
    </row>
    <row r="702" spans="3:3" x14ac:dyDescent="0.25">
      <c r="C702" s="237"/>
    </row>
    <row r="703" spans="3:3" x14ac:dyDescent="0.25">
      <c r="C703" s="237"/>
    </row>
    <row r="704" spans="3:3" x14ac:dyDescent="0.25">
      <c r="C704" s="237"/>
    </row>
    <row r="705" spans="3:3" x14ac:dyDescent="0.25">
      <c r="C705" s="237"/>
    </row>
    <row r="706" spans="3:3" x14ac:dyDescent="0.25">
      <c r="C706" s="237"/>
    </row>
    <row r="707" spans="3:3" x14ac:dyDescent="0.25">
      <c r="C707" s="237"/>
    </row>
    <row r="708" spans="3:3" x14ac:dyDescent="0.25">
      <c r="C708" s="237"/>
    </row>
    <row r="709" spans="3:3" x14ac:dyDescent="0.25">
      <c r="C709" s="237"/>
    </row>
    <row r="710" spans="3:3" x14ac:dyDescent="0.25">
      <c r="C710" s="237"/>
    </row>
    <row r="711" spans="3:3" x14ac:dyDescent="0.25">
      <c r="C711" s="237"/>
    </row>
    <row r="712" spans="3:3" x14ac:dyDescent="0.25">
      <c r="C712" s="237"/>
    </row>
    <row r="713" spans="3:3" x14ac:dyDescent="0.25">
      <c r="C713" s="237"/>
    </row>
    <row r="714" spans="3:3" x14ac:dyDescent="0.25">
      <c r="C714" s="237"/>
    </row>
    <row r="715" spans="3:3" x14ac:dyDescent="0.25">
      <c r="C715" s="237"/>
    </row>
    <row r="716" spans="3:3" x14ac:dyDescent="0.25">
      <c r="C716" s="237"/>
    </row>
    <row r="717" spans="3:3" x14ac:dyDescent="0.25">
      <c r="C717" s="237"/>
    </row>
    <row r="718" spans="3:3" x14ac:dyDescent="0.25">
      <c r="C718" s="237"/>
    </row>
    <row r="719" spans="3:3" x14ac:dyDescent="0.25">
      <c r="C719" s="237"/>
    </row>
    <row r="720" spans="3:3" x14ac:dyDescent="0.25">
      <c r="C720" s="237"/>
    </row>
    <row r="721" spans="3:3" x14ac:dyDescent="0.25">
      <c r="C721" s="237"/>
    </row>
    <row r="722" spans="3:3" x14ac:dyDescent="0.25">
      <c r="C722" s="237"/>
    </row>
    <row r="723" spans="3:3" x14ac:dyDescent="0.25">
      <c r="C723" s="237"/>
    </row>
    <row r="724" spans="3:3" x14ac:dyDescent="0.25">
      <c r="C724" s="237"/>
    </row>
    <row r="725" spans="3:3" x14ac:dyDescent="0.25">
      <c r="C725" s="237"/>
    </row>
    <row r="726" spans="3:3" x14ac:dyDescent="0.25">
      <c r="C726" s="237"/>
    </row>
    <row r="727" spans="3:3" x14ac:dyDescent="0.25">
      <c r="C727" s="237"/>
    </row>
    <row r="728" spans="3:3" x14ac:dyDescent="0.25">
      <c r="C728" s="237"/>
    </row>
    <row r="729" spans="3:3" x14ac:dyDescent="0.25">
      <c r="C729" s="237"/>
    </row>
    <row r="730" spans="3:3" x14ac:dyDescent="0.25">
      <c r="C730" s="237"/>
    </row>
    <row r="731" spans="3:3" x14ac:dyDescent="0.25">
      <c r="C731" s="237"/>
    </row>
    <row r="732" spans="3:3" x14ac:dyDescent="0.25">
      <c r="C732" s="237"/>
    </row>
    <row r="733" spans="3:3" x14ac:dyDescent="0.25">
      <c r="C733" s="237"/>
    </row>
    <row r="734" spans="3:3" x14ac:dyDescent="0.25">
      <c r="C734" s="237"/>
    </row>
    <row r="735" spans="3:3" x14ac:dyDescent="0.25">
      <c r="C735" s="237"/>
    </row>
    <row r="736" spans="3:3" x14ac:dyDescent="0.25">
      <c r="C736" s="237"/>
    </row>
    <row r="737" spans="3:3" x14ac:dyDescent="0.25">
      <c r="C737" s="237"/>
    </row>
    <row r="738" spans="3:3" x14ac:dyDescent="0.25">
      <c r="C738" s="237"/>
    </row>
    <row r="739" spans="3:3" x14ac:dyDescent="0.25">
      <c r="C739" s="237"/>
    </row>
    <row r="740" spans="3:3" x14ac:dyDescent="0.25">
      <c r="C740" s="237"/>
    </row>
    <row r="741" spans="3:3" x14ac:dyDescent="0.25">
      <c r="C741" s="237"/>
    </row>
    <row r="742" spans="3:3" x14ac:dyDescent="0.25">
      <c r="C742" s="237"/>
    </row>
    <row r="743" spans="3:3" x14ac:dyDescent="0.25">
      <c r="C743" s="237"/>
    </row>
    <row r="744" spans="3:3" x14ac:dyDescent="0.25">
      <c r="C744" s="237"/>
    </row>
    <row r="745" spans="3:3" x14ac:dyDescent="0.25">
      <c r="C745" s="237"/>
    </row>
    <row r="746" spans="3:3" x14ac:dyDescent="0.25">
      <c r="C746" s="237"/>
    </row>
    <row r="747" spans="3:3" x14ac:dyDescent="0.25">
      <c r="C747" s="237"/>
    </row>
    <row r="748" spans="3:3" x14ac:dyDescent="0.25">
      <c r="C748" s="237"/>
    </row>
    <row r="749" spans="3:3" x14ac:dyDescent="0.25">
      <c r="C749" s="237"/>
    </row>
    <row r="750" spans="3:3" x14ac:dyDescent="0.25">
      <c r="C750" s="237"/>
    </row>
    <row r="751" spans="3:3" x14ac:dyDescent="0.25">
      <c r="C751" s="237"/>
    </row>
    <row r="752" spans="3:3" x14ac:dyDescent="0.25">
      <c r="C752" s="237"/>
    </row>
    <row r="753" spans="3:3" x14ac:dyDescent="0.25">
      <c r="C753" s="237"/>
    </row>
    <row r="754" spans="3:3" x14ac:dyDescent="0.25">
      <c r="C754" s="237"/>
    </row>
    <row r="755" spans="3:3" x14ac:dyDescent="0.25">
      <c r="C755" s="237"/>
    </row>
    <row r="756" spans="3:3" x14ac:dyDescent="0.25">
      <c r="C756" s="237"/>
    </row>
    <row r="757" spans="3:3" x14ac:dyDescent="0.25">
      <c r="C757" s="237"/>
    </row>
    <row r="758" spans="3:3" x14ac:dyDescent="0.25">
      <c r="C758" s="237"/>
    </row>
    <row r="759" spans="3:3" x14ac:dyDescent="0.25">
      <c r="C759" s="237"/>
    </row>
    <row r="760" spans="3:3" x14ac:dyDescent="0.25">
      <c r="C760" s="237"/>
    </row>
    <row r="761" spans="3:3" x14ac:dyDescent="0.25">
      <c r="C761" s="237"/>
    </row>
    <row r="762" spans="3:3" x14ac:dyDescent="0.25">
      <c r="C762" s="237"/>
    </row>
    <row r="763" spans="3:3" x14ac:dyDescent="0.25">
      <c r="C763" s="237"/>
    </row>
    <row r="764" spans="3:3" x14ac:dyDescent="0.25">
      <c r="C764" s="237"/>
    </row>
    <row r="765" spans="3:3" x14ac:dyDescent="0.25">
      <c r="C765" s="237"/>
    </row>
    <row r="766" spans="3:3" x14ac:dyDescent="0.25">
      <c r="C766" s="237"/>
    </row>
    <row r="767" spans="3:3" x14ac:dyDescent="0.25">
      <c r="C767" s="237"/>
    </row>
    <row r="768" spans="3:3" x14ac:dyDescent="0.25">
      <c r="C768" s="237"/>
    </row>
    <row r="769" spans="3:3" x14ac:dyDescent="0.25">
      <c r="C769" s="237"/>
    </row>
    <row r="770" spans="3:3" x14ac:dyDescent="0.25">
      <c r="C770" s="237"/>
    </row>
    <row r="771" spans="3:3" x14ac:dyDescent="0.25">
      <c r="C771" s="237"/>
    </row>
    <row r="772" spans="3:3" x14ac:dyDescent="0.25">
      <c r="C772" s="237"/>
    </row>
    <row r="773" spans="3:3" x14ac:dyDescent="0.25">
      <c r="C773" s="237"/>
    </row>
    <row r="774" spans="3:3" x14ac:dyDescent="0.25">
      <c r="C774" s="237"/>
    </row>
    <row r="775" spans="3:3" x14ac:dyDescent="0.25">
      <c r="C775" s="237"/>
    </row>
    <row r="776" spans="3:3" x14ac:dyDescent="0.25">
      <c r="C776" s="237"/>
    </row>
  </sheetData>
  <mergeCells count="72">
    <mergeCell ref="B1:O1"/>
    <mergeCell ref="B2:O2"/>
    <mergeCell ref="B3:O3"/>
    <mergeCell ref="B4:O4"/>
    <mergeCell ref="A14:O14"/>
    <mergeCell ref="B9:O9"/>
    <mergeCell ref="B10:N10"/>
    <mergeCell ref="B11:O11"/>
    <mergeCell ref="B12:N12"/>
    <mergeCell ref="B7:O7"/>
    <mergeCell ref="B8:N8"/>
    <mergeCell ref="B5:O5"/>
    <mergeCell ref="B6:N6"/>
    <mergeCell ref="E17:F17"/>
    <mergeCell ref="A16:A18"/>
    <mergeCell ref="I16:K16"/>
    <mergeCell ref="M16:O16"/>
    <mergeCell ref="I17:J17"/>
    <mergeCell ref="G17:G18"/>
    <mergeCell ref="C16:C18"/>
    <mergeCell ref="O17:O18"/>
    <mergeCell ref="E16:G16"/>
    <mergeCell ref="M17:N17"/>
    <mergeCell ref="H16:H18"/>
    <mergeCell ref="D16:D18"/>
    <mergeCell ref="B16:B18"/>
    <mergeCell ref="L16:L18"/>
    <mergeCell ref="K17:K18"/>
    <mergeCell ref="B59:B61"/>
    <mergeCell ref="C187:C190"/>
    <mergeCell ref="B63:B65"/>
    <mergeCell ref="B67:B69"/>
    <mergeCell ref="B71:O71"/>
    <mergeCell ref="B88:O88"/>
    <mergeCell ref="B78:O78"/>
    <mergeCell ref="B74:B75"/>
    <mergeCell ref="C161:C165"/>
    <mergeCell ref="C149:C152"/>
    <mergeCell ref="C141:C144"/>
    <mergeCell ref="C153:C156"/>
    <mergeCell ref="C174:C177"/>
    <mergeCell ref="C178:C181"/>
    <mergeCell ref="C316:C319"/>
    <mergeCell ref="C157:C160"/>
    <mergeCell ref="C166:C169"/>
    <mergeCell ref="C170:C173"/>
    <mergeCell ref="C314:C315"/>
    <mergeCell ref="B251:O251"/>
    <mergeCell ref="B309:O309"/>
    <mergeCell ref="C225:C228"/>
    <mergeCell ref="B245:O245"/>
    <mergeCell ref="C306:C307"/>
    <mergeCell ref="C207:C210"/>
    <mergeCell ref="C215:C218"/>
    <mergeCell ref="C191:C194"/>
    <mergeCell ref="C195:C198"/>
    <mergeCell ref="C211:C214"/>
    <mergeCell ref="C199:C202"/>
    <mergeCell ref="C219:C220"/>
    <mergeCell ref="C221:C224"/>
    <mergeCell ref="C229:C232"/>
    <mergeCell ref="C182:C186"/>
    <mergeCell ref="C203:C206"/>
    <mergeCell ref="B55:B57"/>
    <mergeCell ref="B39:B41"/>
    <mergeCell ref="B19:O19"/>
    <mergeCell ref="B43:B45"/>
    <mergeCell ref="B26:B28"/>
    <mergeCell ref="B47:B49"/>
    <mergeCell ref="B34:B37"/>
    <mergeCell ref="B30:B32"/>
    <mergeCell ref="B51:B53"/>
  </mergeCells>
  <pageMargins left="1.1811023622047245" right="0.39370078740157483" top="0.78740157480314965" bottom="0.78740157480314965" header="0.31496062992125984" footer="0.31496062992125984"/>
  <pageSetup paperSize="9" scale="7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A10" sqref="A10:O10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66" t="s">
        <v>328</v>
      </c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</row>
    <row r="2" spans="1:17" x14ac:dyDescent="0.25">
      <c r="B2" s="118"/>
      <c r="C2" s="666" t="s">
        <v>447</v>
      </c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7" x14ac:dyDescent="0.25">
      <c r="B3" s="118"/>
      <c r="C3" s="666" t="s">
        <v>505</v>
      </c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</row>
    <row r="4" spans="1:17" x14ac:dyDescent="0.25">
      <c r="B4" s="118"/>
      <c r="C4" s="666" t="s">
        <v>344</v>
      </c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666"/>
    </row>
    <row r="5" spans="1:17" x14ac:dyDescent="0.25">
      <c r="B5" s="118"/>
      <c r="C5" s="475" t="s">
        <v>519</v>
      </c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</row>
    <row r="6" spans="1:17" x14ac:dyDescent="0.25">
      <c r="B6" s="118"/>
      <c r="C6" s="475" t="s">
        <v>538</v>
      </c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</row>
    <row r="7" spans="1:17" x14ac:dyDescent="0.25">
      <c r="B7" s="118"/>
      <c r="C7" s="531" t="s">
        <v>548</v>
      </c>
      <c r="D7" s="531"/>
      <c r="E7" s="531"/>
      <c r="F7" s="531"/>
      <c r="G7" s="531"/>
      <c r="H7" s="531"/>
      <c r="I7" s="531"/>
      <c r="J7" s="531"/>
      <c r="K7" s="531"/>
      <c r="L7" s="531"/>
      <c r="M7" s="531"/>
      <c r="N7" s="531"/>
      <c r="O7" s="531"/>
    </row>
    <row r="8" spans="1:17" x14ac:dyDescent="0.25">
      <c r="B8" s="118"/>
      <c r="C8" s="531" t="s">
        <v>549</v>
      </c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</row>
    <row r="9" spans="1:17" x14ac:dyDescent="0.25">
      <c r="C9" s="119"/>
      <c r="D9" s="120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20"/>
    </row>
    <row r="10" spans="1:17" ht="30.75" customHeight="1" x14ac:dyDescent="0.25">
      <c r="A10" s="556" t="s">
        <v>465</v>
      </c>
      <c r="B10" s="556"/>
      <c r="C10" s="556"/>
      <c r="D10" s="556"/>
      <c r="E10" s="556"/>
      <c r="F10" s="556"/>
      <c r="G10" s="556"/>
      <c r="H10" s="556"/>
      <c r="I10" s="556"/>
      <c r="J10" s="556"/>
      <c r="K10" s="556"/>
      <c r="L10" s="556"/>
      <c r="M10" s="556"/>
      <c r="N10" s="556"/>
      <c r="O10" s="556"/>
    </row>
    <row r="11" spans="1:17" ht="17.25" customHeight="1" x14ac:dyDescent="0.25">
      <c r="A11" s="58"/>
      <c r="B11" s="58"/>
      <c r="C11" s="58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4" t="s">
        <v>406</v>
      </c>
    </row>
    <row r="12" spans="1:17" x14ac:dyDescent="0.25">
      <c r="A12" s="665" t="s">
        <v>5</v>
      </c>
      <c r="B12" s="559" t="s">
        <v>325</v>
      </c>
      <c r="C12" s="559" t="s">
        <v>54</v>
      </c>
      <c r="D12" s="583" t="s">
        <v>336</v>
      </c>
      <c r="E12" s="593" t="s">
        <v>194</v>
      </c>
      <c r="F12" s="593"/>
      <c r="G12" s="593"/>
      <c r="H12" s="560" t="s">
        <v>338</v>
      </c>
      <c r="I12" s="591" t="s">
        <v>194</v>
      </c>
      <c r="J12" s="591"/>
      <c r="K12" s="591"/>
      <c r="L12" s="576" t="s">
        <v>0</v>
      </c>
      <c r="M12" s="576" t="s">
        <v>194</v>
      </c>
      <c r="N12" s="576"/>
      <c r="O12" s="576"/>
    </row>
    <row r="13" spans="1:17" x14ac:dyDescent="0.25">
      <c r="A13" s="665"/>
      <c r="B13" s="559"/>
      <c r="C13" s="559"/>
      <c r="D13" s="583"/>
      <c r="E13" s="593" t="s">
        <v>1</v>
      </c>
      <c r="F13" s="593"/>
      <c r="G13" s="583" t="s">
        <v>2</v>
      </c>
      <c r="H13" s="560"/>
      <c r="I13" s="591" t="s">
        <v>1</v>
      </c>
      <c r="J13" s="591"/>
      <c r="K13" s="560" t="s">
        <v>2</v>
      </c>
      <c r="L13" s="576"/>
      <c r="M13" s="576" t="s">
        <v>1</v>
      </c>
      <c r="N13" s="576"/>
      <c r="O13" s="559" t="s">
        <v>2</v>
      </c>
      <c r="Q13" s="121"/>
    </row>
    <row r="14" spans="1:17" ht="29.25" customHeight="1" x14ac:dyDescent="0.25">
      <c r="A14" s="665"/>
      <c r="B14" s="559"/>
      <c r="C14" s="559"/>
      <c r="D14" s="583"/>
      <c r="E14" s="139" t="s">
        <v>3</v>
      </c>
      <c r="F14" s="138" t="s">
        <v>4</v>
      </c>
      <c r="G14" s="583"/>
      <c r="H14" s="560"/>
      <c r="I14" s="140" t="s">
        <v>3</v>
      </c>
      <c r="J14" s="135" t="s">
        <v>4</v>
      </c>
      <c r="K14" s="560"/>
      <c r="L14" s="576"/>
      <c r="M14" s="136" t="s">
        <v>3</v>
      </c>
      <c r="N14" s="134" t="s">
        <v>4</v>
      </c>
      <c r="O14" s="559"/>
      <c r="P14" s="70" t="s">
        <v>305</v>
      </c>
      <c r="Q14" s="71"/>
    </row>
    <row r="15" spans="1:17" ht="15.95" customHeight="1" x14ac:dyDescent="0.25">
      <c r="A15" s="13" t="s">
        <v>71</v>
      </c>
      <c r="B15" s="573" t="s">
        <v>59</v>
      </c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5"/>
      <c r="P15" s="70" t="s">
        <v>306</v>
      </c>
      <c r="Q15" s="71"/>
    </row>
    <row r="16" spans="1:17" ht="15" customHeight="1" x14ac:dyDescent="0.25">
      <c r="A16" s="13" t="s">
        <v>182</v>
      </c>
      <c r="B16" s="12" t="s">
        <v>20</v>
      </c>
      <c r="C16" s="15" t="s">
        <v>31</v>
      </c>
      <c r="D16" s="16">
        <f>E16+G16</f>
        <v>116.7</v>
      </c>
      <c r="E16" s="16">
        <v>112.4</v>
      </c>
      <c r="F16" s="16"/>
      <c r="G16" s="16">
        <v>4.3</v>
      </c>
      <c r="H16" s="10">
        <f>I16+K16</f>
        <v>0</v>
      </c>
      <c r="I16" s="10"/>
      <c r="J16" s="10"/>
      <c r="K16" s="10"/>
      <c r="L16" s="12">
        <f>M16+O16</f>
        <v>116.7</v>
      </c>
      <c r="M16" s="12">
        <f>E16+I16</f>
        <v>112.4</v>
      </c>
      <c r="N16" s="12">
        <f>F16+J16</f>
        <v>0</v>
      </c>
      <c r="O16" s="12">
        <f>G16+K16</f>
        <v>4.3</v>
      </c>
      <c r="P16" s="70" t="s">
        <v>307</v>
      </c>
      <c r="Q16" s="71"/>
    </row>
    <row r="17" spans="1:17" ht="15.95" customHeight="1" x14ac:dyDescent="0.25">
      <c r="A17" s="20" t="s">
        <v>72</v>
      </c>
      <c r="B17" s="21" t="s">
        <v>175</v>
      </c>
      <c r="C17" s="28"/>
      <c r="D17" s="23">
        <f>D16</f>
        <v>116.7</v>
      </c>
      <c r="E17" s="23">
        <f>E16</f>
        <v>112.4</v>
      </c>
      <c r="F17" s="23">
        <f>F16</f>
        <v>0</v>
      </c>
      <c r="G17" s="23">
        <f>G16</f>
        <v>4.3</v>
      </c>
      <c r="H17" s="24">
        <f t="shared" ref="H17:O17" si="0">H16</f>
        <v>0</v>
      </c>
      <c r="I17" s="24">
        <f t="shared" si="0"/>
        <v>0</v>
      </c>
      <c r="J17" s="24">
        <f t="shared" si="0"/>
        <v>0</v>
      </c>
      <c r="K17" s="24">
        <f t="shared" si="0"/>
        <v>0</v>
      </c>
      <c r="L17" s="21">
        <f t="shared" si="0"/>
        <v>116.7</v>
      </c>
      <c r="M17" s="21">
        <f t="shared" si="0"/>
        <v>112.4</v>
      </c>
      <c r="N17" s="21">
        <f t="shared" si="0"/>
        <v>0</v>
      </c>
      <c r="O17" s="21">
        <f t="shared" si="0"/>
        <v>4.3</v>
      </c>
      <c r="P17" s="70" t="s">
        <v>308</v>
      </c>
      <c r="Q17" s="71"/>
    </row>
    <row r="18" spans="1:17" ht="15.95" customHeight="1" x14ac:dyDescent="0.25">
      <c r="A18" s="13" t="s">
        <v>73</v>
      </c>
      <c r="B18" s="573" t="s">
        <v>63</v>
      </c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5"/>
      <c r="P18" s="70" t="s">
        <v>311</v>
      </c>
      <c r="Q18" s="71">
        <f>L16</f>
        <v>116.7</v>
      </c>
    </row>
    <row r="19" spans="1:17" ht="15" customHeight="1" x14ac:dyDescent="0.25">
      <c r="A19" s="13" t="s">
        <v>74</v>
      </c>
      <c r="B19" s="12" t="s">
        <v>20</v>
      </c>
      <c r="C19" s="15" t="s">
        <v>32</v>
      </c>
      <c r="D19" s="16">
        <f>E19+G19</f>
        <v>34.9</v>
      </c>
      <c r="E19" s="16">
        <v>34.9</v>
      </c>
      <c r="F19" s="16"/>
      <c r="G19" s="16"/>
      <c r="H19" s="10">
        <f>I19+K19</f>
        <v>0</v>
      </c>
      <c r="I19" s="10"/>
      <c r="J19" s="10"/>
      <c r="K19" s="10"/>
      <c r="L19" s="12">
        <f>M19+O19</f>
        <v>34.9</v>
      </c>
      <c r="M19" s="12">
        <f>E19+I19</f>
        <v>34.9</v>
      </c>
      <c r="N19" s="12">
        <f>F19+J19</f>
        <v>0</v>
      </c>
      <c r="O19" s="12">
        <f>G19+K19</f>
        <v>0</v>
      </c>
      <c r="P19" s="70" t="s">
        <v>309</v>
      </c>
      <c r="Q19" s="71">
        <f>SUM(I24:I34)</f>
        <v>0</v>
      </c>
    </row>
    <row r="20" spans="1:17" ht="15.95" customHeight="1" x14ac:dyDescent="0.25">
      <c r="A20" s="20" t="s">
        <v>75</v>
      </c>
      <c r="B20" s="21" t="s">
        <v>176</v>
      </c>
      <c r="C20" s="28"/>
      <c r="D20" s="23">
        <f>D19</f>
        <v>34.9</v>
      </c>
      <c r="E20" s="23">
        <f>E19</f>
        <v>34.9</v>
      </c>
      <c r="F20" s="23">
        <f>F19</f>
        <v>0</v>
      </c>
      <c r="G20" s="23">
        <f>G19</f>
        <v>0</v>
      </c>
      <c r="H20" s="24">
        <f t="shared" ref="H20:O20" si="1">H19</f>
        <v>0</v>
      </c>
      <c r="I20" s="24">
        <f t="shared" si="1"/>
        <v>0</v>
      </c>
      <c r="J20" s="24">
        <f t="shared" si="1"/>
        <v>0</v>
      </c>
      <c r="K20" s="24">
        <f t="shared" si="1"/>
        <v>0</v>
      </c>
      <c r="L20" s="21">
        <f t="shared" si="1"/>
        <v>34.9</v>
      </c>
      <c r="M20" s="21">
        <f t="shared" si="1"/>
        <v>34.9</v>
      </c>
      <c r="N20" s="21">
        <f t="shared" si="1"/>
        <v>0</v>
      </c>
      <c r="O20" s="21">
        <f t="shared" si="1"/>
        <v>0</v>
      </c>
      <c r="P20" s="70" t="s">
        <v>310</v>
      </c>
      <c r="Q20" s="71">
        <f>L19</f>
        <v>34.9</v>
      </c>
    </row>
    <row r="21" spans="1:17" ht="15.95" customHeight="1" x14ac:dyDescent="0.25">
      <c r="A21" s="122" t="s">
        <v>76</v>
      </c>
      <c r="B21" s="152" t="s">
        <v>172</v>
      </c>
      <c r="C21" s="153"/>
      <c r="D21" s="47">
        <f>D17+D20</f>
        <v>151.6</v>
      </c>
      <c r="E21" s="47">
        <f>E17+E20</f>
        <v>147.30000000000001</v>
      </c>
      <c r="F21" s="47">
        <f>F17+F20</f>
        <v>0</v>
      </c>
      <c r="G21" s="47">
        <f>G17+G20</f>
        <v>4.3</v>
      </c>
      <c r="H21" s="48">
        <f t="shared" ref="H21:O21" si="2">H17+H20</f>
        <v>0</v>
      </c>
      <c r="I21" s="48">
        <f t="shared" si="2"/>
        <v>0</v>
      </c>
      <c r="J21" s="48">
        <f t="shared" si="2"/>
        <v>0</v>
      </c>
      <c r="K21" s="48">
        <f t="shared" si="2"/>
        <v>0</v>
      </c>
      <c r="L21" s="49">
        <f t="shared" si="2"/>
        <v>151.6</v>
      </c>
      <c r="M21" s="49">
        <f t="shared" si="2"/>
        <v>147.30000000000001</v>
      </c>
      <c r="N21" s="49">
        <f t="shared" si="2"/>
        <v>0</v>
      </c>
      <c r="O21" s="49">
        <f t="shared" si="2"/>
        <v>4.3</v>
      </c>
      <c r="P21" s="70" t="s">
        <v>312</v>
      </c>
      <c r="Q21" s="71">
        <f>SUM(I70:I83)</f>
        <v>0</v>
      </c>
    </row>
    <row r="22" spans="1:17" ht="15" customHeight="1" x14ac:dyDescent="0.25">
      <c r="A22" s="106" t="s">
        <v>173</v>
      </c>
      <c r="B22" s="123"/>
      <c r="C22" s="124"/>
      <c r="D22" s="123"/>
      <c r="E22" s="123"/>
      <c r="F22" s="108"/>
      <c r="G22" s="108"/>
      <c r="H22" s="108"/>
      <c r="I22" s="108"/>
      <c r="J22" s="108"/>
      <c r="K22" s="108"/>
      <c r="L22" s="108"/>
      <c r="M22" s="108"/>
      <c r="N22" s="108"/>
      <c r="P22" s="70" t="s">
        <v>313</v>
      </c>
      <c r="Q22" s="71">
        <f>SUM(I41:I67)</f>
        <v>0</v>
      </c>
    </row>
    <row r="23" spans="1:17" x14ac:dyDescent="0.25">
      <c r="A23" s="106"/>
      <c r="B23" s="6"/>
      <c r="C23" s="109"/>
      <c r="D23" s="6"/>
      <c r="E23" s="6"/>
      <c r="F23" s="110"/>
      <c r="G23" s="6"/>
      <c r="H23" s="6"/>
      <c r="I23" s="6"/>
      <c r="J23" s="6"/>
      <c r="K23" s="6"/>
      <c r="L23" s="6"/>
      <c r="M23" s="6"/>
      <c r="N23" s="6"/>
      <c r="P23" s="70" t="s">
        <v>314</v>
      </c>
      <c r="Q23" s="71">
        <f>SUM(I86:I89)</f>
        <v>0</v>
      </c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75" t="s">
        <v>172</v>
      </c>
      <c r="Q24" s="76">
        <f>SUM(Q14:Q23)</f>
        <v>151.6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 t="s">
        <v>433</v>
      </c>
      <c r="K25" s="6"/>
      <c r="L25" s="6"/>
      <c r="M25" s="6"/>
      <c r="N25" s="6"/>
      <c r="P25" s="77"/>
      <c r="Q25" s="77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P26" s="77"/>
      <c r="Q26" s="77">
        <f>Q24-L21</f>
        <v>0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Q28" s="2">
        <f>L21-Q24</f>
        <v>0</v>
      </c>
    </row>
    <row r="29" spans="1:17" x14ac:dyDescent="0.25">
      <c r="A29" s="6"/>
      <c r="B29" s="6"/>
      <c r="C29" s="52"/>
      <c r="D29" s="6"/>
      <c r="E29" s="6"/>
      <c r="F29" s="6"/>
      <c r="G29" s="6" t="s">
        <v>173</v>
      </c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</sheetData>
  <mergeCells count="22">
    <mergeCell ref="A12:A14"/>
    <mergeCell ref="C1:O1"/>
    <mergeCell ref="C2:O2"/>
    <mergeCell ref="C3:O3"/>
    <mergeCell ref="C4:O4"/>
    <mergeCell ref="A10:O10"/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B15:O15"/>
    <mergeCell ref="K13:K14"/>
    <mergeCell ref="B12:B14"/>
    <mergeCell ref="C12:C14"/>
    <mergeCell ref="E12:G12"/>
    <mergeCell ref="H12:H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8"/>
  <sheetViews>
    <sheetView showZeros="0" workbookViewId="0">
      <selection activeCell="B24" sqref="B24:O2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01" t="s">
        <v>328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</row>
    <row r="2" spans="1:15" x14ac:dyDescent="0.25">
      <c r="B2" s="601" t="s">
        <v>447</v>
      </c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</row>
    <row r="3" spans="1:15" x14ac:dyDescent="0.25">
      <c r="B3" s="601" t="s">
        <v>505</v>
      </c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</row>
    <row r="4" spans="1:15" x14ac:dyDescent="0.25">
      <c r="B4" s="601" t="s">
        <v>345</v>
      </c>
      <c r="C4" s="601"/>
      <c r="D4" s="601"/>
      <c r="E4" s="601"/>
      <c r="F4" s="601"/>
      <c r="G4" s="601"/>
      <c r="H4" s="601"/>
      <c r="I4" s="601"/>
      <c r="J4" s="601"/>
      <c r="K4" s="601"/>
      <c r="L4" s="601"/>
      <c r="M4" s="601"/>
      <c r="N4" s="601"/>
      <c r="O4" s="601"/>
    </row>
    <row r="5" spans="1:15" ht="13.5" customHeight="1" x14ac:dyDescent="0.25">
      <c r="B5" s="555" t="s">
        <v>511</v>
      </c>
      <c r="C5" s="555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</row>
    <row r="6" spans="1:15" ht="15" customHeight="1" x14ac:dyDescent="0.25">
      <c r="B6" s="555" t="s">
        <v>515</v>
      </c>
      <c r="C6" s="555"/>
      <c r="D6" s="555"/>
      <c r="E6" s="555"/>
      <c r="F6" s="555"/>
      <c r="G6" s="555"/>
      <c r="H6" s="555"/>
      <c r="I6" s="555"/>
      <c r="J6" s="555"/>
      <c r="K6" s="555"/>
      <c r="L6" s="555"/>
      <c r="M6" s="555"/>
      <c r="N6" s="555"/>
      <c r="O6" s="555"/>
    </row>
    <row r="7" spans="1:15" ht="15" hidden="1" customHeight="1" x14ac:dyDescent="0.25">
      <c r="A7" s="320"/>
      <c r="B7" s="555" t="s">
        <v>412</v>
      </c>
      <c r="C7" s="555"/>
      <c r="D7" s="555"/>
      <c r="E7" s="555"/>
      <c r="F7" s="555"/>
      <c r="G7" s="555"/>
      <c r="H7" s="555"/>
      <c r="I7" s="555"/>
      <c r="J7" s="555"/>
      <c r="K7" s="555"/>
      <c r="L7" s="555"/>
      <c r="M7" s="555"/>
      <c r="N7" s="555"/>
      <c r="O7" s="555"/>
    </row>
    <row r="8" spans="1:15" hidden="1" x14ac:dyDescent="0.25">
      <c r="A8" s="320"/>
      <c r="B8" s="555" t="s">
        <v>413</v>
      </c>
      <c r="C8" s="55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</row>
    <row r="9" spans="1:15" ht="15" hidden="1" customHeight="1" x14ac:dyDescent="0.25">
      <c r="A9" s="320"/>
      <c r="B9" s="555" t="s">
        <v>414</v>
      </c>
      <c r="C9" s="555"/>
      <c r="D9" s="555"/>
      <c r="E9" s="555"/>
      <c r="F9" s="555"/>
      <c r="G9" s="555"/>
      <c r="H9" s="555"/>
      <c r="I9" s="555"/>
      <c r="J9" s="555"/>
      <c r="K9" s="555"/>
      <c r="L9" s="555"/>
      <c r="M9" s="555"/>
      <c r="N9" s="555"/>
      <c r="O9" s="555"/>
    </row>
    <row r="10" spans="1:15" hidden="1" x14ac:dyDescent="0.25">
      <c r="A10" s="320"/>
      <c r="B10" s="555" t="s">
        <v>415</v>
      </c>
      <c r="C10" s="555"/>
      <c r="D10" s="555"/>
      <c r="E10" s="555"/>
      <c r="F10" s="555"/>
      <c r="G10" s="555"/>
      <c r="H10" s="555"/>
      <c r="I10" s="555"/>
      <c r="J10" s="555"/>
      <c r="K10" s="555"/>
      <c r="L10" s="555"/>
      <c r="M10" s="555"/>
      <c r="N10" s="555"/>
      <c r="O10" s="555"/>
    </row>
    <row r="11" spans="1:15" hidden="1" x14ac:dyDescent="0.25">
      <c r="A11" s="320"/>
      <c r="B11" s="555" t="s">
        <v>430</v>
      </c>
      <c r="C11" s="555"/>
      <c r="D11" s="555"/>
      <c r="E11" s="555"/>
      <c r="F11" s="555"/>
      <c r="G11" s="555"/>
      <c r="H11" s="555"/>
      <c r="I11" s="555"/>
      <c r="J11" s="555"/>
      <c r="K11" s="555"/>
      <c r="L11" s="555"/>
      <c r="M11" s="555"/>
      <c r="N11" s="555"/>
      <c r="O11" s="555"/>
    </row>
    <row r="12" spans="1:15" hidden="1" x14ac:dyDescent="0.25">
      <c r="A12" s="320"/>
      <c r="B12" s="555" t="s">
        <v>421</v>
      </c>
      <c r="C12" s="555"/>
      <c r="D12" s="555"/>
      <c r="E12" s="555"/>
      <c r="F12" s="555"/>
      <c r="G12" s="555"/>
      <c r="H12" s="555"/>
      <c r="I12" s="555"/>
      <c r="J12" s="555"/>
      <c r="K12" s="555"/>
      <c r="L12" s="555"/>
      <c r="M12" s="555"/>
      <c r="N12" s="555"/>
      <c r="O12" s="555"/>
    </row>
    <row r="13" spans="1:15" hidden="1" x14ac:dyDescent="0.25">
      <c r="A13" s="320"/>
      <c r="B13" s="555" t="s">
        <v>429</v>
      </c>
      <c r="C13" s="555"/>
      <c r="D13" s="555"/>
      <c r="E13" s="555"/>
      <c r="F13" s="555"/>
      <c r="G13" s="555"/>
      <c r="H13" s="555"/>
      <c r="I13" s="555"/>
      <c r="J13" s="555"/>
      <c r="K13" s="555"/>
      <c r="L13" s="555"/>
      <c r="M13" s="555"/>
      <c r="N13" s="555"/>
      <c r="O13" s="555"/>
    </row>
    <row r="14" spans="1:15" hidden="1" x14ac:dyDescent="0.25">
      <c r="A14" s="320"/>
      <c r="B14" s="555" t="s">
        <v>427</v>
      </c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555"/>
      <c r="O14" s="555"/>
    </row>
    <row r="15" spans="1:15" hidden="1" x14ac:dyDescent="0.25">
      <c r="A15" s="320"/>
      <c r="B15" s="555" t="s">
        <v>428</v>
      </c>
      <c r="C15" s="555"/>
      <c r="D15" s="555"/>
      <c r="E15" s="555"/>
      <c r="F15" s="555"/>
      <c r="G15" s="555"/>
      <c r="H15" s="555"/>
      <c r="I15" s="555"/>
      <c r="J15" s="555"/>
      <c r="K15" s="555"/>
      <c r="L15" s="555"/>
      <c r="M15" s="555"/>
      <c r="N15" s="555"/>
      <c r="O15" s="555"/>
    </row>
    <row r="16" spans="1:15" hidden="1" x14ac:dyDescent="0.25">
      <c r="A16" s="320"/>
      <c r="B16" s="555" t="s">
        <v>435</v>
      </c>
      <c r="C16" s="555"/>
      <c r="D16" s="555"/>
      <c r="E16" s="555"/>
      <c r="F16" s="555"/>
      <c r="G16" s="555"/>
      <c r="H16" s="555"/>
      <c r="I16" s="555"/>
      <c r="J16" s="555"/>
      <c r="K16" s="555"/>
      <c r="L16" s="555"/>
      <c r="M16" s="555"/>
      <c r="N16" s="555"/>
      <c r="O16" s="555"/>
    </row>
    <row r="17" spans="1:18" hidden="1" x14ac:dyDescent="0.25">
      <c r="A17" s="320"/>
      <c r="B17" s="555" t="s">
        <v>434</v>
      </c>
      <c r="C17" s="555"/>
      <c r="D17" s="555"/>
      <c r="E17" s="555"/>
      <c r="F17" s="555"/>
      <c r="G17" s="555"/>
      <c r="H17" s="555"/>
      <c r="I17" s="555"/>
      <c r="J17" s="555"/>
      <c r="K17" s="555"/>
      <c r="L17" s="555"/>
      <c r="M17" s="555"/>
      <c r="N17" s="555"/>
      <c r="O17" s="555"/>
    </row>
    <row r="18" spans="1:18" hidden="1" x14ac:dyDescent="0.25">
      <c r="A18" s="320"/>
      <c r="B18" s="555" t="s">
        <v>437</v>
      </c>
      <c r="C18" s="555"/>
      <c r="D18" s="555"/>
      <c r="E18" s="555"/>
      <c r="F18" s="555"/>
      <c r="G18" s="555"/>
      <c r="H18" s="555"/>
      <c r="I18" s="555"/>
      <c r="J18" s="555"/>
      <c r="K18" s="555"/>
      <c r="L18" s="555"/>
      <c r="M18" s="555"/>
      <c r="N18" s="555"/>
      <c r="O18" s="555"/>
    </row>
    <row r="19" spans="1:18" hidden="1" x14ac:dyDescent="0.25">
      <c r="A19" s="320"/>
      <c r="B19" s="555" t="s">
        <v>444</v>
      </c>
      <c r="C19" s="555"/>
      <c r="D19" s="555"/>
      <c r="E19" s="555"/>
      <c r="F19" s="555"/>
      <c r="G19" s="555"/>
      <c r="H19" s="555"/>
      <c r="I19" s="555"/>
      <c r="J19" s="555"/>
      <c r="K19" s="555"/>
      <c r="L19" s="555"/>
      <c r="M19" s="555"/>
      <c r="N19" s="555"/>
      <c r="O19" s="555"/>
    </row>
    <row r="20" spans="1:18" hidden="1" x14ac:dyDescent="0.25">
      <c r="A20" s="320"/>
      <c r="B20" s="555" t="s">
        <v>445</v>
      </c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  <c r="O20" s="555"/>
    </row>
    <row r="21" spans="1:18" x14ac:dyDescent="0.25">
      <c r="A21" s="320"/>
      <c r="B21" s="555" t="s">
        <v>536</v>
      </c>
      <c r="C21" s="555"/>
      <c r="D21" s="555"/>
      <c r="E21" s="555"/>
      <c r="F21" s="555"/>
      <c r="G21" s="555"/>
      <c r="H21" s="555"/>
      <c r="I21" s="555"/>
      <c r="J21" s="555"/>
      <c r="K21" s="555"/>
      <c r="L21" s="555"/>
      <c r="M21" s="555"/>
      <c r="N21" s="555"/>
      <c r="O21" s="555"/>
    </row>
    <row r="22" spans="1:18" x14ac:dyDescent="0.25">
      <c r="A22" s="320"/>
      <c r="B22" s="555" t="s">
        <v>542</v>
      </c>
      <c r="C22" s="555"/>
      <c r="D22" s="555"/>
      <c r="E22" s="555"/>
      <c r="F22" s="555"/>
      <c r="G22" s="555"/>
      <c r="H22" s="555"/>
      <c r="I22" s="555"/>
      <c r="J22" s="555"/>
      <c r="K22" s="555"/>
      <c r="L22" s="555"/>
      <c r="M22" s="555"/>
      <c r="N22" s="555"/>
      <c r="O22" s="555"/>
    </row>
    <row r="23" spans="1:18" x14ac:dyDescent="0.25">
      <c r="A23" s="320"/>
      <c r="B23" s="555" t="s">
        <v>564</v>
      </c>
      <c r="C23" s="555"/>
      <c r="D23" s="555"/>
      <c r="E23" s="555"/>
      <c r="F23" s="555"/>
      <c r="G23" s="555"/>
      <c r="H23" s="555"/>
      <c r="I23" s="555"/>
      <c r="J23" s="555"/>
      <c r="K23" s="555"/>
      <c r="L23" s="555"/>
      <c r="M23" s="555"/>
      <c r="N23" s="555"/>
      <c r="O23" s="555"/>
    </row>
    <row r="24" spans="1:18" x14ac:dyDescent="0.25">
      <c r="A24" s="320"/>
      <c r="B24" s="555" t="s">
        <v>578</v>
      </c>
      <c r="C24" s="555"/>
      <c r="D24" s="555"/>
      <c r="E24" s="555"/>
      <c r="F24" s="555"/>
      <c r="G24" s="555"/>
      <c r="H24" s="555"/>
      <c r="I24" s="555"/>
      <c r="J24" s="555"/>
      <c r="K24" s="555"/>
      <c r="L24" s="555"/>
      <c r="M24" s="555"/>
      <c r="N24" s="555"/>
      <c r="O24" s="555"/>
    </row>
    <row r="25" spans="1:18" ht="12" customHeight="1" x14ac:dyDescent="0.25">
      <c r="B25" s="56"/>
      <c r="C25" s="56"/>
      <c r="D25" s="56"/>
      <c r="E25" s="56"/>
      <c r="F25" s="56"/>
      <c r="G25" s="56"/>
      <c r="H25" s="57"/>
      <c r="I25" s="57"/>
      <c r="J25" s="57"/>
      <c r="K25" s="57"/>
      <c r="L25" s="56"/>
      <c r="M25" s="56"/>
      <c r="N25" s="56"/>
      <c r="O25" s="56"/>
    </row>
    <row r="26" spans="1:18" ht="29.25" customHeight="1" x14ac:dyDescent="0.25">
      <c r="A26" s="556" t="s">
        <v>457</v>
      </c>
      <c r="B26" s="556"/>
      <c r="C26" s="556"/>
      <c r="D26" s="556"/>
      <c r="E26" s="556"/>
      <c r="F26" s="556"/>
      <c r="G26" s="556"/>
      <c r="H26" s="556"/>
      <c r="I26" s="556"/>
      <c r="J26" s="556"/>
      <c r="K26" s="556"/>
      <c r="L26" s="556"/>
      <c r="M26" s="556"/>
      <c r="N26" s="556"/>
      <c r="O26" s="556"/>
    </row>
    <row r="27" spans="1:18" ht="15" customHeight="1" x14ac:dyDescent="0.25">
      <c r="B27" s="58"/>
      <c r="C27" s="58"/>
      <c r="D27" s="58"/>
      <c r="E27" s="58"/>
      <c r="F27" s="58"/>
      <c r="G27" s="58"/>
      <c r="H27" s="59"/>
      <c r="I27" s="59"/>
      <c r="J27" s="59"/>
      <c r="K27" s="59"/>
      <c r="L27" s="58"/>
      <c r="M27" s="58"/>
      <c r="N27" s="58"/>
      <c r="O27" s="4" t="s">
        <v>406</v>
      </c>
    </row>
    <row r="28" spans="1:18" ht="15" customHeight="1" x14ac:dyDescent="0.25">
      <c r="A28" s="561" t="s">
        <v>5</v>
      </c>
      <c r="B28" s="564" t="s">
        <v>325</v>
      </c>
      <c r="C28" s="564" t="s">
        <v>54</v>
      </c>
      <c r="D28" s="577" t="s">
        <v>336</v>
      </c>
      <c r="E28" s="581" t="s">
        <v>194</v>
      </c>
      <c r="F28" s="581"/>
      <c r="G28" s="582"/>
      <c r="H28" s="567" t="s">
        <v>338</v>
      </c>
      <c r="I28" s="570" t="s">
        <v>194</v>
      </c>
      <c r="J28" s="571"/>
      <c r="K28" s="572"/>
      <c r="L28" s="576" t="s">
        <v>0</v>
      </c>
      <c r="M28" s="584" t="s">
        <v>194</v>
      </c>
      <c r="N28" s="585"/>
      <c r="O28" s="586"/>
    </row>
    <row r="29" spans="1:18" x14ac:dyDescent="0.25">
      <c r="A29" s="562"/>
      <c r="B29" s="565"/>
      <c r="C29" s="565"/>
      <c r="D29" s="578"/>
      <c r="E29" s="582" t="s">
        <v>1</v>
      </c>
      <c r="F29" s="593"/>
      <c r="G29" s="583" t="s">
        <v>2</v>
      </c>
      <c r="H29" s="568"/>
      <c r="I29" s="591" t="s">
        <v>1</v>
      </c>
      <c r="J29" s="591"/>
      <c r="K29" s="560" t="s">
        <v>2</v>
      </c>
      <c r="L29" s="576"/>
      <c r="M29" s="576" t="s">
        <v>1</v>
      </c>
      <c r="N29" s="576"/>
      <c r="O29" s="559" t="s">
        <v>2</v>
      </c>
    </row>
    <row r="30" spans="1:18" ht="30" customHeight="1" x14ac:dyDescent="0.25">
      <c r="A30" s="563"/>
      <c r="B30" s="566"/>
      <c r="C30" s="566"/>
      <c r="D30" s="579"/>
      <c r="E30" s="60" t="s">
        <v>3</v>
      </c>
      <c r="F30" s="61" t="s">
        <v>4</v>
      </c>
      <c r="G30" s="577"/>
      <c r="H30" s="569"/>
      <c r="I30" s="62" t="s">
        <v>3</v>
      </c>
      <c r="J30" s="63" t="s">
        <v>4</v>
      </c>
      <c r="K30" s="567"/>
      <c r="L30" s="632"/>
      <c r="M30" s="64" t="s">
        <v>3</v>
      </c>
      <c r="N30" s="65" t="s">
        <v>4</v>
      </c>
      <c r="O30" s="564"/>
    </row>
    <row r="31" spans="1:18" ht="15.95" customHeight="1" x14ac:dyDescent="0.25">
      <c r="A31" s="5" t="s">
        <v>71</v>
      </c>
      <c r="B31" s="573" t="s">
        <v>6</v>
      </c>
      <c r="C31" s="574"/>
      <c r="D31" s="574"/>
      <c r="E31" s="574"/>
      <c r="F31" s="574"/>
      <c r="G31" s="574"/>
      <c r="H31" s="574"/>
      <c r="I31" s="574"/>
      <c r="J31" s="574"/>
      <c r="K31" s="574"/>
      <c r="L31" s="574"/>
      <c r="M31" s="574"/>
      <c r="N31" s="574"/>
      <c r="O31" s="575"/>
      <c r="R31" s="77" t="s">
        <v>479</v>
      </c>
    </row>
    <row r="32" spans="1:18" ht="15" customHeight="1" x14ac:dyDescent="0.25">
      <c r="A32" s="5" t="s">
        <v>182</v>
      </c>
      <c r="B32" s="26" t="s">
        <v>20</v>
      </c>
      <c r="C32" s="7" t="s">
        <v>9</v>
      </c>
      <c r="D32" s="8">
        <f>E32+G32</f>
        <v>16.3</v>
      </c>
      <c r="E32" s="8">
        <v>16.3</v>
      </c>
      <c r="F32" s="8"/>
      <c r="G32" s="8"/>
      <c r="H32" s="9">
        <f>I32+K32</f>
        <v>0</v>
      </c>
      <c r="I32" s="9"/>
      <c r="J32" s="9"/>
      <c r="K32" s="9"/>
      <c r="L32" s="11">
        <f>M32+O32</f>
        <v>16.3</v>
      </c>
      <c r="M32" s="11">
        <f>E32+I32</f>
        <v>16.3</v>
      </c>
      <c r="N32" s="11">
        <f>F32+J32</f>
        <v>0</v>
      </c>
      <c r="O32" s="11">
        <f>G32+K32</f>
        <v>0</v>
      </c>
      <c r="Q32" s="2">
        <f>'2 pr._pajamos pagal rūšis'!L14-'9 pr._įstaigų pajamos'!L32</f>
        <v>0</v>
      </c>
      <c r="R32" s="77">
        <f>'2 pr._pajamos pagal rūšis'!L14-'9 pr._įstaigų pajamos'!L32</f>
        <v>0</v>
      </c>
    </row>
    <row r="33" spans="1:18" x14ac:dyDescent="0.25">
      <c r="A33" s="13" t="s">
        <v>72</v>
      </c>
      <c r="B33" s="66" t="s">
        <v>324</v>
      </c>
      <c r="C33" s="15" t="s">
        <v>9</v>
      </c>
      <c r="D33" s="67">
        <f t="shared" ref="D33:D42" si="0">E33+G33</f>
        <v>2.9</v>
      </c>
      <c r="E33" s="67">
        <v>2.9</v>
      </c>
      <c r="F33" s="67"/>
      <c r="G33" s="67"/>
      <c r="H33" s="68">
        <f t="shared" ref="H33:H42" si="1">I33+K33</f>
        <v>0</v>
      </c>
      <c r="I33" s="68"/>
      <c r="J33" s="68"/>
      <c r="K33" s="68"/>
      <c r="L33" s="69">
        <f t="shared" ref="L33:L42" si="2">M33+O33</f>
        <v>2.9</v>
      </c>
      <c r="M33" s="69">
        <f t="shared" ref="M33:M42" si="3">E33+I33</f>
        <v>2.9</v>
      </c>
      <c r="N33" s="69">
        <f t="shared" ref="N33:N42" si="4">F33+J33</f>
        <v>0</v>
      </c>
      <c r="O33" s="69">
        <f t="shared" ref="O33:O42" si="5">G33+K33</f>
        <v>0</v>
      </c>
      <c r="P33" s="436"/>
      <c r="Q33" s="437"/>
      <c r="R33" s="77">
        <f>'2 pr._pajamos pagal rūšis'!L15-'9 pr._įstaigų pajamos'!L33</f>
        <v>0</v>
      </c>
    </row>
    <row r="34" spans="1:18" ht="15" customHeight="1" x14ac:dyDescent="0.25">
      <c r="A34" s="5" t="s">
        <v>73</v>
      </c>
      <c r="B34" s="35" t="s">
        <v>10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4"/>
        <v>0</v>
      </c>
      <c r="O34" s="12">
        <f t="shared" si="5"/>
        <v>0</v>
      </c>
      <c r="R34" s="77">
        <f>'2 pr._pajamos pagal rūšis'!L16-'9 pr._įstaigų pajamos'!L34</f>
        <v>0</v>
      </c>
    </row>
    <row r="35" spans="1:18" ht="15" customHeight="1" x14ac:dyDescent="0.25">
      <c r="A35" s="5" t="s">
        <v>74</v>
      </c>
      <c r="B35" s="35" t="s">
        <v>11</v>
      </c>
      <c r="C35" s="15" t="s">
        <v>9</v>
      </c>
      <c r="D35" s="16">
        <f t="shared" si="0"/>
        <v>0.5</v>
      </c>
      <c r="E35" s="16">
        <v>0.5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0.5</v>
      </c>
      <c r="M35" s="12">
        <f t="shared" si="3"/>
        <v>0.5</v>
      </c>
      <c r="N35" s="12">
        <f t="shared" si="4"/>
        <v>0</v>
      </c>
      <c r="O35" s="12">
        <f t="shared" si="5"/>
        <v>0</v>
      </c>
      <c r="R35" s="77">
        <f>'2 pr._pajamos pagal rūšis'!L17-'9 pr._įstaigų pajamos'!L35</f>
        <v>0</v>
      </c>
    </row>
    <row r="36" spans="1:18" ht="15" customHeight="1" x14ac:dyDescent="0.25">
      <c r="A36" s="5" t="s">
        <v>75</v>
      </c>
      <c r="B36" s="35" t="s">
        <v>12</v>
      </c>
      <c r="C36" s="15" t="s">
        <v>9</v>
      </c>
      <c r="D36" s="16">
        <f t="shared" si="0"/>
        <v>1.5</v>
      </c>
      <c r="E36" s="16">
        <v>1.5</v>
      </c>
      <c r="F36" s="16"/>
      <c r="G36" s="16"/>
      <c r="H36" s="10">
        <f t="shared" si="1"/>
        <v>0</v>
      </c>
      <c r="I36" s="10"/>
      <c r="J36" s="10"/>
      <c r="K36" s="10"/>
      <c r="L36" s="12">
        <f t="shared" si="2"/>
        <v>1.5</v>
      </c>
      <c r="M36" s="12">
        <f t="shared" si="3"/>
        <v>1.5</v>
      </c>
      <c r="N36" s="12">
        <f t="shared" si="4"/>
        <v>0</v>
      </c>
      <c r="O36" s="12">
        <f t="shared" si="5"/>
        <v>0</v>
      </c>
      <c r="R36" s="77">
        <f>'2 pr._pajamos pagal rūšis'!L18-'9 pr._įstaigų pajamos'!L36</f>
        <v>0</v>
      </c>
    </row>
    <row r="37" spans="1:18" ht="15" customHeight="1" x14ac:dyDescent="0.25">
      <c r="A37" s="13" t="s">
        <v>76</v>
      </c>
      <c r="B37" s="12" t="s">
        <v>14</v>
      </c>
      <c r="C37" s="15" t="s">
        <v>9</v>
      </c>
      <c r="D37" s="16">
        <f t="shared" si="0"/>
        <v>2</v>
      </c>
      <c r="E37" s="16">
        <v>2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2</v>
      </c>
      <c r="M37" s="12">
        <f t="shared" si="3"/>
        <v>2</v>
      </c>
      <c r="N37" s="12">
        <f t="shared" si="4"/>
        <v>0</v>
      </c>
      <c r="O37" s="12">
        <f t="shared" si="5"/>
        <v>0</v>
      </c>
      <c r="R37" s="77">
        <f>'2 pr._pajamos pagal rūšis'!L20-'9 pr._įstaigų pajamos'!L37</f>
        <v>0</v>
      </c>
    </row>
    <row r="38" spans="1:18" ht="15" customHeight="1" x14ac:dyDescent="0.25">
      <c r="A38" s="13" t="s">
        <v>77</v>
      </c>
      <c r="B38" s="26" t="s">
        <v>15</v>
      </c>
      <c r="C38" s="15" t="s">
        <v>9</v>
      </c>
      <c r="D38" s="16">
        <f t="shared" si="0"/>
        <v>0.1</v>
      </c>
      <c r="E38" s="16">
        <v>0.1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0.1</v>
      </c>
      <c r="M38" s="12">
        <f t="shared" si="3"/>
        <v>0.1</v>
      </c>
      <c r="N38" s="12">
        <f t="shared" si="4"/>
        <v>0</v>
      </c>
      <c r="O38" s="12">
        <f t="shared" si="5"/>
        <v>0</v>
      </c>
      <c r="R38" s="77">
        <f>'2 pr._pajamos pagal rūšis'!L21-'9 pr._įstaigų pajamos'!L38</f>
        <v>0</v>
      </c>
    </row>
    <row r="39" spans="1:18" ht="15" customHeight="1" x14ac:dyDescent="0.25">
      <c r="A39" s="5" t="s">
        <v>78</v>
      </c>
      <c r="B39" s="35" t="s">
        <v>16</v>
      </c>
      <c r="C39" s="15" t="s">
        <v>9</v>
      </c>
      <c r="D39" s="16">
        <f t="shared" si="0"/>
        <v>2.5</v>
      </c>
      <c r="E39" s="16">
        <v>2.5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2.5</v>
      </c>
      <c r="M39" s="12">
        <f t="shared" si="3"/>
        <v>2.5</v>
      </c>
      <c r="N39" s="12">
        <f t="shared" si="4"/>
        <v>0</v>
      </c>
      <c r="O39" s="12">
        <f t="shared" si="5"/>
        <v>0</v>
      </c>
      <c r="R39" s="77">
        <f>'2 pr._pajamos pagal rūšis'!L22-'9 pr._įstaigų pajamos'!L39</f>
        <v>0</v>
      </c>
    </row>
    <row r="40" spans="1:18" ht="15" customHeight="1" x14ac:dyDescent="0.25">
      <c r="A40" s="5" t="s">
        <v>79</v>
      </c>
      <c r="B40" s="35" t="s">
        <v>17</v>
      </c>
      <c r="C40" s="15" t="s">
        <v>9</v>
      </c>
      <c r="D40" s="16">
        <f t="shared" si="0"/>
        <v>0.6</v>
      </c>
      <c r="E40" s="16">
        <v>0.6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0.6</v>
      </c>
      <c r="M40" s="12">
        <f t="shared" si="3"/>
        <v>0.6</v>
      </c>
      <c r="N40" s="12">
        <f t="shared" si="4"/>
        <v>0</v>
      </c>
      <c r="O40" s="12">
        <f t="shared" si="5"/>
        <v>0</v>
      </c>
      <c r="R40" s="77">
        <f>'2 pr._pajamos pagal rūšis'!L23-'9 pr._įstaigų pajamos'!L40</f>
        <v>0</v>
      </c>
    </row>
    <row r="41" spans="1:18" ht="15" customHeight="1" x14ac:dyDescent="0.25">
      <c r="A41" s="5" t="s">
        <v>80</v>
      </c>
      <c r="B41" s="35" t="s">
        <v>18</v>
      </c>
      <c r="C41" s="15" t="s">
        <v>9</v>
      </c>
      <c r="D41" s="16">
        <f t="shared" ref="D41" si="6">E41+G41</f>
        <v>0.7</v>
      </c>
      <c r="E41" s="16">
        <v>0.7</v>
      </c>
      <c r="F41" s="16"/>
      <c r="G41" s="16"/>
      <c r="H41" s="10">
        <f t="shared" ref="H41" si="7">I41+K41</f>
        <v>0</v>
      </c>
      <c r="I41" s="10"/>
      <c r="J41" s="10"/>
      <c r="K41" s="10"/>
      <c r="L41" s="12">
        <f t="shared" ref="L41" si="8">M41+O41</f>
        <v>0.7</v>
      </c>
      <c r="M41" s="12">
        <f t="shared" ref="M41" si="9">E41+I41</f>
        <v>0.7</v>
      </c>
      <c r="N41" s="12">
        <f t="shared" ref="N41" si="10">F41+J41</f>
        <v>0</v>
      </c>
      <c r="O41" s="12">
        <f t="shared" ref="O41" si="11">G41+K41</f>
        <v>0</v>
      </c>
      <c r="R41" s="77">
        <f>'2 pr._pajamos pagal rūšis'!L24-'9 pr._įstaigų pajamos'!L41</f>
        <v>0</v>
      </c>
    </row>
    <row r="42" spans="1:18" ht="15" customHeight="1" x14ac:dyDescent="0.25">
      <c r="A42" s="13" t="s">
        <v>81</v>
      </c>
      <c r="B42" s="35" t="s">
        <v>170</v>
      </c>
      <c r="C42" s="410" t="s">
        <v>21</v>
      </c>
      <c r="D42" s="16">
        <f t="shared" si="0"/>
        <v>1.5</v>
      </c>
      <c r="E42" s="16">
        <v>1.5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1.5</v>
      </c>
      <c r="M42" s="12">
        <f t="shared" si="3"/>
        <v>1.5</v>
      </c>
      <c r="N42" s="12">
        <f t="shared" si="4"/>
        <v>0</v>
      </c>
      <c r="O42" s="12">
        <f t="shared" si="5"/>
        <v>0</v>
      </c>
      <c r="R42" s="77">
        <f>'2 pr._pajamos pagal rūšis'!L25-'9 pr._įstaigų pajamos'!L42</f>
        <v>0</v>
      </c>
    </row>
    <row r="43" spans="1:18" ht="15.95" customHeight="1" x14ac:dyDescent="0.25">
      <c r="A43" s="99" t="s">
        <v>82</v>
      </c>
      <c r="B43" s="44" t="s">
        <v>174</v>
      </c>
      <c r="C43" s="72"/>
      <c r="D43" s="73">
        <f t="shared" ref="D43:O43" si="12">SUM(D32:D42)</f>
        <v>28.8</v>
      </c>
      <c r="E43" s="73">
        <f t="shared" si="12"/>
        <v>28.8</v>
      </c>
      <c r="F43" s="73">
        <f t="shared" si="12"/>
        <v>0</v>
      </c>
      <c r="G43" s="73">
        <f t="shared" si="12"/>
        <v>0</v>
      </c>
      <c r="H43" s="74">
        <f t="shared" si="12"/>
        <v>0</v>
      </c>
      <c r="I43" s="74">
        <f t="shared" si="12"/>
        <v>0</v>
      </c>
      <c r="J43" s="74">
        <f t="shared" si="12"/>
        <v>0</v>
      </c>
      <c r="K43" s="74">
        <f t="shared" si="12"/>
        <v>0</v>
      </c>
      <c r="L43" s="44">
        <f t="shared" si="12"/>
        <v>28.8</v>
      </c>
      <c r="M43" s="44">
        <f t="shared" si="12"/>
        <v>28.8</v>
      </c>
      <c r="N43" s="44">
        <f t="shared" si="12"/>
        <v>0</v>
      </c>
      <c r="O43" s="44">
        <f t="shared" si="12"/>
        <v>0</v>
      </c>
      <c r="R43" s="77">
        <f>'2 pr._pajamos pagal rūšis'!L26-'9 pr._įstaigų pajamos'!L43</f>
        <v>0</v>
      </c>
    </row>
    <row r="44" spans="1:18" ht="15.95" customHeight="1" x14ac:dyDescent="0.25">
      <c r="A44" s="5" t="s">
        <v>83</v>
      </c>
      <c r="B44" s="573" t="s">
        <v>59</v>
      </c>
      <c r="C44" s="574"/>
      <c r="D44" s="574"/>
      <c r="E44" s="574"/>
      <c r="F44" s="574"/>
      <c r="G44" s="574"/>
      <c r="H44" s="574"/>
      <c r="I44" s="574"/>
      <c r="J44" s="574"/>
      <c r="K44" s="574"/>
      <c r="L44" s="574"/>
      <c r="M44" s="574"/>
      <c r="N44" s="574"/>
      <c r="O44" s="575"/>
      <c r="R44" s="77">
        <f>'2 pr._pajamos pagal rūšis'!L27-'9 pr._įstaigų pajamos'!L44</f>
        <v>0</v>
      </c>
    </row>
    <row r="45" spans="1:18" ht="15" customHeight="1" x14ac:dyDescent="0.25">
      <c r="A45" s="5" t="s">
        <v>84</v>
      </c>
      <c r="B45" s="26" t="s">
        <v>7</v>
      </c>
      <c r="C45" s="7" t="s">
        <v>22</v>
      </c>
      <c r="D45" s="8">
        <f>E45+G45</f>
        <v>0.1</v>
      </c>
      <c r="E45" s="8">
        <v>0.1</v>
      </c>
      <c r="F45" s="8"/>
      <c r="G45" s="8"/>
      <c r="H45" s="9">
        <f t="shared" ref="H45:H55" si="13">I45+K45</f>
        <v>0</v>
      </c>
      <c r="I45" s="9"/>
      <c r="J45" s="9"/>
      <c r="K45" s="9"/>
      <c r="L45" s="11">
        <f t="shared" ref="L45:L55" si="14">M45+O45</f>
        <v>0.1</v>
      </c>
      <c r="M45" s="11">
        <f t="shared" ref="M45:M55" si="15">E45+I45</f>
        <v>0.1</v>
      </c>
      <c r="N45" s="11">
        <f t="shared" ref="N45:N55" si="16">F45+J45</f>
        <v>0</v>
      </c>
      <c r="O45" s="11">
        <f t="shared" ref="O45:O55" si="17">G45+K45</f>
        <v>0</v>
      </c>
      <c r="R45" s="77">
        <f>'2 pr._pajamos pagal rūšis'!L28-'9 pr._įstaigų pajamos'!L45</f>
        <v>0</v>
      </c>
    </row>
    <row r="46" spans="1:18" ht="15" customHeight="1" x14ac:dyDescent="0.25">
      <c r="A46" s="5" t="s">
        <v>85</v>
      </c>
      <c r="B46" s="35" t="s">
        <v>10</v>
      </c>
      <c r="C46" s="15" t="s">
        <v>22</v>
      </c>
      <c r="D46" s="16">
        <f t="shared" ref="D46:D55" si="18">E46+G46</f>
        <v>1.2</v>
      </c>
      <c r="E46" s="16">
        <v>1.2</v>
      </c>
      <c r="F46" s="16"/>
      <c r="G46" s="16"/>
      <c r="H46" s="10">
        <f t="shared" si="13"/>
        <v>0</v>
      </c>
      <c r="I46" s="10"/>
      <c r="J46" s="10"/>
      <c r="K46" s="10"/>
      <c r="L46" s="12">
        <f t="shared" si="14"/>
        <v>1.2</v>
      </c>
      <c r="M46" s="12">
        <f t="shared" si="15"/>
        <v>1.2</v>
      </c>
      <c r="N46" s="12">
        <f t="shared" si="16"/>
        <v>0</v>
      </c>
      <c r="O46" s="12">
        <f t="shared" si="17"/>
        <v>0</v>
      </c>
      <c r="R46" s="77">
        <f>'2 pr._pajamos pagal rūšis'!L29-'9 pr._įstaigų pajamos'!L46</f>
        <v>0</v>
      </c>
    </row>
    <row r="47" spans="1:18" ht="15" customHeight="1" x14ac:dyDescent="0.25">
      <c r="A47" s="5" t="s">
        <v>86</v>
      </c>
      <c r="B47" s="35" t="s">
        <v>11</v>
      </c>
      <c r="C47" s="15" t="s">
        <v>22</v>
      </c>
      <c r="D47" s="16">
        <f t="shared" si="18"/>
        <v>13.3</v>
      </c>
      <c r="E47" s="16">
        <v>9.1</v>
      </c>
      <c r="F47" s="16"/>
      <c r="G47" s="16">
        <v>4.2</v>
      </c>
      <c r="H47" s="10">
        <f t="shared" si="13"/>
        <v>0</v>
      </c>
      <c r="I47" s="10"/>
      <c r="J47" s="10"/>
      <c r="K47" s="10"/>
      <c r="L47" s="12">
        <f t="shared" si="14"/>
        <v>13.3</v>
      </c>
      <c r="M47" s="12">
        <f t="shared" si="15"/>
        <v>9.1</v>
      </c>
      <c r="N47" s="12">
        <f t="shared" si="16"/>
        <v>0</v>
      </c>
      <c r="O47" s="12">
        <f t="shared" si="17"/>
        <v>4.2</v>
      </c>
      <c r="R47" s="77">
        <f>'2 pr._pajamos pagal rūšis'!L30-'9 pr._įstaigų pajamos'!L47</f>
        <v>0</v>
      </c>
    </row>
    <row r="48" spans="1:18" ht="15" customHeight="1" x14ac:dyDescent="0.25">
      <c r="A48" s="5" t="s">
        <v>87</v>
      </c>
      <c r="B48" s="35" t="s">
        <v>12</v>
      </c>
      <c r="C48" s="15" t="s">
        <v>22</v>
      </c>
      <c r="D48" s="16">
        <f t="shared" si="18"/>
        <v>1.1000000000000001</v>
      </c>
      <c r="E48" s="16">
        <v>1.1000000000000001</v>
      </c>
      <c r="F48" s="16"/>
      <c r="G48" s="16"/>
      <c r="H48" s="10">
        <f t="shared" si="13"/>
        <v>0</v>
      </c>
      <c r="I48" s="10"/>
      <c r="J48" s="10"/>
      <c r="K48" s="10"/>
      <c r="L48" s="12">
        <f t="shared" si="14"/>
        <v>1.1000000000000001</v>
      </c>
      <c r="M48" s="12">
        <f t="shared" si="15"/>
        <v>1.1000000000000001</v>
      </c>
      <c r="N48" s="12">
        <f t="shared" si="16"/>
        <v>0</v>
      </c>
      <c r="O48" s="12">
        <f t="shared" si="17"/>
        <v>0</v>
      </c>
      <c r="R48" s="77">
        <f>'2 pr._pajamos pagal rūšis'!L31-'9 pr._įstaigų pajamos'!L48</f>
        <v>0</v>
      </c>
    </row>
    <row r="49" spans="1:18" ht="15" customHeight="1" x14ac:dyDescent="0.25">
      <c r="A49" s="13" t="s">
        <v>88</v>
      </c>
      <c r="B49" s="35" t="s">
        <v>13</v>
      </c>
      <c r="C49" s="15" t="s">
        <v>22</v>
      </c>
      <c r="D49" s="16">
        <f t="shared" si="18"/>
        <v>1.6</v>
      </c>
      <c r="E49" s="16">
        <v>1.6</v>
      </c>
      <c r="F49" s="16"/>
      <c r="G49" s="16"/>
      <c r="H49" s="10">
        <f t="shared" si="13"/>
        <v>0</v>
      </c>
      <c r="I49" s="10"/>
      <c r="J49" s="10"/>
      <c r="K49" s="10"/>
      <c r="L49" s="12">
        <f t="shared" si="14"/>
        <v>1.6</v>
      </c>
      <c r="M49" s="12">
        <f t="shared" si="15"/>
        <v>1.6</v>
      </c>
      <c r="N49" s="12">
        <f t="shared" si="16"/>
        <v>0</v>
      </c>
      <c r="O49" s="12">
        <f t="shared" si="17"/>
        <v>0</v>
      </c>
      <c r="R49" s="77">
        <f>'2 pr._pajamos pagal rūšis'!L32-'9 pr._įstaigų pajamos'!L49</f>
        <v>0</v>
      </c>
    </row>
    <row r="50" spans="1:18" ht="15" customHeight="1" x14ac:dyDescent="0.25">
      <c r="A50" s="13" t="s">
        <v>89</v>
      </c>
      <c r="B50" s="12" t="s">
        <v>14</v>
      </c>
      <c r="C50" s="15" t="s">
        <v>22</v>
      </c>
      <c r="D50" s="16">
        <f t="shared" si="18"/>
        <v>2.9</v>
      </c>
      <c r="E50" s="16">
        <v>2.9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2.9</v>
      </c>
      <c r="M50" s="12">
        <f t="shared" si="15"/>
        <v>2.9</v>
      </c>
      <c r="N50" s="12">
        <f t="shared" si="16"/>
        <v>0</v>
      </c>
      <c r="O50" s="12">
        <f t="shared" si="17"/>
        <v>0</v>
      </c>
      <c r="R50" s="77">
        <f>'2 pr._pajamos pagal rūšis'!L33-'9 pr._įstaigų pajamos'!L50</f>
        <v>0</v>
      </c>
    </row>
    <row r="51" spans="1:18" x14ac:dyDescent="0.25">
      <c r="A51" s="5" t="s">
        <v>90</v>
      </c>
      <c r="B51" s="12" t="s">
        <v>15</v>
      </c>
      <c r="C51" s="15" t="s">
        <v>22</v>
      </c>
      <c r="D51" s="16">
        <f t="shared" si="18"/>
        <v>2.9</v>
      </c>
      <c r="E51" s="16">
        <v>2.9</v>
      </c>
      <c r="F51" s="16"/>
      <c r="G51" s="16"/>
      <c r="H51" s="10">
        <f t="shared" si="13"/>
        <v>0.4</v>
      </c>
      <c r="I51" s="10">
        <v>0.4</v>
      </c>
      <c r="J51" s="10"/>
      <c r="K51" s="10"/>
      <c r="L51" s="12">
        <f t="shared" si="14"/>
        <v>3.3</v>
      </c>
      <c r="M51" s="12">
        <f t="shared" si="15"/>
        <v>3.3</v>
      </c>
      <c r="N51" s="12">
        <f t="shared" si="16"/>
        <v>0</v>
      </c>
      <c r="O51" s="12">
        <f t="shared" si="17"/>
        <v>0</v>
      </c>
      <c r="R51" s="77">
        <f>'2 pr._pajamos pagal rūšis'!L34-'9 pr._įstaigų pajamos'!L51</f>
        <v>0</v>
      </c>
    </row>
    <row r="52" spans="1:18" ht="15" customHeight="1" x14ac:dyDescent="0.25">
      <c r="A52" s="5" t="s">
        <v>91</v>
      </c>
      <c r="B52" s="35" t="s">
        <v>16</v>
      </c>
      <c r="C52" s="15" t="s">
        <v>22</v>
      </c>
      <c r="D52" s="16">
        <f t="shared" si="18"/>
        <v>9.9</v>
      </c>
      <c r="E52" s="16">
        <v>8.8000000000000007</v>
      </c>
      <c r="F52" s="16"/>
      <c r="G52" s="16">
        <v>1.1000000000000001</v>
      </c>
      <c r="H52" s="10">
        <f t="shared" si="13"/>
        <v>0</v>
      </c>
      <c r="I52" s="10"/>
      <c r="J52" s="10"/>
      <c r="K52" s="10"/>
      <c r="L52" s="12">
        <f t="shared" si="14"/>
        <v>9.9</v>
      </c>
      <c r="M52" s="12">
        <f t="shared" si="15"/>
        <v>8.8000000000000007</v>
      </c>
      <c r="N52" s="12">
        <f t="shared" si="16"/>
        <v>0</v>
      </c>
      <c r="O52" s="12">
        <f t="shared" si="17"/>
        <v>1.1000000000000001</v>
      </c>
      <c r="R52" s="77">
        <f>'2 pr._pajamos pagal rūšis'!L35-'9 pr._įstaigų pajamos'!L52</f>
        <v>0</v>
      </c>
    </row>
    <row r="53" spans="1:18" ht="15" customHeight="1" x14ac:dyDescent="0.25">
      <c r="A53" s="5" t="s">
        <v>92</v>
      </c>
      <c r="B53" s="35" t="s">
        <v>17</v>
      </c>
      <c r="C53" s="15" t="s">
        <v>22</v>
      </c>
      <c r="D53" s="16">
        <f t="shared" si="18"/>
        <v>0.4</v>
      </c>
      <c r="E53" s="16">
        <v>0.4</v>
      </c>
      <c r="F53" s="16"/>
      <c r="G53" s="16"/>
      <c r="H53" s="10">
        <f t="shared" si="13"/>
        <v>0</v>
      </c>
      <c r="I53" s="10"/>
      <c r="J53" s="10"/>
      <c r="K53" s="10"/>
      <c r="L53" s="12">
        <f t="shared" si="14"/>
        <v>0.4</v>
      </c>
      <c r="M53" s="12">
        <f t="shared" si="15"/>
        <v>0.4</v>
      </c>
      <c r="N53" s="12">
        <f t="shared" si="16"/>
        <v>0</v>
      </c>
      <c r="O53" s="12">
        <f t="shared" si="17"/>
        <v>0</v>
      </c>
      <c r="R53" s="77">
        <f>'2 pr._pajamos pagal rūšis'!L36-'9 pr._įstaigų pajamos'!L53</f>
        <v>0</v>
      </c>
    </row>
    <row r="54" spans="1:18" ht="15" customHeight="1" x14ac:dyDescent="0.25">
      <c r="A54" s="5" t="s">
        <v>93</v>
      </c>
      <c r="B54" s="35" t="s">
        <v>18</v>
      </c>
      <c r="C54" s="15" t="s">
        <v>22</v>
      </c>
      <c r="D54" s="16">
        <f t="shared" si="18"/>
        <v>1.5</v>
      </c>
      <c r="E54" s="16">
        <v>1.5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1.5</v>
      </c>
      <c r="M54" s="12">
        <f t="shared" si="15"/>
        <v>1.5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ht="15" customHeight="1" x14ac:dyDescent="0.25">
      <c r="A55" s="38" t="s">
        <v>94</v>
      </c>
      <c r="B55" s="35" t="s">
        <v>19</v>
      </c>
      <c r="C55" s="15" t="s">
        <v>22</v>
      </c>
      <c r="D55" s="16">
        <f t="shared" si="18"/>
        <v>0.9</v>
      </c>
      <c r="E55" s="16">
        <v>0.9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0.9</v>
      </c>
      <c r="M55" s="12">
        <f t="shared" si="15"/>
        <v>0.9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.95" customHeight="1" x14ac:dyDescent="0.25">
      <c r="A56" s="99" t="s">
        <v>95</v>
      </c>
      <c r="B56" s="21" t="s">
        <v>175</v>
      </c>
      <c r="C56" s="25"/>
      <c r="D56" s="23">
        <f>SUM(D45:D55)</f>
        <v>35.799999999999997</v>
      </c>
      <c r="E56" s="23">
        <f>SUM(E45:E55)</f>
        <v>30.499999999999996</v>
      </c>
      <c r="F56" s="23">
        <f>SUM(F45:F55)</f>
        <v>0</v>
      </c>
      <c r="G56" s="23">
        <f t="shared" ref="G56:O56" si="19">SUM(G45:G55)</f>
        <v>5.3000000000000007</v>
      </c>
      <c r="H56" s="24">
        <f t="shared" si="19"/>
        <v>0.4</v>
      </c>
      <c r="I56" s="24">
        <f t="shared" si="19"/>
        <v>0.4</v>
      </c>
      <c r="J56" s="24">
        <f t="shared" si="19"/>
        <v>0</v>
      </c>
      <c r="K56" s="24">
        <f t="shared" si="19"/>
        <v>0</v>
      </c>
      <c r="L56" s="21">
        <f t="shared" si="19"/>
        <v>36.199999999999996</v>
      </c>
      <c r="M56" s="21">
        <f t="shared" si="19"/>
        <v>30.9</v>
      </c>
      <c r="N56" s="21">
        <f t="shared" si="19"/>
        <v>0</v>
      </c>
      <c r="O56" s="21">
        <f t="shared" si="19"/>
        <v>5.3000000000000007</v>
      </c>
      <c r="R56" s="77">
        <f>'2 pr._pajamos pagal rūšis'!L39-'9 pr._įstaigų pajamos'!L56</f>
        <v>0</v>
      </c>
    </row>
    <row r="57" spans="1:18" ht="15.95" customHeight="1" x14ac:dyDescent="0.25">
      <c r="A57" s="5" t="s">
        <v>96</v>
      </c>
      <c r="B57" s="573" t="s">
        <v>63</v>
      </c>
      <c r="C57" s="574"/>
      <c r="D57" s="574"/>
      <c r="E57" s="574"/>
      <c r="F57" s="574"/>
      <c r="G57" s="574"/>
      <c r="H57" s="574"/>
      <c r="I57" s="574"/>
      <c r="J57" s="574"/>
      <c r="K57" s="574"/>
      <c r="L57" s="574"/>
      <c r="M57" s="574"/>
      <c r="N57" s="574"/>
      <c r="O57" s="574"/>
      <c r="R57" s="77">
        <f>'2 pr._pajamos pagal rūšis'!L40-'9 pr._įstaigų pajamos'!L57</f>
        <v>0</v>
      </c>
    </row>
    <row r="58" spans="1:18" ht="15" customHeight="1" x14ac:dyDescent="0.25">
      <c r="A58" s="38" t="s">
        <v>97</v>
      </c>
      <c r="B58" s="35" t="s">
        <v>20</v>
      </c>
      <c r="C58" s="15" t="s">
        <v>32</v>
      </c>
      <c r="D58" s="16">
        <f>E58+G58</f>
        <v>105.6</v>
      </c>
      <c r="E58" s="16">
        <v>24.3</v>
      </c>
      <c r="F58" s="16"/>
      <c r="G58" s="16">
        <v>81.3</v>
      </c>
      <c r="H58" s="10">
        <f t="shared" ref="H58:H117" si="20">I58+K58</f>
        <v>0</v>
      </c>
      <c r="I58" s="10"/>
      <c r="J58" s="10"/>
      <c r="K58" s="10"/>
      <c r="L58" s="12">
        <f t="shared" ref="L58:L117" si="21">M58+O58</f>
        <v>105.6</v>
      </c>
      <c r="M58" s="12">
        <f t="shared" ref="M58:M117" si="22">E58+I58</f>
        <v>24.3</v>
      </c>
      <c r="N58" s="12">
        <f t="shared" ref="N58:N117" si="23">F58+J58</f>
        <v>0</v>
      </c>
      <c r="O58" s="12">
        <f t="shared" ref="O58:O117" si="24">G58+K58</f>
        <v>81.3</v>
      </c>
      <c r="R58" s="77">
        <f>'2 pr._pajamos pagal rūšis'!L41-'9 pr._įstaigų pajamos'!L58</f>
        <v>0</v>
      </c>
    </row>
    <row r="59" spans="1:18" ht="15" hidden="1" customHeight="1" x14ac:dyDescent="0.25">
      <c r="A59" s="40" t="s">
        <v>98</v>
      </c>
      <c r="B59" s="29" t="s">
        <v>70</v>
      </c>
      <c r="C59" s="30" t="s">
        <v>32</v>
      </c>
      <c r="D59" s="16">
        <f>E59+G59</f>
        <v>0</v>
      </c>
      <c r="E59" s="161"/>
      <c r="F59" s="161"/>
      <c r="G59" s="161"/>
      <c r="H59" s="10">
        <f t="shared" si="20"/>
        <v>0</v>
      </c>
      <c r="I59" s="79"/>
      <c r="J59" s="79"/>
      <c r="K59" s="79"/>
      <c r="L59" s="12">
        <f t="shared" ref="L59" si="25">M59+O59</f>
        <v>0</v>
      </c>
      <c r="M59" s="12">
        <f t="shared" ref="M59" si="26">E59+I59</f>
        <v>0</v>
      </c>
      <c r="N59" s="12">
        <f t="shared" ref="N59" si="27">F59+J59</f>
        <v>0</v>
      </c>
      <c r="O59" s="12">
        <f t="shared" ref="O59" si="28">G59+K59</f>
        <v>0</v>
      </c>
      <c r="R59" s="77">
        <f>'2 pr._pajamos pagal rūšis'!L42-'9 pr._įstaigų pajamos'!L59</f>
        <v>0</v>
      </c>
    </row>
    <row r="60" spans="1:18" ht="15.95" customHeight="1" x14ac:dyDescent="0.25">
      <c r="A60" s="20" t="s">
        <v>98</v>
      </c>
      <c r="B60" s="44" t="s">
        <v>176</v>
      </c>
      <c r="C60" s="78"/>
      <c r="D60" s="23">
        <f>D58+D59</f>
        <v>105.6</v>
      </c>
      <c r="E60" s="23">
        <f t="shared" ref="E60:O60" si="29">E58+E59</f>
        <v>24.3</v>
      </c>
      <c r="F60" s="23">
        <f t="shared" si="29"/>
        <v>0</v>
      </c>
      <c r="G60" s="23">
        <f t="shared" si="29"/>
        <v>81.3</v>
      </c>
      <c r="H60" s="24">
        <f t="shared" si="29"/>
        <v>0</v>
      </c>
      <c r="I60" s="24">
        <f t="shared" si="29"/>
        <v>0</v>
      </c>
      <c r="J60" s="24">
        <f t="shared" si="29"/>
        <v>0</v>
      </c>
      <c r="K60" s="24">
        <f t="shared" si="29"/>
        <v>0</v>
      </c>
      <c r="L60" s="21">
        <f t="shared" si="29"/>
        <v>105.6</v>
      </c>
      <c r="M60" s="21">
        <f t="shared" si="29"/>
        <v>24.3</v>
      </c>
      <c r="N60" s="21">
        <f t="shared" si="29"/>
        <v>0</v>
      </c>
      <c r="O60" s="21">
        <f t="shared" si="29"/>
        <v>81.3</v>
      </c>
      <c r="R60" s="77">
        <f>'2 pr._pajamos pagal rūšis'!L43-'9 pr._įstaigų pajamos'!L60</f>
        <v>0</v>
      </c>
    </row>
    <row r="61" spans="1:18" ht="15.95" customHeight="1" x14ac:dyDescent="0.25">
      <c r="A61" s="5" t="s">
        <v>99</v>
      </c>
      <c r="B61" s="573" t="s">
        <v>171</v>
      </c>
      <c r="C61" s="574"/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5"/>
      <c r="R61" s="77">
        <f>'2 pr._pajamos pagal rūšis'!L44-'9 pr._įstaigų pajamos'!L61</f>
        <v>0</v>
      </c>
    </row>
    <row r="62" spans="1:18" ht="15.95" customHeight="1" x14ac:dyDescent="0.25">
      <c r="A62" s="5" t="s">
        <v>100</v>
      </c>
      <c r="B62" s="14" t="s">
        <v>55</v>
      </c>
      <c r="C62" s="81" t="s">
        <v>51</v>
      </c>
      <c r="D62" s="8">
        <f t="shared" ref="D62:D63" si="30">E62+G62</f>
        <v>0.1</v>
      </c>
      <c r="E62" s="8">
        <v>0.1</v>
      </c>
      <c r="F62" s="8"/>
      <c r="G62" s="8"/>
      <c r="H62" s="9">
        <f t="shared" ref="H62:H63" si="31">I62+K62</f>
        <v>0</v>
      </c>
      <c r="I62" s="9"/>
      <c r="J62" s="9"/>
      <c r="K62" s="9"/>
      <c r="L62" s="11">
        <f t="shared" ref="L62" si="32">M62+O62</f>
        <v>0.1</v>
      </c>
      <c r="M62" s="11">
        <f t="shared" ref="M62" si="33">E62+I62</f>
        <v>0.1</v>
      </c>
      <c r="N62" s="11">
        <f t="shared" ref="N62" si="34">F62+J62</f>
        <v>0</v>
      </c>
      <c r="O62" s="11">
        <f t="shared" ref="O62" si="35">G62+K62</f>
        <v>0</v>
      </c>
      <c r="R62" s="77">
        <f>'2 pr._pajamos pagal rūšis'!L45-'9 pr._įstaigų pajamos'!L62</f>
        <v>0</v>
      </c>
    </row>
    <row r="63" spans="1:18" ht="15.95" customHeight="1" x14ac:dyDescent="0.25">
      <c r="A63" s="13" t="s">
        <v>101</v>
      </c>
      <c r="B63" s="12" t="s">
        <v>33</v>
      </c>
      <c r="C63" s="15" t="s">
        <v>51</v>
      </c>
      <c r="D63" s="8">
        <f t="shared" si="30"/>
        <v>0.1</v>
      </c>
      <c r="E63" s="8">
        <v>0.1</v>
      </c>
      <c r="F63" s="8"/>
      <c r="G63" s="8"/>
      <c r="H63" s="9">
        <f t="shared" si="31"/>
        <v>0</v>
      </c>
      <c r="I63" s="9"/>
      <c r="J63" s="9"/>
      <c r="K63" s="9"/>
      <c r="L63" s="11">
        <f t="shared" ref="L63" si="36">M63+O63</f>
        <v>0.1</v>
      </c>
      <c r="M63" s="11">
        <f t="shared" ref="M63" si="37">E63+I63</f>
        <v>0.1</v>
      </c>
      <c r="N63" s="11">
        <f t="shared" ref="N63" si="38">F63+J63</f>
        <v>0</v>
      </c>
      <c r="O63" s="11">
        <f t="shared" ref="O63" si="39">G63+K63</f>
        <v>0</v>
      </c>
      <c r="R63" s="77">
        <f>'2 pr._pajamos pagal rūšis'!L46-'9 pr._įstaigų pajamos'!L63</f>
        <v>0</v>
      </c>
    </row>
    <row r="64" spans="1:18" ht="15" customHeight="1" x14ac:dyDescent="0.25">
      <c r="A64" s="13" t="s">
        <v>102</v>
      </c>
      <c r="B64" s="80" t="s">
        <v>160</v>
      </c>
      <c r="C64" s="81" t="s">
        <v>51</v>
      </c>
      <c r="D64" s="8">
        <f t="shared" ref="D64:D95" si="40">E64+G64</f>
        <v>1.5</v>
      </c>
      <c r="E64" s="8">
        <v>1.5</v>
      </c>
      <c r="F64" s="8"/>
      <c r="G64" s="8"/>
      <c r="H64" s="9">
        <f t="shared" si="20"/>
        <v>0</v>
      </c>
      <c r="I64" s="9"/>
      <c r="J64" s="9"/>
      <c r="K64" s="9"/>
      <c r="L64" s="11">
        <f t="shared" si="21"/>
        <v>1.5</v>
      </c>
      <c r="M64" s="11">
        <f t="shared" si="22"/>
        <v>1.5</v>
      </c>
      <c r="N64" s="11">
        <f t="shared" si="23"/>
        <v>0</v>
      </c>
      <c r="O64" s="11">
        <f t="shared" si="24"/>
        <v>0</v>
      </c>
      <c r="R64" s="77">
        <f>'2 pr._pajamos pagal rūšis'!L47-'9 pr._įstaigų pajamos'!L64</f>
        <v>0</v>
      </c>
    </row>
    <row r="65" spans="1:18" ht="15" customHeight="1" x14ac:dyDescent="0.25">
      <c r="A65" s="19" t="s">
        <v>103</v>
      </c>
      <c r="B65" s="29" t="s">
        <v>416</v>
      </c>
      <c r="C65" s="30" t="s">
        <v>51</v>
      </c>
      <c r="D65" s="16">
        <f t="shared" si="40"/>
        <v>6.4</v>
      </c>
      <c r="E65" s="16">
        <v>6.4</v>
      </c>
      <c r="F65" s="16"/>
      <c r="G65" s="16"/>
      <c r="H65" s="10">
        <f t="shared" si="20"/>
        <v>0</v>
      </c>
      <c r="I65" s="10"/>
      <c r="J65" s="10"/>
      <c r="K65" s="10"/>
      <c r="L65" s="12">
        <f t="shared" si="21"/>
        <v>6.4</v>
      </c>
      <c r="M65" s="12">
        <f t="shared" si="22"/>
        <v>6.4</v>
      </c>
      <c r="N65" s="12">
        <f t="shared" si="23"/>
        <v>0</v>
      </c>
      <c r="O65" s="12">
        <f t="shared" si="24"/>
        <v>0</v>
      </c>
      <c r="R65" s="77">
        <f>'2 pr._pajamos pagal rūšis'!L48-'9 pr._įstaigų pajamos'!L65</f>
        <v>0</v>
      </c>
    </row>
    <row r="66" spans="1:18" ht="15" customHeight="1" x14ac:dyDescent="0.25">
      <c r="A66" s="5" t="s">
        <v>104</v>
      </c>
      <c r="B66" s="12" t="s">
        <v>152</v>
      </c>
      <c r="C66" s="30" t="s">
        <v>51</v>
      </c>
      <c r="D66" s="16">
        <f t="shared" si="40"/>
        <v>7.1</v>
      </c>
      <c r="E66" s="16">
        <v>7.1</v>
      </c>
      <c r="F66" s="16"/>
      <c r="G66" s="16"/>
      <c r="H66" s="10">
        <f t="shared" si="20"/>
        <v>0</v>
      </c>
      <c r="I66" s="10"/>
      <c r="J66" s="10"/>
      <c r="K66" s="10"/>
      <c r="L66" s="12">
        <f t="shared" si="21"/>
        <v>7.1</v>
      </c>
      <c r="M66" s="12">
        <f t="shared" si="22"/>
        <v>7.1</v>
      </c>
      <c r="N66" s="12">
        <f t="shared" si="23"/>
        <v>0</v>
      </c>
      <c r="O66" s="12">
        <f t="shared" si="24"/>
        <v>0</v>
      </c>
      <c r="R66" s="77">
        <f>'2 pr._pajamos pagal rūšis'!L49-'9 pr._įstaigų pajamos'!L66</f>
        <v>0</v>
      </c>
    </row>
    <row r="67" spans="1:18" ht="15" customHeight="1" x14ac:dyDescent="0.25">
      <c r="A67" s="5" t="s">
        <v>105</v>
      </c>
      <c r="B67" s="31" t="s">
        <v>342</v>
      </c>
      <c r="C67" s="30" t="s">
        <v>51</v>
      </c>
      <c r="D67" s="16">
        <f t="shared" si="40"/>
        <v>7.9</v>
      </c>
      <c r="E67" s="16">
        <v>7.9</v>
      </c>
      <c r="F67" s="16"/>
      <c r="G67" s="16"/>
      <c r="H67" s="10">
        <f t="shared" si="20"/>
        <v>0</v>
      </c>
      <c r="I67" s="10"/>
      <c r="J67" s="10"/>
      <c r="K67" s="10"/>
      <c r="L67" s="12">
        <f t="shared" si="21"/>
        <v>7.9</v>
      </c>
      <c r="M67" s="12">
        <f t="shared" si="22"/>
        <v>7.9</v>
      </c>
      <c r="N67" s="12">
        <f t="shared" si="23"/>
        <v>0</v>
      </c>
      <c r="O67" s="12">
        <f t="shared" si="24"/>
        <v>0</v>
      </c>
      <c r="R67" s="77">
        <f>'2 pr._pajamos pagal rūšis'!L50-'9 pr._įstaigų pajamos'!L67</f>
        <v>0</v>
      </c>
    </row>
    <row r="68" spans="1:18" ht="15" customHeight="1" x14ac:dyDescent="0.25">
      <c r="A68" s="32" t="s">
        <v>106</v>
      </c>
      <c r="B68" s="29" t="s">
        <v>417</v>
      </c>
      <c r="C68" s="15" t="s">
        <v>51</v>
      </c>
      <c r="D68" s="16">
        <f t="shared" si="40"/>
        <v>37.6</v>
      </c>
      <c r="E68" s="16">
        <v>37.6</v>
      </c>
      <c r="F68" s="16">
        <v>19.399999999999999</v>
      </c>
      <c r="G68" s="16"/>
      <c r="H68" s="10">
        <f t="shared" si="20"/>
        <v>0</v>
      </c>
      <c r="I68" s="10"/>
      <c r="J68" s="10"/>
      <c r="K68" s="10"/>
      <c r="L68" s="12">
        <f t="shared" si="21"/>
        <v>37.6</v>
      </c>
      <c r="M68" s="12">
        <f t="shared" si="22"/>
        <v>37.6</v>
      </c>
      <c r="N68" s="12">
        <f t="shared" si="23"/>
        <v>19.399999999999999</v>
      </c>
      <c r="O68" s="12">
        <f t="shared" si="24"/>
        <v>0</v>
      </c>
      <c r="R68" s="77">
        <f>'2 pr._pajamos pagal rūšis'!L51-'9 pr._įstaigų pajamos'!L68</f>
        <v>0</v>
      </c>
    </row>
    <row r="69" spans="1:18" ht="15" customHeight="1" x14ac:dyDescent="0.25">
      <c r="A69" s="32" t="s">
        <v>107</v>
      </c>
      <c r="B69" s="29" t="s">
        <v>418</v>
      </c>
      <c r="C69" s="15" t="s">
        <v>51</v>
      </c>
      <c r="D69" s="16">
        <f t="shared" si="40"/>
        <v>10.9</v>
      </c>
      <c r="E69" s="16">
        <v>10.9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21"/>
        <v>10.9</v>
      </c>
      <c r="M69" s="12">
        <f t="shared" si="22"/>
        <v>10.9</v>
      </c>
      <c r="N69" s="12">
        <f t="shared" si="23"/>
        <v>0</v>
      </c>
      <c r="O69" s="12">
        <f t="shared" si="24"/>
        <v>0</v>
      </c>
      <c r="R69" s="77">
        <f>'2 pr._pajamos pagal rūšis'!L52-'9 pr._įstaigų pajamos'!L69</f>
        <v>0</v>
      </c>
    </row>
    <row r="70" spans="1:18" ht="15" customHeight="1" x14ac:dyDescent="0.25">
      <c r="A70" s="32" t="s">
        <v>108</v>
      </c>
      <c r="B70" s="29" t="s">
        <v>419</v>
      </c>
      <c r="C70" s="30" t="s">
        <v>51</v>
      </c>
      <c r="D70" s="16">
        <f t="shared" ref="D70" si="41">E70+G70</f>
        <v>0.1</v>
      </c>
      <c r="E70" s="16">
        <v>0.1</v>
      </c>
      <c r="F70" s="16"/>
      <c r="G70" s="16"/>
      <c r="H70" s="10">
        <f t="shared" ref="H70" si="42">I70+K70</f>
        <v>0</v>
      </c>
      <c r="I70" s="10"/>
      <c r="J70" s="10"/>
      <c r="K70" s="10"/>
      <c r="L70" s="12">
        <f t="shared" ref="L70" si="43">M70+O70</f>
        <v>0.1</v>
      </c>
      <c r="M70" s="12">
        <f t="shared" ref="M70" si="44">E70+I70</f>
        <v>0.1</v>
      </c>
      <c r="N70" s="12">
        <f t="shared" ref="N70" si="45">F70+J70</f>
        <v>0</v>
      </c>
      <c r="O70" s="12">
        <f t="shared" ref="O70" si="46">G70+K70</f>
        <v>0</v>
      </c>
      <c r="R70" s="77">
        <f>'2 pr._pajamos pagal rūšis'!L53-'9 pr._įstaigų pajamos'!L70</f>
        <v>0</v>
      </c>
    </row>
    <row r="71" spans="1:18" ht="15" customHeight="1" x14ac:dyDescent="0.25">
      <c r="A71" s="32" t="s">
        <v>109</v>
      </c>
      <c r="B71" s="29" t="s">
        <v>391</v>
      </c>
      <c r="C71" s="15" t="s">
        <v>51</v>
      </c>
      <c r="D71" s="16">
        <f t="shared" si="40"/>
        <v>2.2000000000000002</v>
      </c>
      <c r="E71" s="16">
        <v>2.2000000000000002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21"/>
        <v>2.2000000000000002</v>
      </c>
      <c r="M71" s="12">
        <f t="shared" si="22"/>
        <v>2.2000000000000002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32" t="s">
        <v>155</v>
      </c>
      <c r="B72" s="202" t="s">
        <v>46</v>
      </c>
      <c r="C72" s="15" t="s">
        <v>51</v>
      </c>
      <c r="D72" s="16">
        <f t="shared" si="40"/>
        <v>0.1</v>
      </c>
      <c r="E72" s="16">
        <v>0.1</v>
      </c>
      <c r="F72" s="16"/>
      <c r="G72" s="16"/>
      <c r="H72" s="10">
        <f t="shared" si="20"/>
        <v>0</v>
      </c>
      <c r="I72" s="10"/>
      <c r="J72" s="10"/>
      <c r="K72" s="10"/>
      <c r="L72" s="12">
        <f t="shared" ref="L72:L73" si="47">M72+O72</f>
        <v>0.1</v>
      </c>
      <c r="M72" s="12">
        <f t="shared" ref="M72:M73" si="48">E72+I72</f>
        <v>0.1</v>
      </c>
      <c r="N72" s="12">
        <f t="shared" ref="N72:N73" si="49">F72+J72</f>
        <v>0</v>
      </c>
      <c r="O72" s="12">
        <f t="shared" ref="O72:O73" si="50">G72+K72</f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156</v>
      </c>
      <c r="B73" s="12" t="s">
        <v>43</v>
      </c>
      <c r="C73" s="15" t="s">
        <v>51</v>
      </c>
      <c r="D73" s="16">
        <f t="shared" si="40"/>
        <v>0.1</v>
      </c>
      <c r="E73" s="16">
        <v>0.1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47"/>
        <v>0.1</v>
      </c>
      <c r="M73" s="12">
        <f t="shared" si="48"/>
        <v>0.1</v>
      </c>
      <c r="N73" s="12">
        <f t="shared" si="49"/>
        <v>0</v>
      </c>
      <c r="O73" s="12">
        <f t="shared" si="50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110</v>
      </c>
      <c r="B74" s="33" t="s">
        <v>165</v>
      </c>
      <c r="C74" s="82" t="s">
        <v>51</v>
      </c>
      <c r="D74" s="16">
        <f t="shared" si="40"/>
        <v>6.6</v>
      </c>
      <c r="E74" s="16">
        <v>6.6</v>
      </c>
      <c r="F74" s="16"/>
      <c r="G74" s="16"/>
      <c r="H74" s="10">
        <f t="shared" si="20"/>
        <v>0</v>
      </c>
      <c r="I74" s="10"/>
      <c r="J74" s="10"/>
      <c r="K74" s="10"/>
      <c r="L74" s="12">
        <f t="shared" si="21"/>
        <v>6.6</v>
      </c>
      <c r="M74" s="12">
        <f t="shared" si="22"/>
        <v>6.6</v>
      </c>
      <c r="N74" s="12">
        <f t="shared" si="23"/>
        <v>0</v>
      </c>
      <c r="O74" s="12">
        <f t="shared" si="24"/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157</v>
      </c>
      <c r="B75" s="33" t="s">
        <v>44</v>
      </c>
      <c r="C75" s="82" t="s">
        <v>51</v>
      </c>
      <c r="D75" s="16">
        <f t="shared" si="40"/>
        <v>0.1</v>
      </c>
      <c r="E75" s="16">
        <v>0.1</v>
      </c>
      <c r="F75" s="16"/>
      <c r="G75" s="16"/>
      <c r="H75" s="10">
        <f t="shared" si="20"/>
        <v>0</v>
      </c>
      <c r="I75" s="10"/>
      <c r="J75" s="10"/>
      <c r="K75" s="10"/>
      <c r="L75" s="12">
        <f t="shared" ref="L75" si="51">M75+O75</f>
        <v>0.1</v>
      </c>
      <c r="M75" s="12">
        <f t="shared" ref="M75" si="52">E75+I75</f>
        <v>0.1</v>
      </c>
      <c r="N75" s="12">
        <f t="shared" ref="N75" si="53">F75+J75</f>
        <v>0</v>
      </c>
      <c r="O75" s="12">
        <f t="shared" ref="O75" si="54">G75+K75</f>
        <v>0</v>
      </c>
      <c r="R75" s="77">
        <f>'2 pr._pajamos pagal rūšis'!L58-'9 pr._įstaigų pajamos'!L75</f>
        <v>0</v>
      </c>
    </row>
    <row r="76" spans="1:18" ht="15" customHeight="1" x14ac:dyDescent="0.25">
      <c r="A76" s="5" t="s">
        <v>158</v>
      </c>
      <c r="B76" s="93" t="s">
        <v>47</v>
      </c>
      <c r="C76" s="82" t="s">
        <v>51</v>
      </c>
      <c r="D76" s="16">
        <f t="shared" si="40"/>
        <v>0.1</v>
      </c>
      <c r="E76" s="16">
        <v>0.1</v>
      </c>
      <c r="F76" s="16"/>
      <c r="G76" s="16"/>
      <c r="H76" s="10">
        <f t="shared" si="20"/>
        <v>0</v>
      </c>
      <c r="I76" s="10"/>
      <c r="J76" s="10"/>
      <c r="K76" s="10"/>
      <c r="L76" s="12">
        <f t="shared" ref="L76" si="55">M76+O76</f>
        <v>0.1</v>
      </c>
      <c r="M76" s="12">
        <f t="shared" ref="M76" si="56">E76+I76</f>
        <v>0.1</v>
      </c>
      <c r="N76" s="12">
        <f t="shared" ref="N76" si="57">F76+J76</f>
        <v>0</v>
      </c>
      <c r="O76" s="12">
        <f t="shared" ref="O76" si="58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5" t="s">
        <v>111</v>
      </c>
      <c r="B77" s="33" t="s">
        <v>392</v>
      </c>
      <c r="C77" s="82" t="s">
        <v>51</v>
      </c>
      <c r="D77" s="16">
        <f>E77+G77</f>
        <v>4.8</v>
      </c>
      <c r="E77" s="16">
        <v>4.8</v>
      </c>
      <c r="F77" s="16"/>
      <c r="G77" s="16"/>
      <c r="H77" s="10">
        <f>I77+K77</f>
        <v>0</v>
      </c>
      <c r="I77" s="10"/>
      <c r="J77" s="10"/>
      <c r="K77" s="10"/>
      <c r="L77" s="12">
        <f>M77+O77</f>
        <v>4.8</v>
      </c>
      <c r="M77" s="12">
        <f>E77+I77</f>
        <v>4.8</v>
      </c>
      <c r="N77" s="12">
        <f>F77+J77</f>
        <v>0</v>
      </c>
      <c r="O77" s="12">
        <f>G77+K77</f>
        <v>0</v>
      </c>
      <c r="R77" s="77">
        <f>'2 pr._pajamos pagal rūšis'!L60-'9 pr._įstaigų pajamos'!L77</f>
        <v>0</v>
      </c>
    </row>
    <row r="78" spans="1:18" ht="15" customHeight="1" x14ac:dyDescent="0.25">
      <c r="A78" s="5" t="s">
        <v>112</v>
      </c>
      <c r="B78" s="33" t="s">
        <v>42</v>
      </c>
      <c r="C78" s="82" t="s">
        <v>51</v>
      </c>
      <c r="D78" s="16">
        <f t="shared" si="40"/>
        <v>27.1</v>
      </c>
      <c r="E78" s="16">
        <v>27.1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si="21"/>
        <v>27.1</v>
      </c>
      <c r="M78" s="12">
        <f t="shared" si="22"/>
        <v>27.1</v>
      </c>
      <c r="N78" s="12">
        <f t="shared" si="23"/>
        <v>0</v>
      </c>
      <c r="O78" s="12">
        <f t="shared" si="24"/>
        <v>0</v>
      </c>
      <c r="R78" s="77">
        <f>'2 pr._pajamos pagal rūšis'!L61-'9 pr._įstaigų pajamos'!L78</f>
        <v>0</v>
      </c>
    </row>
    <row r="79" spans="1:18" ht="15" customHeight="1" x14ac:dyDescent="0.25">
      <c r="A79" s="5" t="s">
        <v>113</v>
      </c>
      <c r="B79" s="34" t="s">
        <v>393</v>
      </c>
      <c r="C79" s="82" t="s">
        <v>51</v>
      </c>
      <c r="D79" s="16">
        <f>E79+G79</f>
        <v>12.1</v>
      </c>
      <c r="E79" s="16">
        <v>12.1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12.1</v>
      </c>
      <c r="M79" s="12">
        <f>E79+I79</f>
        <v>12.1</v>
      </c>
      <c r="N79" s="12">
        <f>F79+J79</f>
        <v>0</v>
      </c>
      <c r="O79" s="12">
        <f>G79+K79</f>
        <v>0</v>
      </c>
      <c r="R79" s="77">
        <f>'2 pr._pajamos pagal rūšis'!L62-'9 pr._įstaigų pajamos'!L79</f>
        <v>0</v>
      </c>
    </row>
    <row r="80" spans="1:18" ht="15" customHeight="1" x14ac:dyDescent="0.25">
      <c r="A80" s="5" t="s">
        <v>114</v>
      </c>
      <c r="B80" s="34" t="s">
        <v>41</v>
      </c>
      <c r="C80" s="82" t="s">
        <v>51</v>
      </c>
      <c r="D80" s="16">
        <f t="shared" si="40"/>
        <v>22.6</v>
      </c>
      <c r="E80" s="16">
        <v>22.6</v>
      </c>
      <c r="F80" s="16"/>
      <c r="G80" s="16"/>
      <c r="H80" s="10">
        <f t="shared" si="20"/>
        <v>0</v>
      </c>
      <c r="I80" s="10"/>
      <c r="J80" s="10"/>
      <c r="K80" s="10"/>
      <c r="L80" s="12">
        <f t="shared" si="21"/>
        <v>22.6</v>
      </c>
      <c r="M80" s="12">
        <f t="shared" si="22"/>
        <v>22.6</v>
      </c>
      <c r="N80" s="12">
        <f t="shared" si="23"/>
        <v>0</v>
      </c>
      <c r="O80" s="12">
        <f t="shared" si="24"/>
        <v>0</v>
      </c>
      <c r="R80" s="77">
        <f>'2 pr._pajamos pagal rūšis'!L63-'9 pr._įstaigų pajamos'!L80</f>
        <v>0</v>
      </c>
    </row>
    <row r="81" spans="1:18" ht="15" customHeight="1" x14ac:dyDescent="0.25">
      <c r="A81" s="5" t="s">
        <v>115</v>
      </c>
      <c r="B81" s="29" t="s">
        <v>161</v>
      </c>
      <c r="C81" s="30" t="s">
        <v>51</v>
      </c>
      <c r="D81" s="16">
        <f t="shared" si="40"/>
        <v>6.2</v>
      </c>
      <c r="E81" s="16">
        <v>6.2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6.2</v>
      </c>
      <c r="M81" s="12">
        <f t="shared" si="22"/>
        <v>6.2</v>
      </c>
      <c r="N81" s="12">
        <f t="shared" si="23"/>
        <v>0</v>
      </c>
      <c r="O81" s="12">
        <f t="shared" si="24"/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166</v>
      </c>
      <c r="B82" s="29" t="s">
        <v>153</v>
      </c>
      <c r="C82" s="30" t="s">
        <v>51</v>
      </c>
      <c r="D82" s="16">
        <f t="shared" si="40"/>
        <v>60.4</v>
      </c>
      <c r="E82" s="16">
        <v>60.4</v>
      </c>
      <c r="F82" s="16"/>
      <c r="G82" s="16"/>
      <c r="H82" s="10">
        <f t="shared" si="20"/>
        <v>0</v>
      </c>
      <c r="I82" s="10"/>
      <c r="J82" s="10"/>
      <c r="K82" s="10"/>
      <c r="L82" s="12">
        <f t="shared" si="21"/>
        <v>60.4</v>
      </c>
      <c r="M82" s="12">
        <f t="shared" si="22"/>
        <v>60.4</v>
      </c>
      <c r="N82" s="12">
        <f t="shared" si="23"/>
        <v>0</v>
      </c>
      <c r="O82" s="12">
        <f t="shared" si="24"/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116</v>
      </c>
      <c r="B83" s="29" t="s">
        <v>34</v>
      </c>
      <c r="C83" s="30" t="s">
        <v>51</v>
      </c>
      <c r="D83" s="16">
        <f t="shared" si="40"/>
        <v>35.299999999999997</v>
      </c>
      <c r="E83" s="16">
        <v>35.299999999999997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35.299999999999997</v>
      </c>
      <c r="M83" s="12">
        <f t="shared" si="22"/>
        <v>35.299999999999997</v>
      </c>
      <c r="N83" s="12">
        <f t="shared" si="23"/>
        <v>0</v>
      </c>
      <c r="O83" s="12">
        <f t="shared" si="24"/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117</v>
      </c>
      <c r="B84" s="29" t="s">
        <v>36</v>
      </c>
      <c r="C84" s="30" t="s">
        <v>51</v>
      </c>
      <c r="D84" s="16">
        <f t="shared" si="40"/>
        <v>35.6</v>
      </c>
      <c r="E84" s="16">
        <v>35.6</v>
      </c>
      <c r="F84" s="16"/>
      <c r="G84" s="16"/>
      <c r="H84" s="10">
        <f t="shared" si="20"/>
        <v>0</v>
      </c>
      <c r="I84" s="10"/>
      <c r="J84" s="10"/>
      <c r="K84" s="10"/>
      <c r="L84" s="12">
        <f t="shared" si="21"/>
        <v>35.6</v>
      </c>
      <c r="M84" s="12">
        <f t="shared" si="22"/>
        <v>35.6</v>
      </c>
      <c r="N84" s="12">
        <f t="shared" si="23"/>
        <v>0</v>
      </c>
      <c r="O84" s="12">
        <f t="shared" si="24"/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118</v>
      </c>
      <c r="B85" s="29" t="s">
        <v>38</v>
      </c>
      <c r="C85" s="30" t="s">
        <v>51</v>
      </c>
      <c r="D85" s="16">
        <f t="shared" si="40"/>
        <v>76.400000000000006</v>
      </c>
      <c r="E85" s="16">
        <v>76.400000000000006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76.400000000000006</v>
      </c>
      <c r="M85" s="12">
        <f t="shared" si="22"/>
        <v>76.400000000000006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6.5" customHeight="1" x14ac:dyDescent="0.25">
      <c r="A86" s="5" t="s">
        <v>119</v>
      </c>
      <c r="B86" s="12" t="s">
        <v>37</v>
      </c>
      <c r="C86" s="30" t="s">
        <v>51</v>
      </c>
      <c r="D86" s="16">
        <f t="shared" si="40"/>
        <v>38.200000000000003</v>
      </c>
      <c r="E86" s="16">
        <v>38.200000000000003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38.200000000000003</v>
      </c>
      <c r="M86" s="12">
        <f t="shared" si="22"/>
        <v>38.200000000000003</v>
      </c>
      <c r="N86" s="12">
        <f t="shared" si="23"/>
        <v>0</v>
      </c>
      <c r="O86" s="12">
        <f t="shared" si="24"/>
        <v>0</v>
      </c>
      <c r="R86" s="77">
        <f>'2 pr._pajamos pagal rūšis'!L69-'9 pr._įstaigų pajamos'!L86</f>
        <v>0</v>
      </c>
    </row>
    <row r="87" spans="1:18" x14ac:dyDescent="0.25">
      <c r="A87" s="5" t="s">
        <v>120</v>
      </c>
      <c r="B87" s="35" t="s">
        <v>35</v>
      </c>
      <c r="C87" s="15" t="s">
        <v>51</v>
      </c>
      <c r="D87" s="16">
        <f t="shared" si="40"/>
        <v>69.7</v>
      </c>
      <c r="E87" s="16">
        <v>69.7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69.7</v>
      </c>
      <c r="M87" s="12">
        <f t="shared" si="22"/>
        <v>69.7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162</v>
      </c>
      <c r="B88" s="36" t="s">
        <v>39</v>
      </c>
      <c r="C88" s="15" t="s">
        <v>51</v>
      </c>
      <c r="D88" s="16">
        <f t="shared" si="40"/>
        <v>8.9</v>
      </c>
      <c r="E88" s="16">
        <v>8.9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8.9</v>
      </c>
      <c r="M88" s="12">
        <f t="shared" si="22"/>
        <v>8.9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121</v>
      </c>
      <c r="B89" s="36" t="s">
        <v>40</v>
      </c>
      <c r="C89" s="15" t="s">
        <v>51</v>
      </c>
      <c r="D89" s="16">
        <f t="shared" si="40"/>
        <v>16.2</v>
      </c>
      <c r="E89" s="16">
        <v>16.2</v>
      </c>
      <c r="F89" s="16"/>
      <c r="G89" s="16"/>
      <c r="H89" s="10">
        <f t="shared" si="20"/>
        <v>0</v>
      </c>
      <c r="I89" s="10"/>
      <c r="J89" s="10"/>
      <c r="K89" s="10"/>
      <c r="L89" s="12">
        <f t="shared" si="21"/>
        <v>16.2</v>
      </c>
      <c r="M89" s="12">
        <f t="shared" si="22"/>
        <v>16.2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ht="15" customHeight="1" x14ac:dyDescent="0.25">
      <c r="A90" s="32" t="s">
        <v>122</v>
      </c>
      <c r="B90" s="35" t="s">
        <v>49</v>
      </c>
      <c r="C90" s="15" t="s">
        <v>51</v>
      </c>
      <c r="D90" s="16">
        <f t="shared" si="40"/>
        <v>4.4000000000000004</v>
      </c>
      <c r="E90" s="16">
        <v>4.4000000000000004</v>
      </c>
      <c r="F90" s="16">
        <v>1.7</v>
      </c>
      <c r="G90" s="16"/>
      <c r="H90" s="10">
        <f t="shared" si="20"/>
        <v>0</v>
      </c>
      <c r="I90" s="10"/>
      <c r="J90" s="10"/>
      <c r="K90" s="10"/>
      <c r="L90" s="12">
        <f t="shared" si="21"/>
        <v>4.4000000000000004</v>
      </c>
      <c r="M90" s="12">
        <f t="shared" si="22"/>
        <v>4.4000000000000004</v>
      </c>
      <c r="N90" s="12">
        <f t="shared" si="23"/>
        <v>1.7</v>
      </c>
      <c r="O90" s="12">
        <f t="shared" si="24"/>
        <v>0</v>
      </c>
      <c r="R90" s="77">
        <f>'2 pr._pajamos pagal rūšis'!L73-'9 pr._įstaigų pajamos'!L90</f>
        <v>0</v>
      </c>
    </row>
    <row r="91" spans="1:18" ht="15" customHeight="1" x14ac:dyDescent="0.25">
      <c r="A91" s="38" t="s">
        <v>123</v>
      </c>
      <c r="B91" s="35" t="s">
        <v>48</v>
      </c>
      <c r="C91" s="15" t="s">
        <v>51</v>
      </c>
      <c r="D91" s="16">
        <f t="shared" si="40"/>
        <v>52.3</v>
      </c>
      <c r="E91" s="16">
        <v>52.3</v>
      </c>
      <c r="F91" s="16">
        <v>30.4</v>
      </c>
      <c r="G91" s="16"/>
      <c r="H91" s="10">
        <f t="shared" si="20"/>
        <v>0</v>
      </c>
      <c r="I91" s="10"/>
      <c r="J91" s="10"/>
      <c r="K91" s="10"/>
      <c r="L91" s="12">
        <f t="shared" si="21"/>
        <v>52.3</v>
      </c>
      <c r="M91" s="12">
        <f t="shared" si="22"/>
        <v>52.3</v>
      </c>
      <c r="N91" s="12">
        <f t="shared" si="23"/>
        <v>30.4</v>
      </c>
      <c r="O91" s="12">
        <f t="shared" si="24"/>
        <v>0</v>
      </c>
      <c r="R91" s="77">
        <f>'2 pr._pajamos pagal rūšis'!L74-'9 pr._įstaigų pajamos'!L91</f>
        <v>0</v>
      </c>
    </row>
    <row r="92" spans="1:18" ht="15" customHeight="1" x14ac:dyDescent="0.25">
      <c r="A92" s="13" t="s">
        <v>124</v>
      </c>
      <c r="B92" s="35" t="s">
        <v>65</v>
      </c>
      <c r="C92" s="15" t="s">
        <v>51</v>
      </c>
      <c r="D92" s="16">
        <f t="shared" si="40"/>
        <v>11.8</v>
      </c>
      <c r="E92" s="16">
        <v>11.8</v>
      </c>
      <c r="F92" s="16">
        <v>3.6</v>
      </c>
      <c r="G92" s="16"/>
      <c r="H92" s="10">
        <f t="shared" si="20"/>
        <v>0</v>
      </c>
      <c r="I92" s="10"/>
      <c r="J92" s="10"/>
      <c r="K92" s="10"/>
      <c r="L92" s="12">
        <f t="shared" si="21"/>
        <v>11.8</v>
      </c>
      <c r="M92" s="12">
        <f t="shared" si="22"/>
        <v>11.8</v>
      </c>
      <c r="N92" s="12">
        <f t="shared" si="23"/>
        <v>3.6</v>
      </c>
      <c r="O92" s="12">
        <f t="shared" si="24"/>
        <v>0</v>
      </c>
      <c r="R92" s="77">
        <f>'2 pr._pajamos pagal rūšis'!L75-'9 pr._įstaigų pajamos'!L92</f>
        <v>0</v>
      </c>
    </row>
    <row r="93" spans="1:18" ht="15" customHeight="1" x14ac:dyDescent="0.25">
      <c r="A93" s="19" t="s">
        <v>125</v>
      </c>
      <c r="B93" s="35" t="s">
        <v>50</v>
      </c>
      <c r="C93" s="15" t="s">
        <v>51</v>
      </c>
      <c r="D93" s="16">
        <f t="shared" si="40"/>
        <v>26.5</v>
      </c>
      <c r="E93" s="16">
        <v>26.5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26.5</v>
      </c>
      <c r="M93" s="12">
        <f t="shared" si="22"/>
        <v>26.5</v>
      </c>
      <c r="N93" s="12">
        <f t="shared" si="23"/>
        <v>0</v>
      </c>
      <c r="O93" s="12">
        <f t="shared" si="24"/>
        <v>0</v>
      </c>
      <c r="R93" s="77">
        <f>'2 pr._pajamos pagal rūšis'!L76-'9 pr._įstaigų pajamos'!L93</f>
        <v>0</v>
      </c>
    </row>
    <row r="94" spans="1:18" ht="15" customHeight="1" x14ac:dyDescent="0.25">
      <c r="A94" s="365" t="s">
        <v>126</v>
      </c>
      <c r="B94" s="35" t="s">
        <v>167</v>
      </c>
      <c r="C94" s="15" t="s">
        <v>51</v>
      </c>
      <c r="D94" s="16">
        <f t="shared" si="40"/>
        <v>14</v>
      </c>
      <c r="E94" s="16">
        <v>14</v>
      </c>
      <c r="F94" s="16"/>
      <c r="G94" s="16"/>
      <c r="H94" s="10">
        <f t="shared" si="20"/>
        <v>-4.7</v>
      </c>
      <c r="I94" s="10">
        <v>-4.7</v>
      </c>
      <c r="J94" s="10"/>
      <c r="K94" s="10"/>
      <c r="L94" s="12">
        <f t="shared" si="21"/>
        <v>9.3000000000000007</v>
      </c>
      <c r="M94" s="12">
        <f t="shared" si="22"/>
        <v>9.3000000000000007</v>
      </c>
      <c r="N94" s="12">
        <f t="shared" si="23"/>
        <v>0</v>
      </c>
      <c r="O94" s="12">
        <f t="shared" si="24"/>
        <v>0</v>
      </c>
      <c r="R94" s="77">
        <f>'2 pr._pajamos pagal rūšis'!L77-'9 pr._įstaigų pajamos'!L94</f>
        <v>0</v>
      </c>
    </row>
    <row r="95" spans="1:18" s="37" customFormat="1" ht="15" customHeight="1" x14ac:dyDescent="0.25">
      <c r="A95" s="32" t="s">
        <v>127</v>
      </c>
      <c r="B95" s="35" t="s">
        <v>168</v>
      </c>
      <c r="C95" s="15" t="s">
        <v>51</v>
      </c>
      <c r="D95" s="16">
        <f t="shared" si="40"/>
        <v>2</v>
      </c>
      <c r="E95" s="16">
        <v>2</v>
      </c>
      <c r="F95" s="16"/>
      <c r="G95" s="16"/>
      <c r="H95" s="10">
        <f t="shared" si="20"/>
        <v>4.5999999999999996</v>
      </c>
      <c r="I95" s="10">
        <v>4.5999999999999996</v>
      </c>
      <c r="J95" s="10"/>
      <c r="K95" s="10"/>
      <c r="L95" s="12">
        <f t="shared" si="21"/>
        <v>6.6</v>
      </c>
      <c r="M95" s="12">
        <f t="shared" si="22"/>
        <v>6.6</v>
      </c>
      <c r="N95" s="12">
        <f t="shared" si="23"/>
        <v>0</v>
      </c>
      <c r="O95" s="12">
        <f t="shared" si="24"/>
        <v>0</v>
      </c>
      <c r="R95" s="77">
        <f>'2 pr._pajamos pagal rūšis'!L78-'9 pr._įstaigų pajamos'!L95</f>
        <v>0</v>
      </c>
    </row>
    <row r="96" spans="1:18" ht="15.95" customHeight="1" x14ac:dyDescent="0.25">
      <c r="A96" s="367" t="s">
        <v>128</v>
      </c>
      <c r="B96" s="21" t="s">
        <v>177</v>
      </c>
      <c r="C96" s="25"/>
      <c r="D96" s="23">
        <f t="shared" ref="D96:O96" si="59">SUM(D62:D95)</f>
        <v>605.39999999999986</v>
      </c>
      <c r="E96" s="23">
        <f t="shared" si="59"/>
        <v>605.39999999999986</v>
      </c>
      <c r="F96" s="23">
        <f t="shared" si="59"/>
        <v>55.1</v>
      </c>
      <c r="G96" s="23">
        <f t="shared" si="59"/>
        <v>0</v>
      </c>
      <c r="H96" s="24">
        <f t="shared" si="59"/>
        <v>-0.10000000000000053</v>
      </c>
      <c r="I96" s="24">
        <f t="shared" si="59"/>
        <v>-0.10000000000000053</v>
      </c>
      <c r="J96" s="24">
        <f t="shared" si="59"/>
        <v>0</v>
      </c>
      <c r="K96" s="24">
        <f t="shared" si="59"/>
        <v>0</v>
      </c>
      <c r="L96" s="21">
        <f t="shared" si="59"/>
        <v>605.29999999999984</v>
      </c>
      <c r="M96" s="21">
        <f t="shared" si="59"/>
        <v>605.29999999999984</v>
      </c>
      <c r="N96" s="21">
        <f t="shared" si="59"/>
        <v>55.1</v>
      </c>
      <c r="O96" s="21">
        <f t="shared" si="59"/>
        <v>0</v>
      </c>
      <c r="R96" s="77">
        <f>'2 pr._pajamos pagal rūšis'!L79-'9 pr._įstaigų pajamos'!L96</f>
        <v>0</v>
      </c>
    </row>
    <row r="97" spans="1:18" ht="15.95" customHeight="1" x14ac:dyDescent="0.25">
      <c r="A97" s="32" t="s">
        <v>129</v>
      </c>
      <c r="B97" s="573" t="s">
        <v>66</v>
      </c>
      <c r="C97" s="574"/>
      <c r="D97" s="574"/>
      <c r="E97" s="574"/>
      <c r="F97" s="574"/>
      <c r="G97" s="574"/>
      <c r="H97" s="574"/>
      <c r="I97" s="574"/>
      <c r="J97" s="574"/>
      <c r="K97" s="574"/>
      <c r="L97" s="574"/>
      <c r="M97" s="574"/>
      <c r="N97" s="574"/>
      <c r="O97" s="574"/>
      <c r="R97" s="77">
        <f>'2 pr._pajamos pagal rūšis'!L80-'9 pr._įstaigų pajamos'!L97</f>
        <v>0</v>
      </c>
    </row>
    <row r="98" spans="1:18" ht="15" customHeight="1" x14ac:dyDescent="0.25">
      <c r="A98" s="32" t="s">
        <v>130</v>
      </c>
      <c r="B98" s="29" t="s">
        <v>7</v>
      </c>
      <c r="C98" s="39" t="s">
        <v>30</v>
      </c>
      <c r="D98" s="16">
        <f t="shared" ref="D98:D111" si="60">E98+G98</f>
        <v>0.7</v>
      </c>
      <c r="E98" s="16">
        <v>0.7</v>
      </c>
      <c r="F98" s="16"/>
      <c r="G98" s="16"/>
      <c r="H98" s="10">
        <f t="shared" si="20"/>
        <v>0</v>
      </c>
      <c r="I98" s="10"/>
      <c r="J98" s="10"/>
      <c r="K98" s="10"/>
      <c r="L98" s="12">
        <f t="shared" si="21"/>
        <v>0.7</v>
      </c>
      <c r="M98" s="12">
        <f t="shared" si="22"/>
        <v>0.7</v>
      </c>
      <c r="N98" s="12">
        <f t="shared" si="23"/>
        <v>0</v>
      </c>
      <c r="O98" s="12">
        <f t="shared" si="24"/>
        <v>0</v>
      </c>
      <c r="R98" s="77">
        <f>'2 pr._pajamos pagal rūšis'!L81-'9 pr._įstaigų pajamos'!L98</f>
        <v>0</v>
      </c>
    </row>
    <row r="99" spans="1:18" ht="15" customHeight="1" x14ac:dyDescent="0.25">
      <c r="A99" s="32" t="s">
        <v>131</v>
      </c>
      <c r="B99" s="29" t="s">
        <v>10</v>
      </c>
      <c r="C99" s="39" t="s">
        <v>30</v>
      </c>
      <c r="D99" s="16">
        <f t="shared" si="60"/>
        <v>0.6</v>
      </c>
      <c r="E99" s="16">
        <v>0.6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0.6</v>
      </c>
      <c r="M99" s="12">
        <f t="shared" si="22"/>
        <v>0.6</v>
      </c>
      <c r="N99" s="12">
        <f t="shared" si="23"/>
        <v>0</v>
      </c>
      <c r="O99" s="12">
        <f t="shared" si="24"/>
        <v>0</v>
      </c>
      <c r="R99" s="77">
        <f>'2 pr._pajamos pagal rūšis'!L82-'9 pr._įstaigų pajamos'!L99</f>
        <v>0</v>
      </c>
    </row>
    <row r="100" spans="1:18" ht="15" customHeight="1" x14ac:dyDescent="0.25">
      <c r="A100" s="32" t="s">
        <v>132</v>
      </c>
      <c r="B100" s="29" t="s">
        <v>11</v>
      </c>
      <c r="C100" s="39" t="s">
        <v>30</v>
      </c>
      <c r="D100" s="16">
        <f t="shared" si="60"/>
        <v>1</v>
      </c>
      <c r="E100" s="16">
        <v>1</v>
      </c>
      <c r="F100" s="16"/>
      <c r="G100" s="16"/>
      <c r="H100" s="10">
        <f t="shared" si="20"/>
        <v>0</v>
      </c>
      <c r="I100" s="10"/>
      <c r="J100" s="10"/>
      <c r="K100" s="10"/>
      <c r="L100" s="12">
        <f t="shared" si="21"/>
        <v>1</v>
      </c>
      <c r="M100" s="12">
        <f t="shared" si="22"/>
        <v>1</v>
      </c>
      <c r="N100" s="12">
        <f t="shared" si="23"/>
        <v>0</v>
      </c>
      <c r="O100" s="12">
        <f t="shared" si="24"/>
        <v>0</v>
      </c>
      <c r="R100" s="77">
        <f>'2 pr._pajamos pagal rūšis'!L83-'9 pr._įstaigų pajamos'!L100</f>
        <v>0</v>
      </c>
    </row>
    <row r="101" spans="1:18" ht="15" customHeight="1" x14ac:dyDescent="0.25">
      <c r="A101" s="32" t="s">
        <v>163</v>
      </c>
      <c r="B101" s="29" t="s">
        <v>15</v>
      </c>
      <c r="C101" s="39" t="s">
        <v>30</v>
      </c>
      <c r="D101" s="16">
        <f t="shared" si="60"/>
        <v>0.8</v>
      </c>
      <c r="E101" s="16">
        <v>0.8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0.8</v>
      </c>
      <c r="M101" s="12">
        <f t="shared" si="22"/>
        <v>0.8</v>
      </c>
      <c r="N101" s="12">
        <f t="shared" si="23"/>
        <v>0</v>
      </c>
      <c r="O101" s="12">
        <f t="shared" si="24"/>
        <v>0</v>
      </c>
      <c r="R101" s="77">
        <f>'2 pr._pajamos pagal rūšis'!L84-'9 pr._įstaigų pajamos'!L101</f>
        <v>0</v>
      </c>
    </row>
    <row r="102" spans="1:18" ht="15" customHeight="1" x14ac:dyDescent="0.25">
      <c r="A102" s="32" t="s">
        <v>133</v>
      </c>
      <c r="B102" s="29" t="s">
        <v>27</v>
      </c>
      <c r="C102" s="39" t="s">
        <v>30</v>
      </c>
      <c r="D102" s="16">
        <f t="shared" si="60"/>
        <v>12.8</v>
      </c>
      <c r="E102" s="16">
        <v>12.5</v>
      </c>
      <c r="F102" s="16"/>
      <c r="G102" s="16">
        <v>0.3</v>
      </c>
      <c r="H102" s="10">
        <f t="shared" si="20"/>
        <v>3</v>
      </c>
      <c r="I102" s="10">
        <v>3.3</v>
      </c>
      <c r="J102" s="10"/>
      <c r="K102" s="10">
        <v>-0.3</v>
      </c>
      <c r="L102" s="12">
        <f t="shared" si="21"/>
        <v>15.8</v>
      </c>
      <c r="M102" s="12">
        <f t="shared" si="22"/>
        <v>15.8</v>
      </c>
      <c r="N102" s="12">
        <f t="shared" si="23"/>
        <v>0</v>
      </c>
      <c r="O102" s="12">
        <f t="shared" si="24"/>
        <v>0</v>
      </c>
      <c r="R102" s="77">
        <f>'2 pr._pajamos pagal rūšis'!L85-'9 pr._įstaigų pajamos'!L102</f>
        <v>0</v>
      </c>
    </row>
    <row r="103" spans="1:18" ht="15" customHeight="1" x14ac:dyDescent="0.25">
      <c r="A103" s="32" t="s">
        <v>134</v>
      </c>
      <c r="B103" s="29" t="s">
        <v>57</v>
      </c>
      <c r="C103" s="39" t="s">
        <v>30</v>
      </c>
      <c r="D103" s="16">
        <f t="shared" si="60"/>
        <v>3.4</v>
      </c>
      <c r="E103" s="16">
        <v>3.4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3.4</v>
      </c>
      <c r="M103" s="12">
        <f t="shared" si="22"/>
        <v>3.4</v>
      </c>
      <c r="N103" s="12">
        <f t="shared" si="23"/>
        <v>0</v>
      </c>
      <c r="O103" s="12">
        <f t="shared" si="24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135</v>
      </c>
      <c r="B104" s="29" t="s">
        <v>58</v>
      </c>
      <c r="C104" s="39" t="s">
        <v>30</v>
      </c>
      <c r="D104" s="16">
        <f t="shared" si="60"/>
        <v>2.2999999999999998</v>
      </c>
      <c r="E104" s="16">
        <v>2.2999999999999998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2.2999999999999998</v>
      </c>
      <c r="M104" s="12">
        <f t="shared" si="22"/>
        <v>2.2999999999999998</v>
      </c>
      <c r="N104" s="12">
        <f t="shared" si="23"/>
        <v>0</v>
      </c>
      <c r="O104" s="12">
        <f t="shared" si="24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136</v>
      </c>
      <c r="B105" s="29" t="s">
        <v>394</v>
      </c>
      <c r="C105" s="39" t="s">
        <v>30</v>
      </c>
      <c r="D105" s="16">
        <f t="shared" si="60"/>
        <v>0.8</v>
      </c>
      <c r="E105" s="16">
        <v>0.8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0.8</v>
      </c>
      <c r="M105" s="12">
        <f t="shared" si="22"/>
        <v>0.8</v>
      </c>
      <c r="N105" s="12">
        <f t="shared" si="23"/>
        <v>0</v>
      </c>
      <c r="O105" s="12">
        <f t="shared" si="24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137</v>
      </c>
      <c r="B106" s="29" t="s">
        <v>396</v>
      </c>
      <c r="C106" s="39" t="s">
        <v>30</v>
      </c>
      <c r="D106" s="16">
        <f t="shared" si="60"/>
        <v>0.8</v>
      </c>
      <c r="E106" s="16">
        <v>0.8</v>
      </c>
      <c r="F106" s="16"/>
      <c r="G106" s="16"/>
      <c r="H106" s="10">
        <f t="shared" si="20"/>
        <v>0.7</v>
      </c>
      <c r="I106" s="10">
        <v>0.7</v>
      </c>
      <c r="J106" s="10"/>
      <c r="K106" s="10"/>
      <c r="L106" s="12">
        <f t="shared" si="21"/>
        <v>1.5</v>
      </c>
      <c r="M106" s="12">
        <f t="shared" si="22"/>
        <v>1.5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8" t="s">
        <v>138</v>
      </c>
      <c r="B107" s="29" t="s">
        <v>67</v>
      </c>
      <c r="C107" s="39" t="s">
        <v>30</v>
      </c>
      <c r="D107" s="16">
        <f t="shared" si="60"/>
        <v>1.3</v>
      </c>
      <c r="E107" s="16">
        <v>1.3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si="21"/>
        <v>1.3</v>
      </c>
      <c r="M107" s="12">
        <f t="shared" si="22"/>
        <v>1.3</v>
      </c>
      <c r="N107" s="12">
        <f t="shared" si="23"/>
        <v>0</v>
      </c>
      <c r="O107" s="12">
        <f t="shared" si="24"/>
        <v>0</v>
      </c>
      <c r="R107" s="77">
        <f>'2 pr._pajamos pagal rūšis'!L90-'9 pr._įstaigų pajamos'!L107</f>
        <v>0</v>
      </c>
    </row>
    <row r="108" spans="1:18" ht="15" customHeight="1" x14ac:dyDescent="0.25">
      <c r="A108" s="13" t="s">
        <v>139</v>
      </c>
      <c r="B108" s="29" t="s">
        <v>154</v>
      </c>
      <c r="C108" s="39" t="s">
        <v>30</v>
      </c>
      <c r="D108" s="16">
        <f t="shared" si="60"/>
        <v>1.6</v>
      </c>
      <c r="E108" s="16">
        <v>1.6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1.6</v>
      </c>
      <c r="M108" s="12">
        <f t="shared" si="22"/>
        <v>1.6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13" t="s">
        <v>164</v>
      </c>
      <c r="B109" s="29" t="s">
        <v>28</v>
      </c>
      <c r="C109" s="39" t="s">
        <v>30</v>
      </c>
      <c r="D109" s="16">
        <f t="shared" si="60"/>
        <v>1.8</v>
      </c>
      <c r="E109" s="16">
        <v>1.8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1.8</v>
      </c>
      <c r="M109" s="12">
        <f t="shared" si="22"/>
        <v>1.8</v>
      </c>
      <c r="N109" s="12">
        <f t="shared" si="23"/>
        <v>0</v>
      </c>
      <c r="O109" s="12">
        <f t="shared" si="24"/>
        <v>0</v>
      </c>
      <c r="R109" s="77">
        <f>'2 pr._pajamos pagal rūšis'!L92-'9 pr._įstaigų pajamos'!L109</f>
        <v>0</v>
      </c>
    </row>
    <row r="110" spans="1:18" ht="15" customHeight="1" x14ac:dyDescent="0.25">
      <c r="A110" s="365" t="s">
        <v>140</v>
      </c>
      <c r="B110" s="12" t="s">
        <v>29</v>
      </c>
      <c r="C110" s="39" t="s">
        <v>30</v>
      </c>
      <c r="D110" s="16">
        <f t="shared" si="60"/>
        <v>13</v>
      </c>
      <c r="E110" s="16">
        <v>13</v>
      </c>
      <c r="F110" s="16"/>
      <c r="G110" s="16"/>
      <c r="H110" s="10">
        <f t="shared" si="20"/>
        <v>0</v>
      </c>
      <c r="I110" s="10"/>
      <c r="J110" s="10"/>
      <c r="K110" s="10"/>
      <c r="L110" s="12">
        <f t="shared" si="21"/>
        <v>13</v>
      </c>
      <c r="M110" s="12">
        <f t="shared" si="22"/>
        <v>13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13" t="s">
        <v>183</v>
      </c>
      <c r="B111" s="41" t="s">
        <v>64</v>
      </c>
      <c r="C111" s="39" t="s">
        <v>30</v>
      </c>
      <c r="D111" s="16">
        <f t="shared" si="60"/>
        <v>13.2</v>
      </c>
      <c r="E111" s="16">
        <v>13.2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13.2</v>
      </c>
      <c r="M111" s="12">
        <f t="shared" si="22"/>
        <v>13.2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.95" customHeight="1" x14ac:dyDescent="0.25">
      <c r="A112" s="366" t="s">
        <v>184</v>
      </c>
      <c r="B112" s="44" t="s">
        <v>179</v>
      </c>
      <c r="C112" s="83"/>
      <c r="D112" s="73">
        <f>SUM(D98:D111)</f>
        <v>54.100000000000009</v>
      </c>
      <c r="E112" s="73">
        <f>SUM(E98:E111)</f>
        <v>53.800000000000011</v>
      </c>
      <c r="F112" s="73">
        <f>SUM(F98:F111)</f>
        <v>0</v>
      </c>
      <c r="G112" s="73">
        <f>SUM(G98:G111)</f>
        <v>0.3</v>
      </c>
      <c r="H112" s="74">
        <f t="shared" ref="H112:O112" si="61">SUM(H98:H111)</f>
        <v>3.7</v>
      </c>
      <c r="I112" s="74">
        <f t="shared" si="61"/>
        <v>4</v>
      </c>
      <c r="J112" s="74">
        <f t="shared" si="61"/>
        <v>0</v>
      </c>
      <c r="K112" s="74">
        <f t="shared" si="61"/>
        <v>-0.3</v>
      </c>
      <c r="L112" s="44">
        <f t="shared" si="61"/>
        <v>57.8</v>
      </c>
      <c r="M112" s="44">
        <f t="shared" si="61"/>
        <v>57.8</v>
      </c>
      <c r="N112" s="44">
        <f t="shared" si="61"/>
        <v>0</v>
      </c>
      <c r="O112" s="44">
        <f t="shared" si="61"/>
        <v>0</v>
      </c>
      <c r="R112" s="77">
        <f>'2 pr._pajamos pagal rūšis'!L95-'9 pr._įstaigų pajamos'!L112</f>
        <v>0</v>
      </c>
    </row>
    <row r="113" spans="1:18" ht="15.95" customHeight="1" x14ac:dyDescent="0.25">
      <c r="A113" s="38" t="s">
        <v>185</v>
      </c>
      <c r="B113" s="573" t="s">
        <v>68</v>
      </c>
      <c r="C113" s="574"/>
      <c r="D113" s="574"/>
      <c r="E113" s="574"/>
      <c r="F113" s="574"/>
      <c r="G113" s="574"/>
      <c r="H113" s="574"/>
      <c r="I113" s="574"/>
      <c r="J113" s="574"/>
      <c r="K113" s="574"/>
      <c r="L113" s="574"/>
      <c r="M113" s="574"/>
      <c r="N113" s="574"/>
      <c r="O113" s="575"/>
      <c r="R113" s="77">
        <f>'2 pr._pajamos pagal rūšis'!L96-'9 pr._įstaigų pajamos'!L113</f>
        <v>0</v>
      </c>
    </row>
    <row r="114" spans="1:18" ht="15" customHeight="1" x14ac:dyDescent="0.25">
      <c r="A114" s="365" t="s">
        <v>186</v>
      </c>
      <c r="B114" s="11" t="s">
        <v>52</v>
      </c>
      <c r="C114" s="7" t="s">
        <v>24</v>
      </c>
      <c r="D114" s="8">
        <f>E114+G114</f>
        <v>233</v>
      </c>
      <c r="E114" s="42">
        <v>233</v>
      </c>
      <c r="F114" s="42">
        <v>98.5</v>
      </c>
      <c r="G114" s="42"/>
      <c r="H114" s="9">
        <f t="shared" si="20"/>
        <v>0</v>
      </c>
      <c r="I114" s="9"/>
      <c r="J114" s="9"/>
      <c r="K114" s="9"/>
      <c r="L114" s="11">
        <f t="shared" si="21"/>
        <v>233</v>
      </c>
      <c r="M114" s="11">
        <f t="shared" si="22"/>
        <v>233</v>
      </c>
      <c r="N114" s="11">
        <f>F114+J114</f>
        <v>98.5</v>
      </c>
      <c r="O114" s="11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365" t="s">
        <v>187</v>
      </c>
      <c r="B115" s="12" t="s">
        <v>53</v>
      </c>
      <c r="C115" s="15" t="s">
        <v>24</v>
      </c>
      <c r="D115" s="16">
        <f>E115+G115</f>
        <v>30</v>
      </c>
      <c r="E115" s="16">
        <v>30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30</v>
      </c>
      <c r="M115" s="12">
        <f t="shared" si="22"/>
        <v>30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" customHeight="1" x14ac:dyDescent="0.25">
      <c r="A116" s="38" t="s">
        <v>188</v>
      </c>
      <c r="B116" s="12" t="s">
        <v>167</v>
      </c>
      <c r="C116" s="15" t="s">
        <v>24</v>
      </c>
      <c r="D116" s="16">
        <f>E116+G116</f>
        <v>8</v>
      </c>
      <c r="E116" s="43">
        <v>8</v>
      </c>
      <c r="F116" s="43"/>
      <c r="G116" s="43"/>
      <c r="H116" s="10">
        <f t="shared" si="20"/>
        <v>-2.4</v>
      </c>
      <c r="I116" s="10">
        <v>-2.4</v>
      </c>
      <c r="J116" s="10"/>
      <c r="K116" s="10"/>
      <c r="L116" s="12">
        <f t="shared" si="21"/>
        <v>5.6</v>
      </c>
      <c r="M116" s="12">
        <f t="shared" si="22"/>
        <v>5.6</v>
      </c>
      <c r="N116" s="12">
        <f t="shared" si="23"/>
        <v>0</v>
      </c>
      <c r="O116" s="12">
        <f t="shared" si="24"/>
        <v>0</v>
      </c>
      <c r="R116" s="77">
        <f>'2 pr._pajamos pagal rūšis'!L99-'9 pr._įstaigų pajamos'!L116</f>
        <v>0</v>
      </c>
    </row>
    <row r="117" spans="1:18" s="37" customFormat="1" ht="16.5" customHeight="1" x14ac:dyDescent="0.25">
      <c r="A117" s="38" t="s">
        <v>189</v>
      </c>
      <c r="B117" s="12" t="s">
        <v>69</v>
      </c>
      <c r="C117" s="30" t="s">
        <v>24</v>
      </c>
      <c r="D117" s="16">
        <f>E117+G117</f>
        <v>3</v>
      </c>
      <c r="E117" s="16">
        <v>3</v>
      </c>
      <c r="F117" s="16"/>
      <c r="G117" s="16"/>
      <c r="H117" s="10">
        <f t="shared" si="20"/>
        <v>0</v>
      </c>
      <c r="I117" s="10"/>
      <c r="J117" s="10"/>
      <c r="K117" s="10"/>
      <c r="L117" s="12">
        <f t="shared" si="21"/>
        <v>3</v>
      </c>
      <c r="M117" s="12">
        <f t="shared" si="22"/>
        <v>3</v>
      </c>
      <c r="N117" s="12">
        <f t="shared" si="23"/>
        <v>0</v>
      </c>
      <c r="O117" s="12">
        <f t="shared" si="24"/>
        <v>0</v>
      </c>
      <c r="R117" s="77">
        <f>'2 pr._pajamos pagal rūšis'!L100-'9 pr._įstaigų pajamos'!L117</f>
        <v>0</v>
      </c>
    </row>
    <row r="118" spans="1:18" ht="15" customHeight="1" x14ac:dyDescent="0.25">
      <c r="A118" s="38" t="s">
        <v>190</v>
      </c>
      <c r="B118" s="12" t="s">
        <v>568</v>
      </c>
      <c r="C118" s="15" t="s">
        <v>24</v>
      </c>
      <c r="D118" s="16">
        <f>E118+G118</f>
        <v>0</v>
      </c>
      <c r="E118" s="43"/>
      <c r="F118" s="43"/>
      <c r="G118" s="43"/>
      <c r="H118" s="10">
        <f t="shared" ref="H118" si="62">I118+K118</f>
        <v>2.5</v>
      </c>
      <c r="I118" s="10">
        <v>2.5</v>
      </c>
      <c r="J118" s="10"/>
      <c r="K118" s="10"/>
      <c r="L118" s="12">
        <f t="shared" ref="L118" si="63">M118+O118</f>
        <v>2.5</v>
      </c>
      <c r="M118" s="12">
        <f t="shared" ref="M118" si="64">E118+I118</f>
        <v>2.5</v>
      </c>
      <c r="N118" s="12">
        <f t="shared" ref="N118" si="65">F118+J118</f>
        <v>0</v>
      </c>
      <c r="O118" s="12">
        <f t="shared" ref="O118" si="66">G118+K118</f>
        <v>0</v>
      </c>
      <c r="R118" s="77">
        <f>'2 pr._pajamos pagal rūšis'!L101-'9 pr._įstaigų pajamos'!L118</f>
        <v>0</v>
      </c>
    </row>
    <row r="119" spans="1:18" ht="15.95" customHeight="1" x14ac:dyDescent="0.25">
      <c r="A119" s="20" t="s">
        <v>191</v>
      </c>
      <c r="B119" s="84" t="s">
        <v>180</v>
      </c>
      <c r="C119" s="85"/>
      <c r="D119" s="86">
        <f>SUM(D114:D118)</f>
        <v>274</v>
      </c>
      <c r="E119" s="86">
        <f t="shared" ref="E119:G119" si="67">SUM(E114:E118)</f>
        <v>274</v>
      </c>
      <c r="F119" s="86">
        <f t="shared" si="67"/>
        <v>98.5</v>
      </c>
      <c r="G119" s="86">
        <f t="shared" si="67"/>
        <v>0</v>
      </c>
      <c r="H119" s="9">
        <f>SUM(H114:H118)</f>
        <v>0.10000000000000009</v>
      </c>
      <c r="I119" s="9">
        <f t="shared" ref="I119:K119" si="68">SUM(I114:I118)</f>
        <v>0.10000000000000009</v>
      </c>
      <c r="J119" s="9">
        <f t="shared" si="68"/>
        <v>0</v>
      </c>
      <c r="K119" s="9">
        <f t="shared" si="68"/>
        <v>0</v>
      </c>
      <c r="L119" s="87">
        <f>SUM(L114:L118)</f>
        <v>274.10000000000002</v>
      </c>
      <c r="M119" s="87">
        <f t="shared" ref="M119:O119" si="69">SUM(M114:M118)</f>
        <v>274.10000000000002</v>
      </c>
      <c r="N119" s="87">
        <f t="shared" si="69"/>
        <v>98.5</v>
      </c>
      <c r="O119" s="87">
        <f t="shared" si="69"/>
        <v>0</v>
      </c>
      <c r="R119" s="77">
        <f>'2 pr._pajamos pagal rūšis'!L102-'9 pr._įstaigų pajamos'!L119</f>
        <v>0</v>
      </c>
    </row>
    <row r="120" spans="1:18" ht="15.95" customHeight="1" x14ac:dyDescent="0.25">
      <c r="A120" s="20" t="s">
        <v>192</v>
      </c>
      <c r="B120" s="45" t="s">
        <v>172</v>
      </c>
      <c r="C120" s="46"/>
      <c r="D120" s="47">
        <f t="shared" ref="D120:O120" si="70">D43+D56+D60+D96+D112+D119</f>
        <v>1103.6999999999998</v>
      </c>
      <c r="E120" s="47">
        <f t="shared" si="70"/>
        <v>1016.8</v>
      </c>
      <c r="F120" s="47">
        <f t="shared" si="70"/>
        <v>153.6</v>
      </c>
      <c r="G120" s="47">
        <f t="shared" si="70"/>
        <v>86.899999999999991</v>
      </c>
      <c r="H120" s="48">
        <f t="shared" si="70"/>
        <v>4.0999999999999996</v>
      </c>
      <c r="I120" s="48">
        <f t="shared" si="70"/>
        <v>4.4000000000000004</v>
      </c>
      <c r="J120" s="48">
        <f t="shared" si="70"/>
        <v>0</v>
      </c>
      <c r="K120" s="48">
        <f t="shared" si="70"/>
        <v>-0.3</v>
      </c>
      <c r="L120" s="49">
        <f t="shared" si="70"/>
        <v>1107.7999999999997</v>
      </c>
      <c r="M120" s="49">
        <f t="shared" si="70"/>
        <v>1021.1999999999998</v>
      </c>
      <c r="N120" s="49">
        <f t="shared" si="70"/>
        <v>153.6</v>
      </c>
      <c r="O120" s="49">
        <f t="shared" si="70"/>
        <v>86.6</v>
      </c>
      <c r="R120" s="77">
        <f>'2 pr._pajamos pagal rūšis'!L103-'9 pr._įstaigų pajamos'!L120</f>
        <v>0</v>
      </c>
    </row>
    <row r="121" spans="1:18" x14ac:dyDescent="0.25">
      <c r="A121" s="55"/>
      <c r="B121" s="50"/>
      <c r="C121" s="51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</row>
    <row r="122" spans="1:18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 t="s">
        <v>305</v>
      </c>
      <c r="Q122" s="71">
        <f>SUMIF(C32:C117,1,L32:L117)</f>
        <v>27.3</v>
      </c>
    </row>
    <row r="123" spans="1:18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70" t="s">
        <v>306</v>
      </c>
      <c r="Q123" s="71">
        <f>SUMIF(C32:C117,2,L32:L117)</f>
        <v>0</v>
      </c>
    </row>
    <row r="124" spans="1:18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70" t="s">
        <v>307</v>
      </c>
      <c r="Q124" s="71">
        <f>SUMIF(C32:C117,3,L32:L117)</f>
        <v>1.5</v>
      </c>
    </row>
    <row r="125" spans="1:18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70" t="s">
        <v>308</v>
      </c>
      <c r="Q125" s="71">
        <f>SUMIF(C32:C117,4,L32:L117)</f>
        <v>0</v>
      </c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311</v>
      </c>
      <c r="Q126" s="71">
        <f>SUMIF(C32:C117,5,L32:L117)</f>
        <v>0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70" t="s">
        <v>309</v>
      </c>
      <c r="Q127" s="71">
        <f>SUMIF(C32:C117,6,L32:L117)</f>
        <v>36.199999999999996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310</v>
      </c>
      <c r="Q128" s="71">
        <f>SUMIF(C32:C117,7,L32:L117)</f>
        <v>105.6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0" t="s">
        <v>312</v>
      </c>
      <c r="Q129" s="71">
        <f>SUMIF(C32:C117,8,L32:L117)</f>
        <v>57.8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313</v>
      </c>
      <c r="Q130" s="71">
        <f>SUMIF(C32:C117,9,L32:L117)</f>
        <v>605.29999999999984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0" t="s">
        <v>314</v>
      </c>
      <c r="Q131" s="71">
        <f>SUMIF(C32:C118,10,L32:L118)</f>
        <v>274.10000000000002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5" t="s">
        <v>172</v>
      </c>
      <c r="Q132" s="76">
        <f>SUM(Q122:Q131)</f>
        <v>1107.7999999999997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7"/>
      <c r="Q133" s="77">
        <f>Q132-L120</f>
        <v>0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7"/>
      <c r="Q134" s="77"/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7"/>
      <c r="Q135" s="77"/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</sheetData>
  <mergeCells count="46">
    <mergeCell ref="B21:O21"/>
    <mergeCell ref="B22:O22"/>
    <mergeCell ref="B31:O31"/>
    <mergeCell ref="B44:O44"/>
    <mergeCell ref="E29:F29"/>
    <mergeCell ref="O29:O30"/>
    <mergeCell ref="H28:H30"/>
    <mergeCell ref="D28:D30"/>
    <mergeCell ref="G29:G30"/>
    <mergeCell ref="I28:K28"/>
    <mergeCell ref="L28:L30"/>
    <mergeCell ref="M28:O28"/>
    <mergeCell ref="B23:O23"/>
    <mergeCell ref="B24:O24"/>
    <mergeCell ref="B13:O13"/>
    <mergeCell ref="B14:O14"/>
    <mergeCell ref="B113:O113"/>
    <mergeCell ref="B57:O57"/>
    <mergeCell ref="B61:O61"/>
    <mergeCell ref="B97:O97"/>
    <mergeCell ref="E28:G28"/>
    <mergeCell ref="K29:K30"/>
    <mergeCell ref="M29:N29"/>
    <mergeCell ref="I29:J29"/>
    <mergeCell ref="B15:O15"/>
    <mergeCell ref="B16:O16"/>
    <mergeCell ref="B17:O17"/>
    <mergeCell ref="B18:O18"/>
    <mergeCell ref="B19:O19"/>
    <mergeCell ref="B20:O20"/>
    <mergeCell ref="B1:O1"/>
    <mergeCell ref="B2:O2"/>
    <mergeCell ref="B3:O3"/>
    <mergeCell ref="B4:O4"/>
    <mergeCell ref="A28:A30"/>
    <mergeCell ref="B28:B30"/>
    <mergeCell ref="A26:O26"/>
    <mergeCell ref="C28:C30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Lapas1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2017-09-14T06:27:29Z</cp:lastPrinted>
  <dcterms:created xsi:type="dcterms:W3CDTF">2007-01-10T08:42:24Z</dcterms:created>
  <dcterms:modified xsi:type="dcterms:W3CDTF">2017-09-29T07:00:30Z</dcterms:modified>
</cp:coreProperties>
</file>