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ja\Desktop\2019-2021\5 programa\"/>
    </mc:Choice>
  </mc:AlternateContent>
  <bookViews>
    <workbookView xWindow="0" yWindow="0" windowWidth="28800" windowHeight="12435" tabRatio="233" activeTab="1"/>
  </bookViews>
  <sheets>
    <sheet name="1LENTELĖ" sheetId="5" r:id="rId1"/>
    <sheet name="2 LENTELĖ" sheetId="1" r:id="rId2"/>
    <sheet name="3 LENTELĖ" sheetId="3" r:id="rId3"/>
    <sheet name="Lapas1" sheetId="6" r:id="rId4"/>
  </sheets>
  <definedNames>
    <definedName name="_xlnm.Print_Area" localSheetId="1">'2 LENTELĖ'!$A$1:$U$237</definedName>
    <definedName name="_xlnm.Print_Area" localSheetId="2">'3 LENTELĖ'!$A$1:$I$53</definedName>
    <definedName name="_xlnm.Print_Titles" localSheetId="1">'2 LENTELĖ'!$6:$8</definedName>
  </definedNames>
  <calcPr calcId="152511"/>
</workbook>
</file>

<file path=xl/calcChain.xml><?xml version="1.0" encoding="utf-8"?>
<calcChain xmlns="http://schemas.openxmlformats.org/spreadsheetml/2006/main">
  <c r="H231" i="1" l="1"/>
  <c r="I231" i="1"/>
  <c r="I214" i="1"/>
  <c r="I228" i="1"/>
  <c r="I229" i="1"/>
  <c r="I227" i="1"/>
  <c r="I226" i="1"/>
  <c r="I225" i="1"/>
  <c r="K230" i="1"/>
  <c r="Q230" i="1" l="1"/>
  <c r="E25" i="5" s="1"/>
  <c r="P230" i="1"/>
  <c r="D25" i="5" s="1"/>
  <c r="M230" i="1"/>
  <c r="L230" i="1"/>
  <c r="N201" i="1" l="1"/>
  <c r="U193" i="1" l="1"/>
  <c r="T193" i="1"/>
  <c r="S193" i="1"/>
  <c r="Q193" i="1"/>
  <c r="P193" i="1"/>
  <c r="O193" i="1"/>
  <c r="N193" i="1"/>
  <c r="N231" i="1" s="1"/>
  <c r="M193" i="1"/>
  <c r="M231" i="1" s="1"/>
  <c r="L193" i="1"/>
  <c r="L231" i="1" s="1"/>
  <c r="K193" i="1"/>
  <c r="K231" i="1" s="1"/>
  <c r="J193" i="1"/>
  <c r="J231" i="1" s="1"/>
  <c r="I193" i="1"/>
  <c r="H193" i="1"/>
  <c r="O231" i="1" l="1"/>
  <c r="Q191" i="1"/>
  <c r="P191" i="1"/>
  <c r="O191" i="1"/>
  <c r="N191" i="1"/>
  <c r="M191" i="1"/>
  <c r="L191" i="1"/>
  <c r="K191" i="1"/>
  <c r="J191" i="1"/>
  <c r="I191" i="1"/>
  <c r="H191" i="1"/>
  <c r="U191" i="1"/>
  <c r="T191" i="1"/>
  <c r="S191" i="1"/>
  <c r="U201" i="1" l="1"/>
  <c r="Q201" i="1"/>
  <c r="Q231" i="1" s="1"/>
  <c r="P201" i="1" l="1"/>
  <c r="T201" i="1"/>
  <c r="Q199" i="1"/>
  <c r="P199" i="1"/>
  <c r="I199" i="1"/>
  <c r="H199" i="1"/>
  <c r="L228" i="1"/>
  <c r="Q225" i="1"/>
  <c r="P225" i="1"/>
  <c r="M225" i="1"/>
  <c r="L225" i="1"/>
  <c r="K225" i="1"/>
  <c r="J225" i="1"/>
  <c r="H225" i="1"/>
  <c r="S199" i="1"/>
  <c r="M199" i="1"/>
  <c r="L199" i="1"/>
  <c r="H229" i="1" l="1"/>
  <c r="S201" i="1" l="1"/>
  <c r="M201" i="1" l="1"/>
  <c r="L201" i="1"/>
  <c r="M226" i="1" l="1"/>
  <c r="L226" i="1"/>
  <c r="I230" i="1"/>
  <c r="H230" i="1"/>
  <c r="H169" i="1" l="1"/>
  <c r="H137" i="1" l="1"/>
  <c r="P226" i="1" l="1"/>
  <c r="M219" i="1"/>
  <c r="N219" i="1"/>
  <c r="O219" i="1"/>
  <c r="P219" i="1"/>
  <c r="Q219" i="1"/>
  <c r="L219" i="1"/>
  <c r="I216" i="1" l="1"/>
  <c r="J216" i="1"/>
  <c r="K216" i="1"/>
  <c r="L216" i="1"/>
  <c r="M216" i="1"/>
  <c r="N216" i="1"/>
  <c r="O216" i="1"/>
  <c r="P216" i="1"/>
  <c r="Q216" i="1"/>
  <c r="N225" i="1"/>
  <c r="O225" i="1"/>
  <c r="U216" i="1"/>
  <c r="T216" i="1"/>
  <c r="S216" i="1"/>
  <c r="H216" i="1"/>
  <c r="J229" i="1" l="1"/>
  <c r="K229" i="1"/>
  <c r="L229" i="1"/>
  <c r="M229" i="1"/>
  <c r="N229" i="1"/>
  <c r="O229" i="1"/>
  <c r="P229" i="1"/>
  <c r="Q229" i="1"/>
  <c r="E16" i="5" l="1"/>
  <c r="D16" i="5"/>
  <c r="C16" i="5"/>
  <c r="C24" i="5"/>
  <c r="M227" i="1"/>
  <c r="N227" i="1"/>
  <c r="O227" i="1"/>
  <c r="P227" i="1"/>
  <c r="D23" i="5" s="1"/>
  <c r="Q227" i="1"/>
  <c r="E23" i="5" s="1"/>
  <c r="L227" i="1"/>
  <c r="C23" i="5" s="1"/>
  <c r="N226" i="1"/>
  <c r="O226" i="1"/>
  <c r="D27" i="5"/>
  <c r="Q226" i="1"/>
  <c r="E27" i="5" s="1"/>
  <c r="C27" i="5"/>
  <c r="D22" i="5"/>
  <c r="E22" i="5"/>
  <c r="C22" i="5"/>
  <c r="AE169" i="1" l="1"/>
  <c r="M16" i="1"/>
  <c r="N16" i="1"/>
  <c r="C20" i="5"/>
  <c r="C13" i="5" s="1"/>
  <c r="E20" i="5"/>
  <c r="J227" i="1"/>
  <c r="K227" i="1"/>
  <c r="H227" i="1"/>
  <c r="B23" i="5" s="1"/>
  <c r="J226" i="1"/>
  <c r="K226" i="1"/>
  <c r="H226" i="1"/>
  <c r="B27" i="5" s="1"/>
  <c r="B16" i="5"/>
  <c r="J228" i="1"/>
  <c r="K228" i="1"/>
  <c r="M228" i="1"/>
  <c r="N228" i="1"/>
  <c r="O228" i="1"/>
  <c r="P228" i="1"/>
  <c r="D24" i="5" s="1"/>
  <c r="Q228" i="1"/>
  <c r="E24" i="5" s="1"/>
  <c r="E13" i="5" s="1"/>
  <c r="H228" i="1"/>
  <c r="B24" i="5" s="1"/>
  <c r="H219" i="1"/>
  <c r="I219" i="1"/>
  <c r="J219" i="1"/>
  <c r="K219" i="1"/>
  <c r="H187" i="1"/>
  <c r="J232" i="1" l="1"/>
  <c r="K232" i="1"/>
  <c r="B11" i="5" s="1"/>
  <c r="N232" i="1"/>
  <c r="C10" i="5" s="1"/>
  <c r="O232" i="1"/>
  <c r="L232" i="1"/>
  <c r="M232" i="1"/>
  <c r="Q187" i="1"/>
  <c r="P187" i="1"/>
  <c r="O187" i="1"/>
  <c r="N187" i="1"/>
  <c r="M187" i="1"/>
  <c r="L187" i="1"/>
  <c r="K187" i="1"/>
  <c r="J187" i="1"/>
  <c r="I187" i="1"/>
  <c r="U187" i="1"/>
  <c r="T187" i="1"/>
  <c r="S187" i="1"/>
  <c r="O189" i="1"/>
  <c r="B22" i="5" l="1"/>
  <c r="B13" i="5" s="1"/>
  <c r="U219" i="1"/>
  <c r="T219" i="1"/>
  <c r="S219" i="1"/>
  <c r="U214" i="1"/>
  <c r="T214" i="1"/>
  <c r="S214" i="1"/>
  <c r="Q214" i="1"/>
  <c r="P214" i="1"/>
  <c r="O214" i="1"/>
  <c r="N214" i="1"/>
  <c r="M214" i="1"/>
  <c r="L214" i="1"/>
  <c r="K214" i="1"/>
  <c r="J214" i="1"/>
  <c r="Q197" i="1"/>
  <c r="P197" i="1"/>
  <c r="O197" i="1"/>
  <c r="N197" i="1"/>
  <c r="M197" i="1"/>
  <c r="L197" i="1"/>
  <c r="K197" i="1"/>
  <c r="J197" i="1"/>
  <c r="I197" i="1"/>
  <c r="H197" i="1"/>
  <c r="U197" i="1"/>
  <c r="T197" i="1"/>
  <c r="S197" i="1"/>
  <c r="U195" i="1"/>
  <c r="T195" i="1"/>
  <c r="S195" i="1"/>
  <c r="Q195" i="1"/>
  <c r="P195" i="1"/>
  <c r="O195" i="1"/>
  <c r="N195" i="1"/>
  <c r="M195" i="1"/>
  <c r="L195" i="1"/>
  <c r="K195" i="1"/>
  <c r="J195" i="1"/>
  <c r="I195" i="1"/>
  <c r="H195" i="1"/>
  <c r="U189" i="1" l="1"/>
  <c r="T189" i="1"/>
  <c r="S189" i="1"/>
  <c r="Q189" i="1"/>
  <c r="P189" i="1"/>
  <c r="N189" i="1"/>
  <c r="M189" i="1"/>
  <c r="L189" i="1"/>
  <c r="K189" i="1"/>
  <c r="J189" i="1"/>
  <c r="I189" i="1"/>
  <c r="H189" i="1"/>
  <c r="U139" i="1"/>
  <c r="T139" i="1"/>
  <c r="S139" i="1"/>
  <c r="U137" i="1"/>
  <c r="T137" i="1"/>
  <c r="S137" i="1"/>
  <c r="Q139" i="1"/>
  <c r="P139" i="1"/>
  <c r="O139" i="1"/>
  <c r="N139" i="1"/>
  <c r="M139" i="1"/>
  <c r="L139" i="1"/>
  <c r="K139" i="1"/>
  <c r="J139" i="1"/>
  <c r="I139" i="1"/>
  <c r="H139" i="1"/>
  <c r="Q137" i="1"/>
  <c r="P137" i="1"/>
  <c r="O137" i="1"/>
  <c r="N137" i="1"/>
  <c r="M137" i="1"/>
  <c r="L137" i="1"/>
  <c r="K137" i="1"/>
  <c r="J137" i="1"/>
  <c r="I137" i="1"/>
  <c r="H232" i="1" l="1"/>
  <c r="P231" i="1"/>
  <c r="D20" i="5" s="1"/>
  <c r="D13" i="5" s="1"/>
  <c r="U133" i="1"/>
  <c r="T133" i="1"/>
  <c r="S133" i="1"/>
  <c r="Q133" i="1"/>
  <c r="P133" i="1"/>
  <c r="O133" i="1"/>
  <c r="N133" i="1"/>
  <c r="M133" i="1"/>
  <c r="L133" i="1"/>
  <c r="K133" i="1"/>
  <c r="J133" i="1"/>
  <c r="I133" i="1"/>
  <c r="H133" i="1"/>
  <c r="U131" i="1"/>
  <c r="T131" i="1"/>
  <c r="S131" i="1"/>
  <c r="Q131" i="1"/>
  <c r="P131" i="1"/>
  <c r="O131" i="1"/>
  <c r="N131" i="1"/>
  <c r="M131" i="1"/>
  <c r="L131" i="1"/>
  <c r="K131" i="1"/>
  <c r="J131" i="1"/>
  <c r="H214" i="1" l="1"/>
  <c r="I131" i="1"/>
  <c r="H131" i="1"/>
  <c r="O212" i="1"/>
  <c r="N212" i="1"/>
  <c r="M212" i="1"/>
  <c r="L212" i="1"/>
  <c r="O210" i="1"/>
  <c r="N210" i="1"/>
  <c r="M210" i="1"/>
  <c r="L210" i="1"/>
  <c r="O206" i="1"/>
  <c r="N206" i="1"/>
  <c r="M206" i="1"/>
  <c r="M220" i="1" s="1"/>
  <c r="L206" i="1"/>
  <c r="O164" i="1"/>
  <c r="N164" i="1"/>
  <c r="M164" i="1"/>
  <c r="L164" i="1"/>
  <c r="O162" i="1"/>
  <c r="N162" i="1"/>
  <c r="M162" i="1"/>
  <c r="L162" i="1"/>
  <c r="O160" i="1"/>
  <c r="N160" i="1"/>
  <c r="M160" i="1"/>
  <c r="L160" i="1"/>
  <c r="O158" i="1"/>
  <c r="N158" i="1"/>
  <c r="M158" i="1"/>
  <c r="L158" i="1"/>
  <c r="O153" i="1"/>
  <c r="N153" i="1"/>
  <c r="M153" i="1"/>
  <c r="L153" i="1"/>
  <c r="O150" i="1"/>
  <c r="N150" i="1"/>
  <c r="M150" i="1"/>
  <c r="L150" i="1"/>
  <c r="O146" i="1"/>
  <c r="N146" i="1"/>
  <c r="M146" i="1"/>
  <c r="L146" i="1"/>
  <c r="O143" i="1"/>
  <c r="N143" i="1"/>
  <c r="M143" i="1"/>
  <c r="L143" i="1"/>
  <c r="O129" i="1"/>
  <c r="N129" i="1"/>
  <c r="M129" i="1"/>
  <c r="L129" i="1"/>
  <c r="O125" i="1"/>
  <c r="N125" i="1"/>
  <c r="M125" i="1"/>
  <c r="L125" i="1"/>
  <c r="O120" i="1"/>
  <c r="N120" i="1"/>
  <c r="M120" i="1"/>
  <c r="L120" i="1"/>
  <c r="O118" i="1"/>
  <c r="N118" i="1"/>
  <c r="M118" i="1"/>
  <c r="L118" i="1"/>
  <c r="O116" i="1"/>
  <c r="N116" i="1"/>
  <c r="M116" i="1"/>
  <c r="L116" i="1"/>
  <c r="O114" i="1"/>
  <c r="N114" i="1"/>
  <c r="M114" i="1"/>
  <c r="L114" i="1"/>
  <c r="O112" i="1"/>
  <c r="N112" i="1"/>
  <c r="M112" i="1"/>
  <c r="L112" i="1"/>
  <c r="O110" i="1"/>
  <c r="N110" i="1"/>
  <c r="M110" i="1"/>
  <c r="L110" i="1"/>
  <c r="O108" i="1"/>
  <c r="N108" i="1"/>
  <c r="M108" i="1"/>
  <c r="L108" i="1"/>
  <c r="O106" i="1"/>
  <c r="N106" i="1"/>
  <c r="M106" i="1"/>
  <c r="L106" i="1"/>
  <c r="O104" i="1"/>
  <c r="N104" i="1"/>
  <c r="M104" i="1"/>
  <c r="L104" i="1"/>
  <c r="O102" i="1"/>
  <c r="N102" i="1"/>
  <c r="M102" i="1"/>
  <c r="L102" i="1"/>
  <c r="O100" i="1"/>
  <c r="N100" i="1"/>
  <c r="M100" i="1"/>
  <c r="L100" i="1"/>
  <c r="O98" i="1"/>
  <c r="N98" i="1"/>
  <c r="M98" i="1"/>
  <c r="L98" i="1"/>
  <c r="O96" i="1"/>
  <c r="N96" i="1"/>
  <c r="M96" i="1"/>
  <c r="L96" i="1"/>
  <c r="O94" i="1"/>
  <c r="N94" i="1"/>
  <c r="M94" i="1"/>
  <c r="L94" i="1"/>
  <c r="O92" i="1"/>
  <c r="N92" i="1"/>
  <c r="M92" i="1"/>
  <c r="L92" i="1"/>
  <c r="O90" i="1"/>
  <c r="N90" i="1"/>
  <c r="M90" i="1"/>
  <c r="L90" i="1"/>
  <c r="O88" i="1"/>
  <c r="N88" i="1"/>
  <c r="M88" i="1"/>
  <c r="L88" i="1"/>
  <c r="O86" i="1"/>
  <c r="N86" i="1"/>
  <c r="M86" i="1"/>
  <c r="L86" i="1"/>
  <c r="O84" i="1"/>
  <c r="N84" i="1"/>
  <c r="M84" i="1"/>
  <c r="M140" i="1" s="1"/>
  <c r="L84" i="1"/>
  <c r="L140" i="1" s="1"/>
  <c r="O82" i="1"/>
  <c r="O140" i="1" s="1"/>
  <c r="N82" i="1"/>
  <c r="N140" i="1" s="1"/>
  <c r="M82" i="1"/>
  <c r="L82" i="1"/>
  <c r="O78" i="1"/>
  <c r="N78" i="1"/>
  <c r="M78" i="1"/>
  <c r="L78" i="1"/>
  <c r="O76" i="1"/>
  <c r="N76" i="1"/>
  <c r="M76" i="1"/>
  <c r="L76" i="1"/>
  <c r="O74" i="1"/>
  <c r="N74" i="1"/>
  <c r="M74" i="1"/>
  <c r="L74" i="1"/>
  <c r="O72" i="1"/>
  <c r="N72" i="1"/>
  <c r="M72" i="1"/>
  <c r="L72" i="1"/>
  <c r="O70" i="1"/>
  <c r="N70" i="1"/>
  <c r="M70" i="1"/>
  <c r="L70" i="1"/>
  <c r="O68" i="1"/>
  <c r="N68" i="1"/>
  <c r="M68" i="1"/>
  <c r="L68" i="1"/>
  <c r="O66" i="1"/>
  <c r="N66" i="1"/>
  <c r="M66" i="1"/>
  <c r="L66" i="1"/>
  <c r="O64" i="1"/>
  <c r="N64" i="1"/>
  <c r="M64" i="1"/>
  <c r="L64" i="1"/>
  <c r="O62" i="1"/>
  <c r="N62" i="1"/>
  <c r="M62" i="1"/>
  <c r="L62" i="1"/>
  <c r="O60" i="1"/>
  <c r="N60" i="1"/>
  <c r="M60" i="1"/>
  <c r="L60" i="1"/>
  <c r="O58" i="1"/>
  <c r="N58" i="1"/>
  <c r="M58" i="1"/>
  <c r="L58" i="1"/>
  <c r="O56" i="1"/>
  <c r="N56" i="1"/>
  <c r="M56" i="1"/>
  <c r="L56" i="1"/>
  <c r="O53" i="1"/>
  <c r="N53" i="1"/>
  <c r="M53" i="1"/>
  <c r="L53" i="1"/>
  <c r="O51" i="1"/>
  <c r="N51" i="1"/>
  <c r="M51" i="1"/>
  <c r="L51" i="1"/>
  <c r="O49" i="1"/>
  <c r="N49" i="1"/>
  <c r="M49" i="1"/>
  <c r="L49" i="1"/>
  <c r="O47" i="1"/>
  <c r="N47" i="1"/>
  <c r="M47" i="1"/>
  <c r="L47" i="1"/>
  <c r="O44" i="1"/>
  <c r="N44" i="1"/>
  <c r="M44" i="1"/>
  <c r="L44" i="1"/>
  <c r="O42" i="1"/>
  <c r="N42" i="1"/>
  <c r="M42" i="1"/>
  <c r="L42" i="1"/>
  <c r="O40" i="1"/>
  <c r="N40" i="1"/>
  <c r="M40" i="1"/>
  <c r="L40" i="1"/>
  <c r="O38" i="1"/>
  <c r="N38" i="1"/>
  <c r="M38" i="1"/>
  <c r="L38" i="1"/>
  <c r="O36" i="1"/>
  <c r="N36" i="1"/>
  <c r="M36" i="1"/>
  <c r="L36" i="1"/>
  <c r="O34" i="1"/>
  <c r="N34" i="1"/>
  <c r="M34" i="1"/>
  <c r="L34" i="1"/>
  <c r="O32" i="1"/>
  <c r="N32" i="1"/>
  <c r="M32" i="1"/>
  <c r="L32" i="1"/>
  <c r="O30" i="1"/>
  <c r="N30" i="1"/>
  <c r="M30" i="1"/>
  <c r="L30" i="1"/>
  <c r="O28" i="1"/>
  <c r="N28" i="1"/>
  <c r="M28" i="1"/>
  <c r="L28" i="1"/>
  <c r="O26" i="1"/>
  <c r="N26" i="1"/>
  <c r="M26" i="1"/>
  <c r="L26" i="1"/>
  <c r="O24" i="1"/>
  <c r="N24" i="1"/>
  <c r="M24" i="1"/>
  <c r="L24" i="1"/>
  <c r="O22" i="1"/>
  <c r="N22" i="1"/>
  <c r="M22" i="1"/>
  <c r="L22" i="1"/>
  <c r="O20" i="1"/>
  <c r="N20" i="1"/>
  <c r="M20" i="1"/>
  <c r="L20" i="1"/>
  <c r="O18" i="1"/>
  <c r="N18" i="1"/>
  <c r="M18" i="1"/>
  <c r="L18" i="1"/>
  <c r="O16" i="1"/>
  <c r="L16" i="1"/>
  <c r="O14" i="1"/>
  <c r="N14" i="1"/>
  <c r="L14" i="1"/>
  <c r="M14" i="1"/>
  <c r="L220" i="1" l="1"/>
  <c r="N220" i="1"/>
  <c r="O220" i="1"/>
  <c r="N79" i="1"/>
  <c r="L79" i="1"/>
  <c r="M79" i="1"/>
  <c r="O79" i="1"/>
  <c r="Q232" i="1"/>
  <c r="P232" i="1"/>
  <c r="I232" i="1"/>
  <c r="P56" i="1" l="1"/>
  <c r="Q56" i="1"/>
  <c r="Q78" i="1" l="1"/>
  <c r="P78" i="1"/>
  <c r="K78" i="1"/>
  <c r="J78" i="1"/>
  <c r="I78" i="1"/>
  <c r="H78" i="1"/>
  <c r="U78" i="1"/>
  <c r="T78" i="1"/>
  <c r="S78" i="1"/>
  <c r="Y172" i="1" l="1"/>
  <c r="Z172" i="1"/>
  <c r="X172" i="1"/>
  <c r="V101" i="1" l="1"/>
  <c r="AD168" i="1" l="1"/>
  <c r="AD167" i="1"/>
  <c r="AD166" i="1"/>
  <c r="AD165" i="1"/>
  <c r="AC168" i="1"/>
  <c r="AC167" i="1"/>
  <c r="AC166" i="1"/>
  <c r="AC165" i="1"/>
  <c r="Y168" i="1"/>
  <c r="Z168" i="1"/>
  <c r="AA168" i="1"/>
  <c r="Y167" i="1"/>
  <c r="Z167" i="1"/>
  <c r="AA167" i="1"/>
  <c r="Y166" i="1"/>
  <c r="Z166" i="1"/>
  <c r="AA166" i="1"/>
  <c r="Y165" i="1"/>
  <c r="Z165" i="1"/>
  <c r="AA165" i="1"/>
  <c r="X168" i="1"/>
  <c r="X167" i="1"/>
  <c r="X166" i="1"/>
  <c r="X165" i="1"/>
  <c r="U76" i="1" l="1"/>
  <c r="T76" i="1"/>
  <c r="S76" i="1"/>
  <c r="Q76" i="1"/>
  <c r="P76" i="1"/>
  <c r="K76" i="1"/>
  <c r="J76" i="1"/>
  <c r="I76" i="1"/>
  <c r="H76" i="1"/>
  <c r="U120" i="1" l="1"/>
  <c r="T120" i="1"/>
  <c r="S120" i="1"/>
  <c r="Q120" i="1"/>
  <c r="P120" i="1"/>
  <c r="K120" i="1"/>
  <c r="J120" i="1"/>
  <c r="I120" i="1"/>
  <c r="H120" i="1"/>
  <c r="U118" i="1"/>
  <c r="T118" i="1"/>
  <c r="S118" i="1"/>
  <c r="Q118" i="1"/>
  <c r="P118" i="1"/>
  <c r="K118" i="1"/>
  <c r="J118" i="1"/>
  <c r="I118" i="1"/>
  <c r="H118" i="1"/>
  <c r="U116" i="1"/>
  <c r="T116" i="1"/>
  <c r="S116" i="1"/>
  <c r="Q116" i="1"/>
  <c r="P116" i="1"/>
  <c r="K116" i="1"/>
  <c r="J116" i="1"/>
  <c r="I116" i="1"/>
  <c r="H116" i="1"/>
  <c r="U114" i="1"/>
  <c r="T114" i="1"/>
  <c r="S114" i="1"/>
  <c r="Q114" i="1"/>
  <c r="P114" i="1"/>
  <c r="K114" i="1"/>
  <c r="J114" i="1"/>
  <c r="I114" i="1"/>
  <c r="H114" i="1"/>
  <c r="U112" i="1"/>
  <c r="T112" i="1"/>
  <c r="S112" i="1"/>
  <c r="Q112" i="1"/>
  <c r="P112" i="1"/>
  <c r="K112" i="1"/>
  <c r="J112" i="1"/>
  <c r="I112" i="1"/>
  <c r="H112" i="1"/>
  <c r="U110" i="1"/>
  <c r="T110" i="1"/>
  <c r="S110" i="1"/>
  <c r="Q110" i="1"/>
  <c r="P110" i="1"/>
  <c r="K110" i="1"/>
  <c r="J110" i="1"/>
  <c r="I110" i="1"/>
  <c r="H110" i="1"/>
  <c r="U108" i="1"/>
  <c r="T108" i="1"/>
  <c r="S108" i="1"/>
  <c r="Q108" i="1"/>
  <c r="P108" i="1"/>
  <c r="K108" i="1"/>
  <c r="J108" i="1"/>
  <c r="I108" i="1"/>
  <c r="H108" i="1"/>
  <c r="U106" i="1"/>
  <c r="T106" i="1"/>
  <c r="S106" i="1"/>
  <c r="Q106" i="1"/>
  <c r="P106" i="1"/>
  <c r="K106" i="1"/>
  <c r="J106" i="1"/>
  <c r="I106" i="1"/>
  <c r="H106" i="1"/>
  <c r="U104" i="1"/>
  <c r="T104" i="1"/>
  <c r="S104" i="1"/>
  <c r="Q104" i="1"/>
  <c r="P104" i="1"/>
  <c r="K104" i="1"/>
  <c r="J104" i="1"/>
  <c r="H104" i="1"/>
  <c r="I104" i="1"/>
  <c r="U40" i="1"/>
  <c r="T40" i="1"/>
  <c r="S40" i="1"/>
  <c r="Q40" i="1"/>
  <c r="P40" i="1"/>
  <c r="K40" i="1"/>
  <c r="J40" i="1"/>
  <c r="I40" i="1"/>
  <c r="H40" i="1"/>
  <c r="V39" i="1"/>
  <c r="U38" i="1"/>
  <c r="T38" i="1"/>
  <c r="S38" i="1"/>
  <c r="Q38" i="1"/>
  <c r="P38" i="1"/>
  <c r="K38" i="1"/>
  <c r="J38" i="1"/>
  <c r="I38" i="1"/>
  <c r="H38" i="1"/>
  <c r="V37" i="1"/>
  <c r="U36" i="1"/>
  <c r="T36" i="1"/>
  <c r="S36" i="1"/>
  <c r="Q36" i="1"/>
  <c r="P36" i="1"/>
  <c r="K36" i="1"/>
  <c r="J36" i="1"/>
  <c r="I36" i="1"/>
  <c r="H36" i="1"/>
  <c r="V35" i="1"/>
  <c r="U34" i="1"/>
  <c r="T34" i="1"/>
  <c r="S34" i="1"/>
  <c r="Q34" i="1"/>
  <c r="P34" i="1"/>
  <c r="K34" i="1"/>
  <c r="J34" i="1"/>
  <c r="I34" i="1"/>
  <c r="H34" i="1"/>
  <c r="V33" i="1"/>
  <c r="U32" i="1"/>
  <c r="T32" i="1"/>
  <c r="S32" i="1"/>
  <c r="Q32" i="1"/>
  <c r="P32" i="1"/>
  <c r="K32" i="1"/>
  <c r="J32" i="1"/>
  <c r="I32" i="1"/>
  <c r="H32" i="1"/>
  <c r="V31" i="1"/>
  <c r="U30" i="1"/>
  <c r="T30" i="1"/>
  <c r="S30" i="1"/>
  <c r="Q30" i="1"/>
  <c r="P30" i="1"/>
  <c r="K30" i="1"/>
  <c r="J30" i="1"/>
  <c r="I30" i="1"/>
  <c r="H30" i="1"/>
  <c r="V29" i="1"/>
  <c r="U28" i="1"/>
  <c r="T28" i="1"/>
  <c r="S28" i="1"/>
  <c r="Q28" i="1"/>
  <c r="P28" i="1"/>
  <c r="K28" i="1"/>
  <c r="J28" i="1"/>
  <c r="I28" i="1"/>
  <c r="H28" i="1"/>
  <c r="V27" i="1"/>
  <c r="U26" i="1"/>
  <c r="T26" i="1"/>
  <c r="S26" i="1"/>
  <c r="Q26" i="1"/>
  <c r="P26" i="1"/>
  <c r="K26" i="1"/>
  <c r="J26" i="1"/>
  <c r="I26" i="1"/>
  <c r="H26" i="1"/>
  <c r="V25" i="1"/>
  <c r="U24" i="1"/>
  <c r="T24" i="1"/>
  <c r="S24" i="1"/>
  <c r="Q24" i="1"/>
  <c r="P24" i="1"/>
  <c r="K24" i="1"/>
  <c r="J24" i="1"/>
  <c r="I24" i="1"/>
  <c r="H24" i="1"/>
  <c r="V23" i="1"/>
  <c r="Y22" i="1" l="1"/>
  <c r="AA21" i="1"/>
  <c r="Y21" i="1"/>
  <c r="AD21" i="1"/>
  <c r="Z21" i="1"/>
  <c r="W101" i="1"/>
  <c r="X22" i="1"/>
  <c r="AC101" i="1"/>
  <c r="X21" i="1"/>
  <c r="AC21" i="1"/>
  <c r="Z22" i="1"/>
  <c r="Y101" i="1"/>
  <c r="Z101" i="1"/>
  <c r="X101" i="1"/>
  <c r="AB101" i="1"/>
  <c r="V183" i="1"/>
  <c r="V173" i="1"/>
  <c r="V21" i="1"/>
  <c r="U179" i="1" l="1"/>
  <c r="T179" i="1"/>
  <c r="S179" i="1"/>
  <c r="Q179" i="1"/>
  <c r="P179" i="1"/>
  <c r="O179" i="1"/>
  <c r="N179" i="1"/>
  <c r="M179" i="1"/>
  <c r="L179" i="1"/>
  <c r="K179" i="1"/>
  <c r="J179" i="1"/>
  <c r="I179" i="1"/>
  <c r="H179" i="1"/>
  <c r="U184" i="1"/>
  <c r="T184" i="1"/>
  <c r="S184" i="1"/>
  <c r="Q184" i="1"/>
  <c r="P184" i="1"/>
  <c r="O184" i="1"/>
  <c r="N184" i="1"/>
  <c r="M184" i="1"/>
  <c r="L184" i="1"/>
  <c r="K184" i="1"/>
  <c r="J184" i="1"/>
  <c r="I184" i="1"/>
  <c r="H184" i="1"/>
  <c r="U174" i="1"/>
  <c r="T174" i="1"/>
  <c r="S174" i="1"/>
  <c r="Q174" i="1"/>
  <c r="P174" i="1"/>
  <c r="O174" i="1"/>
  <c r="N174" i="1"/>
  <c r="M174" i="1"/>
  <c r="L174" i="1"/>
  <c r="K174" i="1"/>
  <c r="J174" i="1"/>
  <c r="I174" i="1"/>
  <c r="H174" i="1"/>
  <c r="U164" i="1"/>
  <c r="T164" i="1"/>
  <c r="S164" i="1"/>
  <c r="Q164" i="1"/>
  <c r="P164" i="1"/>
  <c r="K164" i="1"/>
  <c r="J164" i="1"/>
  <c r="I164" i="1"/>
  <c r="H164" i="1"/>
  <c r="U162" i="1"/>
  <c r="T162" i="1"/>
  <c r="S162" i="1"/>
  <c r="Q162" i="1"/>
  <c r="P162" i="1"/>
  <c r="K162" i="1"/>
  <c r="J162" i="1"/>
  <c r="I162" i="1"/>
  <c r="H162" i="1"/>
  <c r="U160" i="1"/>
  <c r="T160" i="1"/>
  <c r="S160" i="1"/>
  <c r="Q160" i="1"/>
  <c r="P160" i="1"/>
  <c r="K160" i="1"/>
  <c r="J160" i="1"/>
  <c r="I160" i="1"/>
  <c r="H160" i="1"/>
  <c r="U100" i="1"/>
  <c r="T100" i="1"/>
  <c r="S100" i="1"/>
  <c r="Q100" i="1"/>
  <c r="P100" i="1"/>
  <c r="K100" i="1"/>
  <c r="J100" i="1"/>
  <c r="I100" i="1"/>
  <c r="H100" i="1"/>
  <c r="U98" i="1"/>
  <c r="T98" i="1"/>
  <c r="S98" i="1"/>
  <c r="Q98" i="1"/>
  <c r="P98" i="1"/>
  <c r="K98" i="1"/>
  <c r="J98" i="1"/>
  <c r="I98" i="1"/>
  <c r="H98" i="1"/>
  <c r="U96" i="1"/>
  <c r="T96" i="1"/>
  <c r="S96" i="1"/>
  <c r="Q96" i="1"/>
  <c r="P96" i="1"/>
  <c r="K96" i="1"/>
  <c r="J96" i="1"/>
  <c r="I96" i="1"/>
  <c r="H96" i="1"/>
  <c r="U94" i="1"/>
  <c r="T94" i="1"/>
  <c r="S94" i="1"/>
  <c r="Q94" i="1"/>
  <c r="P94" i="1"/>
  <c r="K94" i="1"/>
  <c r="J94" i="1"/>
  <c r="I94" i="1"/>
  <c r="H94" i="1"/>
  <c r="U92" i="1"/>
  <c r="T92" i="1"/>
  <c r="S92" i="1"/>
  <c r="Q92" i="1"/>
  <c r="P92" i="1"/>
  <c r="K92" i="1"/>
  <c r="J92" i="1"/>
  <c r="I92" i="1"/>
  <c r="H92" i="1"/>
  <c r="U90" i="1"/>
  <c r="T90" i="1"/>
  <c r="S90" i="1"/>
  <c r="Q90" i="1"/>
  <c r="P90" i="1"/>
  <c r="K90" i="1"/>
  <c r="J90" i="1"/>
  <c r="I90" i="1"/>
  <c r="H90" i="1"/>
  <c r="U88" i="1"/>
  <c r="T88" i="1"/>
  <c r="S88" i="1"/>
  <c r="Q88" i="1"/>
  <c r="P88" i="1"/>
  <c r="K88" i="1"/>
  <c r="J88" i="1"/>
  <c r="I88" i="1"/>
  <c r="H88" i="1"/>
  <c r="U86" i="1"/>
  <c r="T86" i="1"/>
  <c r="S86" i="1"/>
  <c r="Q86" i="1"/>
  <c r="P86" i="1"/>
  <c r="K86" i="1"/>
  <c r="J86" i="1"/>
  <c r="I86" i="1"/>
  <c r="H86" i="1"/>
  <c r="U74" i="1"/>
  <c r="T74" i="1"/>
  <c r="S74" i="1"/>
  <c r="Q74" i="1"/>
  <c r="P74" i="1"/>
  <c r="K74" i="1"/>
  <c r="J74" i="1"/>
  <c r="I74" i="1"/>
  <c r="H74" i="1"/>
  <c r="U72" i="1"/>
  <c r="T72" i="1"/>
  <c r="S72" i="1"/>
  <c r="Q72" i="1"/>
  <c r="P72" i="1"/>
  <c r="K72" i="1"/>
  <c r="J72" i="1"/>
  <c r="I72" i="1"/>
  <c r="H72" i="1"/>
  <c r="U70" i="1"/>
  <c r="T70" i="1"/>
  <c r="S70" i="1"/>
  <c r="Q70" i="1"/>
  <c r="P70" i="1"/>
  <c r="K70" i="1"/>
  <c r="J70" i="1"/>
  <c r="I70" i="1"/>
  <c r="H70" i="1"/>
  <c r="U68" i="1"/>
  <c r="T68" i="1"/>
  <c r="S68" i="1"/>
  <c r="Q68" i="1"/>
  <c r="P68" i="1"/>
  <c r="K68" i="1"/>
  <c r="J68" i="1"/>
  <c r="I68" i="1"/>
  <c r="H68" i="1"/>
  <c r="U66" i="1"/>
  <c r="T66" i="1"/>
  <c r="S66" i="1"/>
  <c r="Q66" i="1"/>
  <c r="P66" i="1"/>
  <c r="K66" i="1"/>
  <c r="J66" i="1"/>
  <c r="I66" i="1"/>
  <c r="H66" i="1"/>
  <c r="U64" i="1"/>
  <c r="T64" i="1"/>
  <c r="S64" i="1"/>
  <c r="Q64" i="1"/>
  <c r="P64" i="1"/>
  <c r="K64" i="1"/>
  <c r="J64" i="1"/>
  <c r="I64" i="1"/>
  <c r="H64" i="1"/>
  <c r="U62" i="1"/>
  <c r="T62" i="1"/>
  <c r="S62" i="1"/>
  <c r="Q62" i="1"/>
  <c r="P62" i="1"/>
  <c r="K62" i="1"/>
  <c r="J62" i="1"/>
  <c r="I62" i="1"/>
  <c r="H62" i="1"/>
  <c r="U60" i="1"/>
  <c r="T60" i="1"/>
  <c r="S60" i="1"/>
  <c r="Q60" i="1"/>
  <c r="P60" i="1"/>
  <c r="K60" i="1"/>
  <c r="J60" i="1"/>
  <c r="I60" i="1"/>
  <c r="H60" i="1"/>
  <c r="X57" i="1" l="1"/>
  <c r="Z169" i="1"/>
  <c r="AB57" i="1"/>
  <c r="Z83" i="1"/>
  <c r="AC83" i="1"/>
  <c r="V184" i="1"/>
  <c r="Y169" i="1"/>
  <c r="AD169" i="1"/>
  <c r="W57" i="1"/>
  <c r="Y83" i="1"/>
  <c r="W83" i="1"/>
  <c r="AB83" i="1"/>
  <c r="X83" i="1"/>
  <c r="AA169" i="1"/>
  <c r="V178" i="1"/>
  <c r="X169" i="1"/>
  <c r="AC169" i="1"/>
  <c r="AA57" i="1"/>
  <c r="Y57" i="1"/>
  <c r="S102" i="1"/>
  <c r="T102" i="1"/>
  <c r="U102" i="1"/>
  <c r="I212" i="1" l="1"/>
  <c r="J212" i="1"/>
  <c r="K212" i="1"/>
  <c r="P212" i="1"/>
  <c r="Q212" i="1"/>
  <c r="I210" i="1"/>
  <c r="J210" i="1"/>
  <c r="K210" i="1"/>
  <c r="P210" i="1"/>
  <c r="Q210" i="1"/>
  <c r="I206" i="1"/>
  <c r="I220" i="1" s="1"/>
  <c r="J206" i="1"/>
  <c r="K206" i="1"/>
  <c r="P206" i="1"/>
  <c r="Q206" i="1"/>
  <c r="I169" i="1"/>
  <c r="J169" i="1"/>
  <c r="K169" i="1"/>
  <c r="L169" i="1"/>
  <c r="L202" i="1" s="1"/>
  <c r="M169" i="1"/>
  <c r="M202" i="1" s="1"/>
  <c r="N169" i="1"/>
  <c r="N202" i="1" s="1"/>
  <c r="O169" i="1"/>
  <c r="O202" i="1" s="1"/>
  <c r="P169" i="1"/>
  <c r="Q169" i="1"/>
  <c r="I158" i="1"/>
  <c r="J158" i="1"/>
  <c r="K158" i="1"/>
  <c r="P158" i="1"/>
  <c r="Q158" i="1"/>
  <c r="I153" i="1"/>
  <c r="J153" i="1"/>
  <c r="K153" i="1"/>
  <c r="P153" i="1"/>
  <c r="Q153" i="1"/>
  <c r="I150" i="1"/>
  <c r="J150" i="1"/>
  <c r="K150" i="1"/>
  <c r="P150" i="1"/>
  <c r="Q150" i="1"/>
  <c r="I146" i="1"/>
  <c r="J146" i="1"/>
  <c r="K146" i="1"/>
  <c r="P146" i="1"/>
  <c r="Q146" i="1"/>
  <c r="I143" i="1"/>
  <c r="J143" i="1"/>
  <c r="K143" i="1"/>
  <c r="P143" i="1"/>
  <c r="Q143" i="1"/>
  <c r="I129" i="1"/>
  <c r="J129" i="1"/>
  <c r="K129" i="1"/>
  <c r="P129" i="1"/>
  <c r="Q129" i="1"/>
  <c r="I125" i="1"/>
  <c r="J125" i="1"/>
  <c r="K125" i="1"/>
  <c r="P125" i="1"/>
  <c r="Q125" i="1"/>
  <c r="I102" i="1"/>
  <c r="J102" i="1"/>
  <c r="K102" i="1"/>
  <c r="P102" i="1"/>
  <c r="Q102" i="1"/>
  <c r="I84" i="1"/>
  <c r="J84" i="1"/>
  <c r="K84" i="1"/>
  <c r="P84" i="1"/>
  <c r="Q84" i="1"/>
  <c r="I82" i="1"/>
  <c r="J82" i="1"/>
  <c r="K82" i="1"/>
  <c r="P82" i="1"/>
  <c r="Q82" i="1"/>
  <c r="H82" i="1"/>
  <c r="I58" i="1"/>
  <c r="J58" i="1"/>
  <c r="K58" i="1"/>
  <c r="P58" i="1"/>
  <c r="Q58" i="1"/>
  <c r="I56" i="1"/>
  <c r="J56" i="1"/>
  <c r="K56" i="1"/>
  <c r="I53" i="1"/>
  <c r="J53" i="1"/>
  <c r="K53" i="1"/>
  <c r="P53" i="1"/>
  <c r="Q53" i="1"/>
  <c r="I51" i="1"/>
  <c r="J51" i="1"/>
  <c r="K51" i="1"/>
  <c r="P51" i="1"/>
  <c r="Q51" i="1"/>
  <c r="I49" i="1"/>
  <c r="J49" i="1"/>
  <c r="K49" i="1"/>
  <c r="P49" i="1"/>
  <c r="Q49" i="1"/>
  <c r="I47" i="1"/>
  <c r="J47" i="1"/>
  <c r="K47" i="1"/>
  <c r="P47" i="1"/>
  <c r="Q47" i="1"/>
  <c r="I44" i="1"/>
  <c r="J44" i="1"/>
  <c r="K44" i="1"/>
  <c r="P44" i="1"/>
  <c r="Q44" i="1"/>
  <c r="I42" i="1"/>
  <c r="J42" i="1"/>
  <c r="K42" i="1"/>
  <c r="P42" i="1"/>
  <c r="Q42" i="1"/>
  <c r="I22" i="1"/>
  <c r="J22" i="1"/>
  <c r="K22" i="1"/>
  <c r="P22" i="1"/>
  <c r="Q22" i="1"/>
  <c r="I20" i="1"/>
  <c r="J20" i="1"/>
  <c r="K20" i="1"/>
  <c r="P20" i="1"/>
  <c r="Q20" i="1"/>
  <c r="I18" i="1"/>
  <c r="J18" i="1"/>
  <c r="K18" i="1"/>
  <c r="P18" i="1"/>
  <c r="Q18" i="1"/>
  <c r="I16" i="1"/>
  <c r="J16" i="1"/>
  <c r="K16" i="1"/>
  <c r="P16" i="1"/>
  <c r="Q16" i="1"/>
  <c r="I14" i="1"/>
  <c r="J14" i="1"/>
  <c r="K14" i="1"/>
  <c r="P14" i="1"/>
  <c r="Q14" i="1"/>
  <c r="H14" i="1"/>
  <c r="P202" i="1" l="1"/>
  <c r="I202" i="1"/>
  <c r="I79" i="1"/>
  <c r="I140" i="1"/>
  <c r="Q202" i="1"/>
  <c r="K202" i="1"/>
  <c r="J202" i="1"/>
  <c r="J220" i="1"/>
  <c r="Q220" i="1"/>
  <c r="P220" i="1"/>
  <c r="K220" i="1"/>
  <c r="M221" i="1"/>
  <c r="L221" i="1"/>
  <c r="O221" i="1"/>
  <c r="N221" i="1"/>
  <c r="J140" i="1"/>
  <c r="J79" i="1"/>
  <c r="Q79" i="1"/>
  <c r="P79" i="1"/>
  <c r="K79" i="1"/>
  <c r="K140" i="1"/>
  <c r="C26" i="5"/>
  <c r="Q140" i="1"/>
  <c r="P140" i="1"/>
  <c r="Y77" i="1"/>
  <c r="X77" i="1"/>
  <c r="V129" i="1"/>
  <c r="AA77" i="1"/>
  <c r="AB77" i="1"/>
  <c r="J221" i="1" l="1"/>
  <c r="I221" i="1"/>
  <c r="I222" i="1" s="1"/>
  <c r="B9" i="5" s="1"/>
  <c r="B8" i="5" s="1"/>
  <c r="P221" i="1"/>
  <c r="P222" i="1" s="1"/>
  <c r="D8" i="5" s="1"/>
  <c r="Q221" i="1"/>
  <c r="Q222" i="1" s="1"/>
  <c r="E8" i="5" s="1"/>
  <c r="K221" i="1"/>
  <c r="K222" i="1" s="1"/>
  <c r="L222" i="1"/>
  <c r="O222" i="1"/>
  <c r="C11" i="5" s="1"/>
  <c r="M222" i="1"/>
  <c r="C9" i="5" s="1"/>
  <c r="N222" i="1"/>
  <c r="J222" i="1" l="1"/>
  <c r="B10" i="5"/>
  <c r="H125" i="1"/>
  <c r="T125" i="1"/>
  <c r="U125" i="1"/>
  <c r="S125" i="1"/>
  <c r="S129" i="1" l="1"/>
  <c r="H129" i="1"/>
  <c r="U84" i="1" l="1"/>
  <c r="T84" i="1"/>
  <c r="S84" i="1"/>
  <c r="H84" i="1"/>
  <c r="U82" i="1"/>
  <c r="T82" i="1"/>
  <c r="S82" i="1"/>
  <c r="W77" i="1" l="1"/>
  <c r="E26" i="5" l="1"/>
  <c r="E12" i="5" s="1"/>
  <c r="B26" i="5"/>
  <c r="B12" i="5" s="1"/>
  <c r="D26" i="5"/>
  <c r="D12" i="5" s="1"/>
  <c r="H153" i="1"/>
  <c r="H150" i="1"/>
  <c r="H212" i="1" l="1"/>
  <c r="U212" i="1"/>
  <c r="T212" i="1"/>
  <c r="S212" i="1"/>
  <c r="U58" i="1" l="1"/>
  <c r="T58" i="1"/>
  <c r="S58" i="1"/>
  <c r="H58" i="1"/>
  <c r="U158" i="1"/>
  <c r="T158" i="1"/>
  <c r="S158" i="1"/>
  <c r="U56" i="1"/>
  <c r="T56" i="1"/>
  <c r="S56" i="1"/>
  <c r="H56" i="1"/>
  <c r="U53" i="1"/>
  <c r="T53" i="1"/>
  <c r="S53" i="1"/>
  <c r="T49" i="1"/>
  <c r="S49" i="1"/>
  <c r="T169" i="1" l="1"/>
  <c r="U169" i="1"/>
  <c r="S169" i="1"/>
  <c r="H158" i="1" l="1"/>
  <c r="H49" i="1"/>
  <c r="H102" i="1"/>
  <c r="H140" i="1" s="1"/>
  <c r="H53" i="1" l="1"/>
  <c r="T153" i="1"/>
  <c r="U153" i="1"/>
  <c r="T150" i="1"/>
  <c r="U150" i="1"/>
  <c r="T146" i="1"/>
  <c r="U146" i="1"/>
  <c r="H47" i="1"/>
  <c r="T14" i="1"/>
  <c r="U14" i="1"/>
  <c r="T16" i="1"/>
  <c r="U16" i="1"/>
  <c r="T18" i="1"/>
  <c r="U18" i="1"/>
  <c r="T20" i="1"/>
  <c r="U20" i="1"/>
  <c r="T22" i="1"/>
  <c r="U22" i="1"/>
  <c r="T42" i="1"/>
  <c r="U42" i="1"/>
  <c r="T44" i="1"/>
  <c r="U44" i="1"/>
  <c r="T47" i="1"/>
  <c r="U47" i="1"/>
  <c r="U49" i="1"/>
  <c r="T51" i="1"/>
  <c r="U51" i="1"/>
  <c r="T143" i="1"/>
  <c r="U143" i="1"/>
  <c r="T206" i="1"/>
  <c r="U206" i="1"/>
  <c r="T210" i="1"/>
  <c r="U210" i="1"/>
  <c r="S210" i="1"/>
  <c r="S206" i="1"/>
  <c r="S153" i="1"/>
  <c r="S150" i="1"/>
  <c r="S146" i="1"/>
  <c r="S143" i="1"/>
  <c r="S51" i="1"/>
  <c r="S47" i="1"/>
  <c r="S44" i="1"/>
  <c r="S42" i="1"/>
  <c r="S22" i="1"/>
  <c r="S20" i="1"/>
  <c r="S18" i="1"/>
  <c r="S16" i="1"/>
  <c r="S14" i="1"/>
  <c r="H206" i="1"/>
  <c r="H210" i="1"/>
  <c r="H16" i="1"/>
  <c r="H18" i="1"/>
  <c r="H20" i="1"/>
  <c r="H22" i="1"/>
  <c r="H42" i="1"/>
  <c r="H44" i="1"/>
  <c r="H51" i="1"/>
  <c r="H143" i="1"/>
  <c r="H146" i="1"/>
  <c r="H202" i="1" l="1"/>
  <c r="H220" i="1"/>
  <c r="H79" i="1"/>
  <c r="H221" i="1" l="1"/>
  <c r="H222" i="1" s="1"/>
</calcChain>
</file>

<file path=xl/sharedStrings.xml><?xml version="1.0" encoding="utf-8"?>
<sst xmlns="http://schemas.openxmlformats.org/spreadsheetml/2006/main" count="994" uniqueCount="326">
  <si>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</si>
  <si>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</si>
  <si>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</si>
  <si>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</si>
  <si>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</si>
  <si>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</si>
  <si>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</si>
  <si>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</si>
  <si>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</si>
  <si>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</si>
  <si>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</si>
  <si>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</si>
  <si>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</si>
  <si>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</si>
  <si>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</si>
  <si>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</si>
  <si>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</si>
  <si>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Transporto išlaidų bei specialiųjų lengvųjų automobilių įsigijimo išlaidų kompensacijų skyrimas ir mokėjimas</t>
  </si>
  <si>
    <t>Išmokų vaikams skyrimas ir mokėjimas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</si>
  <si>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</si>
  <si>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</si>
  <si>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</si>
  <si>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</si>
  <si>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</si>
  <si>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</si>
  <si>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</si>
  <si>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</si>
  <si>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</si>
  <si>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</si>
  <si>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Pavadinimas</t>
  </si>
  <si>
    <t>11</t>
  </si>
  <si>
    <t>-</t>
  </si>
  <si>
    <t>Finansavimo šaltiniai</t>
  </si>
  <si>
    <t>10.07.01.01</t>
  </si>
  <si>
    <t xml:space="preserve">Socialinių pašalpų skyrimas ir mokėjimas  </t>
  </si>
  <si>
    <t>Visuomenės sveikatos biuro veiklos užtikrinimas</t>
  </si>
  <si>
    <t>10.04.01.40</t>
  </si>
  <si>
    <t>10.06.01.01</t>
  </si>
  <si>
    <t>10.02.01.40</t>
  </si>
  <si>
    <t>10.01.02.40</t>
  </si>
  <si>
    <t>10.01.02.02</t>
  </si>
  <si>
    <t>07.04.01.02</t>
  </si>
  <si>
    <t>Socialinių pašalpų gavėjų skaičius</t>
  </si>
  <si>
    <t>Laidojimo pašalpų skyrimas ir mokėjimas</t>
  </si>
  <si>
    <t>Šalpos išmokų skyrimas ir mokėjimas</t>
  </si>
  <si>
    <t>10.01.02.04</t>
  </si>
  <si>
    <t>Socialinės globos paslaugų teikimas asmenims su sunkia negalia įstaigose, kurių savininkė/ dalininkė yra valstybė ar savivaldybė arba nevyriausybinė organizacija</t>
  </si>
  <si>
    <t xml:space="preserve">Būsto pritaikymas žmonėms su negalia </t>
  </si>
  <si>
    <t>10.01.02.01</t>
  </si>
  <si>
    <t>12</t>
  </si>
  <si>
    <t>Savivaldybės biudžeto lėšos</t>
  </si>
  <si>
    <t>Specialiosios programos lėšos</t>
  </si>
  <si>
    <t>Valstybės deleguotom funkcijom vykdyti</t>
  </si>
  <si>
    <t>Valstybės biudžeto lėšos</t>
  </si>
  <si>
    <t>Žmonėms su negalia pritaikytų būstų skaičius</t>
  </si>
  <si>
    <t>Strateginio tikslo kodas</t>
  </si>
  <si>
    <t>Programos kodas</t>
  </si>
  <si>
    <t>Vertinimo kriterijus</t>
  </si>
  <si>
    <t xml:space="preserve">Vertinimo kriterijaus kodas 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</si>
  <si>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</si>
  <si>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</si>
  <si>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</si>
  <si>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</si>
  <si>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</si>
  <si>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</si>
  <si>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</si>
  <si>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</si>
  <si>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</si>
  <si>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t>5 Programa. Socialiai saugios ir sveikos visuomenės formavimo programa</t>
  </si>
  <si>
    <t>Šalpos išmokų gavėjų skaičius</t>
  </si>
  <si>
    <t>Išmokų vaikams gavėjų skaičius</t>
  </si>
  <si>
    <t>Socialinės globos paslaugas gavusių asmenų skaičius</t>
  </si>
  <si>
    <t>Socialinės reabilitacijos projektuose dalyvavusių asmenų skaičius</t>
  </si>
  <si>
    <t>Siekti gyventojų sveikatingumo rodiklių gerėjimo, efektyviai organizuojant sveikatos priežiūros įstaigų darbą</t>
  </si>
  <si>
    <t>Įgyvendintų sveikatos projektų skaičius</t>
  </si>
  <si>
    <t>2 Strateginis tikslas. Gerinti gyvenimo kokybę, stiprinti socialinę sanglaudą ir užtikrinti visiems lygias galimybes</t>
  </si>
  <si>
    <t>Valstybės dotacijų, skirtų vykdyti valstybinėms (valstybės perduotoms savivaldybėms) funkcijoms, įsisavinimas (proc.)</t>
  </si>
  <si>
    <t>13</t>
  </si>
  <si>
    <t>01.06.01.02.</t>
  </si>
  <si>
    <t>Vaiko teisių apsauga</t>
  </si>
  <si>
    <t xml:space="preserve"> -</t>
  </si>
  <si>
    <t>Kitos socialinės paramos išmokų skyrimas ir mokėjimas</t>
  </si>
  <si>
    <t>Ginkluoto pasipriešinimo dalyvių išmokų gavėjų skaičius</t>
  </si>
  <si>
    <t>Kompensacijų  gavėjų skaičius</t>
  </si>
  <si>
    <t>Transporto išlaidų kompensacijų gavėjų skaičius</t>
  </si>
  <si>
    <t>10.03.01.01</t>
  </si>
  <si>
    <t>Laidojimo pašalpų gavėjų skaičius</t>
  </si>
  <si>
    <t>Piniginės socialinė paramos mokiniams skyrimas ir užtikrinimas</t>
  </si>
  <si>
    <t xml:space="preserve">Transporto lengvatų taikymo kompensavimas </t>
  </si>
  <si>
    <t>Savivaldybės biudžeto socialinės apsaugos funkcijų administravimas (proc.)</t>
  </si>
  <si>
    <t>Gerinti gyvenimo sąlygas bei mažinti socialinę atskirtį rajone</t>
  </si>
  <si>
    <t>Viešųjų darbų programos įgyvendinimas</t>
  </si>
  <si>
    <t>Pagal Viešųjų darbų programą įdarbintų asmenų skaičius</t>
  </si>
  <si>
    <t>06.06.01.01.</t>
  </si>
  <si>
    <t>Savivaldybės socialinių paslaugų įstaigų veiklos organizavimas</t>
  </si>
  <si>
    <t>Socialines paslaugas gavusių asmenų skaičius</t>
  </si>
  <si>
    <t>10.07.01.02</t>
  </si>
  <si>
    <t>10.04.01.01</t>
  </si>
  <si>
    <t>Kitos socialinės paramos išmokos</t>
  </si>
  <si>
    <t>Mokinių, gaunančių nemokamą maitinimą ir paramą mokinio reikmenims įsigyti, skaičius</t>
  </si>
  <si>
    <t>Asmenų, turinčių teisę į būsto šildymo išlaidų kompensaciją, skaičius</t>
  </si>
  <si>
    <t>Valstybės biudžeto lėšų,  soc. rizikos funkcijoms vykdyti, įsisavinimas (proc.)</t>
  </si>
  <si>
    <t>Suremontuotų socialinių butų skaičius</t>
  </si>
  <si>
    <t>Socialinės reabilitacijos neįgaliesiems bendruomenėje projektų finansavimas ir įgyvendinimas</t>
  </si>
  <si>
    <t>Sveikatos priežiūros specialistų etatų skaičius mokyklose</t>
  </si>
  <si>
    <t>14-21</t>
  </si>
  <si>
    <t>1.5</t>
  </si>
  <si>
    <t>7.1, 7.2, 7.3</t>
  </si>
  <si>
    <t>7.4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</si>
  <si>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</si>
  <si>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Ambulatorinę pagalbą teikiančiose sveikatos priežiūros įstaigose užregistruotų susirgimų skaičius, tenkantis 1000-iui asmenų</t>
  </si>
  <si>
    <t>Patenkintų prašymų socialinėms paslaugoms dalis, nuo bendro pateiktų prašymų skaičiaus (proc.)</t>
  </si>
  <si>
    <t>Socialinės pašalpos gavėjų dalis, nuo bendro savivaldybės gyventojų skaičiaus (proc.)</t>
  </si>
  <si>
    <t>E-2-1</t>
  </si>
  <si>
    <t>E-2-2</t>
  </si>
  <si>
    <t>E-2-3</t>
  </si>
  <si>
    <t>Savivaldybės biudžeto dalis, tenkanti socialiniai paramai (proc.)</t>
  </si>
  <si>
    <t>Vidutinis apsilankymų, tenkančių vienam Pakruojo pirminės sveikatos priežiūros įstaigose registruotam asmeniui, skaičius</t>
  </si>
  <si>
    <t>R-5-1-1</t>
  </si>
  <si>
    <t>R-5-1-2</t>
  </si>
  <si>
    <t>P-5-1-1-1</t>
  </si>
  <si>
    <t>P-5-1-1-2</t>
  </si>
  <si>
    <t>P-5-1-1-3</t>
  </si>
  <si>
    <t>P-5-1-1-4</t>
  </si>
  <si>
    <t>P-5-1-1-5</t>
  </si>
  <si>
    <t>P-5-1-1-6</t>
  </si>
  <si>
    <t>P-5-1-1-7</t>
  </si>
  <si>
    <t>P-5-1-1-8</t>
  </si>
  <si>
    <t>P-5-1-1-9</t>
  </si>
  <si>
    <t>P-5-1-1-10</t>
  </si>
  <si>
    <t>P-5-1-1-11</t>
  </si>
  <si>
    <t>P-5-1-1-12</t>
  </si>
  <si>
    <t>P-5-1-1-13</t>
  </si>
  <si>
    <t>Kitos socialinės paramos gavėjų skaičius</t>
  </si>
  <si>
    <t xml:space="preserve">Kredito, paimto daugiabučiam namui atnaujinti (modernizuoti) ir palūkanų apmokėjimas už asmenis, turinčius teisę į būsto šildymo išlaidų kompensaciją </t>
  </si>
  <si>
    <t>10.02.01.02;       10.07.01.01</t>
  </si>
  <si>
    <t>Užtikrinti socialinių išmokų ir kompensacijų mokėjimą rajono gyventojams</t>
  </si>
  <si>
    <t>Efektyviai organizuoti socialinių paslaugų teikimą ir skatinti neįgaliųjų socialinę integraciją</t>
  </si>
  <si>
    <t>E-2-4</t>
  </si>
  <si>
    <t>Registruotų bedarbių ir darbingo amžiaus gyventojų santykis (proc.)</t>
  </si>
  <si>
    <t>Atnaujintų (modernizuotų) daugiabučių namų dalis, nuo visų rajono daugiabučių namų skaičiaus (proc.)</t>
  </si>
  <si>
    <t>Gerinti gyvenimo kokybę, stiprinti socialinę sanglaudą ir užtikrinti visiems lygias galimybes</t>
  </si>
  <si>
    <t>Registruotų bedarbių skaičius rajone (tūkst.)</t>
  </si>
  <si>
    <t>Savivaldybės biudžeto dalis, skiriama prisidėti remiant daugiabučių namų atnaujinimo (modernizacijos) projektus (proc.)</t>
  </si>
  <si>
    <t>R-5-1-3</t>
  </si>
  <si>
    <t>R-5-1-4</t>
  </si>
  <si>
    <t>Daugiabučių namų atnaujinimo (modernizavimas) administravimas</t>
  </si>
  <si>
    <t>Kompensuotų lengvatinių vežėjimų skaičius</t>
  </si>
  <si>
    <t>07.04.01.02.</t>
  </si>
  <si>
    <t>Vyr. specialistų  skaičius</t>
  </si>
  <si>
    <t>Socialinių įstaigų remontas</t>
  </si>
  <si>
    <t>Socialinė priežiūra socialinės rizikos šeimoms teikti</t>
  </si>
  <si>
    <t>B</t>
  </si>
  <si>
    <t>V</t>
  </si>
  <si>
    <t>S</t>
  </si>
  <si>
    <t>D</t>
  </si>
  <si>
    <t xml:space="preserve"> 2.1.1.1. valstybinėms (perduotoms savivaldybėms) funkcijoms vykdyti (D)</t>
  </si>
  <si>
    <t>2.1.1.2. mokinio krepšeliui finansuoti (K)</t>
  </si>
  <si>
    <t>2.1.1.3. kita tikslinė dotacija (Z)</t>
  </si>
  <si>
    <t>2.1.1.4. tikslinė dotacija iš Valstybės investicijų programos (VIP)</t>
  </si>
  <si>
    <t>2.1.2. Savivaldybės biudžeto lėšos savarankiškoms funkcijoms (B)</t>
  </si>
  <si>
    <t>2.1.3. Biudžetinių įstaigų pajamos (S)</t>
  </si>
  <si>
    <t>2.1.4. Įmokos už išlaikymą švietimo, socialinės apsaugos ir kitose įstaigose (E)</t>
  </si>
  <si>
    <t>Socialinių įstaigų, kuriose atlikti remonto darbai, skaičius</t>
  </si>
  <si>
    <t>E-2-5</t>
  </si>
  <si>
    <t>Socialinis paslaugų teikimas, įstaigose, kurių savininkė/dalininkė yra valstybė ar savivaldybė arba nevyriausybinė organizacija</t>
  </si>
  <si>
    <t>06.01.01.01</t>
  </si>
  <si>
    <t>E</t>
  </si>
  <si>
    <t>Įmokos už išlaikymą švietimo, socialinės apsaugos ir kitose įstaigose</t>
  </si>
  <si>
    <t>13.1</t>
  </si>
  <si>
    <t>13.2</t>
  </si>
  <si>
    <t>13.3</t>
  </si>
  <si>
    <t>13.4</t>
  </si>
  <si>
    <t>13.5</t>
  </si>
  <si>
    <t>13.6</t>
  </si>
  <si>
    <t>13.7</t>
  </si>
  <si>
    <t>13.8</t>
  </si>
  <si>
    <t>2.1</t>
  </si>
  <si>
    <t>2.2</t>
  </si>
  <si>
    <t>2.3</t>
  </si>
  <si>
    <t>2.4</t>
  </si>
  <si>
    <t>2.5</t>
  </si>
  <si>
    <t>2.6</t>
  </si>
  <si>
    <t>2.7</t>
  </si>
  <si>
    <t>2.8</t>
  </si>
  <si>
    <t>5.1</t>
  </si>
  <si>
    <t>5.2</t>
  </si>
  <si>
    <t>5.3</t>
  </si>
  <si>
    <t>7.1</t>
  </si>
  <si>
    <t>7.2</t>
  </si>
  <si>
    <t>7.3</t>
  </si>
  <si>
    <t>6.1</t>
  </si>
  <si>
    <t>6.2</t>
  </si>
  <si>
    <t>6.3</t>
  </si>
  <si>
    <t>Daugiabučių namų, prie kurių atnaujinimo prisidėta, skaičius</t>
  </si>
  <si>
    <t>Socialinio būsto atnaujinimas,soc.busto fondo plėtra</t>
  </si>
  <si>
    <t>7,14,19,16,21,20,15,17</t>
  </si>
  <si>
    <t>10.05.01.01.</t>
  </si>
  <si>
    <t>1.5,14,17,19,15,16,21,20,18</t>
  </si>
  <si>
    <t>5.4</t>
  </si>
  <si>
    <t>5.5</t>
  </si>
  <si>
    <t>5.6</t>
  </si>
  <si>
    <t>5.7</t>
  </si>
  <si>
    <t>5.8</t>
  </si>
  <si>
    <t>5.9</t>
  </si>
  <si>
    <t>14</t>
  </si>
  <si>
    <t>15</t>
  </si>
  <si>
    <t>16</t>
  </si>
  <si>
    <t>17</t>
  </si>
  <si>
    <t>19</t>
  </si>
  <si>
    <t>20</t>
  </si>
  <si>
    <t>21</t>
  </si>
  <si>
    <t>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</si>
  <si>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</si>
  <si>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</si>
  <si>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</si>
  <si>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</si>
  <si>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</si>
  <si>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</si>
  <si>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</si>
  <si>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</si>
  <si>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</si>
  <si>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1.3</t>
  </si>
  <si>
    <t>P-5-1-1-14</t>
  </si>
  <si>
    <t>P-5-1-2-1</t>
  </si>
  <si>
    <t>P-5-1-2-2</t>
  </si>
  <si>
    <t>P-5-1-2-3</t>
  </si>
  <si>
    <t>P-5-1-2-4</t>
  </si>
  <si>
    <t>P-5-1-2-5</t>
  </si>
  <si>
    <t>P-5-1-3-1</t>
  </si>
  <si>
    <t>P-5-1-3-2</t>
  </si>
  <si>
    <t>P-5-1-3-3</t>
  </si>
  <si>
    <t>P-5-1-3-4</t>
  </si>
  <si>
    <t>P-5-1-3-5</t>
  </si>
  <si>
    <t>P-5-1-3-6</t>
  </si>
  <si>
    <t>P-5-1-4-1</t>
  </si>
  <si>
    <t>P-5-1-4-2</t>
  </si>
  <si>
    <t>Būsto nuomos ar išperkamosios būsto nuomos mokesčių dalies kompensacijos</t>
  </si>
  <si>
    <t>P-5-1-1-15</t>
  </si>
  <si>
    <t>10.07.01.01.</t>
  </si>
  <si>
    <t>trinti seniunijas</t>
  </si>
  <si>
    <t>AA</t>
  </si>
  <si>
    <t>Neįgaliųjų integracijos per kūno kultūrą ir sportą projektų finansavimas ir įgyvendinimas</t>
  </si>
  <si>
    <t>Kitos socialinės paramos išmokos (vienišų asmenų laidojimo išlaidos, vienkartinės pašalpos ir kitos)</t>
  </si>
  <si>
    <t>Institucijos išlaikymas (valdymo išlaidos)</t>
  </si>
  <si>
    <t>Specialistų skaičius</t>
  </si>
  <si>
    <t>7,7.2</t>
  </si>
  <si>
    <t>07.04.01.01</t>
  </si>
  <si>
    <t>Sveikatos priežiūros specialistų etatų skaičius biure</t>
  </si>
  <si>
    <t>Mokinių visuomenės sveikatos priežiūra</t>
  </si>
  <si>
    <t xml:space="preserve"> (tūkst.eurų)</t>
  </si>
  <si>
    <t>(tūkst.eurų)</t>
  </si>
  <si>
    <t>2.1.1.5. ES ir kitos tarptautinės paramos lėšos (ES)</t>
  </si>
  <si>
    <t>2.1.1.6. Kelių priežiūros ir plėtros programos lėšos (KD)</t>
  </si>
  <si>
    <t>2.1.5. Aplinkos apsaugos rėmimo specialiosios programos lėšos (B)</t>
  </si>
  <si>
    <t xml:space="preserve">Kompensacijų už būsto šildymą, kietą kurą, šaltą ir karštą vandenį ir kredito palūkanų dengimo skyrimas ir mokėjimas  </t>
  </si>
  <si>
    <t>Studijų rėmimas</t>
  </si>
  <si>
    <t>Gavėjų skaičius</t>
  </si>
  <si>
    <t>10.01.02.01   06.06.01.01</t>
  </si>
  <si>
    <t>07.06.01.02    07.04.01.02</t>
  </si>
  <si>
    <t>Sveikatos priežiūros įstaigų pastatų remontas</t>
  </si>
  <si>
    <t>Užsienyje mirusio (žuvusio) Lietuvos Respublikos  piliečio  palaikams parvežti į LR</t>
  </si>
  <si>
    <t>06.06.01.01</t>
  </si>
  <si>
    <t>Sveikatos priežiūros rėmimas įgyvendinant visuomenės sveikatos rėmimo specialiąją programą</t>
  </si>
  <si>
    <t>07.03.01.01</t>
  </si>
  <si>
    <t>Panaudota lėšų dalis (proc.)</t>
  </si>
  <si>
    <t>P-5-1-4-5</t>
  </si>
  <si>
    <t>Sveikatinimo veiklos priemonių įgyvendinimas VšĮ  Pakruojo ligonėje</t>
  </si>
  <si>
    <t xml:space="preserve"> TIKSLŲ, UŽDAVINIŲ, PRIEMONIŲ ASIGNAVIMŲ IR PRODUKTO VERTINIMO KRITERIJŲ SUVESTINĖ</t>
  </si>
  <si>
    <t>P-5-1-4-4</t>
  </si>
  <si>
    <t>2019-iesiems m.</t>
  </si>
  <si>
    <t>14-21-7.1</t>
  </si>
  <si>
    <t>ES</t>
  </si>
  <si>
    <t>Pakruojo rajono savivaldybės smurto artimoje aplinkoje prevencijos ir pagalbos teikimo nukentėjusiems asmenims programos įgyvendinimas</t>
  </si>
  <si>
    <t>Įgyvendintų programų skaičius</t>
  </si>
  <si>
    <t>Pagalbos labiausiai skurstantiems rajono gyventojams programos įgyvendinimas</t>
  </si>
  <si>
    <t>Užimtumo didinimo programa</t>
  </si>
  <si>
    <t>04.01.02.01</t>
  </si>
  <si>
    <t>Projektuose dalyvavusių asmenų skaičius</t>
  </si>
  <si>
    <t>Kompleksinių paslaugų teikimo šeimai programos įgyvendinimas</t>
  </si>
  <si>
    <t>Integralios pagalbos į namus programos įgyvendinimas</t>
  </si>
  <si>
    <t>Neįgaliųjų socialinė integracija</t>
  </si>
  <si>
    <t>Dalyvavusių asmenų skaičius</t>
  </si>
  <si>
    <t>2019 metų asignavimų projektas</t>
  </si>
  <si>
    <t>1 lentelė. SOCIALIAI SAUGIOS IR SVEIKOS VISUOMENĖS FORMAVIMO PROGRAMOS NR. 5</t>
  </si>
  <si>
    <t>10.09.01.01</t>
  </si>
  <si>
    <t>2.2.1. Valstybės biudžeto lėšos (V)</t>
  </si>
  <si>
    <t>2.2.2. Banko paskolos lėšos (Savivaldybės ilgalaikė paskola) (P)</t>
  </si>
  <si>
    <t>2.2.3. Banko paskolos lėšos (Finansų ministerijos suteikta EIB paskola) (P (EIB))</t>
  </si>
  <si>
    <t>2.2.4. 2 % soc. paramos lėšų (KT P)</t>
  </si>
  <si>
    <t>1.6</t>
  </si>
  <si>
    <t>ES ir kitos tarptautinės paramos lėšos (ES)</t>
  </si>
  <si>
    <t>1 lentelė. SOCIALIAI SAUGIOS IR SVEIKOS VISUOMENĖS FORMAVIMO PROGRAMOS</t>
  </si>
  <si>
    <t>LĖŠŲ POREIKIS  (ASIGNAVIMAI) IR NUMATOMI FINANSAVIMO ŠALTINIAI</t>
  </si>
  <si>
    <t xml:space="preserve"> 3 lentelė. SOCIALIAI SAUGIOS IR SVEIKOS VISUOMENĖS FORMAVIMO PROGRAMOS VERTINIMO KRITERIJAI</t>
  </si>
  <si>
    <t xml:space="preserve"> Gavėjų skaičius</t>
  </si>
  <si>
    <t>P-5-1-2-7</t>
  </si>
  <si>
    <t>P-5-1-2-8</t>
  </si>
  <si>
    <t>P-5-1-2-9</t>
  </si>
  <si>
    <t>P-5-1-3-7</t>
  </si>
  <si>
    <t>P-5-1-3-8</t>
  </si>
  <si>
    <t>P-5-1-3-9</t>
  </si>
  <si>
    <t>P-5-1-3-10</t>
  </si>
  <si>
    <t>Bendruomenių gebėjimų stiprinimas savižudybių prevencijos srityje</t>
  </si>
  <si>
    <t>P-5-1-4-6</t>
  </si>
  <si>
    <t>2020-ųjų m. asignavimų projektas</t>
  </si>
  <si>
    <t>2020-iesiems m.</t>
  </si>
  <si>
    <t>Aplinkos apsaugos lėšos</t>
  </si>
  <si>
    <t>Šeimos stiprinimo politikos priemonių įgyvendinimas</t>
  </si>
  <si>
    <t>2018 m. asignavimų projektas patvirtintas                       taryboje</t>
  </si>
  <si>
    <t>2019 m. asignavimų projektas</t>
  </si>
  <si>
    <t>2021-ųjų m. asignavimų projektas</t>
  </si>
  <si>
    <t>2021-iesiems m.</t>
  </si>
  <si>
    <t>2018 metų asignavimų projektas patvirtintas taryboje</t>
  </si>
  <si>
    <t>2020 metų asignavimų projektas</t>
  </si>
  <si>
    <t>2021 metų asignavimų projektas</t>
  </si>
  <si>
    <t>2020-ųjų m.   planas</t>
  </si>
  <si>
    <t>Institucinės globos pertvarka:investicijos į infrastruktūrą.</t>
  </si>
  <si>
    <t>10.02.01.01</t>
  </si>
  <si>
    <t>1.5,14,15,16,17,18,19,20,21,7.1</t>
  </si>
  <si>
    <t>7,7,1</t>
  </si>
  <si>
    <t>Vaikų gerovės ir saugumo didinimo, paslaugų šeimai, globėjams kokybės didinimo bei prienamumo plėtra.</t>
  </si>
  <si>
    <t>Šeimos modelio bendruomeninių vaikų globos namų paslaugos vaikams, netekusiems tėvų globos, ir jų šeimoms</t>
  </si>
  <si>
    <t>10.01.02.01 10.02.01.02;       10.07.01.01, 10.04.01.01 10.01.02.02</t>
  </si>
  <si>
    <t>2019-ųjų m.  planas</t>
  </si>
  <si>
    <t>2021-ųjų m.  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</si>
</sst>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L_t_-;\-* #,##0.00\ _L_t_-;_-* &quot;-&quot;??\ _L_t_-;_-@_-"/>
    <numFmt numFmtId="165" formatCode="0.0"/>
    <numFmt numFmtId="166" formatCode="0.000"/>
    <numFmt numFmtId="167" formatCode="#,##0.0"/>
  </numFmts>
  <fonts count="25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name val="Times New Roman Baltic"/>
      <charset val="186"/>
    </font>
    <font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7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7" fillId="0" borderId="0" xfId="4" applyNumberFormat="1" applyFont="1" applyFill="1" applyBorder="1" applyAlignment="1" applyProtection="1">
      <alignment horizontal="center" vertical="center" wrapText="1"/>
    </xf>
    <xf numFmtId="165" fontId="4" fillId="0" borderId="0" xfId="4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165" fontId="4" fillId="4" borderId="15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/>
    </xf>
    <xf numFmtId="165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vertical="center" wrapText="1"/>
    </xf>
    <xf numFmtId="165" fontId="4" fillId="4" borderId="23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4" fillId="4" borderId="11" xfId="0" applyNumberFormat="1" applyFont="1" applyFill="1" applyBorder="1" applyAlignment="1">
      <alignment horizontal="center" vertical="center" wrapText="1"/>
    </xf>
    <xf numFmtId="165" fontId="4" fillId="4" borderId="6" xfId="1" applyNumberFormat="1" applyFont="1" applyFill="1" applyBorder="1" applyAlignment="1">
      <alignment horizontal="center" vertical="center"/>
    </xf>
    <xf numFmtId="165" fontId="4" fillId="4" borderId="7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5" fontId="4" fillId="4" borderId="8" xfId="1" applyNumberFormat="1" applyFont="1" applyFill="1" applyBorder="1" applyAlignment="1">
      <alignment horizontal="center" vertical="center"/>
    </xf>
    <xf numFmtId="165" fontId="4" fillId="4" borderId="23" xfId="1" applyNumberFormat="1" applyFont="1" applyFill="1" applyBorder="1" applyAlignment="1">
      <alignment horizontal="center" vertical="center"/>
    </xf>
    <xf numFmtId="165" fontId="4" fillId="4" borderId="22" xfId="0" applyNumberFormat="1" applyFont="1" applyFill="1" applyBorder="1" applyAlignment="1">
      <alignment horizontal="center" vertical="center" wrapText="1"/>
    </xf>
    <xf numFmtId="165" fontId="4" fillId="4" borderId="15" xfId="1" applyNumberFormat="1" applyFont="1" applyFill="1" applyBorder="1" applyAlignment="1">
      <alignment horizontal="center" vertical="center"/>
    </xf>
    <xf numFmtId="165" fontId="4" fillId="4" borderId="16" xfId="1" applyNumberFormat="1" applyFont="1" applyFill="1" applyBorder="1" applyAlignment="1">
      <alignment horizontal="center" vertical="center"/>
    </xf>
    <xf numFmtId="165" fontId="4" fillId="4" borderId="17" xfId="1" applyNumberFormat="1" applyFont="1" applyFill="1" applyBorder="1" applyAlignment="1">
      <alignment horizontal="center" vertical="center"/>
    </xf>
    <xf numFmtId="165" fontId="4" fillId="4" borderId="24" xfId="1" applyNumberFormat="1" applyFont="1" applyFill="1" applyBorder="1" applyAlignment="1">
      <alignment horizontal="center" vertical="center"/>
    </xf>
    <xf numFmtId="165" fontId="3" fillId="11" borderId="11" xfId="0" applyNumberFormat="1" applyFont="1" applyFill="1" applyBorder="1" applyAlignment="1">
      <alignment horizontal="center" vertical="center" wrapText="1"/>
    </xf>
    <xf numFmtId="165" fontId="3" fillId="11" borderId="8" xfId="1" applyNumberFormat="1" applyFont="1" applyFill="1" applyBorder="1" applyAlignment="1">
      <alignment horizontal="center" vertical="center"/>
    </xf>
    <xf numFmtId="165" fontId="3" fillId="11" borderId="23" xfId="1" applyNumberFormat="1" applyFont="1" applyFill="1" applyBorder="1" applyAlignment="1">
      <alignment horizontal="center" vertical="center"/>
    </xf>
    <xf numFmtId="165" fontId="16" fillId="4" borderId="7" xfId="0" applyNumberFormat="1" applyFont="1" applyFill="1" applyBorder="1" applyAlignment="1">
      <alignment horizontal="center" vertical="center"/>
    </xf>
    <xf numFmtId="165" fontId="16" fillId="4" borderId="8" xfId="0" applyNumberFormat="1" applyFont="1" applyFill="1" applyBorder="1" applyAlignment="1">
      <alignment horizontal="center" vertical="center"/>
    </xf>
    <xf numFmtId="165" fontId="16" fillId="4" borderId="23" xfId="0" applyNumberFormat="1" applyFont="1" applyFill="1" applyBorder="1" applyAlignment="1">
      <alignment horizontal="center" vertical="center"/>
    </xf>
    <xf numFmtId="165" fontId="16" fillId="4" borderId="15" xfId="0" applyNumberFormat="1" applyFont="1" applyFill="1" applyBorder="1" applyAlignment="1">
      <alignment horizontal="center" vertical="center"/>
    </xf>
    <xf numFmtId="165" fontId="16" fillId="4" borderId="16" xfId="0" applyNumberFormat="1" applyFont="1" applyFill="1" applyBorder="1" applyAlignment="1">
      <alignment horizontal="center" vertical="center"/>
    </xf>
    <xf numFmtId="165" fontId="16" fillId="4" borderId="17" xfId="0" applyNumberFormat="1" applyFont="1" applyFill="1" applyBorder="1" applyAlignment="1">
      <alignment horizontal="center" vertical="center"/>
    </xf>
    <xf numFmtId="165" fontId="16" fillId="4" borderId="2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165" fontId="4" fillId="8" borderId="26" xfId="0" applyNumberFormat="1" applyFont="1" applyFill="1" applyBorder="1" applyAlignment="1">
      <alignment horizontal="center" vertical="center"/>
    </xf>
    <xf numFmtId="165" fontId="4" fillId="8" borderId="27" xfId="0" applyNumberFormat="1" applyFont="1" applyFill="1" applyBorder="1" applyAlignment="1">
      <alignment horizontal="center" vertical="center"/>
    </xf>
    <xf numFmtId="165" fontId="4" fillId="8" borderId="28" xfId="0" applyNumberFormat="1" applyFont="1" applyFill="1" applyBorder="1" applyAlignment="1">
      <alignment horizontal="center" vertical="center"/>
    </xf>
    <xf numFmtId="165" fontId="4" fillId="8" borderId="31" xfId="0" applyNumberFormat="1" applyFont="1" applyFill="1" applyBorder="1" applyAlignment="1">
      <alignment horizontal="center" vertical="center"/>
    </xf>
    <xf numFmtId="165" fontId="4" fillId="8" borderId="29" xfId="0" applyNumberFormat="1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vertical="top" wrapText="1"/>
    </xf>
    <xf numFmtId="165" fontId="14" fillId="4" borderId="9" xfId="0" applyNumberFormat="1" applyFont="1" applyFill="1" applyBorder="1" applyAlignment="1">
      <alignment horizontal="center" vertical="center" wrapText="1"/>
    </xf>
    <xf numFmtId="165" fontId="14" fillId="4" borderId="10" xfId="0" applyNumberFormat="1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vertical="top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Border="1" applyAlignment="1">
      <alignment horizontal="center" vertical="center" wrapText="1"/>
    </xf>
    <xf numFmtId="165" fontId="14" fillId="0" borderId="2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top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vertical="top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6" xfId="0" applyNumberFormat="1" applyFont="1" applyBorder="1" applyAlignment="1">
      <alignment horizontal="center" vertical="center" wrapText="1"/>
    </xf>
    <xf numFmtId="165" fontId="14" fillId="0" borderId="17" xfId="0" applyNumberFormat="1" applyFont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left" vertical="top" wrapText="1"/>
    </xf>
    <xf numFmtId="0" fontId="14" fillId="5" borderId="40" xfId="0" applyFont="1" applyFill="1" applyBorder="1" applyAlignment="1">
      <alignment horizontal="left" vertical="center" wrapText="1"/>
    </xf>
    <xf numFmtId="165" fontId="14" fillId="0" borderId="21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vertical="top" wrapText="1"/>
    </xf>
    <xf numFmtId="165" fontId="9" fillId="0" borderId="8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top" wrapText="1"/>
    </xf>
    <xf numFmtId="0" fontId="14" fillId="0" borderId="41" xfId="0" applyFont="1" applyBorder="1" applyAlignment="1">
      <alignment vertical="top" wrapText="1"/>
    </xf>
    <xf numFmtId="165" fontId="14" fillId="0" borderId="7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 wrapText="1"/>
    </xf>
    <xf numFmtId="0" fontId="9" fillId="0" borderId="42" xfId="0" applyFont="1" applyBorder="1"/>
    <xf numFmtId="0" fontId="9" fillId="0" borderId="1" xfId="0" applyFont="1" applyBorder="1"/>
    <xf numFmtId="0" fontId="9" fillId="0" borderId="13" xfId="0" applyFont="1" applyBorder="1"/>
    <xf numFmtId="165" fontId="3" fillId="5" borderId="23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17" fillId="0" borderId="23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165" fontId="4" fillId="12" borderId="6" xfId="0" applyNumberFormat="1" applyFont="1" applyFill="1" applyBorder="1" applyAlignment="1">
      <alignment horizontal="center" vertical="center"/>
    </xf>
    <xf numFmtId="165" fontId="4" fillId="12" borderId="7" xfId="0" applyNumberFormat="1" applyFont="1" applyFill="1" applyBorder="1" applyAlignment="1">
      <alignment horizontal="center" vertical="center"/>
    </xf>
    <xf numFmtId="165" fontId="4" fillId="12" borderId="8" xfId="0" applyNumberFormat="1" applyFont="1" applyFill="1" applyBorder="1" applyAlignment="1">
      <alignment horizontal="center" vertical="center"/>
    </xf>
    <xf numFmtId="165" fontId="16" fillId="12" borderId="16" xfId="1" applyNumberFormat="1" applyFont="1" applyFill="1" applyBorder="1" applyAlignment="1">
      <alignment horizontal="center" vertical="center"/>
    </xf>
    <xf numFmtId="165" fontId="16" fillId="12" borderId="17" xfId="1" applyNumberFormat="1" applyFont="1" applyFill="1" applyBorder="1" applyAlignment="1">
      <alignment horizontal="center" vertical="center"/>
    </xf>
    <xf numFmtId="165" fontId="16" fillId="12" borderId="24" xfId="1" applyNumberFormat="1" applyFont="1" applyFill="1" applyBorder="1" applyAlignment="1">
      <alignment horizontal="center" vertical="center"/>
    </xf>
    <xf numFmtId="165" fontId="4" fillId="12" borderId="16" xfId="0" applyNumberFormat="1" applyFont="1" applyFill="1" applyBorder="1" applyAlignment="1">
      <alignment horizontal="center" vertical="center"/>
    </xf>
    <xf numFmtId="165" fontId="4" fillId="12" borderId="17" xfId="0" applyNumberFormat="1" applyFont="1" applyFill="1" applyBorder="1" applyAlignment="1">
      <alignment horizontal="center" vertical="center"/>
    </xf>
    <xf numFmtId="165" fontId="4" fillId="12" borderId="15" xfId="0" applyNumberFormat="1" applyFont="1" applyFill="1" applyBorder="1" applyAlignment="1">
      <alignment horizontal="center" vertical="center"/>
    </xf>
    <xf numFmtId="167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165" fontId="9" fillId="0" borderId="7" xfId="0" applyNumberFormat="1" applyFont="1" applyFill="1" applyBorder="1" applyAlignment="1">
      <alignment horizontal="center" vertical="center"/>
    </xf>
    <xf numFmtId="167" fontId="9" fillId="0" borderId="7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16" fillId="4" borderId="7" xfId="1" applyNumberFormat="1" applyFont="1" applyFill="1" applyBorder="1" applyAlignment="1">
      <alignment horizontal="center" vertical="center"/>
    </xf>
    <xf numFmtId="165" fontId="16" fillId="4" borderId="8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/>
    </xf>
    <xf numFmtId="2" fontId="3" fillId="0" borderId="13" xfId="0" applyNumberFormat="1" applyFont="1" applyBorder="1" applyAlignment="1">
      <alignment horizontal="center" vertical="center" textRotation="90"/>
    </xf>
    <xf numFmtId="165" fontId="17" fillId="0" borderId="8" xfId="1" applyNumberFormat="1" applyFont="1" applyFill="1" applyBorder="1" applyAlignment="1">
      <alignment horizontal="center" vertical="center"/>
    </xf>
    <xf numFmtId="165" fontId="17" fillId="0" borderId="23" xfId="1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65" fontId="17" fillId="0" borderId="7" xfId="1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11" borderId="6" xfId="1" applyNumberFormat="1" applyFont="1" applyFill="1" applyBorder="1" applyAlignment="1">
      <alignment horizontal="center" vertical="center"/>
    </xf>
    <xf numFmtId="165" fontId="3" fillId="11" borderId="7" xfId="1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65" fontId="4" fillId="4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center" vertical="center"/>
    </xf>
    <xf numFmtId="165" fontId="17" fillId="0" borderId="52" xfId="0" applyNumberFormat="1" applyFont="1" applyFill="1" applyBorder="1" applyAlignment="1">
      <alignment horizontal="center" vertical="center"/>
    </xf>
    <xf numFmtId="165" fontId="16" fillId="4" borderId="52" xfId="0" applyNumberFormat="1" applyFont="1" applyFill="1" applyBorder="1" applyAlignment="1">
      <alignment horizontal="center" vertical="center"/>
    </xf>
    <xf numFmtId="165" fontId="17" fillId="0" borderId="52" xfId="1" applyNumberFormat="1" applyFont="1" applyFill="1" applyBorder="1" applyAlignment="1">
      <alignment horizontal="center" vertical="center"/>
    </xf>
    <xf numFmtId="165" fontId="16" fillId="12" borderId="53" xfId="1" applyNumberFormat="1" applyFont="1" applyFill="1" applyBorder="1" applyAlignment="1">
      <alignment horizontal="center" vertical="center"/>
    </xf>
    <xf numFmtId="165" fontId="3" fillId="0" borderId="47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52" xfId="0" applyNumberFormat="1" applyFont="1" applyBorder="1" applyAlignment="1">
      <alignment horizontal="center" vertical="center"/>
    </xf>
    <xf numFmtId="165" fontId="4" fillId="4" borderId="52" xfId="0" applyNumberFormat="1" applyFont="1" applyFill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5" fontId="4" fillId="8" borderId="5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19" fillId="0" borderId="0" xfId="4" applyNumberFormat="1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2" fontId="9" fillId="0" borderId="7" xfId="0" applyNumberFormat="1" applyFont="1" applyBorder="1" applyAlignment="1">
      <alignment horizontal="left" vertical="center" wrapText="1"/>
    </xf>
    <xf numFmtId="165" fontId="3" fillId="11" borderId="0" xfId="0" applyNumberFormat="1" applyFont="1" applyFill="1" applyAlignment="1">
      <alignment vertical="center"/>
    </xf>
    <xf numFmtId="165" fontId="3" fillId="0" borderId="4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4" fillId="3" borderId="37" xfId="0" applyNumberFormat="1" applyFont="1" applyFill="1" applyBorder="1" applyAlignment="1">
      <alignment horizontal="center" vertical="center"/>
    </xf>
    <xf numFmtId="0" fontId="20" fillId="17" borderId="0" xfId="0" applyFont="1" applyFill="1" applyAlignment="1">
      <alignment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9" fillId="0" borderId="0" xfId="0" applyNumberFormat="1" applyFont="1"/>
    <xf numFmtId="49" fontId="4" fillId="3" borderId="9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5" borderId="8" xfId="0" applyNumberFormat="1" applyFont="1" applyFill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/>
    </xf>
    <xf numFmtId="165" fontId="4" fillId="3" borderId="54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165" fontId="16" fillId="12" borderId="7" xfId="1" applyNumberFormat="1" applyFont="1" applyFill="1" applyBorder="1" applyAlignment="1">
      <alignment horizontal="center" vertical="center"/>
    </xf>
    <xf numFmtId="165" fontId="16" fillId="12" borderId="49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65" fontId="3" fillId="0" borderId="18" xfId="1" applyNumberFormat="1" applyFont="1" applyFill="1" applyBorder="1" applyAlignment="1">
      <alignment horizontal="center" vertical="center"/>
    </xf>
    <xf numFmtId="165" fontId="16" fillId="4" borderId="18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>
      <alignment horizontal="center" vertical="center"/>
    </xf>
    <xf numFmtId="165" fontId="16" fillId="4" borderId="18" xfId="1" applyNumberFormat="1" applyFont="1" applyFill="1" applyBorder="1" applyAlignment="1">
      <alignment horizontal="center" vertical="center"/>
    </xf>
    <xf numFmtId="165" fontId="17" fillId="0" borderId="18" xfId="1" applyNumberFormat="1" applyFont="1" applyFill="1" applyBorder="1" applyAlignment="1">
      <alignment horizontal="center" vertical="center"/>
    </xf>
    <xf numFmtId="165" fontId="16" fillId="12" borderId="18" xfId="1" applyNumberFormat="1" applyFont="1" applyFill="1" applyBorder="1" applyAlignment="1">
      <alignment horizontal="center" vertical="center"/>
    </xf>
    <xf numFmtId="165" fontId="4" fillId="3" borderId="59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49" fontId="17" fillId="0" borderId="8" xfId="2" applyNumberFormat="1" applyFont="1" applyBorder="1" applyAlignment="1">
      <alignment horizontal="center" vertical="center" wrapText="1"/>
    </xf>
    <xf numFmtId="1" fontId="3" fillId="0" borderId="8" xfId="3" applyNumberFormat="1" applyFont="1" applyFill="1" applyBorder="1" applyAlignment="1">
      <alignment horizontal="center" vertical="center" wrapText="1"/>
    </xf>
    <xf numFmtId="165" fontId="4" fillId="12" borderId="17" xfId="0" applyNumberFormat="1" applyFont="1" applyFill="1" applyBorder="1" applyAlignment="1">
      <alignment horizontal="center" vertical="center" wrapText="1"/>
    </xf>
    <xf numFmtId="165" fontId="4" fillId="12" borderId="8" xfId="0" applyNumberFormat="1" applyFont="1" applyFill="1" applyBorder="1" applyAlignment="1">
      <alignment horizontal="center" vertical="center" wrapText="1"/>
    </xf>
    <xf numFmtId="165" fontId="15" fillId="0" borderId="52" xfId="0" applyNumberFormat="1" applyFont="1" applyFill="1" applyBorder="1" applyAlignment="1">
      <alignment horizontal="center" vertical="center"/>
    </xf>
    <xf numFmtId="165" fontId="15" fillId="5" borderId="52" xfId="0" applyNumberFormat="1" applyFont="1" applyFill="1" applyBorder="1" applyAlignment="1">
      <alignment horizontal="center" vertical="center"/>
    </xf>
    <xf numFmtId="165" fontId="4" fillId="0" borderId="52" xfId="0" applyNumberFormat="1" applyFont="1" applyFill="1" applyBorder="1" applyAlignment="1">
      <alignment horizontal="center" vertical="center"/>
    </xf>
    <xf numFmtId="165" fontId="3" fillId="11" borderId="52" xfId="1" applyNumberFormat="1" applyFont="1" applyFill="1" applyBorder="1" applyAlignment="1">
      <alignment horizontal="center" vertical="center"/>
    </xf>
    <xf numFmtId="165" fontId="4" fillId="4" borderId="53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4" fillId="4" borderId="38" xfId="0" applyNumberFormat="1" applyFont="1" applyFill="1" applyBorder="1" applyAlignment="1">
      <alignment horizontal="center" vertical="center" wrapText="1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165" fontId="4" fillId="4" borderId="13" xfId="1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165" fontId="3" fillId="0" borderId="57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center" vertical="center"/>
    </xf>
    <xf numFmtId="165" fontId="4" fillId="4" borderId="61" xfId="0" applyNumberFormat="1" applyFont="1" applyFill="1" applyBorder="1" applyAlignment="1">
      <alignment horizontal="center" vertical="center"/>
    </xf>
    <xf numFmtId="165" fontId="4" fillId="4" borderId="48" xfId="0" applyNumberFormat="1" applyFont="1" applyFill="1" applyBorder="1" applyAlignment="1">
      <alignment horizontal="center" vertical="center"/>
    </xf>
    <xf numFmtId="165" fontId="4" fillId="4" borderId="61" xfId="1" applyNumberFormat="1" applyFont="1" applyFill="1" applyBorder="1" applyAlignment="1">
      <alignment horizontal="center" vertical="center"/>
    </xf>
    <xf numFmtId="165" fontId="4" fillId="4" borderId="48" xfId="1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5" borderId="8" xfId="0" applyNumberFormat="1" applyFont="1" applyFill="1" applyBorder="1" applyAlignment="1">
      <alignment horizontal="center" vertical="center"/>
    </xf>
    <xf numFmtId="165" fontId="17" fillId="0" borderId="7" xfId="1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165" fontId="17" fillId="0" borderId="8" xfId="1" applyNumberFormat="1" applyFont="1" applyFill="1" applyBorder="1" applyAlignment="1">
      <alignment horizontal="center" vertical="center"/>
    </xf>
    <xf numFmtId="165" fontId="17" fillId="0" borderId="18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165" fontId="4" fillId="2" borderId="26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65" fontId="4" fillId="8" borderId="59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17" fillId="0" borderId="7" xfId="1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 wrapText="1"/>
    </xf>
    <xf numFmtId="165" fontId="17" fillId="0" borderId="18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5" fontId="16" fillId="4" borderId="4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65" fontId="16" fillId="4" borderId="6" xfId="0" applyNumberFormat="1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65" fontId="4" fillId="12" borderId="1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17" fillId="0" borderId="18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5" fontId="4" fillId="4" borderId="21" xfId="1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/>
    </xf>
    <xf numFmtId="165" fontId="16" fillId="12" borderId="65" xfId="1" applyNumberFormat="1" applyFont="1" applyFill="1" applyBorder="1" applyAlignment="1">
      <alignment horizontal="center" vertical="center"/>
    </xf>
    <xf numFmtId="165" fontId="17" fillId="0" borderId="65" xfId="1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 wrapText="1"/>
    </xf>
    <xf numFmtId="165" fontId="4" fillId="12" borderId="65" xfId="0" applyNumberFormat="1" applyFont="1" applyFill="1" applyBorder="1" applyAlignment="1">
      <alignment horizontal="center" vertical="center" wrapText="1"/>
    </xf>
    <xf numFmtId="165" fontId="4" fillId="0" borderId="65" xfId="1" applyNumberFormat="1" applyFont="1" applyFill="1" applyBorder="1" applyAlignment="1">
      <alignment horizontal="center" vertical="center"/>
    </xf>
    <xf numFmtId="165" fontId="3" fillId="0" borderId="66" xfId="1" applyNumberFormat="1" applyFont="1" applyFill="1" applyBorder="1" applyAlignment="1">
      <alignment horizontal="center" vertical="center"/>
    </xf>
    <xf numFmtId="165" fontId="16" fillId="12" borderId="66" xfId="1" applyNumberFormat="1" applyFont="1" applyFill="1" applyBorder="1" applyAlignment="1">
      <alignment horizontal="center" vertical="center"/>
    </xf>
    <xf numFmtId="165" fontId="17" fillId="0" borderId="66" xfId="1" applyNumberFormat="1" applyFont="1" applyFill="1" applyBorder="1" applyAlignment="1">
      <alignment horizontal="center" vertical="center"/>
    </xf>
    <xf numFmtId="165" fontId="4" fillId="12" borderId="18" xfId="0" applyNumberFormat="1" applyFont="1" applyFill="1" applyBorder="1" applyAlignment="1">
      <alignment horizontal="center" vertical="center"/>
    </xf>
    <xf numFmtId="165" fontId="15" fillId="0" borderId="7" xfId="1" applyNumberFormat="1" applyFont="1" applyFill="1" applyBorder="1" applyAlignment="1">
      <alignment horizontal="center" vertical="center"/>
    </xf>
    <xf numFmtId="165" fontId="15" fillId="0" borderId="23" xfId="0" applyNumberFormat="1" applyFont="1" applyFill="1" applyBorder="1" applyAlignment="1">
      <alignment horizontal="center" vertical="center"/>
    </xf>
    <xf numFmtId="165" fontId="15" fillId="0" borderId="8" xfId="1" applyNumberFormat="1" applyFont="1" applyFill="1" applyBorder="1" applyAlignment="1">
      <alignment horizontal="center" vertical="center"/>
    </xf>
    <xf numFmtId="165" fontId="21" fillId="0" borderId="7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wrapText="1"/>
    </xf>
    <xf numFmtId="165" fontId="4" fillId="11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3" fillId="11" borderId="16" xfId="0" applyNumberFormat="1" applyFont="1" applyFill="1" applyBorder="1" applyAlignment="1">
      <alignment horizontal="center" vertical="center"/>
    </xf>
    <xf numFmtId="0" fontId="6" fillId="7" borderId="7" xfId="4" applyFont="1" applyFill="1" applyBorder="1" applyAlignment="1">
      <alignment horizontal="center" vertical="center"/>
    </xf>
    <xf numFmtId="165" fontId="7" fillId="6" borderId="7" xfId="4" applyNumberFormat="1" applyFont="1" applyFill="1" applyBorder="1" applyAlignment="1" applyProtection="1">
      <alignment horizontal="center" vertical="center" wrapText="1"/>
    </xf>
    <xf numFmtId="0" fontId="6" fillId="15" borderId="7" xfId="4" applyFont="1" applyFill="1" applyBorder="1" applyAlignment="1">
      <alignment horizontal="center" vertical="center"/>
    </xf>
    <xf numFmtId="165" fontId="7" fillId="16" borderId="7" xfId="4" applyNumberFormat="1" applyFont="1" applyFill="1" applyBorder="1" applyAlignment="1" applyProtection="1">
      <alignment horizontal="center" vertical="center" wrapText="1"/>
    </xf>
    <xf numFmtId="165" fontId="4" fillId="15" borderId="7" xfId="4" applyNumberFormat="1" applyFont="1" applyFill="1" applyBorder="1" applyAlignment="1">
      <alignment horizontal="center" vertical="center"/>
    </xf>
    <xf numFmtId="165" fontId="17" fillId="0" borderId="18" xfId="1" applyNumberFormat="1" applyFont="1" applyFill="1" applyBorder="1" applyAlignment="1">
      <alignment horizontal="center" vertical="center"/>
    </xf>
    <xf numFmtId="165" fontId="17" fillId="0" borderId="7" xfId="1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 wrapText="1"/>
    </xf>
    <xf numFmtId="165" fontId="22" fillId="12" borderId="6" xfId="0" applyNumberFormat="1" applyFont="1" applyFill="1" applyBorder="1" applyAlignment="1">
      <alignment horizontal="center" vertical="center"/>
    </xf>
    <xf numFmtId="165" fontId="22" fillId="12" borderId="7" xfId="0" applyNumberFormat="1" applyFont="1" applyFill="1" applyBorder="1" applyAlignment="1">
      <alignment horizontal="center" vertical="center"/>
    </xf>
    <xf numFmtId="165" fontId="22" fillId="12" borderId="8" xfId="0" applyNumberFormat="1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 wrapText="1"/>
    </xf>
    <xf numFmtId="165" fontId="4" fillId="12" borderId="23" xfId="0" applyNumberFormat="1" applyFont="1" applyFill="1" applyBorder="1" applyAlignment="1">
      <alignment horizontal="center" vertical="center"/>
    </xf>
    <xf numFmtId="165" fontId="3" fillId="11" borderId="6" xfId="0" applyNumberFormat="1" applyFont="1" applyFill="1" applyBorder="1" applyAlignment="1">
      <alignment horizontal="center" vertical="center"/>
    </xf>
    <xf numFmtId="165" fontId="3" fillId="11" borderId="23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165" fontId="4" fillId="4" borderId="2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16" fillId="4" borderId="64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165" fontId="16" fillId="4" borderId="46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/>
    </xf>
    <xf numFmtId="165" fontId="16" fillId="4" borderId="5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65" fontId="4" fillId="12" borderId="1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vertical="center"/>
    </xf>
    <xf numFmtId="165" fontId="4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5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70" xfId="0" applyFont="1" applyBorder="1" applyAlignment="1">
      <alignment vertical="center" wrapText="1"/>
    </xf>
    <xf numFmtId="0" fontId="23" fillId="0" borderId="70" xfId="0" applyFont="1" applyFill="1" applyBorder="1" applyAlignment="1">
      <alignment vertical="center" wrapText="1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 wrapText="1"/>
    </xf>
    <xf numFmtId="165" fontId="3" fillId="11" borderId="65" xfId="0" applyNumberFormat="1" applyFont="1" applyFill="1" applyBorder="1" applyAlignment="1">
      <alignment horizontal="center" vertical="center" wrapText="1"/>
    </xf>
    <xf numFmtId="1" fontId="17" fillId="0" borderId="64" xfId="0" applyNumberFormat="1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/>
    </xf>
    <xf numFmtId="165" fontId="17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/>
    </xf>
    <xf numFmtId="1" fontId="17" fillId="0" borderId="64" xfId="0" applyNumberFormat="1" applyFont="1" applyFill="1" applyBorder="1" applyAlignment="1">
      <alignment horizontal="left" vertical="center" wrapText="1"/>
    </xf>
    <xf numFmtId="165" fontId="16" fillId="11" borderId="16" xfId="0" applyNumberFormat="1" applyFont="1" applyFill="1" applyBorder="1" applyAlignment="1">
      <alignment horizontal="center" vertical="center"/>
    </xf>
    <xf numFmtId="165" fontId="16" fillId="11" borderId="17" xfId="0" applyNumberFormat="1" applyFont="1" applyFill="1" applyBorder="1" applyAlignment="1">
      <alignment horizontal="center" vertical="center"/>
    </xf>
    <xf numFmtId="165" fontId="16" fillId="11" borderId="15" xfId="0" applyNumberFormat="1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 wrapText="1"/>
    </xf>
    <xf numFmtId="165" fontId="3" fillId="11" borderId="15" xfId="0" applyNumberFormat="1" applyFont="1" applyFill="1" applyBorder="1" applyAlignment="1">
      <alignment horizontal="center" vertical="center"/>
    </xf>
    <xf numFmtId="165" fontId="17" fillId="11" borderId="16" xfId="0" applyNumberFormat="1" applyFont="1" applyFill="1" applyBorder="1" applyAlignment="1">
      <alignment horizontal="center" vertical="center"/>
    </xf>
    <xf numFmtId="165" fontId="17" fillId="11" borderId="17" xfId="0" applyNumberFormat="1" applyFont="1" applyFill="1" applyBorder="1" applyAlignment="1">
      <alignment horizontal="center" vertical="center"/>
    </xf>
    <xf numFmtId="165" fontId="17" fillId="11" borderId="15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17" fillId="0" borderId="18" xfId="0" applyNumberFormat="1" applyFont="1" applyFill="1" applyBorder="1" applyAlignment="1">
      <alignment horizontal="center" vertical="center"/>
    </xf>
    <xf numFmtId="165" fontId="16" fillId="4" borderId="21" xfId="0" applyNumberFormat="1" applyFont="1" applyFill="1" applyBorder="1" applyAlignment="1">
      <alignment horizontal="center" vertical="center"/>
    </xf>
    <xf numFmtId="165" fontId="16" fillId="0" borderId="18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4" fillId="5" borderId="36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49" fontId="17" fillId="0" borderId="49" xfId="0" applyNumberFormat="1" applyFont="1" applyFill="1" applyBorder="1" applyAlignment="1">
      <alignment horizontal="left" vertical="center" wrapText="1"/>
    </xf>
    <xf numFmtId="49" fontId="17" fillId="0" borderId="63" xfId="0" applyNumberFormat="1" applyFont="1" applyFill="1" applyBorder="1" applyAlignment="1">
      <alignment horizontal="left" vertical="center" wrapText="1"/>
    </xf>
    <xf numFmtId="1" fontId="3" fillId="0" borderId="49" xfId="0" applyNumberFormat="1" applyFont="1" applyFill="1" applyBorder="1" applyAlignment="1">
      <alignment horizontal="left" vertical="center" wrapText="1"/>
    </xf>
    <xf numFmtId="1" fontId="3" fillId="0" borderId="63" xfId="0" applyNumberFormat="1" applyFont="1" applyFill="1" applyBorder="1" applyAlignment="1">
      <alignment horizontal="left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 wrapText="1"/>
    </xf>
    <xf numFmtId="1" fontId="3" fillId="0" borderId="59" xfId="0" applyNumberFormat="1" applyFont="1" applyFill="1" applyBorder="1" applyAlignment="1">
      <alignment horizontal="center" vertical="center" wrapText="1"/>
    </xf>
    <xf numFmtId="49" fontId="4" fillId="14" borderId="6" xfId="0" applyNumberFormat="1" applyFont="1" applyFill="1" applyBorder="1" applyAlignment="1">
      <alignment horizontal="center" vertical="center"/>
    </xf>
    <xf numFmtId="49" fontId="4" fillId="14" borderId="19" xfId="0" applyNumberFormat="1" applyFont="1" applyFill="1" applyBorder="1" applyAlignment="1">
      <alignment horizontal="center" vertical="center"/>
    </xf>
    <xf numFmtId="49" fontId="4" fillId="13" borderId="7" xfId="0" applyNumberFormat="1" applyFont="1" applyFill="1" applyBorder="1" applyAlignment="1">
      <alignment horizontal="center" vertical="center"/>
    </xf>
    <xf numFmtId="49" fontId="4" fillId="13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3" fillId="0" borderId="50" xfId="2" applyNumberFormat="1" applyFont="1" applyFill="1" applyBorder="1" applyAlignment="1">
      <alignment horizontal="center" vertical="center" wrapText="1"/>
    </xf>
    <xf numFmtId="49" fontId="3" fillId="0" borderId="46" xfId="2" applyNumberFormat="1" applyFont="1" applyFill="1" applyBorder="1" applyAlignment="1">
      <alignment horizontal="center" vertical="center" wrapText="1"/>
    </xf>
    <xf numFmtId="49" fontId="3" fillId="0" borderId="27" xfId="2" applyNumberFormat="1" applyFont="1" applyFill="1" applyBorder="1" applyAlignment="1">
      <alignment horizontal="center" vertical="center" wrapText="1"/>
    </xf>
    <xf numFmtId="49" fontId="3" fillId="0" borderId="50" xfId="2" applyNumberFormat="1" applyFont="1" applyFill="1" applyBorder="1" applyAlignment="1">
      <alignment horizontal="center" vertical="center"/>
    </xf>
    <xf numFmtId="49" fontId="3" fillId="0" borderId="46" xfId="2" applyNumberFormat="1" applyFont="1" applyFill="1" applyBorder="1" applyAlignment="1">
      <alignment horizontal="center" vertical="center"/>
    </xf>
    <xf numFmtId="49" fontId="3" fillId="0" borderId="27" xfId="2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left"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1" fontId="3" fillId="0" borderId="43" xfId="0" applyNumberFormat="1" applyFont="1" applyFill="1" applyBorder="1" applyAlignment="1">
      <alignment horizontal="justify" vertical="center" wrapText="1"/>
    </xf>
    <xf numFmtId="1" fontId="3" fillId="0" borderId="32" xfId="0" applyNumberFormat="1" applyFont="1" applyFill="1" applyBorder="1" applyAlignment="1">
      <alignment horizontal="justify" vertical="center" wrapText="1"/>
    </xf>
    <xf numFmtId="49" fontId="4" fillId="14" borderId="3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left" vertical="center" wrapText="1"/>
    </xf>
    <xf numFmtId="1" fontId="17" fillId="0" borderId="30" xfId="0" applyNumberFormat="1" applyFont="1" applyFill="1" applyBorder="1" applyAlignment="1">
      <alignment horizontal="left" vertical="center" wrapText="1"/>
    </xf>
    <xf numFmtId="165" fontId="17" fillId="0" borderId="17" xfId="0" applyNumberFormat="1" applyFont="1" applyFill="1" applyBorder="1" applyAlignment="1">
      <alignment horizontal="center" vertical="center"/>
    </xf>
    <xf numFmtId="165" fontId="17" fillId="0" borderId="21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55" xfId="0" applyNumberFormat="1" applyFont="1" applyFill="1" applyBorder="1" applyAlignment="1">
      <alignment horizontal="center" vertical="center"/>
    </xf>
    <xf numFmtId="49" fontId="16" fillId="2" borderId="30" xfId="0" applyNumberFormat="1" applyFont="1" applyFill="1" applyBorder="1" applyAlignment="1">
      <alignment horizontal="center" vertical="center"/>
    </xf>
    <xf numFmtId="49" fontId="16" fillId="3" borderId="16" xfId="0" applyNumberFormat="1" applyFont="1" applyFill="1" applyBorder="1" applyAlignment="1">
      <alignment horizontal="center" vertical="center"/>
    </xf>
    <xf numFmtId="49" fontId="16" fillId="3" borderId="46" xfId="0" applyNumberFormat="1" applyFont="1" applyFill="1" applyBorder="1" applyAlignment="1">
      <alignment horizontal="center" vertical="center"/>
    </xf>
    <xf numFmtId="49" fontId="16" fillId="3" borderId="20" xfId="0" applyNumberFormat="1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49" fontId="17" fillId="0" borderId="16" xfId="2" applyNumberFormat="1" applyFont="1" applyFill="1" applyBorder="1" applyAlignment="1">
      <alignment horizontal="center" vertical="center" wrapText="1"/>
    </xf>
    <xf numFmtId="49" fontId="17" fillId="0" borderId="46" xfId="2" applyNumberFormat="1" applyFont="1" applyFill="1" applyBorder="1" applyAlignment="1">
      <alignment horizontal="center" vertical="center" wrapText="1"/>
    </xf>
    <xf numFmtId="49" fontId="17" fillId="0" borderId="20" xfId="2" applyNumberFormat="1" applyFont="1" applyFill="1" applyBorder="1" applyAlignment="1">
      <alignment horizontal="center" vertical="center" wrapText="1"/>
    </xf>
    <xf numFmtId="49" fontId="17" fillId="11" borderId="16" xfId="2" applyNumberFormat="1" applyFont="1" applyFill="1" applyBorder="1" applyAlignment="1">
      <alignment horizontal="center" vertical="center" wrapText="1"/>
    </xf>
    <xf numFmtId="49" fontId="17" fillId="11" borderId="46" xfId="2" applyNumberFormat="1" applyFont="1" applyFill="1" applyBorder="1" applyAlignment="1">
      <alignment horizontal="center" vertical="center" wrapText="1"/>
    </xf>
    <xf numFmtId="49" fontId="17" fillId="11" borderId="20" xfId="2" applyNumberFormat="1" applyFont="1" applyFill="1" applyBorder="1" applyAlignment="1">
      <alignment horizontal="center" vertical="center" wrapText="1"/>
    </xf>
    <xf numFmtId="1" fontId="17" fillId="0" borderId="39" xfId="0" applyNumberFormat="1" applyFont="1" applyFill="1" applyBorder="1" applyAlignment="1">
      <alignment horizontal="left" vertical="center" wrapText="1"/>
    </xf>
    <xf numFmtId="1" fontId="17" fillId="0" borderId="71" xfId="0" applyNumberFormat="1" applyFont="1" applyFill="1" applyBorder="1" applyAlignment="1">
      <alignment horizontal="left" vertical="center" wrapText="1"/>
    </xf>
    <xf numFmtId="1" fontId="17" fillId="0" borderId="40" xfId="0" applyNumberFormat="1" applyFont="1" applyFill="1" applyBorder="1" applyAlignment="1">
      <alignment horizontal="left" vertical="center" wrapText="1"/>
    </xf>
    <xf numFmtId="165" fontId="17" fillId="0" borderId="49" xfId="0" applyNumberFormat="1" applyFont="1" applyFill="1" applyBorder="1" applyAlignment="1">
      <alignment horizontal="center" vertical="center"/>
    </xf>
    <xf numFmtId="165" fontId="17" fillId="0" borderId="63" xfId="0" applyNumberFormat="1" applyFont="1" applyFill="1" applyBorder="1" applyAlignment="1">
      <alignment horizontal="center" vertical="center"/>
    </xf>
    <xf numFmtId="165" fontId="17" fillId="0" borderId="16" xfId="0" applyNumberFormat="1" applyFont="1" applyFill="1" applyBorder="1" applyAlignment="1">
      <alignment horizontal="center" vertical="center"/>
    </xf>
    <xf numFmtId="165" fontId="17" fillId="0" borderId="20" xfId="0" applyNumberFormat="1" applyFont="1" applyFill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49" fontId="16" fillId="14" borderId="15" xfId="0" applyNumberFormat="1" applyFont="1" applyFill="1" applyBorder="1" applyAlignment="1">
      <alignment horizontal="center" vertical="center"/>
    </xf>
    <xf numFmtId="49" fontId="16" fillId="14" borderId="55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2" applyNumberFormat="1" applyFont="1" applyBorder="1" applyAlignment="1">
      <alignment horizontal="center" vertical="center" wrapText="1"/>
    </xf>
    <xf numFmtId="49" fontId="3" fillId="11" borderId="7" xfId="2" applyNumberFormat="1" applyFont="1" applyFill="1" applyBorder="1" applyAlignment="1">
      <alignment horizontal="center" vertical="center" wrapText="1"/>
    </xf>
    <xf numFmtId="165" fontId="3" fillId="0" borderId="4" xfId="3" applyNumberFormat="1" applyFont="1" applyBorder="1" applyAlignment="1">
      <alignment horizontal="center" vertical="center" wrapText="1"/>
    </xf>
    <xf numFmtId="165" fontId="3" fillId="0" borderId="7" xfId="3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/>
    </xf>
    <xf numFmtId="49" fontId="17" fillId="0" borderId="7" xfId="2" applyNumberFormat="1" applyFont="1" applyFill="1" applyBorder="1" applyAlignment="1">
      <alignment horizontal="center" vertical="center" wrapText="1"/>
    </xf>
    <xf numFmtId="1" fontId="3" fillId="0" borderId="7" xfId="3" applyNumberFormat="1" applyFont="1" applyFill="1" applyBorder="1" applyAlignment="1">
      <alignment horizontal="center" vertical="center" wrapText="1"/>
    </xf>
    <xf numFmtId="49" fontId="22" fillId="14" borderId="6" xfId="0" applyNumberFormat="1" applyFont="1" applyFill="1" applyBorder="1" applyAlignment="1">
      <alignment horizontal="center" vertical="center"/>
    </xf>
    <xf numFmtId="49" fontId="22" fillId="13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3" fillId="0" borderId="52" xfId="2" applyNumberFormat="1" applyFont="1" applyFill="1" applyBorder="1" applyAlignment="1">
      <alignment horizontal="center" vertical="center"/>
    </xf>
    <xf numFmtId="165" fontId="3" fillId="0" borderId="23" xfId="2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3" fillId="5" borderId="8" xfId="0" applyNumberFormat="1" applyFont="1" applyFill="1" applyBorder="1" applyAlignment="1">
      <alignment horizontal="center" vertical="center"/>
    </xf>
    <xf numFmtId="165" fontId="3" fillId="0" borderId="8" xfId="2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 wrapText="1"/>
    </xf>
    <xf numFmtId="166" fontId="17" fillId="0" borderId="20" xfId="0" applyNumberFormat="1" applyFont="1" applyFill="1" applyBorder="1" applyAlignment="1">
      <alignment horizontal="center" vertical="center" wrapText="1"/>
    </xf>
    <xf numFmtId="166" fontId="17" fillId="0" borderId="46" xfId="0" applyNumberFormat="1" applyFont="1" applyFill="1" applyBorder="1" applyAlignment="1">
      <alignment horizontal="center" vertical="center" wrapText="1"/>
    </xf>
    <xf numFmtId="165" fontId="3" fillId="0" borderId="32" xfId="0" applyNumberFormat="1" applyFont="1" applyFill="1" applyBorder="1" applyAlignment="1">
      <alignment horizontal="left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Fill="1" applyBorder="1" applyAlignment="1">
      <alignment horizontal="left" vertical="center" wrapText="1"/>
    </xf>
    <xf numFmtId="49" fontId="15" fillId="0" borderId="7" xfId="2" applyNumberFormat="1" applyFont="1" applyFill="1" applyBorder="1" applyAlignment="1">
      <alignment horizontal="center" vertical="center" wrapText="1"/>
    </xf>
    <xf numFmtId="49" fontId="3" fillId="0" borderId="20" xfId="2" applyNumberFormat="1" applyFont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11" borderId="17" xfId="0" applyNumberFormat="1" applyFont="1" applyFill="1" applyBorder="1" applyAlignment="1">
      <alignment horizontal="center" vertical="center" wrapText="1"/>
    </xf>
    <xf numFmtId="165" fontId="3" fillId="11" borderId="21" xfId="0" applyNumberFormat="1" applyFont="1" applyFill="1" applyBorder="1" applyAlignment="1">
      <alignment horizontal="center" vertical="center" wrapText="1"/>
    </xf>
    <xf numFmtId="165" fontId="3" fillId="0" borderId="15" xfId="1" applyNumberFormat="1" applyFont="1" applyFill="1" applyBorder="1" applyAlignment="1">
      <alignment horizontal="center" vertical="center"/>
    </xf>
    <xf numFmtId="165" fontId="3" fillId="0" borderId="30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20" xfId="1" applyNumberFormat="1" applyFont="1" applyFill="1" applyBorder="1" applyAlignment="1">
      <alignment horizontal="center" vertical="center"/>
    </xf>
    <xf numFmtId="165" fontId="3" fillId="0" borderId="17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 vertical="center"/>
    </xf>
    <xf numFmtId="165" fontId="3" fillId="0" borderId="57" xfId="1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textRotation="90" wrapText="1"/>
    </xf>
    <xf numFmtId="2" fontId="3" fillId="0" borderId="6" xfId="0" applyNumberFormat="1" applyFont="1" applyBorder="1" applyAlignment="1">
      <alignment horizontal="center" vertical="center" textRotation="90" wrapText="1"/>
    </xf>
    <xf numFmtId="2" fontId="3" fillId="0" borderId="15" xfId="0" applyNumberFormat="1" applyFont="1" applyBorder="1" applyAlignment="1">
      <alignment horizontal="center" vertical="center" textRotation="90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49" fontId="16" fillId="14" borderId="16" xfId="0" applyNumberFormat="1" applyFont="1" applyFill="1" applyBorder="1" applyAlignment="1">
      <alignment horizontal="center" vertical="center"/>
    </xf>
    <xf numFmtId="49" fontId="16" fillId="14" borderId="46" xfId="0" applyNumberFormat="1" applyFont="1" applyFill="1" applyBorder="1" applyAlignment="1">
      <alignment horizontal="center" vertical="center"/>
    </xf>
    <xf numFmtId="49" fontId="16" fillId="14" borderId="20" xfId="0" applyNumberFormat="1" applyFont="1" applyFill="1" applyBorder="1" applyAlignment="1">
      <alignment horizontal="center" vertical="center"/>
    </xf>
    <xf numFmtId="49" fontId="16" fillId="13" borderId="16" xfId="0" applyNumberFormat="1" applyFont="1" applyFill="1" applyBorder="1" applyAlignment="1">
      <alignment horizontal="center" vertical="center"/>
    </xf>
    <xf numFmtId="49" fontId="16" fillId="13" borderId="46" xfId="0" applyNumberFormat="1" applyFont="1" applyFill="1" applyBorder="1" applyAlignment="1">
      <alignment horizontal="center" vertical="center"/>
    </xf>
    <xf numFmtId="49" fontId="16" fillId="13" borderId="20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14" borderId="30" xfId="0" applyNumberFormat="1" applyFont="1" applyFill="1" applyBorder="1" applyAlignment="1">
      <alignment horizontal="center" vertical="center"/>
    </xf>
    <xf numFmtId="0" fontId="16" fillId="13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left" vertical="center" wrapText="1"/>
    </xf>
    <xf numFmtId="49" fontId="3" fillId="0" borderId="16" xfId="2" applyNumberFormat="1" applyFont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49" fontId="3" fillId="0" borderId="4" xfId="2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left" vertical="center" wrapText="1"/>
    </xf>
    <xf numFmtId="1" fontId="3" fillId="0" borderId="16" xfId="3" applyNumberFormat="1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left" vertical="center" wrapText="1"/>
    </xf>
    <xf numFmtId="165" fontId="3" fillId="0" borderId="62" xfId="0" applyNumberFormat="1" applyFont="1" applyFill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4" xfId="3" applyNumberFormat="1" applyFont="1" applyFill="1" applyBorder="1" applyAlignment="1">
      <alignment horizontal="center" vertical="center" wrapText="1"/>
    </xf>
    <xf numFmtId="49" fontId="4" fillId="11" borderId="7" xfId="0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49" fontId="17" fillId="0" borderId="16" xfId="3" applyNumberFormat="1" applyFont="1" applyFill="1" applyBorder="1" applyAlignment="1">
      <alignment horizontal="center" vertical="center" wrapText="1"/>
    </xf>
    <xf numFmtId="49" fontId="17" fillId="0" borderId="20" xfId="3" applyNumberFormat="1" applyFont="1" applyFill="1" applyBorder="1" applyAlignment="1">
      <alignment horizontal="center" vertical="center" wrapText="1"/>
    </xf>
    <xf numFmtId="165" fontId="17" fillId="0" borderId="7" xfId="1" applyNumberFormat="1" applyFont="1" applyFill="1" applyBorder="1" applyAlignment="1">
      <alignment horizontal="center" vertical="center"/>
    </xf>
    <xf numFmtId="165" fontId="17" fillId="0" borderId="52" xfId="1" applyNumberFormat="1" applyFont="1" applyFill="1" applyBorder="1" applyAlignment="1">
      <alignment horizontal="center" vertical="center"/>
    </xf>
    <xf numFmtId="49" fontId="17" fillId="11" borderId="16" xfId="3" applyNumberFormat="1" applyFont="1" applyFill="1" applyBorder="1" applyAlignment="1">
      <alignment horizontal="center" vertical="center" wrapText="1"/>
    </xf>
    <xf numFmtId="49" fontId="17" fillId="11" borderId="20" xfId="3" applyNumberFormat="1" applyFont="1" applyFill="1" applyBorder="1" applyAlignment="1">
      <alignment horizontal="center" vertical="center" wrapText="1"/>
    </xf>
    <xf numFmtId="49" fontId="17" fillId="0" borderId="46" xfId="3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left" vertical="center" wrapText="1"/>
    </xf>
    <xf numFmtId="165" fontId="3" fillId="0" borderId="46" xfId="0" applyNumberFormat="1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horizontal="left" vertical="center" wrapText="1"/>
    </xf>
    <xf numFmtId="49" fontId="17" fillId="0" borderId="69" xfId="0" applyNumberFormat="1" applyFont="1" applyFill="1" applyBorder="1" applyAlignment="1">
      <alignment horizontal="left" vertical="center" wrapText="1"/>
    </xf>
    <xf numFmtId="49" fontId="17" fillId="0" borderId="68" xfId="0" applyNumberFormat="1" applyFont="1" applyFill="1" applyBorder="1" applyAlignment="1">
      <alignment horizontal="left" vertical="center" wrapText="1"/>
    </xf>
    <xf numFmtId="165" fontId="3" fillId="5" borderId="7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left" vertical="center" wrapText="1"/>
    </xf>
    <xf numFmtId="165" fontId="3" fillId="0" borderId="58" xfId="0" applyNumberFormat="1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center" vertical="center"/>
    </xf>
    <xf numFmtId="165" fontId="3" fillId="0" borderId="63" xfId="0" applyNumberFormat="1" applyFont="1" applyFill="1" applyBorder="1" applyAlignment="1">
      <alignment horizontal="center" vertical="center"/>
    </xf>
    <xf numFmtId="49" fontId="3" fillId="11" borderId="1" xfId="2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left" vertical="center" wrapText="1"/>
    </xf>
    <xf numFmtId="165" fontId="3" fillId="0" borderId="7" xfId="3" applyNumberFormat="1" applyFont="1" applyFill="1" applyBorder="1" applyAlignment="1">
      <alignment horizontal="center" vertical="center" wrapText="1"/>
    </xf>
    <xf numFmtId="1" fontId="3" fillId="0" borderId="46" xfId="3" applyNumberFormat="1" applyFont="1" applyFill="1" applyBorder="1" applyAlignment="1">
      <alignment horizontal="center" vertical="center" wrapText="1"/>
    </xf>
    <xf numFmtId="1" fontId="3" fillId="0" borderId="20" xfId="3" applyNumberFormat="1" applyFont="1" applyFill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textRotation="90" wrapText="1"/>
    </xf>
    <xf numFmtId="2" fontId="3" fillId="0" borderId="7" xfId="0" applyNumberFormat="1" applyFont="1" applyBorder="1" applyAlignment="1">
      <alignment horizontal="center" vertical="center" textRotation="90" wrapText="1"/>
    </xf>
    <xf numFmtId="2" fontId="3" fillId="0" borderId="16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textRotation="90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22" xfId="0" applyNumberFormat="1" applyFont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left" vertical="center" wrapText="1"/>
    </xf>
    <xf numFmtId="49" fontId="4" fillId="9" borderId="9" xfId="0" applyNumberFormat="1" applyFont="1" applyFill="1" applyBorder="1" applyAlignment="1">
      <alignment horizontal="left" vertical="center" wrapText="1"/>
    </xf>
    <xf numFmtId="49" fontId="4" fillId="9" borderId="10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165" fontId="3" fillId="0" borderId="43" xfId="0" applyNumberFormat="1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3" fillId="0" borderId="16" xfId="2" applyNumberFormat="1" applyFont="1" applyFill="1" applyBorder="1" applyAlignment="1">
      <alignment horizontal="center" vertical="center" wrapText="1"/>
    </xf>
    <xf numFmtId="49" fontId="3" fillId="0" borderId="20" xfId="2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left" vertical="center" wrapText="1"/>
    </xf>
    <xf numFmtId="166" fontId="3" fillId="0" borderId="46" xfId="0" applyNumberFormat="1" applyFont="1" applyFill="1" applyBorder="1" applyAlignment="1">
      <alignment horizontal="left" vertical="center" wrapText="1"/>
    </xf>
    <xf numFmtId="166" fontId="3" fillId="0" borderId="20" xfId="0" applyNumberFormat="1" applyFont="1" applyFill="1" applyBorder="1" applyAlignment="1">
      <alignment horizontal="left" vertical="center" wrapText="1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3" fillId="0" borderId="46" xfId="2" applyNumberFormat="1" applyFont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4" fillId="2" borderId="7" xfId="4" applyFont="1" applyFill="1" applyBorder="1" applyAlignment="1">
      <alignment horizontal="center" vertical="center" textRotation="90" wrapText="1"/>
    </xf>
    <xf numFmtId="0" fontId="6" fillId="7" borderId="7" xfId="4" applyFont="1" applyFill="1" applyBorder="1" applyAlignment="1">
      <alignment horizontal="left" vertical="center"/>
    </xf>
    <xf numFmtId="0" fontId="4" fillId="7" borderId="7" xfId="4" applyFont="1" applyFill="1" applyBorder="1" applyAlignment="1">
      <alignment horizontal="right" vertical="center"/>
    </xf>
    <xf numFmtId="0" fontId="6" fillId="15" borderId="7" xfId="4" applyFont="1" applyFill="1" applyBorder="1" applyAlignment="1">
      <alignment horizontal="left" vertical="center" wrapText="1"/>
    </xf>
    <xf numFmtId="0" fontId="6" fillId="7" borderId="7" xfId="4" applyFont="1" applyFill="1" applyBorder="1" applyAlignment="1">
      <alignment horizontal="left" vertical="center" wrapText="1"/>
    </xf>
    <xf numFmtId="0" fontId="4" fillId="13" borderId="7" xfId="0" applyNumberFormat="1" applyFont="1" applyFill="1" applyBorder="1" applyAlignment="1">
      <alignment horizontal="center" vertical="center"/>
    </xf>
    <xf numFmtId="49" fontId="3" fillId="11" borderId="7" xfId="2" applyNumberFormat="1" applyFont="1" applyFill="1" applyBorder="1" applyAlignment="1">
      <alignment horizontal="center" vertical="center"/>
    </xf>
    <xf numFmtId="0" fontId="6" fillId="7" borderId="11" xfId="4" applyFont="1" applyFill="1" applyBorder="1" applyAlignment="1">
      <alignment horizontal="left" vertical="center"/>
    </xf>
    <xf numFmtId="0" fontId="6" fillId="7" borderId="32" xfId="4" applyFont="1" applyFill="1" applyBorder="1" applyAlignment="1">
      <alignment horizontal="left" vertical="center"/>
    </xf>
    <xf numFmtId="0" fontId="6" fillId="7" borderId="18" xfId="4" applyFont="1" applyFill="1" applyBorder="1" applyAlignment="1">
      <alignment horizontal="left" vertical="center"/>
    </xf>
    <xf numFmtId="49" fontId="4" fillId="14" borderId="15" xfId="0" applyNumberFormat="1" applyFont="1" applyFill="1" applyBorder="1" applyAlignment="1">
      <alignment horizontal="center" vertical="center"/>
    </xf>
    <xf numFmtId="49" fontId="4" fillId="14" borderId="26" xfId="0" applyNumberFormat="1" applyFont="1" applyFill="1" applyBorder="1" applyAlignment="1">
      <alignment horizontal="center" vertical="center"/>
    </xf>
    <xf numFmtId="49" fontId="4" fillId="13" borderId="16" xfId="0" applyNumberFormat="1" applyFont="1" applyFill="1" applyBorder="1" applyAlignment="1">
      <alignment horizontal="center" vertical="center"/>
    </xf>
    <xf numFmtId="49" fontId="4" fillId="13" borderId="2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3" fillId="0" borderId="16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0" xfId="4" applyFont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65" fontId="3" fillId="5" borderId="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7" xfId="2" applyNumberFormat="1" applyFont="1" applyFill="1" applyBorder="1" applyAlignment="1">
      <alignment horizontal="center" vertical="center"/>
    </xf>
    <xf numFmtId="1" fontId="3" fillId="0" borderId="62" xfId="0" applyNumberFormat="1" applyFont="1" applyBorder="1" applyAlignment="1">
      <alignment horizontal="left" vertical="center" wrapText="1"/>
    </xf>
    <xf numFmtId="165" fontId="17" fillId="0" borderId="6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49" fontId="17" fillId="0" borderId="7" xfId="3" applyNumberFormat="1" applyFont="1" applyFill="1" applyBorder="1" applyAlignment="1">
      <alignment horizontal="center" vertical="center" wrapText="1"/>
    </xf>
    <xf numFmtId="165" fontId="17" fillId="0" borderId="8" xfId="1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 wrapText="1"/>
    </xf>
    <xf numFmtId="165" fontId="17" fillId="0" borderId="18" xfId="1" applyNumberFormat="1" applyFont="1" applyFill="1" applyBorder="1" applyAlignment="1">
      <alignment horizontal="center" vertical="center"/>
    </xf>
    <xf numFmtId="165" fontId="17" fillId="0" borderId="23" xfId="1" applyNumberFormat="1" applyFont="1" applyFill="1" applyBorder="1" applyAlignment="1">
      <alignment horizontal="center" vertical="center"/>
    </xf>
    <xf numFmtId="1" fontId="17" fillId="0" borderId="32" xfId="0" applyNumberFormat="1" applyFont="1" applyFill="1" applyBorder="1" applyAlignment="1">
      <alignment horizontal="left" vertical="center" wrapText="1"/>
    </xf>
    <xf numFmtId="1" fontId="17" fillId="0" borderId="34" xfId="0" applyNumberFormat="1" applyFont="1" applyFill="1" applyBorder="1" applyAlignment="1">
      <alignment horizontal="left" vertical="center" wrapText="1"/>
    </xf>
    <xf numFmtId="49" fontId="3" fillId="11" borderId="20" xfId="2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/>
    </xf>
    <xf numFmtId="165" fontId="3" fillId="0" borderId="6" xfId="2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left" vertical="center" wrapText="1"/>
    </xf>
    <xf numFmtId="1" fontId="3" fillId="0" borderId="56" xfId="0" applyNumberFormat="1" applyFont="1" applyFill="1" applyBorder="1" applyAlignment="1">
      <alignment horizontal="left" vertical="center" wrapText="1"/>
    </xf>
    <xf numFmtId="1" fontId="3" fillId="0" borderId="57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1" fontId="17" fillId="0" borderId="49" xfId="0" applyNumberFormat="1" applyFont="1" applyFill="1" applyBorder="1" applyAlignment="1">
      <alignment horizontal="left" vertical="center" wrapText="1"/>
    </xf>
    <xf numFmtId="1" fontId="17" fillId="0" borderId="64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16" fillId="14" borderId="6" xfId="0" applyNumberFormat="1" applyFont="1" applyFill="1" applyBorder="1" applyAlignment="1">
      <alignment horizontal="center" vertical="center"/>
    </xf>
    <xf numFmtId="1" fontId="17" fillId="0" borderId="7" xfId="3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</cellXfs>
  <cellStyles count="8">
    <cellStyle name="Comma 2" xfId="7"/>
    <cellStyle name="Įprastas" xfId="0" builtinId="0"/>
    <cellStyle name="Kablelis" xfId="1" builtinId="3"/>
    <cellStyle name="Normal 2" xfId="6"/>
    <cellStyle name="Normal 3" xfId="5"/>
    <cellStyle name="Normal_2 programa (11.14)" xfId="2"/>
    <cellStyle name="Normal_4 programa (11.13)" xfId="3"/>
    <cellStyle name="Normal_Sheet1" xfId="4"/>
  </cellStyles>
  <dxfs count="12"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CCFFCC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showWhiteSpace="0" zoomScaleNormal="100" workbookViewId="0">
      <selection activeCell="I22" sqref="I22"/>
    </sheetView>
  </sheetViews>
  <sheetFormatPr defaultColWidth="9.140625" defaultRowHeight="12.75" x14ac:dyDescent="0.2"/>
  <cols>
    <col min="1" max="1" width="44.28515625" style="26" customWidth="1"/>
    <col min="2" max="2" width="12.5703125" style="26" customWidth="1"/>
    <col min="3" max="3" width="10.28515625" style="26" customWidth="1"/>
    <col min="4" max="4" width="10.85546875" style="26" customWidth="1"/>
    <col min="5" max="5" width="11.85546875" style="26" customWidth="1"/>
    <col min="6" max="16384" width="9.140625" style="26"/>
  </cols>
  <sheetData>
    <row r="2" spans="1:9" ht="30.75" customHeight="1" x14ac:dyDescent="0.2">
      <c r="A2" s="443" t="s">
        <v>292</v>
      </c>
      <c r="B2" s="444"/>
      <c r="C2" s="444"/>
      <c r="D2" s="444"/>
      <c r="E2" s="444"/>
    </row>
    <row r="3" spans="1:9" x14ac:dyDescent="0.2">
      <c r="A3" s="444" t="s">
        <v>293</v>
      </c>
      <c r="B3" s="444"/>
      <c r="C3" s="444"/>
      <c r="D3" s="444"/>
      <c r="E3" s="444"/>
    </row>
    <row r="5" spans="1:9" ht="13.5" thickBot="1" x14ac:dyDescent="0.25">
      <c r="A5" s="445" t="s">
        <v>251</v>
      </c>
      <c r="B5" s="445"/>
      <c r="C5" s="445"/>
      <c r="D5" s="445"/>
      <c r="E5" s="445"/>
    </row>
    <row r="6" spans="1:9" ht="27.75" customHeight="1" x14ac:dyDescent="0.2">
      <c r="A6" s="446" t="s">
        <v>59</v>
      </c>
      <c r="B6" s="439" t="s">
        <v>313</v>
      </c>
      <c r="C6" s="439" t="s">
        <v>283</v>
      </c>
      <c r="D6" s="439" t="s">
        <v>314</v>
      </c>
      <c r="E6" s="441" t="s">
        <v>315</v>
      </c>
    </row>
    <row r="7" spans="1:9" ht="36" customHeight="1" thickBot="1" x14ac:dyDescent="0.25">
      <c r="A7" s="447"/>
      <c r="B7" s="440"/>
      <c r="C7" s="440"/>
      <c r="D7" s="440"/>
      <c r="E7" s="442"/>
    </row>
    <row r="8" spans="1:9" ht="13.5" thickBot="1" x14ac:dyDescent="0.25">
      <c r="A8" s="76" t="s">
        <v>60</v>
      </c>
      <c r="B8" s="77">
        <f>+B9+B11</f>
        <v>10017.93</v>
      </c>
      <c r="C8" s="77">
        <v>11243.9</v>
      </c>
      <c r="D8" s="77">
        <f>+'2 LENTELĖ'!P222</f>
        <v>11425.6</v>
      </c>
      <c r="E8" s="78">
        <f>+'2 LENTELĖ'!Q222</f>
        <v>11613.5</v>
      </c>
    </row>
    <row r="9" spans="1:9" x14ac:dyDescent="0.2">
      <c r="A9" s="79" t="s">
        <v>61</v>
      </c>
      <c r="B9" s="80">
        <f>+'2 LENTELĖ'!I222</f>
        <v>9982.0300000000007</v>
      </c>
      <c r="C9" s="80">
        <f>+'2 LENTELĖ'!M222</f>
        <v>11145.2</v>
      </c>
      <c r="D9" s="81"/>
      <c r="E9" s="82"/>
    </row>
    <row r="10" spans="1:9" x14ac:dyDescent="0.2">
      <c r="A10" s="83" t="s">
        <v>62</v>
      </c>
      <c r="B10" s="84">
        <f>+'2 LENTELĖ'!J221</f>
        <v>1023.6999999999998</v>
      </c>
      <c r="C10" s="84">
        <f>+'2 LENTELĖ'!N232</f>
        <v>1477.3000000000002</v>
      </c>
      <c r="D10" s="85"/>
      <c r="E10" s="86"/>
    </row>
    <row r="11" spans="1:9" ht="26.25" thickBot="1" x14ac:dyDescent="0.25">
      <c r="A11" s="87" t="s">
        <v>63</v>
      </c>
      <c r="B11" s="88">
        <f>+'2 LENTELĖ'!K232</f>
        <v>35.9</v>
      </c>
      <c r="C11" s="88">
        <f>+'2 LENTELĖ'!O222</f>
        <v>128.69999999999999</v>
      </c>
      <c r="D11" s="89"/>
      <c r="E11" s="90"/>
    </row>
    <row r="12" spans="1:9" ht="13.5" thickBot="1" x14ac:dyDescent="0.25">
      <c r="A12" s="91" t="s">
        <v>64</v>
      </c>
      <c r="B12" s="77">
        <f>+B13+B26</f>
        <v>9837.1999999999989</v>
      </c>
      <c r="C12" s="77">
        <v>11243.9</v>
      </c>
      <c r="D12" s="77">
        <f t="shared" ref="D12" si="0">+D13+D26</f>
        <v>11425.599999999999</v>
      </c>
      <c r="E12" s="78">
        <f t="shared" ref="E12" si="1">+E13+E26</f>
        <v>11613.5</v>
      </c>
      <c r="F12" s="208"/>
    </row>
    <row r="13" spans="1:9" x14ac:dyDescent="0.2">
      <c r="A13" s="92" t="s">
        <v>65</v>
      </c>
      <c r="B13" s="80">
        <f>+B16+B22+B23+B24</f>
        <v>4154.3999999999996</v>
      </c>
      <c r="C13" s="80">
        <f>+C16+C22+C23+C24+C20</f>
        <v>5249.9000000000005</v>
      </c>
      <c r="D13" s="80">
        <f>+D16+D22+D23+D24+D20+D25</f>
        <v>5231</v>
      </c>
      <c r="E13" s="93">
        <f>+E16+E22+E23+E24+E20+E25</f>
        <v>5274.8</v>
      </c>
      <c r="F13" s="208"/>
      <c r="I13" s="40"/>
    </row>
    <row r="14" spans="1:9" x14ac:dyDescent="0.2">
      <c r="A14" s="94" t="s">
        <v>66</v>
      </c>
      <c r="B14" s="84"/>
      <c r="C14" s="84"/>
      <c r="D14" s="84"/>
      <c r="E14" s="95"/>
      <c r="I14" s="40"/>
    </row>
    <row r="15" spans="1:9" x14ac:dyDescent="0.2">
      <c r="A15" s="94" t="s">
        <v>67</v>
      </c>
      <c r="B15" s="84"/>
      <c r="C15" s="84"/>
      <c r="D15" s="84"/>
      <c r="E15" s="95"/>
    </row>
    <row r="16" spans="1:9" ht="25.5" x14ac:dyDescent="0.2">
      <c r="A16" s="96" t="s">
        <v>156</v>
      </c>
      <c r="B16" s="344">
        <f>+'2 LENTELĖ'!H229</f>
        <v>1255.0999999999999</v>
      </c>
      <c r="C16" s="344">
        <f>+'2 LENTELĖ'!L229</f>
        <v>1420.6000000000004</v>
      </c>
      <c r="D16" s="344">
        <f>+'2 LENTELĖ'!P229</f>
        <v>1471.1</v>
      </c>
      <c r="E16" s="345">
        <f>+'2 LENTELĖ'!Q229</f>
        <v>1501.1</v>
      </c>
      <c r="G16" s="208"/>
    </row>
    <row r="17" spans="1:7" x14ac:dyDescent="0.2">
      <c r="A17" s="94" t="s">
        <v>157</v>
      </c>
      <c r="B17" s="344"/>
      <c r="C17" s="344"/>
      <c r="D17" s="344"/>
      <c r="E17" s="345"/>
    </row>
    <row r="18" spans="1:7" x14ac:dyDescent="0.2">
      <c r="A18" s="94" t="s">
        <v>158</v>
      </c>
      <c r="B18" s="344"/>
      <c r="C18" s="344"/>
      <c r="D18" s="344"/>
      <c r="E18" s="345"/>
    </row>
    <row r="19" spans="1:7" ht="25.5" x14ac:dyDescent="0.2">
      <c r="A19" s="94" t="s">
        <v>159</v>
      </c>
      <c r="B19" s="344"/>
      <c r="C19" s="344"/>
      <c r="D19" s="344"/>
      <c r="E19" s="345"/>
    </row>
    <row r="20" spans="1:7" x14ac:dyDescent="0.2">
      <c r="A20" s="94" t="s">
        <v>252</v>
      </c>
      <c r="B20" s="344"/>
      <c r="C20" s="344">
        <f>+'2 LENTELĖ'!L231</f>
        <v>308.3</v>
      </c>
      <c r="D20" s="344">
        <f>+'2 LENTELĖ'!P231</f>
        <v>156.1</v>
      </c>
      <c r="E20" s="345">
        <f>+'2 LENTELĖ'!Q231</f>
        <v>112.6</v>
      </c>
    </row>
    <row r="21" spans="1:7" x14ac:dyDescent="0.2">
      <c r="A21" s="94" t="s">
        <v>253</v>
      </c>
      <c r="B21" s="344"/>
      <c r="C21" s="344"/>
      <c r="D21" s="344"/>
      <c r="E21" s="345"/>
    </row>
    <row r="22" spans="1:7" ht="25.5" x14ac:dyDescent="0.2">
      <c r="A22" s="94" t="s">
        <v>160</v>
      </c>
      <c r="B22" s="344">
        <f>+'2 LENTELĖ'!H225</f>
        <v>2561.6</v>
      </c>
      <c r="C22" s="344">
        <f>+'2 LENTELĖ'!L225</f>
        <v>3160</v>
      </c>
      <c r="D22" s="344">
        <f>+'2 LENTELĖ'!P225</f>
        <v>3226.8</v>
      </c>
      <c r="E22" s="345">
        <f>+'2 LENTELĖ'!Q225</f>
        <v>3279.1</v>
      </c>
    </row>
    <row r="23" spans="1:7" x14ac:dyDescent="0.2">
      <c r="A23" s="94" t="s">
        <v>161</v>
      </c>
      <c r="B23" s="344">
        <f>+'2 LENTELĖ'!H227</f>
        <v>88.7</v>
      </c>
      <c r="C23" s="344">
        <f>+'2 LENTELĖ'!L227</f>
        <v>97</v>
      </c>
      <c r="D23" s="344">
        <f>+'2 LENTELĖ'!P227</f>
        <v>97</v>
      </c>
      <c r="E23" s="345">
        <f>+'2 LENTELĖ'!Q227</f>
        <v>97</v>
      </c>
    </row>
    <row r="24" spans="1:7" ht="25.5" x14ac:dyDescent="0.2">
      <c r="A24" s="94" t="s">
        <v>162</v>
      </c>
      <c r="B24" s="344">
        <f>+'2 LENTELĖ'!H228</f>
        <v>249</v>
      </c>
      <c r="C24" s="344">
        <f>+'2 LENTELĖ'!L228</f>
        <v>264</v>
      </c>
      <c r="D24" s="344">
        <f>+'2 LENTELĖ'!P228</f>
        <v>274</v>
      </c>
      <c r="E24" s="345">
        <f>+'2 LENTELĖ'!Q228</f>
        <v>279</v>
      </c>
    </row>
    <row r="25" spans="1:7" ht="25.5" x14ac:dyDescent="0.2">
      <c r="A25" s="83" t="s">
        <v>254</v>
      </c>
      <c r="B25" s="344"/>
      <c r="C25" s="344"/>
      <c r="D25" s="344">
        <f>+'2 LENTELĖ'!P230</f>
        <v>6</v>
      </c>
      <c r="E25" s="345">
        <f>+'2 LENTELĖ'!Q230</f>
        <v>6</v>
      </c>
    </row>
    <row r="26" spans="1:7" x14ac:dyDescent="0.2">
      <c r="A26" s="97" t="s">
        <v>109</v>
      </c>
      <c r="B26" s="98">
        <f>SUM(B27:B29)</f>
        <v>5682.7999999999993</v>
      </c>
      <c r="C26" s="98">
        <f>SUM(C27:C29)</f>
        <v>5988</v>
      </c>
      <c r="D26" s="98">
        <f>SUM(D27:D29)</f>
        <v>6194.5999999999995</v>
      </c>
      <c r="E26" s="99">
        <f>SUM(E27:E29)</f>
        <v>6338.7</v>
      </c>
      <c r="G26" s="208"/>
    </row>
    <row r="27" spans="1:7" x14ac:dyDescent="0.2">
      <c r="A27" s="100" t="s">
        <v>286</v>
      </c>
      <c r="B27" s="84">
        <f>+'2 LENTELĖ'!H226</f>
        <v>5682.7999999999993</v>
      </c>
      <c r="C27" s="84">
        <f>+'2 LENTELĖ'!L226</f>
        <v>5988</v>
      </c>
      <c r="D27" s="84">
        <f>+'2 LENTELĖ'!P226</f>
        <v>6194.5999999999995</v>
      </c>
      <c r="E27" s="95">
        <f>+'2 LENTELĖ'!Q226</f>
        <v>6338.7</v>
      </c>
    </row>
    <row r="28" spans="1:7" ht="25.5" x14ac:dyDescent="0.2">
      <c r="A28" s="100" t="s">
        <v>287</v>
      </c>
      <c r="B28" s="84"/>
      <c r="C28" s="84"/>
      <c r="D28" s="84"/>
      <c r="E28" s="95"/>
    </row>
    <row r="29" spans="1:7" ht="25.5" x14ac:dyDescent="0.2">
      <c r="A29" s="101" t="s">
        <v>288</v>
      </c>
      <c r="B29" s="84"/>
      <c r="C29" s="84"/>
      <c r="D29" s="84"/>
      <c r="E29" s="95"/>
    </row>
    <row r="30" spans="1:7" ht="13.5" thickBot="1" x14ac:dyDescent="0.25">
      <c r="A30" s="102" t="s">
        <v>289</v>
      </c>
      <c r="B30" s="103"/>
      <c r="C30" s="103"/>
      <c r="D30" s="103"/>
      <c r="E30" s="104"/>
    </row>
  </sheetData>
  <mergeCells count="8">
    <mergeCell ref="D6:D7"/>
    <mergeCell ref="E6:E7"/>
    <mergeCell ref="A2:E2"/>
    <mergeCell ref="A3:E3"/>
    <mergeCell ref="A5:E5"/>
    <mergeCell ref="A6:A7"/>
    <mergeCell ref="B6:B7"/>
    <mergeCell ref="C6:C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0" orientation="portrait" r:id="rId1"/>
  <headerFooter alignWithMargins="0">
    <oddHeader>&amp;C&amp;"Times New Roman,Paprastas"&amp;12 62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4"/>
  <sheetViews>
    <sheetView tabSelected="1" topLeftCell="A207" zoomScale="115" zoomScaleNormal="115" zoomScaleSheetLayoutView="115" workbookViewId="0">
      <selection activeCell="M230" sqref="M230"/>
    </sheetView>
  </sheetViews>
  <sheetFormatPr defaultColWidth="9.140625" defaultRowHeight="11.25" outlineLevelRow="1" x14ac:dyDescent="0.2"/>
  <cols>
    <col min="1" max="1" width="3.42578125" style="2" customWidth="1"/>
    <col min="2" max="2" width="3.85546875" style="1" customWidth="1"/>
    <col min="3" max="3" width="3.42578125" style="1" customWidth="1"/>
    <col min="4" max="4" width="18.42578125" style="1" customWidth="1"/>
    <col min="5" max="5" width="10.140625" style="1" customWidth="1"/>
    <col min="6" max="7" width="9.28515625" style="1" customWidth="1"/>
    <col min="8" max="8" width="8.7109375" style="1" customWidth="1"/>
    <col min="9" max="9" width="8.28515625" style="1" customWidth="1"/>
    <col min="10" max="10" width="8.140625" style="1" customWidth="1"/>
    <col min="11" max="11" width="6.42578125" style="1" customWidth="1"/>
    <col min="12" max="12" width="8.85546875" style="1" customWidth="1"/>
    <col min="13" max="13" width="9.140625" style="1" customWidth="1"/>
    <col min="14" max="14" width="10" style="1" customWidth="1"/>
    <col min="15" max="15" width="6.42578125" style="1" customWidth="1"/>
    <col min="16" max="16" width="9.5703125" style="1" customWidth="1"/>
    <col min="17" max="17" width="10.28515625" style="1" customWidth="1"/>
    <col min="18" max="18" width="17.7109375" style="1" customWidth="1"/>
    <col min="19" max="19" width="7.7109375" style="1" customWidth="1"/>
    <col min="20" max="20" width="6.85546875" style="1" customWidth="1"/>
    <col min="21" max="21" width="7.28515625" style="1" customWidth="1"/>
    <col min="22" max="22" width="16.42578125" style="1" hidden="1" customWidth="1"/>
    <col min="23" max="30" width="0" style="1" hidden="1" customWidth="1"/>
    <col min="31" max="31" width="9.140625" style="402"/>
    <col min="32" max="16384" width="9.140625" style="1"/>
  </cols>
  <sheetData>
    <row r="1" spans="1:31" ht="12.75" customHeight="1" x14ac:dyDescent="0.2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</row>
    <row r="2" spans="1:31" s="3" customFormat="1" x14ac:dyDescent="0.2">
      <c r="A2" s="716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AE2" s="403"/>
    </row>
    <row r="3" spans="1:31" s="3" customFormat="1" ht="12" x14ac:dyDescent="0.2">
      <c r="A3" s="715" t="s">
        <v>284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AE3" s="403"/>
    </row>
    <row r="4" spans="1:31" ht="11.25" customHeight="1" x14ac:dyDescent="0.2">
      <c r="A4" s="714" t="s">
        <v>268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</row>
    <row r="5" spans="1:31" ht="13.5" customHeight="1" thickBot="1" x14ac:dyDescent="0.25">
      <c r="A5" s="713" t="s">
        <v>250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</row>
    <row r="6" spans="1:31" ht="25.5" customHeight="1" x14ac:dyDescent="0.2">
      <c r="A6" s="586" t="s">
        <v>0</v>
      </c>
      <c r="B6" s="653" t="s">
        <v>1</v>
      </c>
      <c r="C6" s="653" t="s">
        <v>2</v>
      </c>
      <c r="D6" s="589" t="s">
        <v>3</v>
      </c>
      <c r="E6" s="653" t="s">
        <v>4</v>
      </c>
      <c r="F6" s="653" t="s">
        <v>5</v>
      </c>
      <c r="G6" s="664" t="s">
        <v>6</v>
      </c>
      <c r="H6" s="656" t="s">
        <v>309</v>
      </c>
      <c r="I6" s="657"/>
      <c r="J6" s="657"/>
      <c r="K6" s="658"/>
      <c r="L6" s="656" t="s">
        <v>310</v>
      </c>
      <c r="M6" s="657"/>
      <c r="N6" s="657"/>
      <c r="O6" s="658"/>
      <c r="P6" s="676" t="s">
        <v>305</v>
      </c>
      <c r="Q6" s="676" t="s">
        <v>311</v>
      </c>
      <c r="R6" s="669" t="s">
        <v>7</v>
      </c>
      <c r="S6" s="589"/>
      <c r="T6" s="589"/>
      <c r="U6" s="670"/>
    </row>
    <row r="7" spans="1:31" ht="12.75" customHeight="1" x14ac:dyDescent="0.2">
      <c r="A7" s="587"/>
      <c r="B7" s="654"/>
      <c r="C7" s="654"/>
      <c r="D7" s="590"/>
      <c r="E7" s="654"/>
      <c r="F7" s="654"/>
      <c r="G7" s="665"/>
      <c r="H7" s="587" t="s">
        <v>8</v>
      </c>
      <c r="I7" s="660" t="s">
        <v>9</v>
      </c>
      <c r="J7" s="660"/>
      <c r="K7" s="661" t="s">
        <v>10</v>
      </c>
      <c r="L7" s="587" t="s">
        <v>8</v>
      </c>
      <c r="M7" s="660" t="s">
        <v>9</v>
      </c>
      <c r="N7" s="660"/>
      <c r="O7" s="661" t="s">
        <v>10</v>
      </c>
      <c r="P7" s="677"/>
      <c r="Q7" s="677"/>
      <c r="R7" s="674" t="s">
        <v>29</v>
      </c>
      <c r="S7" s="660" t="s">
        <v>11</v>
      </c>
      <c r="T7" s="660"/>
      <c r="U7" s="683"/>
    </row>
    <row r="8" spans="1:31" ht="95.25" customHeight="1" thickBot="1" x14ac:dyDescent="0.25">
      <c r="A8" s="588"/>
      <c r="B8" s="655"/>
      <c r="C8" s="655"/>
      <c r="D8" s="591"/>
      <c r="E8" s="655"/>
      <c r="F8" s="655"/>
      <c r="G8" s="666"/>
      <c r="H8" s="659"/>
      <c r="I8" s="138" t="s">
        <v>8</v>
      </c>
      <c r="J8" s="139" t="s">
        <v>12</v>
      </c>
      <c r="K8" s="662"/>
      <c r="L8" s="659"/>
      <c r="M8" s="138" t="s">
        <v>8</v>
      </c>
      <c r="N8" s="139" t="s">
        <v>12</v>
      </c>
      <c r="O8" s="662"/>
      <c r="P8" s="678"/>
      <c r="Q8" s="678"/>
      <c r="R8" s="675"/>
      <c r="S8" s="140" t="s">
        <v>270</v>
      </c>
      <c r="T8" s="140" t="s">
        <v>306</v>
      </c>
      <c r="U8" s="141" t="s">
        <v>312</v>
      </c>
    </row>
    <row r="9" spans="1:31" ht="16.5" customHeight="1" thickBot="1" x14ac:dyDescent="0.25">
      <c r="A9" s="671" t="s">
        <v>75</v>
      </c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3"/>
    </row>
    <row r="10" spans="1:31" ht="16.5" customHeight="1" thickBot="1" x14ac:dyDescent="0.25">
      <c r="A10" s="680" t="s">
        <v>68</v>
      </c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2"/>
    </row>
    <row r="11" spans="1:31" ht="15.75" customHeight="1" thickBot="1" x14ac:dyDescent="0.25">
      <c r="A11" s="5" t="s">
        <v>19</v>
      </c>
      <c r="B11" s="667" t="s">
        <v>141</v>
      </c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8"/>
    </row>
    <row r="12" spans="1:31" ht="16.5" customHeight="1" thickBot="1" x14ac:dyDescent="0.25">
      <c r="A12" s="8" t="s">
        <v>19</v>
      </c>
      <c r="B12" s="9" t="s">
        <v>19</v>
      </c>
      <c r="C12" s="606" t="s">
        <v>136</v>
      </c>
      <c r="D12" s="606"/>
      <c r="E12" s="606"/>
      <c r="F12" s="606"/>
      <c r="G12" s="606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6"/>
      <c r="S12" s="606"/>
      <c r="T12" s="606"/>
      <c r="U12" s="608"/>
    </row>
    <row r="13" spans="1:31" ht="17.25" customHeight="1" x14ac:dyDescent="0.2">
      <c r="A13" s="566" t="s">
        <v>19</v>
      </c>
      <c r="B13" s="528" t="s">
        <v>19</v>
      </c>
      <c r="C13" s="522" t="s">
        <v>19</v>
      </c>
      <c r="D13" s="663" t="s">
        <v>44</v>
      </c>
      <c r="E13" s="605" t="s">
        <v>45</v>
      </c>
      <c r="F13" s="605" t="s">
        <v>25</v>
      </c>
      <c r="G13" s="265" t="s">
        <v>153</v>
      </c>
      <c r="H13" s="151">
        <v>3341</v>
      </c>
      <c r="I13" s="152">
        <v>3341</v>
      </c>
      <c r="J13" s="153"/>
      <c r="K13" s="155"/>
      <c r="L13" s="151">
        <v>3500</v>
      </c>
      <c r="M13" s="152">
        <v>3550</v>
      </c>
      <c r="N13" s="153"/>
      <c r="O13" s="155"/>
      <c r="P13" s="154">
        <v>3600</v>
      </c>
      <c r="Q13" s="154">
        <v>3688</v>
      </c>
      <c r="R13" s="652" t="s">
        <v>69</v>
      </c>
      <c r="S13" s="151">
        <v>1800</v>
      </c>
      <c r="T13" s="152">
        <v>1850</v>
      </c>
      <c r="U13" s="153">
        <v>1850</v>
      </c>
    </row>
    <row r="14" spans="1:31" ht="13.5" customHeight="1" x14ac:dyDescent="0.2">
      <c r="A14" s="536"/>
      <c r="B14" s="472"/>
      <c r="C14" s="523"/>
      <c r="D14" s="529"/>
      <c r="E14" s="480"/>
      <c r="F14" s="480"/>
      <c r="G14" s="10" t="s">
        <v>13</v>
      </c>
      <c r="H14" s="18">
        <f>SUM(H13)</f>
        <v>3341</v>
      </c>
      <c r="I14" s="19">
        <f t="shared" ref="I14:Q14" si="0">SUM(I13)</f>
        <v>3341</v>
      </c>
      <c r="J14" s="20">
        <f t="shared" si="0"/>
        <v>0</v>
      </c>
      <c r="K14" s="167">
        <f t="shared" si="0"/>
        <v>0</v>
      </c>
      <c r="L14" s="18">
        <f>SUM(L13)</f>
        <v>3500</v>
      </c>
      <c r="M14" s="19">
        <f t="shared" ref="M14:O14" si="1">SUM(M13)</f>
        <v>3550</v>
      </c>
      <c r="N14" s="20">
        <f t="shared" si="1"/>
        <v>0</v>
      </c>
      <c r="O14" s="167">
        <f t="shared" si="1"/>
        <v>0</v>
      </c>
      <c r="P14" s="42">
        <f t="shared" si="0"/>
        <v>3600</v>
      </c>
      <c r="Q14" s="42">
        <f t="shared" si="0"/>
        <v>3688</v>
      </c>
      <c r="R14" s="614"/>
      <c r="S14" s="18">
        <f>SUM(S13:S13)</f>
        <v>1800</v>
      </c>
      <c r="T14" s="19">
        <f>SUM(T13:T13)</f>
        <v>1850</v>
      </c>
      <c r="U14" s="20">
        <f>SUM(U13:U13)</f>
        <v>1850</v>
      </c>
    </row>
    <row r="15" spans="1:31" ht="30" customHeight="1" x14ac:dyDescent="0.2">
      <c r="A15" s="536" t="s">
        <v>19</v>
      </c>
      <c r="B15" s="472" t="s">
        <v>19</v>
      </c>
      <c r="C15" s="523" t="s">
        <v>20</v>
      </c>
      <c r="D15" s="529" t="s">
        <v>17</v>
      </c>
      <c r="E15" s="480" t="s">
        <v>39</v>
      </c>
      <c r="F15" s="480" t="s">
        <v>25</v>
      </c>
      <c r="G15" s="228" t="s">
        <v>153</v>
      </c>
      <c r="H15" s="217">
        <v>7.8</v>
      </c>
      <c r="I15" s="216">
        <v>7.8</v>
      </c>
      <c r="J15" s="222"/>
      <c r="K15" s="166"/>
      <c r="L15" s="284">
        <v>8</v>
      </c>
      <c r="M15" s="285">
        <v>8</v>
      </c>
      <c r="N15" s="290"/>
      <c r="O15" s="166"/>
      <c r="P15" s="106">
        <v>9</v>
      </c>
      <c r="Q15" s="106">
        <v>9.1999999999999993</v>
      </c>
      <c r="R15" s="614" t="s">
        <v>84</v>
      </c>
      <c r="S15" s="217">
        <v>32</v>
      </c>
      <c r="T15" s="216">
        <v>33</v>
      </c>
      <c r="U15" s="215">
        <v>35</v>
      </c>
    </row>
    <row r="16" spans="1:31" ht="25.5" customHeight="1" x14ac:dyDescent="0.2">
      <c r="A16" s="536"/>
      <c r="B16" s="472"/>
      <c r="C16" s="523"/>
      <c r="D16" s="529"/>
      <c r="E16" s="480"/>
      <c r="F16" s="480"/>
      <c r="G16" s="10" t="s">
        <v>13</v>
      </c>
      <c r="H16" s="18">
        <f t="shared" ref="H16:Q16" si="2">SUM(H15:H15)</f>
        <v>7.8</v>
      </c>
      <c r="I16" s="19">
        <f t="shared" si="2"/>
        <v>7.8</v>
      </c>
      <c r="J16" s="20">
        <f t="shared" si="2"/>
        <v>0</v>
      </c>
      <c r="K16" s="167">
        <f t="shared" si="2"/>
        <v>0</v>
      </c>
      <c r="L16" s="18">
        <f t="shared" ref="L16:O16" si="3">SUM(L15:L15)</f>
        <v>8</v>
      </c>
      <c r="M16" s="18">
        <f t="shared" si="3"/>
        <v>8</v>
      </c>
      <c r="N16" s="18">
        <f t="shared" si="3"/>
        <v>0</v>
      </c>
      <c r="O16" s="167">
        <f t="shared" si="3"/>
        <v>0</v>
      </c>
      <c r="P16" s="42">
        <f t="shared" si="2"/>
        <v>9</v>
      </c>
      <c r="Q16" s="42">
        <f t="shared" si="2"/>
        <v>9.1999999999999993</v>
      </c>
      <c r="R16" s="614"/>
      <c r="S16" s="18">
        <f>SUM(S15:S15)</f>
        <v>32</v>
      </c>
      <c r="T16" s="19">
        <f>SUM(T15:T15)</f>
        <v>33</v>
      </c>
      <c r="U16" s="20">
        <f>SUM(U15:U15)</f>
        <v>35</v>
      </c>
    </row>
    <row r="17" spans="1:30" ht="25.5" customHeight="1" x14ac:dyDescent="0.2">
      <c r="A17" s="536" t="s">
        <v>19</v>
      </c>
      <c r="B17" s="472" t="s">
        <v>19</v>
      </c>
      <c r="C17" s="523" t="s">
        <v>21</v>
      </c>
      <c r="D17" s="529" t="s">
        <v>81</v>
      </c>
      <c r="E17" s="480" t="s">
        <v>38</v>
      </c>
      <c r="F17" s="480" t="s">
        <v>25</v>
      </c>
      <c r="G17" s="228" t="s">
        <v>153</v>
      </c>
      <c r="H17" s="217"/>
      <c r="I17" s="216"/>
      <c r="J17" s="215"/>
      <c r="K17" s="168"/>
      <c r="L17" s="284"/>
      <c r="M17" s="285"/>
      <c r="N17" s="286"/>
      <c r="O17" s="168"/>
      <c r="P17" s="219"/>
      <c r="Q17" s="219"/>
      <c r="R17" s="470" t="s">
        <v>82</v>
      </c>
      <c r="S17" s="217"/>
      <c r="T17" s="216"/>
      <c r="U17" s="215"/>
    </row>
    <row r="18" spans="1:30" ht="14.25" customHeight="1" x14ac:dyDescent="0.2">
      <c r="A18" s="536"/>
      <c r="B18" s="472"/>
      <c r="C18" s="523"/>
      <c r="D18" s="529"/>
      <c r="E18" s="480"/>
      <c r="F18" s="480"/>
      <c r="G18" s="10" t="s">
        <v>13</v>
      </c>
      <c r="H18" s="18">
        <f>SUM(H17:H17)</f>
        <v>0</v>
      </c>
      <c r="I18" s="19">
        <f t="shared" ref="I18:Q18" si="4">SUM(I17:I17)</f>
        <v>0</v>
      </c>
      <c r="J18" s="20">
        <f t="shared" si="4"/>
        <v>0</v>
      </c>
      <c r="K18" s="167">
        <f t="shared" si="4"/>
        <v>0</v>
      </c>
      <c r="L18" s="18">
        <f>SUM(L17:L17)</f>
        <v>0</v>
      </c>
      <c r="M18" s="19">
        <f t="shared" ref="M18:O18" si="5">SUM(M17:M17)</f>
        <v>0</v>
      </c>
      <c r="N18" s="20">
        <f t="shared" si="5"/>
        <v>0</v>
      </c>
      <c r="O18" s="167">
        <f t="shared" si="5"/>
        <v>0</v>
      </c>
      <c r="P18" s="42">
        <f t="shared" si="4"/>
        <v>0</v>
      </c>
      <c r="Q18" s="42">
        <f t="shared" si="4"/>
        <v>0</v>
      </c>
      <c r="R18" s="470"/>
      <c r="S18" s="18">
        <f>SUM(S17:S17)</f>
        <v>0</v>
      </c>
      <c r="T18" s="19">
        <f>SUM(T17:T17)</f>
        <v>0</v>
      </c>
      <c r="U18" s="20">
        <f>SUM(U17:U17)</f>
        <v>0</v>
      </c>
    </row>
    <row r="19" spans="1:30" ht="15.75" customHeight="1" x14ac:dyDescent="0.2">
      <c r="A19" s="536" t="s">
        <v>19</v>
      </c>
      <c r="B19" s="472" t="s">
        <v>19</v>
      </c>
      <c r="C19" s="523" t="s">
        <v>22</v>
      </c>
      <c r="D19" s="529" t="s">
        <v>18</v>
      </c>
      <c r="E19" s="480" t="s">
        <v>36</v>
      </c>
      <c r="F19" s="480" t="s">
        <v>25</v>
      </c>
      <c r="G19" s="228" t="s">
        <v>153</v>
      </c>
      <c r="H19" s="217">
        <v>2257.6</v>
      </c>
      <c r="I19" s="216">
        <v>2257.6</v>
      </c>
      <c r="J19" s="215"/>
      <c r="K19" s="168"/>
      <c r="L19" s="284">
        <v>2400</v>
      </c>
      <c r="M19" s="285">
        <v>2400</v>
      </c>
      <c r="N19" s="286"/>
      <c r="O19" s="168"/>
      <c r="P19" s="219">
        <v>2500</v>
      </c>
      <c r="Q19" s="219">
        <v>2550</v>
      </c>
      <c r="R19" s="614" t="s">
        <v>70</v>
      </c>
      <c r="S19" s="358">
        <v>4700</v>
      </c>
      <c r="T19" s="216">
        <v>4750</v>
      </c>
      <c r="U19" s="215">
        <v>4750</v>
      </c>
    </row>
    <row r="20" spans="1:30" ht="13.5" customHeight="1" x14ac:dyDescent="0.2">
      <c r="A20" s="536"/>
      <c r="B20" s="472"/>
      <c r="C20" s="523"/>
      <c r="D20" s="529"/>
      <c r="E20" s="480"/>
      <c r="F20" s="480"/>
      <c r="G20" s="10" t="s">
        <v>13</v>
      </c>
      <c r="H20" s="18">
        <f t="shared" ref="H20:Q20" si="6">SUM(H19:H19)</f>
        <v>2257.6</v>
      </c>
      <c r="I20" s="19">
        <f t="shared" si="6"/>
        <v>2257.6</v>
      </c>
      <c r="J20" s="20">
        <f t="shared" si="6"/>
        <v>0</v>
      </c>
      <c r="K20" s="167">
        <f t="shared" si="6"/>
        <v>0</v>
      </c>
      <c r="L20" s="18">
        <f t="shared" ref="L20:O20" si="7">SUM(L19:L19)</f>
        <v>2400</v>
      </c>
      <c r="M20" s="19">
        <f t="shared" si="7"/>
        <v>2400</v>
      </c>
      <c r="N20" s="20">
        <f t="shared" si="7"/>
        <v>0</v>
      </c>
      <c r="O20" s="167">
        <f t="shared" si="7"/>
        <v>0</v>
      </c>
      <c r="P20" s="42">
        <f t="shared" si="6"/>
        <v>2500</v>
      </c>
      <c r="Q20" s="42">
        <f t="shared" si="6"/>
        <v>2550</v>
      </c>
      <c r="R20" s="614"/>
      <c r="S20" s="18">
        <f>SUM(S19:S19)</f>
        <v>4700</v>
      </c>
      <c r="T20" s="19">
        <f>SUM(T19:T19)</f>
        <v>4750</v>
      </c>
      <c r="U20" s="20">
        <f>SUM(U19:U19)</f>
        <v>4750</v>
      </c>
    </row>
    <row r="21" spans="1:30" ht="16.5" customHeight="1" x14ac:dyDescent="0.2">
      <c r="A21" s="536" t="s">
        <v>19</v>
      </c>
      <c r="B21" s="472" t="s">
        <v>19</v>
      </c>
      <c r="C21" s="523" t="s">
        <v>23</v>
      </c>
      <c r="D21" s="529" t="s">
        <v>34</v>
      </c>
      <c r="E21" s="530" t="s">
        <v>33</v>
      </c>
      <c r="F21" s="531" t="s">
        <v>196</v>
      </c>
      <c r="G21" s="170" t="s">
        <v>152</v>
      </c>
      <c r="H21" s="217">
        <v>1130.2</v>
      </c>
      <c r="I21" s="216">
        <v>1130.2</v>
      </c>
      <c r="J21" s="215"/>
      <c r="K21" s="168"/>
      <c r="L21" s="284">
        <v>1217.9000000000001</v>
      </c>
      <c r="M21" s="285">
        <v>1217.9000000000001</v>
      </c>
      <c r="N21" s="286"/>
      <c r="O21" s="168"/>
      <c r="P21" s="219">
        <v>1220.2</v>
      </c>
      <c r="Q21" s="219">
        <v>1222</v>
      </c>
      <c r="R21" s="614" t="s">
        <v>42</v>
      </c>
      <c r="S21" s="223">
        <v>1580</v>
      </c>
      <c r="T21" s="210">
        <v>1600</v>
      </c>
      <c r="U21" s="222">
        <v>1620</v>
      </c>
      <c r="V21" s="12">
        <f>H21+K21</f>
        <v>1130.2</v>
      </c>
      <c r="W21" s="12"/>
      <c r="X21" s="12">
        <f>H24+H26+H28+H30+H32+H34+H36+H38+H40</f>
        <v>1583427</v>
      </c>
      <c r="Y21" s="12">
        <f t="shared" ref="Y21:AA21" si="8">I24+I26+I28+I30+I32+I34+I36+I38+I40</f>
        <v>1579878</v>
      </c>
      <c r="Z21" s="12">
        <f t="shared" si="8"/>
        <v>54488</v>
      </c>
      <c r="AA21" s="12">
        <f t="shared" si="8"/>
        <v>3549</v>
      </c>
      <c r="AC21" s="12">
        <f>P24+P26+P28+P30+P32+P34+P36+P38+P40</f>
        <v>1429464</v>
      </c>
      <c r="AD21" s="12">
        <f>Q24+Q26+Q28+Q30+Q32+Q34+Q36+Q38+Q40</f>
        <v>1421980</v>
      </c>
    </row>
    <row r="22" spans="1:30" ht="16.5" customHeight="1" x14ac:dyDescent="0.2">
      <c r="A22" s="536"/>
      <c r="B22" s="472"/>
      <c r="C22" s="523"/>
      <c r="D22" s="529"/>
      <c r="E22" s="530"/>
      <c r="F22" s="531"/>
      <c r="G22" s="10" t="s">
        <v>13</v>
      </c>
      <c r="H22" s="18">
        <f t="shared" ref="H22:Q22" si="9">SUM(H21:H21)</f>
        <v>1130.2</v>
      </c>
      <c r="I22" s="19">
        <f t="shared" si="9"/>
        <v>1130.2</v>
      </c>
      <c r="J22" s="20">
        <f t="shared" si="9"/>
        <v>0</v>
      </c>
      <c r="K22" s="167">
        <f t="shared" si="9"/>
        <v>0</v>
      </c>
      <c r="L22" s="18">
        <f t="shared" ref="L22:O22" si="10">SUM(L21:L21)</f>
        <v>1217.9000000000001</v>
      </c>
      <c r="M22" s="19">
        <f t="shared" si="10"/>
        <v>1217.9000000000001</v>
      </c>
      <c r="N22" s="20">
        <f t="shared" si="10"/>
        <v>0</v>
      </c>
      <c r="O22" s="167">
        <f t="shared" si="10"/>
        <v>0</v>
      </c>
      <c r="P22" s="42">
        <f t="shared" si="9"/>
        <v>1220.2</v>
      </c>
      <c r="Q22" s="42">
        <f t="shared" si="9"/>
        <v>1222</v>
      </c>
      <c r="R22" s="614"/>
      <c r="S22" s="18">
        <f>SUM(S21:S21)</f>
        <v>1580</v>
      </c>
      <c r="T22" s="19">
        <f>SUM(T21:T21)</f>
        <v>1600</v>
      </c>
      <c r="U22" s="20">
        <f>SUM(U21:U21)</f>
        <v>1620</v>
      </c>
      <c r="X22" s="12">
        <f>S24+S26+S28+S30+S32+S34+S36+S38+S40</f>
        <v>3265</v>
      </c>
      <c r="Y22" s="12">
        <f t="shared" ref="Y22:Z22" si="11">T24+T26+T28+T30+T32+T34+T36+T38+T40</f>
        <v>3285</v>
      </c>
      <c r="Z22" s="12">
        <f t="shared" si="11"/>
        <v>3216</v>
      </c>
    </row>
    <row r="23" spans="1:30" ht="22.5" hidden="1" customHeight="1" outlineLevel="1" x14ac:dyDescent="0.2">
      <c r="A23" s="536" t="s">
        <v>19</v>
      </c>
      <c r="B23" s="472" t="s">
        <v>19</v>
      </c>
      <c r="C23" s="523" t="s">
        <v>185</v>
      </c>
      <c r="D23" s="529" t="s">
        <v>34</v>
      </c>
      <c r="E23" s="530" t="s">
        <v>33</v>
      </c>
      <c r="F23" s="531" t="s">
        <v>25</v>
      </c>
      <c r="G23" s="170" t="s">
        <v>152</v>
      </c>
      <c r="H23" s="217">
        <v>1556103</v>
      </c>
      <c r="I23" s="216">
        <v>1556103</v>
      </c>
      <c r="J23" s="215">
        <v>39703</v>
      </c>
      <c r="K23" s="260"/>
      <c r="L23" s="284">
        <v>1556103</v>
      </c>
      <c r="M23" s="285">
        <v>1556103</v>
      </c>
      <c r="N23" s="286">
        <v>39703</v>
      </c>
      <c r="O23" s="260"/>
      <c r="P23" s="219">
        <v>1400500</v>
      </c>
      <c r="Q23" s="219">
        <v>1390600</v>
      </c>
      <c r="R23" s="614" t="s">
        <v>42</v>
      </c>
      <c r="S23" s="223">
        <v>2040</v>
      </c>
      <c r="T23" s="210">
        <v>1980</v>
      </c>
      <c r="U23" s="222">
        <v>1840</v>
      </c>
      <c r="V23" s="12">
        <f>H23+K23</f>
        <v>1556103</v>
      </c>
      <c r="X23" s="205" t="s">
        <v>240</v>
      </c>
      <c r="Y23" s="205"/>
      <c r="Z23" s="205"/>
    </row>
    <row r="24" spans="1:30" ht="16.5" hidden="1" customHeight="1" outlineLevel="1" x14ac:dyDescent="0.2">
      <c r="A24" s="536"/>
      <c r="B24" s="472"/>
      <c r="C24" s="523"/>
      <c r="D24" s="529"/>
      <c r="E24" s="530"/>
      <c r="F24" s="531"/>
      <c r="G24" s="10" t="s">
        <v>13</v>
      </c>
      <c r="H24" s="18">
        <f t="shared" ref="H24:Q24" si="12">SUM(H23:H23)</f>
        <v>1556103</v>
      </c>
      <c r="I24" s="19">
        <f t="shared" si="12"/>
        <v>1556103</v>
      </c>
      <c r="J24" s="20">
        <f t="shared" si="12"/>
        <v>39703</v>
      </c>
      <c r="K24" s="167">
        <f t="shared" si="12"/>
        <v>0</v>
      </c>
      <c r="L24" s="18">
        <f t="shared" ref="L24:O24" si="13">SUM(L23:L23)</f>
        <v>1556103</v>
      </c>
      <c r="M24" s="19">
        <f t="shared" si="13"/>
        <v>1556103</v>
      </c>
      <c r="N24" s="20">
        <f t="shared" si="13"/>
        <v>39703</v>
      </c>
      <c r="O24" s="167">
        <f t="shared" si="13"/>
        <v>0</v>
      </c>
      <c r="P24" s="42">
        <f t="shared" si="12"/>
        <v>1400500</v>
      </c>
      <c r="Q24" s="42">
        <f t="shared" si="12"/>
        <v>1390600</v>
      </c>
      <c r="R24" s="614"/>
      <c r="S24" s="18">
        <f>SUM(S23:S23)</f>
        <v>2040</v>
      </c>
      <c r="T24" s="19">
        <f>SUM(T23:T23)</f>
        <v>1980</v>
      </c>
      <c r="U24" s="20">
        <f>SUM(U23:U23)</f>
        <v>1840</v>
      </c>
    </row>
    <row r="25" spans="1:30" ht="22.5" hidden="1" customHeight="1" outlineLevel="1" x14ac:dyDescent="0.2">
      <c r="A25" s="536" t="s">
        <v>19</v>
      </c>
      <c r="B25" s="472" t="s">
        <v>19</v>
      </c>
      <c r="C25" s="523" t="s">
        <v>186</v>
      </c>
      <c r="D25" s="529" t="s">
        <v>34</v>
      </c>
      <c r="E25" s="530" t="s">
        <v>33</v>
      </c>
      <c r="F25" s="531" t="s">
        <v>205</v>
      </c>
      <c r="G25" s="170" t="s">
        <v>152</v>
      </c>
      <c r="H25" s="217">
        <v>4536</v>
      </c>
      <c r="I25" s="216">
        <v>3522</v>
      </c>
      <c r="J25" s="215">
        <v>2556</v>
      </c>
      <c r="K25" s="168">
        <v>1014</v>
      </c>
      <c r="L25" s="284">
        <v>4536</v>
      </c>
      <c r="M25" s="285">
        <v>3522</v>
      </c>
      <c r="N25" s="286">
        <v>2556</v>
      </c>
      <c r="O25" s="168">
        <v>1014</v>
      </c>
      <c r="P25" s="219">
        <v>5216</v>
      </c>
      <c r="Q25" s="219">
        <v>5738</v>
      </c>
      <c r="R25" s="614" t="s">
        <v>42</v>
      </c>
      <c r="S25" s="217">
        <v>222</v>
      </c>
      <c r="T25" s="216">
        <v>244</v>
      </c>
      <c r="U25" s="215">
        <v>240</v>
      </c>
      <c r="V25" s="12">
        <f>H25+K25</f>
        <v>5550</v>
      </c>
      <c r="W25" s="199"/>
      <c r="X25" s="199"/>
      <c r="Y25" s="11"/>
      <c r="Z25" s="11"/>
      <c r="AA25" s="11"/>
    </row>
    <row r="26" spans="1:30" ht="16.5" hidden="1" customHeight="1" outlineLevel="1" x14ac:dyDescent="0.2">
      <c r="A26" s="536"/>
      <c r="B26" s="472"/>
      <c r="C26" s="523"/>
      <c r="D26" s="529"/>
      <c r="E26" s="530"/>
      <c r="F26" s="531"/>
      <c r="G26" s="10" t="s">
        <v>13</v>
      </c>
      <c r="H26" s="18">
        <f t="shared" ref="H26:Q26" si="14">SUM(H25:H25)</f>
        <v>4536</v>
      </c>
      <c r="I26" s="19">
        <f t="shared" si="14"/>
        <v>3522</v>
      </c>
      <c r="J26" s="20">
        <f t="shared" si="14"/>
        <v>2556</v>
      </c>
      <c r="K26" s="167">
        <f t="shared" si="14"/>
        <v>1014</v>
      </c>
      <c r="L26" s="18">
        <f t="shared" ref="L26:O26" si="15">SUM(L25:L25)</f>
        <v>4536</v>
      </c>
      <c r="M26" s="19">
        <f t="shared" si="15"/>
        <v>3522</v>
      </c>
      <c r="N26" s="20">
        <f t="shared" si="15"/>
        <v>2556</v>
      </c>
      <c r="O26" s="167">
        <f t="shared" si="15"/>
        <v>1014</v>
      </c>
      <c r="P26" s="42">
        <f t="shared" si="14"/>
        <v>5216</v>
      </c>
      <c r="Q26" s="42">
        <f t="shared" si="14"/>
        <v>5738</v>
      </c>
      <c r="R26" s="614"/>
      <c r="S26" s="18">
        <f>SUM(S25:S25)</f>
        <v>222</v>
      </c>
      <c r="T26" s="19">
        <f>SUM(T25:T25)</f>
        <v>244</v>
      </c>
      <c r="U26" s="20">
        <f>SUM(U25:U25)</f>
        <v>240</v>
      </c>
    </row>
    <row r="27" spans="1:30" ht="22.5" hidden="1" customHeight="1" outlineLevel="1" x14ac:dyDescent="0.2">
      <c r="A27" s="536" t="s">
        <v>19</v>
      </c>
      <c r="B27" s="472" t="s">
        <v>19</v>
      </c>
      <c r="C27" s="523" t="s">
        <v>187</v>
      </c>
      <c r="D27" s="529" t="s">
        <v>34</v>
      </c>
      <c r="E27" s="530" t="s">
        <v>33</v>
      </c>
      <c r="F27" s="531" t="s">
        <v>206</v>
      </c>
      <c r="G27" s="170" t="s">
        <v>152</v>
      </c>
      <c r="H27" s="217">
        <v>4535</v>
      </c>
      <c r="I27" s="216">
        <v>3956</v>
      </c>
      <c r="J27" s="215">
        <v>2556</v>
      </c>
      <c r="K27" s="168">
        <v>579</v>
      </c>
      <c r="L27" s="284">
        <v>4535</v>
      </c>
      <c r="M27" s="285">
        <v>3956</v>
      </c>
      <c r="N27" s="286">
        <v>2556</v>
      </c>
      <c r="O27" s="168">
        <v>579</v>
      </c>
      <c r="P27" s="219">
        <v>4747</v>
      </c>
      <c r="Q27" s="219">
        <v>5222</v>
      </c>
      <c r="R27" s="614" t="s">
        <v>42</v>
      </c>
      <c r="S27" s="223">
        <v>167</v>
      </c>
      <c r="T27" s="210">
        <v>184</v>
      </c>
      <c r="U27" s="222">
        <v>202</v>
      </c>
      <c r="V27" s="12">
        <f>H27+K27</f>
        <v>5114</v>
      </c>
    </row>
    <row r="28" spans="1:30" ht="16.5" hidden="1" customHeight="1" outlineLevel="1" x14ac:dyDescent="0.2">
      <c r="A28" s="536"/>
      <c r="B28" s="472"/>
      <c r="C28" s="523"/>
      <c r="D28" s="529"/>
      <c r="E28" s="530"/>
      <c r="F28" s="531"/>
      <c r="G28" s="10" t="s">
        <v>13</v>
      </c>
      <c r="H28" s="18">
        <f t="shared" ref="H28:Q28" si="16">SUM(H27:H27)</f>
        <v>4535</v>
      </c>
      <c r="I28" s="19">
        <f t="shared" si="16"/>
        <v>3956</v>
      </c>
      <c r="J28" s="20">
        <f t="shared" si="16"/>
        <v>2556</v>
      </c>
      <c r="K28" s="167">
        <f t="shared" si="16"/>
        <v>579</v>
      </c>
      <c r="L28" s="18">
        <f t="shared" ref="L28:O28" si="17">SUM(L27:L27)</f>
        <v>4535</v>
      </c>
      <c r="M28" s="19">
        <f t="shared" si="17"/>
        <v>3956</v>
      </c>
      <c r="N28" s="20">
        <f t="shared" si="17"/>
        <v>2556</v>
      </c>
      <c r="O28" s="167">
        <f t="shared" si="17"/>
        <v>579</v>
      </c>
      <c r="P28" s="42">
        <f t="shared" si="16"/>
        <v>4747</v>
      </c>
      <c r="Q28" s="42">
        <f t="shared" si="16"/>
        <v>5222</v>
      </c>
      <c r="R28" s="614"/>
      <c r="S28" s="18">
        <f>SUM(S27:S27)</f>
        <v>167</v>
      </c>
      <c r="T28" s="19">
        <f>SUM(T27:T27)</f>
        <v>184</v>
      </c>
      <c r="U28" s="20">
        <f>SUM(U27:U27)</f>
        <v>202</v>
      </c>
    </row>
    <row r="29" spans="1:30" ht="22.5" hidden="1" customHeight="1" outlineLevel="1" x14ac:dyDescent="0.2">
      <c r="A29" s="536" t="s">
        <v>19</v>
      </c>
      <c r="B29" s="472" t="s">
        <v>19</v>
      </c>
      <c r="C29" s="523" t="s">
        <v>199</v>
      </c>
      <c r="D29" s="529" t="s">
        <v>34</v>
      </c>
      <c r="E29" s="530" t="s">
        <v>33</v>
      </c>
      <c r="F29" s="531" t="s">
        <v>207</v>
      </c>
      <c r="G29" s="170" t="s">
        <v>152</v>
      </c>
      <c r="H29" s="217">
        <v>2775</v>
      </c>
      <c r="I29" s="216">
        <v>2775</v>
      </c>
      <c r="J29" s="215">
        <v>1278</v>
      </c>
      <c r="K29" s="260"/>
      <c r="L29" s="284">
        <v>2775</v>
      </c>
      <c r="M29" s="285">
        <v>2775</v>
      </c>
      <c r="N29" s="286">
        <v>1278</v>
      </c>
      <c r="O29" s="260"/>
      <c r="P29" s="219">
        <v>2780</v>
      </c>
      <c r="Q29" s="219">
        <v>2780</v>
      </c>
      <c r="R29" s="614" t="s">
        <v>42</v>
      </c>
      <c r="S29" s="223">
        <v>65</v>
      </c>
      <c r="T29" s="210">
        <v>70</v>
      </c>
      <c r="U29" s="222">
        <v>70</v>
      </c>
      <c r="V29" s="12">
        <f>H29+K29</f>
        <v>2775</v>
      </c>
    </row>
    <row r="30" spans="1:30" ht="16.5" hidden="1" customHeight="1" outlineLevel="1" x14ac:dyDescent="0.2">
      <c r="A30" s="536"/>
      <c r="B30" s="472"/>
      <c r="C30" s="523"/>
      <c r="D30" s="529"/>
      <c r="E30" s="530"/>
      <c r="F30" s="531"/>
      <c r="G30" s="10" t="s">
        <v>13</v>
      </c>
      <c r="H30" s="18">
        <f t="shared" ref="H30:Q30" si="18">SUM(H29:H29)</f>
        <v>2775</v>
      </c>
      <c r="I30" s="19">
        <f t="shared" si="18"/>
        <v>2775</v>
      </c>
      <c r="J30" s="20">
        <f t="shared" si="18"/>
        <v>1278</v>
      </c>
      <c r="K30" s="167">
        <f t="shared" si="18"/>
        <v>0</v>
      </c>
      <c r="L30" s="18">
        <f t="shared" ref="L30:O30" si="19">SUM(L29:L29)</f>
        <v>2775</v>
      </c>
      <c r="M30" s="19">
        <f t="shared" si="19"/>
        <v>2775</v>
      </c>
      <c r="N30" s="20">
        <f t="shared" si="19"/>
        <v>1278</v>
      </c>
      <c r="O30" s="167">
        <f t="shared" si="19"/>
        <v>0</v>
      </c>
      <c r="P30" s="42">
        <f t="shared" si="18"/>
        <v>2780</v>
      </c>
      <c r="Q30" s="42">
        <f t="shared" si="18"/>
        <v>2780</v>
      </c>
      <c r="R30" s="614"/>
      <c r="S30" s="18">
        <f>SUM(S29:S29)</f>
        <v>65</v>
      </c>
      <c r="T30" s="19">
        <f>SUM(T29:T29)</f>
        <v>70</v>
      </c>
      <c r="U30" s="20">
        <f>SUM(U29:U29)</f>
        <v>70</v>
      </c>
    </row>
    <row r="31" spans="1:30" ht="22.5" hidden="1" customHeight="1" outlineLevel="1" x14ac:dyDescent="0.2">
      <c r="A31" s="536" t="s">
        <v>19</v>
      </c>
      <c r="B31" s="472" t="s">
        <v>19</v>
      </c>
      <c r="C31" s="523" t="s">
        <v>200</v>
      </c>
      <c r="D31" s="529" t="s">
        <v>34</v>
      </c>
      <c r="E31" s="530" t="s">
        <v>33</v>
      </c>
      <c r="F31" s="531" t="s">
        <v>208</v>
      </c>
      <c r="G31" s="170" t="s">
        <v>152</v>
      </c>
      <c r="H31" s="217">
        <v>4500</v>
      </c>
      <c r="I31" s="216">
        <v>4500</v>
      </c>
      <c r="J31" s="215">
        <v>2600</v>
      </c>
      <c r="K31" s="260"/>
      <c r="L31" s="284">
        <v>4500</v>
      </c>
      <c r="M31" s="285">
        <v>4500</v>
      </c>
      <c r="N31" s="286">
        <v>2600</v>
      </c>
      <c r="O31" s="260"/>
      <c r="P31" s="219">
        <v>5000</v>
      </c>
      <c r="Q31" s="219">
        <v>5500</v>
      </c>
      <c r="R31" s="614" t="s">
        <v>42</v>
      </c>
      <c r="S31" s="223">
        <v>115</v>
      </c>
      <c r="T31" s="210">
        <v>126</v>
      </c>
      <c r="U31" s="222">
        <v>130</v>
      </c>
      <c r="V31" s="12">
        <f>H31+K31</f>
        <v>4500</v>
      </c>
    </row>
    <row r="32" spans="1:30" ht="16.5" hidden="1" customHeight="1" outlineLevel="1" x14ac:dyDescent="0.2">
      <c r="A32" s="536"/>
      <c r="B32" s="472"/>
      <c r="C32" s="523"/>
      <c r="D32" s="529"/>
      <c r="E32" s="530"/>
      <c r="F32" s="531"/>
      <c r="G32" s="10" t="s">
        <v>13</v>
      </c>
      <c r="H32" s="18">
        <f t="shared" ref="H32:Q32" si="20">SUM(H31:H31)</f>
        <v>4500</v>
      </c>
      <c r="I32" s="19">
        <f t="shared" si="20"/>
        <v>4500</v>
      </c>
      <c r="J32" s="20">
        <f t="shared" si="20"/>
        <v>2600</v>
      </c>
      <c r="K32" s="167">
        <f t="shared" si="20"/>
        <v>0</v>
      </c>
      <c r="L32" s="18">
        <f t="shared" ref="L32:O32" si="21">SUM(L31:L31)</f>
        <v>4500</v>
      </c>
      <c r="M32" s="19">
        <f t="shared" si="21"/>
        <v>4500</v>
      </c>
      <c r="N32" s="20">
        <f t="shared" si="21"/>
        <v>2600</v>
      </c>
      <c r="O32" s="167">
        <f t="shared" si="21"/>
        <v>0</v>
      </c>
      <c r="P32" s="42">
        <f t="shared" si="20"/>
        <v>5000</v>
      </c>
      <c r="Q32" s="42">
        <f t="shared" si="20"/>
        <v>5500</v>
      </c>
      <c r="R32" s="614"/>
      <c r="S32" s="18">
        <f>SUM(S31:S31)</f>
        <v>115</v>
      </c>
      <c r="T32" s="19">
        <f>SUM(T31:T31)</f>
        <v>126</v>
      </c>
      <c r="U32" s="20">
        <f>SUM(U31:U31)</f>
        <v>130</v>
      </c>
    </row>
    <row r="33" spans="1:31" ht="22.5" hidden="1" customHeight="1" outlineLevel="1" x14ac:dyDescent="0.2">
      <c r="A33" s="536" t="s">
        <v>19</v>
      </c>
      <c r="B33" s="472" t="s">
        <v>19</v>
      </c>
      <c r="C33" s="523" t="s">
        <v>201</v>
      </c>
      <c r="D33" s="529" t="s">
        <v>34</v>
      </c>
      <c r="E33" s="530" t="s">
        <v>33</v>
      </c>
      <c r="F33" s="531" t="s">
        <v>212</v>
      </c>
      <c r="G33" s="170" t="s">
        <v>152</v>
      </c>
      <c r="H33" s="187"/>
      <c r="I33" s="226"/>
      <c r="J33" s="215"/>
      <c r="K33" s="260"/>
      <c r="L33" s="187"/>
      <c r="M33" s="292"/>
      <c r="N33" s="286"/>
      <c r="O33" s="260"/>
      <c r="P33" s="219"/>
      <c r="Q33" s="219"/>
      <c r="R33" s="614" t="s">
        <v>42</v>
      </c>
      <c r="S33" s="223"/>
      <c r="T33" s="210"/>
      <c r="U33" s="222"/>
      <c r="V33" s="12">
        <f>H33+K33</f>
        <v>0</v>
      </c>
    </row>
    <row r="34" spans="1:31" ht="16.5" hidden="1" customHeight="1" outlineLevel="1" x14ac:dyDescent="0.2">
      <c r="A34" s="536"/>
      <c r="B34" s="472"/>
      <c r="C34" s="523"/>
      <c r="D34" s="529"/>
      <c r="E34" s="530"/>
      <c r="F34" s="531"/>
      <c r="G34" s="10" t="s">
        <v>13</v>
      </c>
      <c r="H34" s="18">
        <f t="shared" ref="H34:Q34" si="22">SUM(H33:H33)</f>
        <v>0</v>
      </c>
      <c r="I34" s="19">
        <f t="shared" si="22"/>
        <v>0</v>
      </c>
      <c r="J34" s="20">
        <f t="shared" si="22"/>
        <v>0</v>
      </c>
      <c r="K34" s="167">
        <f t="shared" si="22"/>
        <v>0</v>
      </c>
      <c r="L34" s="18">
        <f t="shared" ref="L34:O34" si="23">SUM(L33:L33)</f>
        <v>0</v>
      </c>
      <c r="M34" s="19">
        <f t="shared" si="23"/>
        <v>0</v>
      </c>
      <c r="N34" s="20">
        <f t="shared" si="23"/>
        <v>0</v>
      </c>
      <c r="O34" s="167">
        <f t="shared" si="23"/>
        <v>0</v>
      </c>
      <c r="P34" s="42">
        <f t="shared" si="22"/>
        <v>0</v>
      </c>
      <c r="Q34" s="42">
        <f t="shared" si="22"/>
        <v>0</v>
      </c>
      <c r="R34" s="614"/>
      <c r="S34" s="18">
        <f>SUM(S33:S33)</f>
        <v>0</v>
      </c>
      <c r="T34" s="19">
        <f>SUM(T33:T33)</f>
        <v>0</v>
      </c>
      <c r="U34" s="20">
        <f>SUM(U33:U33)</f>
        <v>0</v>
      </c>
    </row>
    <row r="35" spans="1:31" ht="22.5" hidden="1" customHeight="1" outlineLevel="1" x14ac:dyDescent="0.2">
      <c r="A35" s="536" t="s">
        <v>19</v>
      </c>
      <c r="B35" s="472" t="s">
        <v>19</v>
      </c>
      <c r="C35" s="523" t="s">
        <v>202</v>
      </c>
      <c r="D35" s="529" t="s">
        <v>34</v>
      </c>
      <c r="E35" s="530" t="s">
        <v>33</v>
      </c>
      <c r="F35" s="531" t="s">
        <v>209</v>
      </c>
      <c r="G35" s="170" t="s">
        <v>152</v>
      </c>
      <c r="H35" s="217">
        <v>4500</v>
      </c>
      <c r="I35" s="216">
        <v>3500</v>
      </c>
      <c r="J35" s="215">
        <v>2600</v>
      </c>
      <c r="K35" s="168">
        <v>1000</v>
      </c>
      <c r="L35" s="284">
        <v>4500</v>
      </c>
      <c r="M35" s="285">
        <v>3500</v>
      </c>
      <c r="N35" s="286">
        <v>2600</v>
      </c>
      <c r="O35" s="168">
        <v>1000</v>
      </c>
      <c r="P35" s="219">
        <v>5000</v>
      </c>
      <c r="Q35" s="219">
        <v>5500</v>
      </c>
      <c r="R35" s="614" t="s">
        <v>42</v>
      </c>
      <c r="S35" s="223">
        <v>36</v>
      </c>
      <c r="T35" s="210">
        <v>36</v>
      </c>
      <c r="U35" s="222">
        <v>39</v>
      </c>
      <c r="V35" s="12">
        <f>H35+K35</f>
        <v>5500</v>
      </c>
    </row>
    <row r="36" spans="1:31" ht="16.5" hidden="1" customHeight="1" outlineLevel="1" x14ac:dyDescent="0.2">
      <c r="A36" s="536"/>
      <c r="B36" s="472"/>
      <c r="C36" s="523"/>
      <c r="D36" s="529"/>
      <c r="E36" s="530"/>
      <c r="F36" s="531"/>
      <c r="G36" s="10" t="s">
        <v>13</v>
      </c>
      <c r="H36" s="18">
        <f t="shared" ref="H36:Q36" si="24">SUM(H35:H35)</f>
        <v>4500</v>
      </c>
      <c r="I36" s="19">
        <f t="shared" si="24"/>
        <v>3500</v>
      </c>
      <c r="J36" s="20">
        <f t="shared" si="24"/>
        <v>2600</v>
      </c>
      <c r="K36" s="167">
        <f t="shared" si="24"/>
        <v>1000</v>
      </c>
      <c r="L36" s="18">
        <f t="shared" ref="L36:O36" si="25">SUM(L35:L35)</f>
        <v>4500</v>
      </c>
      <c r="M36" s="19">
        <f t="shared" si="25"/>
        <v>3500</v>
      </c>
      <c r="N36" s="20">
        <f t="shared" si="25"/>
        <v>2600</v>
      </c>
      <c r="O36" s="167">
        <f t="shared" si="25"/>
        <v>1000</v>
      </c>
      <c r="P36" s="42">
        <f t="shared" si="24"/>
        <v>5000</v>
      </c>
      <c r="Q36" s="42">
        <f t="shared" si="24"/>
        <v>5500</v>
      </c>
      <c r="R36" s="614"/>
      <c r="S36" s="18">
        <f>SUM(S35:S35)</f>
        <v>36</v>
      </c>
      <c r="T36" s="19">
        <f>SUM(T35:T35)</f>
        <v>36</v>
      </c>
      <c r="U36" s="20">
        <f>SUM(U35:U35)</f>
        <v>39</v>
      </c>
    </row>
    <row r="37" spans="1:31" ht="22.5" hidden="1" customHeight="1" outlineLevel="1" x14ac:dyDescent="0.2">
      <c r="A37" s="536" t="s">
        <v>19</v>
      </c>
      <c r="B37" s="472" t="s">
        <v>19</v>
      </c>
      <c r="C37" s="523" t="s">
        <v>203</v>
      </c>
      <c r="D37" s="529" t="s">
        <v>34</v>
      </c>
      <c r="E37" s="530" t="s">
        <v>33</v>
      </c>
      <c r="F37" s="531" t="s">
        <v>210</v>
      </c>
      <c r="G37" s="170" t="s">
        <v>152</v>
      </c>
      <c r="H37" s="217">
        <v>2029</v>
      </c>
      <c r="I37" s="216">
        <v>2029</v>
      </c>
      <c r="J37" s="215">
        <v>639</v>
      </c>
      <c r="K37" s="260"/>
      <c r="L37" s="284">
        <v>2029</v>
      </c>
      <c r="M37" s="285">
        <v>2029</v>
      </c>
      <c r="N37" s="286">
        <v>639</v>
      </c>
      <c r="O37" s="260"/>
      <c r="P37" s="219">
        <v>2029</v>
      </c>
      <c r="Q37" s="219">
        <v>2029</v>
      </c>
      <c r="R37" s="614" t="s">
        <v>42</v>
      </c>
      <c r="S37" s="223">
        <v>245</v>
      </c>
      <c r="T37" s="210">
        <v>245</v>
      </c>
      <c r="U37" s="222">
        <v>245</v>
      </c>
      <c r="V37" s="12">
        <f>H37+K37</f>
        <v>2029</v>
      </c>
    </row>
    <row r="38" spans="1:31" ht="16.5" hidden="1" customHeight="1" outlineLevel="1" x14ac:dyDescent="0.2">
      <c r="A38" s="536"/>
      <c r="B38" s="472"/>
      <c r="C38" s="523"/>
      <c r="D38" s="529"/>
      <c r="E38" s="530"/>
      <c r="F38" s="531"/>
      <c r="G38" s="10" t="s">
        <v>13</v>
      </c>
      <c r="H38" s="18">
        <f t="shared" ref="H38:Q38" si="26">SUM(H37:H37)</f>
        <v>2029</v>
      </c>
      <c r="I38" s="19">
        <f t="shared" si="26"/>
        <v>2029</v>
      </c>
      <c r="J38" s="20">
        <f t="shared" si="26"/>
        <v>639</v>
      </c>
      <c r="K38" s="167">
        <f t="shared" si="26"/>
        <v>0</v>
      </c>
      <c r="L38" s="18">
        <f t="shared" ref="L38:O38" si="27">SUM(L37:L37)</f>
        <v>2029</v>
      </c>
      <c r="M38" s="19">
        <f t="shared" si="27"/>
        <v>2029</v>
      </c>
      <c r="N38" s="20">
        <f t="shared" si="27"/>
        <v>639</v>
      </c>
      <c r="O38" s="167">
        <f t="shared" si="27"/>
        <v>0</v>
      </c>
      <c r="P38" s="42">
        <f t="shared" si="26"/>
        <v>2029</v>
      </c>
      <c r="Q38" s="42">
        <f t="shared" si="26"/>
        <v>2029</v>
      </c>
      <c r="R38" s="614"/>
      <c r="S38" s="18">
        <f>SUM(S37:S37)</f>
        <v>245</v>
      </c>
      <c r="T38" s="19">
        <f>SUM(T37:T37)</f>
        <v>245</v>
      </c>
      <c r="U38" s="20">
        <f>SUM(U37:U37)</f>
        <v>245</v>
      </c>
    </row>
    <row r="39" spans="1:31" ht="22.5" hidden="1" customHeight="1" outlineLevel="1" x14ac:dyDescent="0.2">
      <c r="A39" s="536" t="s">
        <v>19</v>
      </c>
      <c r="B39" s="472" t="s">
        <v>19</v>
      </c>
      <c r="C39" s="523" t="s">
        <v>204</v>
      </c>
      <c r="D39" s="529" t="s">
        <v>34</v>
      </c>
      <c r="E39" s="530" t="s">
        <v>33</v>
      </c>
      <c r="F39" s="531" t="s">
        <v>211</v>
      </c>
      <c r="G39" s="170" t="s">
        <v>152</v>
      </c>
      <c r="H39" s="217">
        <v>4449</v>
      </c>
      <c r="I39" s="216">
        <v>3493</v>
      </c>
      <c r="J39" s="215">
        <v>2556</v>
      </c>
      <c r="K39" s="168">
        <v>956</v>
      </c>
      <c r="L39" s="284">
        <v>4449</v>
      </c>
      <c r="M39" s="285">
        <v>3493</v>
      </c>
      <c r="N39" s="286">
        <v>2556</v>
      </c>
      <c r="O39" s="168">
        <v>956</v>
      </c>
      <c r="P39" s="219">
        <v>4192</v>
      </c>
      <c r="Q39" s="219">
        <v>4611</v>
      </c>
      <c r="R39" s="614" t="s">
        <v>42</v>
      </c>
      <c r="S39" s="223">
        <v>375</v>
      </c>
      <c r="T39" s="210">
        <v>400</v>
      </c>
      <c r="U39" s="222">
        <v>450</v>
      </c>
      <c r="V39" s="12">
        <f>H39+K39</f>
        <v>5405</v>
      </c>
    </row>
    <row r="40" spans="1:31" ht="16.5" hidden="1" customHeight="1" outlineLevel="1" x14ac:dyDescent="0.2">
      <c r="A40" s="536"/>
      <c r="B40" s="472"/>
      <c r="C40" s="523"/>
      <c r="D40" s="529"/>
      <c r="E40" s="530"/>
      <c r="F40" s="531"/>
      <c r="G40" s="10" t="s">
        <v>13</v>
      </c>
      <c r="H40" s="18">
        <f t="shared" ref="H40:Q40" si="28">SUM(H39:H39)</f>
        <v>4449</v>
      </c>
      <c r="I40" s="19">
        <f t="shared" si="28"/>
        <v>3493</v>
      </c>
      <c r="J40" s="20">
        <f t="shared" si="28"/>
        <v>2556</v>
      </c>
      <c r="K40" s="167">
        <f t="shared" si="28"/>
        <v>956</v>
      </c>
      <c r="L40" s="18">
        <f t="shared" ref="L40:O40" si="29">SUM(L39:L39)</f>
        <v>4449</v>
      </c>
      <c r="M40" s="19">
        <f t="shared" si="29"/>
        <v>3493</v>
      </c>
      <c r="N40" s="20">
        <f t="shared" si="29"/>
        <v>2556</v>
      </c>
      <c r="O40" s="167">
        <f t="shared" si="29"/>
        <v>956</v>
      </c>
      <c r="P40" s="42">
        <f t="shared" si="28"/>
        <v>4192</v>
      </c>
      <c r="Q40" s="42">
        <f t="shared" si="28"/>
        <v>4611</v>
      </c>
      <c r="R40" s="614"/>
      <c r="S40" s="18">
        <f>SUM(S39:S39)</f>
        <v>375</v>
      </c>
      <c r="T40" s="19">
        <f>SUM(T39:T39)</f>
        <v>400</v>
      </c>
      <c r="U40" s="20">
        <f>SUM(U39:U39)</f>
        <v>450</v>
      </c>
    </row>
    <row r="41" spans="1:31" ht="42" customHeight="1" collapsed="1" x14ac:dyDescent="0.2">
      <c r="A41" s="536" t="s">
        <v>19</v>
      </c>
      <c r="B41" s="472" t="s">
        <v>19</v>
      </c>
      <c r="C41" s="523" t="s">
        <v>24</v>
      </c>
      <c r="D41" s="529" t="s">
        <v>255</v>
      </c>
      <c r="E41" s="530" t="s">
        <v>37</v>
      </c>
      <c r="F41" s="531" t="s">
        <v>25</v>
      </c>
      <c r="G41" s="228" t="s">
        <v>152</v>
      </c>
      <c r="H41" s="217">
        <v>309</v>
      </c>
      <c r="I41" s="216">
        <v>309</v>
      </c>
      <c r="J41" s="215"/>
      <c r="K41" s="168"/>
      <c r="L41" s="284">
        <v>380</v>
      </c>
      <c r="M41" s="285">
        <v>380</v>
      </c>
      <c r="N41" s="286"/>
      <c r="O41" s="168"/>
      <c r="P41" s="219">
        <v>395</v>
      </c>
      <c r="Q41" s="219">
        <v>400</v>
      </c>
      <c r="R41" s="614" t="s">
        <v>83</v>
      </c>
      <c r="S41" s="223">
        <v>620</v>
      </c>
      <c r="T41" s="210">
        <v>540</v>
      </c>
      <c r="U41" s="222">
        <v>550</v>
      </c>
    </row>
    <row r="42" spans="1:31" ht="16.5" customHeight="1" thickBot="1" x14ac:dyDescent="0.25">
      <c r="A42" s="552"/>
      <c r="B42" s="553"/>
      <c r="C42" s="549"/>
      <c r="D42" s="617"/>
      <c r="E42" s="616"/>
      <c r="F42" s="646"/>
      <c r="G42" s="272" t="s">
        <v>13</v>
      </c>
      <c r="H42" s="273">
        <f t="shared" ref="H42:Q42" si="30">SUM(H41:H41)</f>
        <v>309</v>
      </c>
      <c r="I42" s="274">
        <f t="shared" si="30"/>
        <v>309</v>
      </c>
      <c r="J42" s="275">
        <f t="shared" si="30"/>
        <v>0</v>
      </c>
      <c r="K42" s="276">
        <f t="shared" si="30"/>
        <v>0</v>
      </c>
      <c r="L42" s="273">
        <f t="shared" ref="L42:O42" si="31">SUM(L41:L41)</f>
        <v>380</v>
      </c>
      <c r="M42" s="274">
        <f t="shared" si="31"/>
        <v>380</v>
      </c>
      <c r="N42" s="275">
        <f t="shared" si="31"/>
        <v>0</v>
      </c>
      <c r="O42" s="276">
        <f t="shared" si="31"/>
        <v>0</v>
      </c>
      <c r="P42" s="277">
        <f t="shared" si="30"/>
        <v>395</v>
      </c>
      <c r="Q42" s="277">
        <f t="shared" si="30"/>
        <v>400</v>
      </c>
      <c r="R42" s="721"/>
      <c r="S42" s="273">
        <f>SUM(S41:S41)</f>
        <v>620</v>
      </c>
      <c r="T42" s="274">
        <f>SUM(T41:T41)</f>
        <v>540</v>
      </c>
      <c r="U42" s="275">
        <f>SUM(U41:U41)</f>
        <v>550</v>
      </c>
    </row>
    <row r="43" spans="1:31" ht="20.25" customHeight="1" x14ac:dyDescent="0.2">
      <c r="A43" s="567" t="s">
        <v>19</v>
      </c>
      <c r="B43" s="563" t="s">
        <v>19</v>
      </c>
      <c r="C43" s="568" t="s">
        <v>25</v>
      </c>
      <c r="D43" s="647" t="s">
        <v>43</v>
      </c>
      <c r="E43" s="561" t="s">
        <v>85</v>
      </c>
      <c r="F43" s="686" t="s">
        <v>25</v>
      </c>
      <c r="G43" s="111" t="s">
        <v>155</v>
      </c>
      <c r="H43" s="214">
        <v>145.30000000000001</v>
      </c>
      <c r="I43" s="213">
        <v>145.30000000000001</v>
      </c>
      <c r="J43" s="211"/>
      <c r="K43" s="270"/>
      <c r="L43" s="283">
        <v>150</v>
      </c>
      <c r="M43" s="282">
        <v>150</v>
      </c>
      <c r="N43" s="281"/>
      <c r="O43" s="270"/>
      <c r="P43" s="271">
        <v>155</v>
      </c>
      <c r="Q43" s="271">
        <v>155</v>
      </c>
      <c r="R43" s="648" t="s">
        <v>86</v>
      </c>
      <c r="S43" s="225">
        <v>470</v>
      </c>
      <c r="T43" s="224">
        <v>450</v>
      </c>
      <c r="U43" s="221">
        <v>470</v>
      </c>
    </row>
    <row r="44" spans="1:31" ht="15" customHeight="1" x14ac:dyDescent="0.2">
      <c r="A44" s="536"/>
      <c r="B44" s="472"/>
      <c r="C44" s="523"/>
      <c r="D44" s="529"/>
      <c r="E44" s="530"/>
      <c r="F44" s="480"/>
      <c r="G44" s="10" t="s">
        <v>13</v>
      </c>
      <c r="H44" s="18">
        <f t="shared" ref="H44:Q44" si="32">SUM(H43:H43)</f>
        <v>145.30000000000001</v>
      </c>
      <c r="I44" s="19">
        <f t="shared" si="32"/>
        <v>145.30000000000001</v>
      </c>
      <c r="J44" s="20">
        <f t="shared" si="32"/>
        <v>0</v>
      </c>
      <c r="K44" s="167">
        <f t="shared" si="32"/>
        <v>0</v>
      </c>
      <c r="L44" s="18">
        <f t="shared" ref="L44:O44" si="33">SUM(L43:L43)</f>
        <v>150</v>
      </c>
      <c r="M44" s="19">
        <f t="shared" si="33"/>
        <v>150</v>
      </c>
      <c r="N44" s="20">
        <f t="shared" si="33"/>
        <v>0</v>
      </c>
      <c r="O44" s="167">
        <f t="shared" si="33"/>
        <v>0</v>
      </c>
      <c r="P44" s="42">
        <f t="shared" si="32"/>
        <v>155</v>
      </c>
      <c r="Q44" s="42">
        <f t="shared" si="32"/>
        <v>155</v>
      </c>
      <c r="R44" s="614"/>
      <c r="S44" s="18">
        <f>SUM(S43:S43)</f>
        <v>470</v>
      </c>
      <c r="T44" s="19">
        <f>SUM(T43:T43)</f>
        <v>450</v>
      </c>
      <c r="U44" s="20">
        <f>SUM(U43:U43)</f>
        <v>470</v>
      </c>
    </row>
    <row r="45" spans="1:31" s="13" customFormat="1" ht="16.5" customHeight="1" x14ac:dyDescent="0.2">
      <c r="A45" s="536" t="s">
        <v>19</v>
      </c>
      <c r="B45" s="472" t="s">
        <v>19</v>
      </c>
      <c r="C45" s="523" t="s">
        <v>26</v>
      </c>
      <c r="D45" s="529" t="s">
        <v>87</v>
      </c>
      <c r="E45" s="530" t="s">
        <v>36</v>
      </c>
      <c r="F45" s="480" t="s">
        <v>25</v>
      </c>
      <c r="G45" s="719" t="s">
        <v>155</v>
      </c>
      <c r="H45" s="735">
        <v>208.1</v>
      </c>
      <c r="I45" s="720">
        <v>208.1</v>
      </c>
      <c r="J45" s="551"/>
      <c r="K45" s="547"/>
      <c r="L45" s="735">
        <v>208.1</v>
      </c>
      <c r="M45" s="720">
        <v>208.1</v>
      </c>
      <c r="N45" s="551"/>
      <c r="O45" s="547"/>
      <c r="P45" s="548">
        <v>209.1</v>
      </c>
      <c r="Q45" s="548">
        <v>209.1</v>
      </c>
      <c r="R45" s="470" t="s">
        <v>99</v>
      </c>
      <c r="S45" s="718">
        <v>750</v>
      </c>
      <c r="T45" s="639">
        <v>750</v>
      </c>
      <c r="U45" s="550">
        <v>760</v>
      </c>
      <c r="AE45" s="404"/>
    </row>
    <row r="46" spans="1:31" s="13" customFormat="1" ht="15" hidden="1" customHeight="1" x14ac:dyDescent="0.2">
      <c r="A46" s="536"/>
      <c r="B46" s="472"/>
      <c r="C46" s="523"/>
      <c r="D46" s="529"/>
      <c r="E46" s="530"/>
      <c r="F46" s="480"/>
      <c r="G46" s="719"/>
      <c r="H46" s="735"/>
      <c r="I46" s="720"/>
      <c r="J46" s="551"/>
      <c r="K46" s="547"/>
      <c r="L46" s="735"/>
      <c r="M46" s="720"/>
      <c r="N46" s="551"/>
      <c r="O46" s="547"/>
      <c r="P46" s="548"/>
      <c r="Q46" s="548"/>
      <c r="R46" s="470"/>
      <c r="S46" s="718"/>
      <c r="T46" s="639"/>
      <c r="U46" s="550"/>
      <c r="AE46" s="404"/>
    </row>
    <row r="47" spans="1:31" ht="42.75" customHeight="1" x14ac:dyDescent="0.2">
      <c r="A47" s="536"/>
      <c r="B47" s="472"/>
      <c r="C47" s="523"/>
      <c r="D47" s="529"/>
      <c r="E47" s="530"/>
      <c r="F47" s="480"/>
      <c r="G47" s="10" t="s">
        <v>13</v>
      </c>
      <c r="H47" s="18">
        <f>SUM(H45:H46)</f>
        <v>208.1</v>
      </c>
      <c r="I47" s="19">
        <f t="shared" ref="I47:Q47" si="34">SUM(I45:I46)</f>
        <v>208.1</v>
      </c>
      <c r="J47" s="20">
        <f t="shared" si="34"/>
        <v>0</v>
      </c>
      <c r="K47" s="167">
        <f t="shared" si="34"/>
        <v>0</v>
      </c>
      <c r="L47" s="18">
        <f>SUM(L45:L46)</f>
        <v>208.1</v>
      </c>
      <c r="M47" s="19">
        <f t="shared" ref="M47:O47" si="35">SUM(M45:M46)</f>
        <v>208.1</v>
      </c>
      <c r="N47" s="20">
        <f t="shared" si="35"/>
        <v>0</v>
      </c>
      <c r="O47" s="167">
        <f t="shared" si="35"/>
        <v>0</v>
      </c>
      <c r="P47" s="42">
        <f t="shared" si="34"/>
        <v>209.1</v>
      </c>
      <c r="Q47" s="42">
        <f t="shared" si="34"/>
        <v>209.1</v>
      </c>
      <c r="R47" s="470"/>
      <c r="S47" s="18">
        <f>SUM(S45)</f>
        <v>750</v>
      </c>
      <c r="T47" s="19">
        <f>SUM(T45)</f>
        <v>750</v>
      </c>
      <c r="U47" s="20">
        <f>SUM(U45)</f>
        <v>760</v>
      </c>
    </row>
    <row r="48" spans="1:31" s="13" customFormat="1" ht="24.75" customHeight="1" x14ac:dyDescent="0.2">
      <c r="A48" s="536" t="s">
        <v>19</v>
      </c>
      <c r="B48" s="472" t="s">
        <v>19</v>
      </c>
      <c r="C48" s="523" t="s">
        <v>27</v>
      </c>
      <c r="D48" s="529" t="s">
        <v>243</v>
      </c>
      <c r="E48" s="530" t="s">
        <v>96</v>
      </c>
      <c r="F48" s="531" t="s">
        <v>25</v>
      </c>
      <c r="G48" s="228" t="s">
        <v>152</v>
      </c>
      <c r="H48" s="217">
        <v>4</v>
      </c>
      <c r="I48" s="216">
        <v>4</v>
      </c>
      <c r="J48" s="220"/>
      <c r="K48" s="261"/>
      <c r="L48" s="284">
        <v>12</v>
      </c>
      <c r="M48" s="285">
        <v>12</v>
      </c>
      <c r="N48" s="287"/>
      <c r="O48" s="261"/>
      <c r="P48" s="105">
        <v>12</v>
      </c>
      <c r="Q48" s="105">
        <v>12</v>
      </c>
      <c r="R48" s="470" t="s">
        <v>133</v>
      </c>
      <c r="S48" s="227">
        <v>20</v>
      </c>
      <c r="T48" s="218">
        <v>20</v>
      </c>
      <c r="U48" s="220">
        <v>20</v>
      </c>
      <c r="AE48" s="404"/>
    </row>
    <row r="49" spans="1:31" ht="31.5" customHeight="1" x14ac:dyDescent="0.2">
      <c r="A49" s="536"/>
      <c r="B49" s="472"/>
      <c r="C49" s="523"/>
      <c r="D49" s="529"/>
      <c r="E49" s="530"/>
      <c r="F49" s="531"/>
      <c r="G49" s="10" t="s">
        <v>13</v>
      </c>
      <c r="H49" s="18">
        <f>SUM(H48)</f>
        <v>4</v>
      </c>
      <c r="I49" s="19">
        <f t="shared" ref="I49:Q49" si="36">SUM(I48)</f>
        <v>4</v>
      </c>
      <c r="J49" s="20">
        <f t="shared" si="36"/>
        <v>0</v>
      </c>
      <c r="K49" s="167">
        <f t="shared" si="36"/>
        <v>0</v>
      </c>
      <c r="L49" s="18">
        <f>SUM(L48)</f>
        <v>12</v>
      </c>
      <c r="M49" s="19">
        <f t="shared" ref="M49:O49" si="37">SUM(M48)</f>
        <v>12</v>
      </c>
      <c r="N49" s="20">
        <f t="shared" si="37"/>
        <v>0</v>
      </c>
      <c r="O49" s="167">
        <f t="shared" si="37"/>
        <v>0</v>
      </c>
      <c r="P49" s="42">
        <f t="shared" si="36"/>
        <v>12</v>
      </c>
      <c r="Q49" s="42">
        <f t="shared" si="36"/>
        <v>12</v>
      </c>
      <c r="R49" s="470"/>
      <c r="S49" s="18">
        <f>S48</f>
        <v>20</v>
      </c>
      <c r="T49" s="19">
        <f>T48</f>
        <v>20</v>
      </c>
      <c r="U49" s="20">
        <f>SUM(U48)</f>
        <v>20</v>
      </c>
    </row>
    <row r="50" spans="1:31" ht="18" customHeight="1" x14ac:dyDescent="0.2">
      <c r="A50" s="536" t="s">
        <v>19</v>
      </c>
      <c r="B50" s="472" t="s">
        <v>19</v>
      </c>
      <c r="C50" s="523" t="s">
        <v>28</v>
      </c>
      <c r="D50" s="529" t="s">
        <v>88</v>
      </c>
      <c r="E50" s="530" t="s">
        <v>38</v>
      </c>
      <c r="F50" s="531" t="s">
        <v>25</v>
      </c>
      <c r="G50" s="228" t="s">
        <v>152</v>
      </c>
      <c r="H50" s="223">
        <v>40</v>
      </c>
      <c r="I50" s="210">
        <v>40</v>
      </c>
      <c r="J50" s="7"/>
      <c r="K50" s="262"/>
      <c r="L50" s="291">
        <v>65</v>
      </c>
      <c r="M50" s="280">
        <v>65</v>
      </c>
      <c r="N50" s="7"/>
      <c r="O50" s="262"/>
      <c r="P50" s="219">
        <v>65</v>
      </c>
      <c r="Q50" s="219">
        <v>70</v>
      </c>
      <c r="R50" s="470" t="s">
        <v>147</v>
      </c>
      <c r="S50" s="217">
        <v>6000</v>
      </c>
      <c r="T50" s="216">
        <v>7000</v>
      </c>
      <c r="U50" s="215">
        <v>8000</v>
      </c>
    </row>
    <row r="51" spans="1:31" ht="15.75" customHeight="1" x14ac:dyDescent="0.2">
      <c r="A51" s="536"/>
      <c r="B51" s="472"/>
      <c r="C51" s="523"/>
      <c r="D51" s="529"/>
      <c r="E51" s="530"/>
      <c r="F51" s="531"/>
      <c r="G51" s="10" t="s">
        <v>13</v>
      </c>
      <c r="H51" s="18">
        <f t="shared" ref="H51:Q51" si="38">SUM(H50:H50)</f>
        <v>40</v>
      </c>
      <c r="I51" s="19">
        <f t="shared" si="38"/>
        <v>40</v>
      </c>
      <c r="J51" s="20">
        <f t="shared" si="38"/>
        <v>0</v>
      </c>
      <c r="K51" s="167">
        <f t="shared" si="38"/>
        <v>0</v>
      </c>
      <c r="L51" s="18">
        <f t="shared" ref="L51:O51" si="39">SUM(L50:L50)</f>
        <v>65</v>
      </c>
      <c r="M51" s="19">
        <f t="shared" si="39"/>
        <v>65</v>
      </c>
      <c r="N51" s="20">
        <f t="shared" si="39"/>
        <v>0</v>
      </c>
      <c r="O51" s="167">
        <f t="shared" si="39"/>
        <v>0</v>
      </c>
      <c r="P51" s="42">
        <f t="shared" si="38"/>
        <v>65</v>
      </c>
      <c r="Q51" s="42">
        <f t="shared" si="38"/>
        <v>70</v>
      </c>
      <c r="R51" s="470"/>
      <c r="S51" s="18">
        <f>SUM(S50)</f>
        <v>6000</v>
      </c>
      <c r="T51" s="19">
        <f>SUM(T50)</f>
        <v>7000</v>
      </c>
      <c r="U51" s="20">
        <f>SUM(U50)</f>
        <v>8000</v>
      </c>
    </row>
    <row r="52" spans="1:31" s="2" customFormat="1" ht="44.25" customHeight="1" x14ac:dyDescent="0.2">
      <c r="A52" s="536" t="s">
        <v>19</v>
      </c>
      <c r="B52" s="472" t="s">
        <v>19</v>
      </c>
      <c r="C52" s="523" t="s">
        <v>30</v>
      </c>
      <c r="D52" s="602" t="s">
        <v>134</v>
      </c>
      <c r="E52" s="649" t="s">
        <v>37</v>
      </c>
      <c r="F52" s="543">
        <v>7</v>
      </c>
      <c r="G52" s="229" t="s">
        <v>155</v>
      </c>
      <c r="H52" s="217"/>
      <c r="I52" s="216"/>
      <c r="J52" s="215"/>
      <c r="K52" s="168"/>
      <c r="L52" s="284"/>
      <c r="M52" s="285"/>
      <c r="N52" s="286"/>
      <c r="O52" s="168"/>
      <c r="P52" s="219"/>
      <c r="Q52" s="219"/>
      <c r="R52" s="557" t="s">
        <v>100</v>
      </c>
      <c r="S52" s="217"/>
      <c r="T52" s="216"/>
      <c r="U52" s="215"/>
      <c r="AE52" s="405"/>
    </row>
    <row r="53" spans="1:31" s="2" customFormat="1" ht="31.5" customHeight="1" x14ac:dyDescent="0.2">
      <c r="A53" s="536"/>
      <c r="B53" s="472"/>
      <c r="C53" s="523"/>
      <c r="D53" s="602"/>
      <c r="E53" s="649"/>
      <c r="F53" s="543"/>
      <c r="G53" s="45" t="s">
        <v>13</v>
      </c>
      <c r="H53" s="46">
        <f>SUM(H52)</f>
        <v>0</v>
      </c>
      <c r="I53" s="47">
        <f t="shared" ref="I53:Q53" si="40">SUM(I52)</f>
        <v>0</v>
      </c>
      <c r="J53" s="49">
        <f t="shared" si="40"/>
        <v>0</v>
      </c>
      <c r="K53" s="156">
        <f t="shared" si="40"/>
        <v>0</v>
      </c>
      <c r="L53" s="46">
        <f>SUM(L52)</f>
        <v>0</v>
      </c>
      <c r="M53" s="47">
        <f t="shared" ref="M53:O53" si="41">SUM(M52)</f>
        <v>0</v>
      </c>
      <c r="N53" s="49">
        <f t="shared" si="41"/>
        <v>0</v>
      </c>
      <c r="O53" s="156">
        <f t="shared" si="41"/>
        <v>0</v>
      </c>
      <c r="P53" s="50">
        <f t="shared" si="40"/>
        <v>0</v>
      </c>
      <c r="Q53" s="50">
        <f t="shared" si="40"/>
        <v>0</v>
      </c>
      <c r="R53" s="557"/>
      <c r="S53" s="18">
        <f>S52</f>
        <v>0</v>
      </c>
      <c r="T53" s="19">
        <f>T52</f>
        <v>0</v>
      </c>
      <c r="U53" s="20">
        <f>U52</f>
        <v>0</v>
      </c>
      <c r="AE53" s="405"/>
    </row>
    <row r="54" spans="1:31" s="2" customFormat="1" ht="15.75" customHeight="1" x14ac:dyDescent="0.2">
      <c r="A54" s="537" t="s">
        <v>19</v>
      </c>
      <c r="B54" s="538" t="s">
        <v>19</v>
      </c>
      <c r="C54" s="539" t="s">
        <v>49</v>
      </c>
      <c r="D54" s="601" t="s">
        <v>244</v>
      </c>
      <c r="E54" s="685" t="s">
        <v>285</v>
      </c>
      <c r="F54" s="612">
        <v>7</v>
      </c>
      <c r="G54" s="576" t="s">
        <v>152</v>
      </c>
      <c r="H54" s="578"/>
      <c r="I54" s="580"/>
      <c r="J54" s="582"/>
      <c r="K54" s="584"/>
      <c r="L54" s="578"/>
      <c r="M54" s="580"/>
      <c r="N54" s="582"/>
      <c r="O54" s="584"/>
      <c r="P54" s="584"/>
      <c r="Q54" s="584"/>
      <c r="R54" s="736" t="s">
        <v>245</v>
      </c>
      <c r="S54" s="574"/>
      <c r="T54" s="624"/>
      <c r="U54" s="622"/>
      <c r="AE54" s="405"/>
    </row>
    <row r="55" spans="1:31" s="2" customFormat="1" ht="0.75" customHeight="1" x14ac:dyDescent="0.2">
      <c r="A55" s="569"/>
      <c r="B55" s="562"/>
      <c r="C55" s="693"/>
      <c r="D55" s="462"/>
      <c r="E55" s="465"/>
      <c r="F55" s="650"/>
      <c r="G55" s="577"/>
      <c r="H55" s="579"/>
      <c r="I55" s="581"/>
      <c r="J55" s="583"/>
      <c r="K55" s="585"/>
      <c r="L55" s="579"/>
      <c r="M55" s="581"/>
      <c r="N55" s="583"/>
      <c r="O55" s="585"/>
      <c r="P55" s="585"/>
      <c r="Q55" s="585"/>
      <c r="R55" s="737"/>
      <c r="S55" s="575"/>
      <c r="T55" s="625"/>
      <c r="U55" s="623"/>
      <c r="V55" s="44"/>
      <c r="W55" s="44"/>
      <c r="AE55" s="405"/>
    </row>
    <row r="56" spans="1:31" s="2" customFormat="1" ht="24.75" customHeight="1" x14ac:dyDescent="0.2">
      <c r="A56" s="567"/>
      <c r="B56" s="563"/>
      <c r="C56" s="568"/>
      <c r="D56" s="647"/>
      <c r="E56" s="686"/>
      <c r="F56" s="651"/>
      <c r="G56" s="45" t="s">
        <v>13</v>
      </c>
      <c r="H56" s="46">
        <f>H55</f>
        <v>0</v>
      </c>
      <c r="I56" s="47">
        <f t="shared" ref="I56:K56" si="42">I55</f>
        <v>0</v>
      </c>
      <c r="J56" s="49">
        <f t="shared" si="42"/>
        <v>0</v>
      </c>
      <c r="K56" s="156">
        <f t="shared" si="42"/>
        <v>0</v>
      </c>
      <c r="L56" s="46">
        <f>L55</f>
        <v>0</v>
      </c>
      <c r="M56" s="47">
        <f t="shared" ref="M56:O56" si="43">M55</f>
        <v>0</v>
      </c>
      <c r="N56" s="49">
        <f t="shared" si="43"/>
        <v>0</v>
      </c>
      <c r="O56" s="156">
        <f t="shared" si="43"/>
        <v>0</v>
      </c>
      <c r="P56" s="46">
        <f>P54+P55</f>
        <v>0</v>
      </c>
      <c r="Q56" s="46">
        <f>Q54+Q55</f>
        <v>0</v>
      </c>
      <c r="R56" s="738"/>
      <c r="S56" s="18">
        <f>SUM(S54)</f>
        <v>0</v>
      </c>
      <c r="T56" s="19">
        <f>SUM(T54)</f>
        <v>0</v>
      </c>
      <c r="U56" s="20">
        <f>SUM(U54)</f>
        <v>0</v>
      </c>
      <c r="V56" s="44"/>
      <c r="W56" s="44"/>
      <c r="AE56" s="405"/>
    </row>
    <row r="57" spans="1:31" s="2" customFormat="1" ht="16.5" customHeight="1" x14ac:dyDescent="0.2">
      <c r="A57" s="536" t="s">
        <v>19</v>
      </c>
      <c r="B57" s="472" t="s">
        <v>19</v>
      </c>
      <c r="C57" s="523" t="s">
        <v>77</v>
      </c>
      <c r="D57" s="529" t="s">
        <v>98</v>
      </c>
      <c r="E57" s="530" t="s">
        <v>36</v>
      </c>
      <c r="F57" s="543" t="s">
        <v>105</v>
      </c>
      <c r="G57" s="56" t="s">
        <v>152</v>
      </c>
      <c r="H57" s="147"/>
      <c r="I57" s="148"/>
      <c r="J57" s="69"/>
      <c r="K57" s="157"/>
      <c r="L57" s="147"/>
      <c r="M57" s="148"/>
      <c r="N57" s="69"/>
      <c r="O57" s="157"/>
      <c r="P57" s="70"/>
      <c r="Q57" s="70"/>
      <c r="R57" s="557" t="s">
        <v>149</v>
      </c>
      <c r="S57" s="202"/>
      <c r="T57" s="216"/>
      <c r="U57" s="168"/>
      <c r="V57" s="190"/>
      <c r="W57" s="190">
        <f>H60+H62+H64+H66+H68+H70+H72+H74</f>
        <v>60195</v>
      </c>
      <c r="X57" s="190">
        <f t="shared" ref="X57:Y57" si="44">I60+I62+I64+I66+I68+I70+I72+I74</f>
        <v>60195</v>
      </c>
      <c r="Y57" s="190">
        <f t="shared" si="44"/>
        <v>45926</v>
      </c>
      <c r="Z57" s="190"/>
      <c r="AA57" s="190">
        <f>P60+P62+P64+P66+P68+P70+P72+P74</f>
        <v>66468</v>
      </c>
      <c r="AB57" s="190">
        <f>Q60+Q62+Q64+Q66+Q68+Q70+Q72+Q74</f>
        <v>70631</v>
      </c>
      <c r="AC57" s="190"/>
      <c r="AD57" s="190"/>
      <c r="AE57" s="405"/>
    </row>
    <row r="58" spans="1:31" s="2" customFormat="1" ht="16.5" customHeight="1" x14ac:dyDescent="0.2">
      <c r="A58" s="537"/>
      <c r="B58" s="538"/>
      <c r="C58" s="539"/>
      <c r="D58" s="601"/>
      <c r="E58" s="603"/>
      <c r="F58" s="612"/>
      <c r="G58" s="51" t="s">
        <v>13</v>
      </c>
      <c r="H58" s="52">
        <f t="shared" ref="H58:Q58" si="45">H57</f>
        <v>0</v>
      </c>
      <c r="I58" s="53">
        <f t="shared" si="45"/>
        <v>0</v>
      </c>
      <c r="J58" s="54">
        <f t="shared" si="45"/>
        <v>0</v>
      </c>
      <c r="K58" s="264">
        <f t="shared" si="45"/>
        <v>0</v>
      </c>
      <c r="L58" s="52">
        <f t="shared" ref="L58:O58" si="46">L57</f>
        <v>0</v>
      </c>
      <c r="M58" s="53">
        <f t="shared" si="46"/>
        <v>0</v>
      </c>
      <c r="N58" s="54">
        <f t="shared" si="46"/>
        <v>0</v>
      </c>
      <c r="O58" s="264">
        <f t="shared" si="46"/>
        <v>0</v>
      </c>
      <c r="P58" s="55">
        <f t="shared" si="45"/>
        <v>0</v>
      </c>
      <c r="Q58" s="55">
        <f t="shared" si="45"/>
        <v>0</v>
      </c>
      <c r="R58" s="613"/>
      <c r="S58" s="21">
        <f>S57</f>
        <v>0</v>
      </c>
      <c r="T58" s="22">
        <f>T57</f>
        <v>0</v>
      </c>
      <c r="U58" s="23">
        <f>U57</f>
        <v>0</v>
      </c>
      <c r="V58" s="44"/>
      <c r="W58" s="190"/>
      <c r="X58" s="190"/>
      <c r="Y58" s="190"/>
      <c r="AE58" s="405"/>
    </row>
    <row r="59" spans="1:31" s="2" customFormat="1" ht="27.75" hidden="1" customHeight="1" outlineLevel="1" x14ac:dyDescent="0.2">
      <c r="A59" s="536" t="s">
        <v>19</v>
      </c>
      <c r="B59" s="472" t="s">
        <v>19</v>
      </c>
      <c r="C59" s="523" t="s">
        <v>169</v>
      </c>
      <c r="D59" s="529" t="s">
        <v>98</v>
      </c>
      <c r="E59" s="530" t="s">
        <v>36</v>
      </c>
      <c r="F59" s="543">
        <v>14</v>
      </c>
      <c r="G59" s="56" t="s">
        <v>152</v>
      </c>
      <c r="H59" s="149">
        <v>10044</v>
      </c>
      <c r="I59" s="150">
        <v>10044</v>
      </c>
      <c r="J59" s="57">
        <v>7668</v>
      </c>
      <c r="K59" s="263"/>
      <c r="L59" s="149">
        <v>10044</v>
      </c>
      <c r="M59" s="150">
        <v>10044</v>
      </c>
      <c r="N59" s="57">
        <v>7668</v>
      </c>
      <c r="O59" s="263"/>
      <c r="P59" s="58">
        <v>11551</v>
      </c>
      <c r="Q59" s="58">
        <v>12706</v>
      </c>
      <c r="R59" s="557" t="s">
        <v>149</v>
      </c>
      <c r="S59" s="217">
        <v>2</v>
      </c>
      <c r="T59" s="216">
        <v>2</v>
      </c>
      <c r="U59" s="215">
        <v>2</v>
      </c>
      <c r="V59" s="44"/>
      <c r="W59" s="190"/>
      <c r="X59" s="190"/>
      <c r="Y59" s="190"/>
      <c r="AE59" s="405"/>
    </row>
    <row r="60" spans="1:31" s="2" customFormat="1" ht="16.5" hidden="1" customHeight="1" outlineLevel="1" x14ac:dyDescent="0.2">
      <c r="A60" s="537"/>
      <c r="B60" s="538"/>
      <c r="C60" s="539"/>
      <c r="D60" s="601"/>
      <c r="E60" s="603"/>
      <c r="F60" s="612"/>
      <c r="G60" s="51" t="s">
        <v>13</v>
      </c>
      <c r="H60" s="52">
        <f t="shared" ref="H60:Q60" si="47">H59</f>
        <v>10044</v>
      </c>
      <c r="I60" s="53">
        <f t="shared" si="47"/>
        <v>10044</v>
      </c>
      <c r="J60" s="54">
        <f t="shared" si="47"/>
        <v>7668</v>
      </c>
      <c r="K60" s="264">
        <f t="shared" si="47"/>
        <v>0</v>
      </c>
      <c r="L60" s="52">
        <f t="shared" ref="L60:O60" si="48">L59</f>
        <v>10044</v>
      </c>
      <c r="M60" s="53">
        <f t="shared" si="48"/>
        <v>10044</v>
      </c>
      <c r="N60" s="54">
        <f t="shared" si="48"/>
        <v>7668</v>
      </c>
      <c r="O60" s="264">
        <f t="shared" si="48"/>
        <v>0</v>
      </c>
      <c r="P60" s="55">
        <f t="shared" si="47"/>
        <v>11551</v>
      </c>
      <c r="Q60" s="55">
        <f t="shared" si="47"/>
        <v>12706</v>
      </c>
      <c r="R60" s="613"/>
      <c r="S60" s="21">
        <f>S59</f>
        <v>2</v>
      </c>
      <c r="T60" s="22">
        <f>T59</f>
        <v>2</v>
      </c>
      <c r="U60" s="23">
        <f>U59</f>
        <v>2</v>
      </c>
      <c r="V60" s="44"/>
      <c r="W60" s="44"/>
      <c r="AE60" s="405"/>
    </row>
    <row r="61" spans="1:31" s="2" customFormat="1" ht="27.75" hidden="1" customHeight="1" outlineLevel="1" x14ac:dyDescent="0.2">
      <c r="A61" s="536" t="s">
        <v>19</v>
      </c>
      <c r="B61" s="472" t="s">
        <v>19</v>
      </c>
      <c r="C61" s="523" t="s">
        <v>170</v>
      </c>
      <c r="D61" s="529" t="s">
        <v>98</v>
      </c>
      <c r="E61" s="530" t="s">
        <v>36</v>
      </c>
      <c r="F61" s="543">
        <v>15</v>
      </c>
      <c r="G61" s="56" t="s">
        <v>152</v>
      </c>
      <c r="H61" s="149">
        <v>6696</v>
      </c>
      <c r="I61" s="150">
        <v>6696</v>
      </c>
      <c r="J61" s="57">
        <v>5112</v>
      </c>
      <c r="K61" s="263"/>
      <c r="L61" s="149">
        <v>6696</v>
      </c>
      <c r="M61" s="150">
        <v>6696</v>
      </c>
      <c r="N61" s="57">
        <v>5112</v>
      </c>
      <c r="O61" s="263"/>
      <c r="P61" s="58">
        <v>8036</v>
      </c>
      <c r="Q61" s="58">
        <v>8840</v>
      </c>
      <c r="R61" s="557" t="s">
        <v>149</v>
      </c>
      <c r="S61" s="217">
        <v>1</v>
      </c>
      <c r="T61" s="216">
        <v>1</v>
      </c>
      <c r="U61" s="215">
        <v>1</v>
      </c>
      <c r="V61" s="44"/>
      <c r="W61" s="44"/>
      <c r="AE61" s="405"/>
    </row>
    <row r="62" spans="1:31" s="2" customFormat="1" ht="16.5" hidden="1" customHeight="1" outlineLevel="1" x14ac:dyDescent="0.2">
      <c r="A62" s="537"/>
      <c r="B62" s="538"/>
      <c r="C62" s="539"/>
      <c r="D62" s="601"/>
      <c r="E62" s="603"/>
      <c r="F62" s="612"/>
      <c r="G62" s="51" t="s">
        <v>13</v>
      </c>
      <c r="H62" s="52">
        <f t="shared" ref="H62:Q62" si="49">H61</f>
        <v>6696</v>
      </c>
      <c r="I62" s="53">
        <f t="shared" si="49"/>
        <v>6696</v>
      </c>
      <c r="J62" s="54">
        <f t="shared" si="49"/>
        <v>5112</v>
      </c>
      <c r="K62" s="264">
        <f t="shared" si="49"/>
        <v>0</v>
      </c>
      <c r="L62" s="52">
        <f t="shared" ref="L62:O62" si="50">L61</f>
        <v>6696</v>
      </c>
      <c r="M62" s="53">
        <f t="shared" si="50"/>
        <v>6696</v>
      </c>
      <c r="N62" s="54">
        <f t="shared" si="50"/>
        <v>5112</v>
      </c>
      <c r="O62" s="264">
        <f t="shared" si="50"/>
        <v>0</v>
      </c>
      <c r="P62" s="55">
        <f t="shared" si="49"/>
        <v>8036</v>
      </c>
      <c r="Q62" s="55">
        <f t="shared" si="49"/>
        <v>8840</v>
      </c>
      <c r="R62" s="613"/>
      <c r="S62" s="21">
        <f>S61</f>
        <v>1</v>
      </c>
      <c r="T62" s="22">
        <f>T61</f>
        <v>1</v>
      </c>
      <c r="U62" s="23">
        <f>U61</f>
        <v>1</v>
      </c>
      <c r="V62" s="44"/>
      <c r="W62" s="44"/>
      <c r="AE62" s="405"/>
    </row>
    <row r="63" spans="1:31" s="2" customFormat="1" ht="27.75" hidden="1" customHeight="1" outlineLevel="1" x14ac:dyDescent="0.2">
      <c r="A63" s="536" t="s">
        <v>19</v>
      </c>
      <c r="B63" s="472" t="s">
        <v>19</v>
      </c>
      <c r="C63" s="523" t="s">
        <v>171</v>
      </c>
      <c r="D63" s="529" t="s">
        <v>98</v>
      </c>
      <c r="E63" s="530" t="s">
        <v>36</v>
      </c>
      <c r="F63" s="543">
        <v>16</v>
      </c>
      <c r="G63" s="56" t="s">
        <v>152</v>
      </c>
      <c r="H63" s="149">
        <v>3348</v>
      </c>
      <c r="I63" s="150">
        <v>3348</v>
      </c>
      <c r="J63" s="57">
        <v>2556</v>
      </c>
      <c r="K63" s="263"/>
      <c r="L63" s="149">
        <v>3348</v>
      </c>
      <c r="M63" s="150">
        <v>3348</v>
      </c>
      <c r="N63" s="57">
        <v>2556</v>
      </c>
      <c r="O63" s="263"/>
      <c r="P63" s="58">
        <v>3350</v>
      </c>
      <c r="Q63" s="58">
        <v>3350</v>
      </c>
      <c r="R63" s="557" t="s">
        <v>149</v>
      </c>
      <c r="S63" s="217">
        <v>1</v>
      </c>
      <c r="T63" s="216">
        <v>1</v>
      </c>
      <c r="U63" s="215">
        <v>1</v>
      </c>
      <c r="V63" s="44"/>
      <c r="W63" s="44"/>
      <c r="AE63" s="405"/>
    </row>
    <row r="64" spans="1:31" s="2" customFormat="1" ht="16.5" hidden="1" customHeight="1" outlineLevel="1" x14ac:dyDescent="0.2">
      <c r="A64" s="537"/>
      <c r="B64" s="538"/>
      <c r="C64" s="539"/>
      <c r="D64" s="601"/>
      <c r="E64" s="603"/>
      <c r="F64" s="612"/>
      <c r="G64" s="51" t="s">
        <v>13</v>
      </c>
      <c r="H64" s="52">
        <f t="shared" ref="H64:Q64" si="51">H63</f>
        <v>3348</v>
      </c>
      <c r="I64" s="53">
        <f t="shared" si="51"/>
        <v>3348</v>
      </c>
      <c r="J64" s="54">
        <f t="shared" si="51"/>
        <v>2556</v>
      </c>
      <c r="K64" s="264">
        <f t="shared" si="51"/>
        <v>0</v>
      </c>
      <c r="L64" s="52">
        <f t="shared" ref="L64:O64" si="52">L63</f>
        <v>3348</v>
      </c>
      <c r="M64" s="53">
        <f t="shared" si="52"/>
        <v>3348</v>
      </c>
      <c r="N64" s="54">
        <f t="shared" si="52"/>
        <v>2556</v>
      </c>
      <c r="O64" s="264">
        <f t="shared" si="52"/>
        <v>0</v>
      </c>
      <c r="P64" s="55">
        <f t="shared" si="51"/>
        <v>3350</v>
      </c>
      <c r="Q64" s="55">
        <f t="shared" si="51"/>
        <v>3350</v>
      </c>
      <c r="R64" s="613"/>
      <c r="S64" s="21">
        <f>S63</f>
        <v>1</v>
      </c>
      <c r="T64" s="22">
        <f>T63</f>
        <v>1</v>
      </c>
      <c r="U64" s="23">
        <f>U63</f>
        <v>1</v>
      </c>
      <c r="V64" s="44"/>
      <c r="W64" s="44"/>
      <c r="AE64" s="405"/>
    </row>
    <row r="65" spans="1:31" s="2" customFormat="1" ht="27.75" hidden="1" customHeight="1" outlineLevel="1" x14ac:dyDescent="0.2">
      <c r="A65" s="536" t="s">
        <v>19</v>
      </c>
      <c r="B65" s="472" t="s">
        <v>19</v>
      </c>
      <c r="C65" s="523" t="s">
        <v>172</v>
      </c>
      <c r="D65" s="529" t="s">
        <v>98</v>
      </c>
      <c r="E65" s="530" t="s">
        <v>36</v>
      </c>
      <c r="F65" s="543">
        <v>17</v>
      </c>
      <c r="G65" s="56" t="s">
        <v>152</v>
      </c>
      <c r="H65" s="149">
        <v>6700</v>
      </c>
      <c r="I65" s="150">
        <v>6700</v>
      </c>
      <c r="J65" s="57">
        <v>5100</v>
      </c>
      <c r="K65" s="263"/>
      <c r="L65" s="149">
        <v>6700</v>
      </c>
      <c r="M65" s="150">
        <v>6700</v>
      </c>
      <c r="N65" s="57">
        <v>5100</v>
      </c>
      <c r="O65" s="263"/>
      <c r="P65" s="58">
        <v>7400</v>
      </c>
      <c r="Q65" s="58">
        <v>8100</v>
      </c>
      <c r="R65" s="557" t="s">
        <v>149</v>
      </c>
      <c r="S65" s="217">
        <v>1</v>
      </c>
      <c r="T65" s="216">
        <v>1</v>
      </c>
      <c r="U65" s="215">
        <v>1</v>
      </c>
      <c r="V65" s="44"/>
      <c r="W65" s="44"/>
      <c r="AE65" s="405"/>
    </row>
    <row r="66" spans="1:31" s="2" customFormat="1" ht="16.5" hidden="1" customHeight="1" outlineLevel="1" x14ac:dyDescent="0.2">
      <c r="A66" s="537"/>
      <c r="B66" s="538"/>
      <c r="C66" s="539"/>
      <c r="D66" s="601"/>
      <c r="E66" s="603"/>
      <c r="F66" s="612"/>
      <c r="G66" s="51" t="s">
        <v>13</v>
      </c>
      <c r="H66" s="52">
        <f t="shared" ref="H66:Q66" si="53">H65</f>
        <v>6700</v>
      </c>
      <c r="I66" s="53">
        <f t="shared" si="53"/>
        <v>6700</v>
      </c>
      <c r="J66" s="54">
        <f t="shared" si="53"/>
        <v>5100</v>
      </c>
      <c r="K66" s="264">
        <f t="shared" si="53"/>
        <v>0</v>
      </c>
      <c r="L66" s="52">
        <f t="shared" ref="L66:O66" si="54">L65</f>
        <v>6700</v>
      </c>
      <c r="M66" s="53">
        <f t="shared" si="54"/>
        <v>6700</v>
      </c>
      <c r="N66" s="54">
        <f t="shared" si="54"/>
        <v>5100</v>
      </c>
      <c r="O66" s="264">
        <f t="shared" si="54"/>
        <v>0</v>
      </c>
      <c r="P66" s="55">
        <f t="shared" si="53"/>
        <v>7400</v>
      </c>
      <c r="Q66" s="55">
        <f t="shared" si="53"/>
        <v>8100</v>
      </c>
      <c r="R66" s="613"/>
      <c r="S66" s="21">
        <f>S65</f>
        <v>1</v>
      </c>
      <c r="T66" s="22">
        <f>T65</f>
        <v>1</v>
      </c>
      <c r="U66" s="23">
        <f>U65</f>
        <v>1</v>
      </c>
      <c r="V66" s="44"/>
      <c r="W66" s="44"/>
      <c r="AE66" s="405"/>
    </row>
    <row r="67" spans="1:31" s="2" customFormat="1" ht="27.75" hidden="1" customHeight="1" outlineLevel="1" x14ac:dyDescent="0.2">
      <c r="A67" s="536" t="s">
        <v>19</v>
      </c>
      <c r="B67" s="472" t="s">
        <v>19</v>
      </c>
      <c r="C67" s="523" t="s">
        <v>173</v>
      </c>
      <c r="D67" s="529" t="s">
        <v>98</v>
      </c>
      <c r="E67" s="530" t="s">
        <v>36</v>
      </c>
      <c r="F67" s="543">
        <v>18</v>
      </c>
      <c r="G67" s="56" t="s">
        <v>152</v>
      </c>
      <c r="H67" s="149">
        <v>13315</v>
      </c>
      <c r="I67" s="150">
        <v>13315</v>
      </c>
      <c r="J67" s="57">
        <v>10166</v>
      </c>
      <c r="K67" s="263"/>
      <c r="L67" s="149">
        <v>13315</v>
      </c>
      <c r="M67" s="150">
        <v>13315</v>
      </c>
      <c r="N67" s="57">
        <v>10166</v>
      </c>
      <c r="O67" s="263"/>
      <c r="P67" s="58">
        <v>14000</v>
      </c>
      <c r="Q67" s="58">
        <v>14000</v>
      </c>
      <c r="R67" s="557" t="s">
        <v>149</v>
      </c>
      <c r="S67" s="217">
        <v>2</v>
      </c>
      <c r="T67" s="216">
        <v>2</v>
      </c>
      <c r="U67" s="215">
        <v>2</v>
      </c>
      <c r="V67" s="44"/>
      <c r="W67" s="44"/>
      <c r="AE67" s="405"/>
    </row>
    <row r="68" spans="1:31" s="2" customFormat="1" ht="16.5" hidden="1" customHeight="1" outlineLevel="1" x14ac:dyDescent="0.2">
      <c r="A68" s="537"/>
      <c r="B68" s="538"/>
      <c r="C68" s="539"/>
      <c r="D68" s="601"/>
      <c r="E68" s="603"/>
      <c r="F68" s="612"/>
      <c r="G68" s="51" t="s">
        <v>13</v>
      </c>
      <c r="H68" s="52">
        <f t="shared" ref="H68:Q68" si="55">H67</f>
        <v>13315</v>
      </c>
      <c r="I68" s="53">
        <f t="shared" si="55"/>
        <v>13315</v>
      </c>
      <c r="J68" s="54">
        <f t="shared" si="55"/>
        <v>10166</v>
      </c>
      <c r="K68" s="264">
        <f t="shared" si="55"/>
        <v>0</v>
      </c>
      <c r="L68" s="52">
        <f t="shared" ref="L68:O68" si="56">L67</f>
        <v>13315</v>
      </c>
      <c r="M68" s="53">
        <f t="shared" si="56"/>
        <v>13315</v>
      </c>
      <c r="N68" s="54">
        <f t="shared" si="56"/>
        <v>10166</v>
      </c>
      <c r="O68" s="264">
        <f t="shared" si="56"/>
        <v>0</v>
      </c>
      <c r="P68" s="55">
        <f t="shared" si="55"/>
        <v>14000</v>
      </c>
      <c r="Q68" s="55">
        <f t="shared" si="55"/>
        <v>14000</v>
      </c>
      <c r="R68" s="613"/>
      <c r="S68" s="21">
        <f>S67</f>
        <v>2</v>
      </c>
      <c r="T68" s="22">
        <f>T67</f>
        <v>2</v>
      </c>
      <c r="U68" s="23">
        <f>U67</f>
        <v>2</v>
      </c>
      <c r="V68" s="44"/>
      <c r="W68" s="44"/>
      <c r="AE68" s="405"/>
    </row>
    <row r="69" spans="1:31" s="2" customFormat="1" ht="27.75" hidden="1" customHeight="1" outlineLevel="1" x14ac:dyDescent="0.2">
      <c r="A69" s="536" t="s">
        <v>19</v>
      </c>
      <c r="B69" s="472" t="s">
        <v>19</v>
      </c>
      <c r="C69" s="523" t="s">
        <v>174</v>
      </c>
      <c r="D69" s="529" t="s">
        <v>98</v>
      </c>
      <c r="E69" s="530" t="s">
        <v>36</v>
      </c>
      <c r="F69" s="543">
        <v>19</v>
      </c>
      <c r="G69" s="56" t="s">
        <v>152</v>
      </c>
      <c r="H69" s="149">
        <v>6700</v>
      </c>
      <c r="I69" s="150">
        <v>6700</v>
      </c>
      <c r="J69" s="57">
        <v>5100</v>
      </c>
      <c r="K69" s="263"/>
      <c r="L69" s="149">
        <v>6700</v>
      </c>
      <c r="M69" s="150">
        <v>6700</v>
      </c>
      <c r="N69" s="57">
        <v>5100</v>
      </c>
      <c r="O69" s="263"/>
      <c r="P69" s="58">
        <v>7400</v>
      </c>
      <c r="Q69" s="58">
        <v>8100</v>
      </c>
      <c r="R69" s="557" t="s">
        <v>149</v>
      </c>
      <c r="S69" s="217">
        <v>1</v>
      </c>
      <c r="T69" s="216">
        <v>1</v>
      </c>
      <c r="U69" s="215">
        <v>1</v>
      </c>
      <c r="V69" s="44"/>
      <c r="W69" s="44"/>
      <c r="AE69" s="405"/>
    </row>
    <row r="70" spans="1:31" s="2" customFormat="1" ht="16.5" hidden="1" customHeight="1" outlineLevel="1" x14ac:dyDescent="0.2">
      <c r="A70" s="537"/>
      <c r="B70" s="538"/>
      <c r="C70" s="539"/>
      <c r="D70" s="601"/>
      <c r="E70" s="603"/>
      <c r="F70" s="612"/>
      <c r="G70" s="51" t="s">
        <v>13</v>
      </c>
      <c r="H70" s="52">
        <f t="shared" ref="H70:Q70" si="57">H69</f>
        <v>6700</v>
      </c>
      <c r="I70" s="53">
        <f t="shared" si="57"/>
        <v>6700</v>
      </c>
      <c r="J70" s="54">
        <f t="shared" si="57"/>
        <v>5100</v>
      </c>
      <c r="K70" s="264">
        <f t="shared" si="57"/>
        <v>0</v>
      </c>
      <c r="L70" s="52">
        <f t="shared" ref="L70:O70" si="58">L69</f>
        <v>6700</v>
      </c>
      <c r="M70" s="53">
        <f t="shared" si="58"/>
        <v>6700</v>
      </c>
      <c r="N70" s="54">
        <f t="shared" si="58"/>
        <v>5100</v>
      </c>
      <c r="O70" s="264">
        <f t="shared" si="58"/>
        <v>0</v>
      </c>
      <c r="P70" s="55">
        <f t="shared" si="57"/>
        <v>7400</v>
      </c>
      <c r="Q70" s="55">
        <f t="shared" si="57"/>
        <v>8100</v>
      </c>
      <c r="R70" s="613"/>
      <c r="S70" s="21">
        <f>S69</f>
        <v>1</v>
      </c>
      <c r="T70" s="22">
        <f>T69</f>
        <v>1</v>
      </c>
      <c r="U70" s="23">
        <f>U69</f>
        <v>1</v>
      </c>
      <c r="V70" s="44"/>
      <c r="W70" s="44"/>
      <c r="AE70" s="405"/>
    </row>
    <row r="71" spans="1:31" s="2" customFormat="1" ht="27.75" hidden="1" customHeight="1" outlineLevel="1" x14ac:dyDescent="0.2">
      <c r="A71" s="536" t="s">
        <v>19</v>
      </c>
      <c r="B71" s="472" t="s">
        <v>19</v>
      </c>
      <c r="C71" s="523" t="s">
        <v>175</v>
      </c>
      <c r="D71" s="529" t="s">
        <v>98</v>
      </c>
      <c r="E71" s="530" t="s">
        <v>36</v>
      </c>
      <c r="F71" s="543">
        <v>20</v>
      </c>
      <c r="G71" s="56" t="s">
        <v>152</v>
      </c>
      <c r="H71" s="149">
        <v>6696</v>
      </c>
      <c r="I71" s="150">
        <v>6696</v>
      </c>
      <c r="J71" s="57">
        <v>5112</v>
      </c>
      <c r="K71" s="263"/>
      <c r="L71" s="149">
        <v>6696</v>
      </c>
      <c r="M71" s="150">
        <v>6696</v>
      </c>
      <c r="N71" s="57">
        <v>5112</v>
      </c>
      <c r="O71" s="263"/>
      <c r="P71" s="58">
        <v>6696</v>
      </c>
      <c r="Q71" s="58">
        <v>6696</v>
      </c>
      <c r="R71" s="557" t="s">
        <v>149</v>
      </c>
      <c r="S71" s="217">
        <v>1</v>
      </c>
      <c r="T71" s="216">
        <v>1</v>
      </c>
      <c r="U71" s="215">
        <v>1</v>
      </c>
      <c r="V71" s="44"/>
      <c r="W71" s="44"/>
      <c r="AE71" s="405"/>
    </row>
    <row r="72" spans="1:31" s="2" customFormat="1" ht="16.5" hidden="1" customHeight="1" outlineLevel="1" x14ac:dyDescent="0.2">
      <c r="A72" s="537"/>
      <c r="B72" s="538"/>
      <c r="C72" s="539"/>
      <c r="D72" s="601"/>
      <c r="E72" s="603"/>
      <c r="F72" s="612"/>
      <c r="G72" s="51" t="s">
        <v>13</v>
      </c>
      <c r="H72" s="52">
        <f t="shared" ref="H72:Q72" si="59">H71</f>
        <v>6696</v>
      </c>
      <c r="I72" s="53">
        <f t="shared" si="59"/>
        <v>6696</v>
      </c>
      <c r="J72" s="54">
        <f t="shared" si="59"/>
        <v>5112</v>
      </c>
      <c r="K72" s="264">
        <f t="shared" si="59"/>
        <v>0</v>
      </c>
      <c r="L72" s="52">
        <f t="shared" ref="L72:O72" si="60">L71</f>
        <v>6696</v>
      </c>
      <c r="M72" s="53">
        <f t="shared" si="60"/>
        <v>6696</v>
      </c>
      <c r="N72" s="54">
        <f t="shared" si="60"/>
        <v>5112</v>
      </c>
      <c r="O72" s="264">
        <f t="shared" si="60"/>
        <v>0</v>
      </c>
      <c r="P72" s="55">
        <f t="shared" si="59"/>
        <v>6696</v>
      </c>
      <c r="Q72" s="55">
        <f t="shared" si="59"/>
        <v>6696</v>
      </c>
      <c r="R72" s="613"/>
      <c r="S72" s="21">
        <f>S71</f>
        <v>1</v>
      </c>
      <c r="T72" s="22">
        <f>T71</f>
        <v>1</v>
      </c>
      <c r="U72" s="23">
        <f>U71</f>
        <v>1</v>
      </c>
      <c r="V72" s="44"/>
      <c r="W72" s="44"/>
      <c r="AE72" s="405"/>
    </row>
    <row r="73" spans="1:31" s="2" customFormat="1" ht="27.75" hidden="1" customHeight="1" outlineLevel="1" x14ac:dyDescent="0.2">
      <c r="A73" s="536" t="s">
        <v>19</v>
      </c>
      <c r="B73" s="472" t="s">
        <v>19</v>
      </c>
      <c r="C73" s="523" t="s">
        <v>176</v>
      </c>
      <c r="D73" s="529" t="s">
        <v>98</v>
      </c>
      <c r="E73" s="530" t="s">
        <v>36</v>
      </c>
      <c r="F73" s="543">
        <v>21</v>
      </c>
      <c r="G73" s="56" t="s">
        <v>152</v>
      </c>
      <c r="H73" s="149">
        <v>6696</v>
      </c>
      <c r="I73" s="150">
        <v>6696</v>
      </c>
      <c r="J73" s="57">
        <v>5112</v>
      </c>
      <c r="K73" s="263"/>
      <c r="L73" s="149">
        <v>6696</v>
      </c>
      <c r="M73" s="150">
        <v>6696</v>
      </c>
      <c r="N73" s="57">
        <v>5112</v>
      </c>
      <c r="O73" s="263"/>
      <c r="P73" s="58">
        <v>8035</v>
      </c>
      <c r="Q73" s="58">
        <v>8839</v>
      </c>
      <c r="R73" s="557" t="s">
        <v>149</v>
      </c>
      <c r="S73" s="217">
        <v>1</v>
      </c>
      <c r="T73" s="216">
        <v>1</v>
      </c>
      <c r="U73" s="215">
        <v>1</v>
      </c>
      <c r="V73" s="44"/>
      <c r="W73" s="44"/>
      <c r="AE73" s="405"/>
    </row>
    <row r="74" spans="1:31" s="2" customFormat="1" ht="16.5" hidden="1" customHeight="1" outlineLevel="1" x14ac:dyDescent="0.2">
      <c r="A74" s="537"/>
      <c r="B74" s="538"/>
      <c r="C74" s="539"/>
      <c r="D74" s="601"/>
      <c r="E74" s="603"/>
      <c r="F74" s="612"/>
      <c r="G74" s="51" t="s">
        <v>13</v>
      </c>
      <c r="H74" s="52">
        <f t="shared" ref="H74:Q74" si="61">H73</f>
        <v>6696</v>
      </c>
      <c r="I74" s="53">
        <f t="shared" si="61"/>
        <v>6696</v>
      </c>
      <c r="J74" s="54">
        <f t="shared" si="61"/>
        <v>5112</v>
      </c>
      <c r="K74" s="264">
        <f t="shared" si="61"/>
        <v>0</v>
      </c>
      <c r="L74" s="52">
        <f t="shared" ref="L74:O74" si="62">L73</f>
        <v>6696</v>
      </c>
      <c r="M74" s="53">
        <f t="shared" si="62"/>
        <v>6696</v>
      </c>
      <c r="N74" s="54">
        <f t="shared" si="62"/>
        <v>5112</v>
      </c>
      <c r="O74" s="264">
        <f t="shared" si="62"/>
        <v>0</v>
      </c>
      <c r="P74" s="55">
        <f t="shared" si="61"/>
        <v>8035</v>
      </c>
      <c r="Q74" s="55">
        <f t="shared" si="61"/>
        <v>8839</v>
      </c>
      <c r="R74" s="613"/>
      <c r="S74" s="21">
        <f>S73</f>
        <v>1</v>
      </c>
      <c r="T74" s="22">
        <f>T73</f>
        <v>1</v>
      </c>
      <c r="U74" s="23">
        <f>U73</f>
        <v>1</v>
      </c>
      <c r="V74" s="44"/>
      <c r="W74" s="44"/>
      <c r="AE74" s="405"/>
    </row>
    <row r="75" spans="1:31" ht="15.75" customHeight="1" collapsed="1" x14ac:dyDescent="0.2">
      <c r="A75" s="536" t="s">
        <v>19</v>
      </c>
      <c r="B75" s="457" t="s">
        <v>19</v>
      </c>
      <c r="C75" s="619" t="s">
        <v>205</v>
      </c>
      <c r="D75" s="529" t="s">
        <v>256</v>
      </c>
      <c r="E75" s="480" t="s">
        <v>96</v>
      </c>
      <c r="F75" s="531" t="s">
        <v>25</v>
      </c>
      <c r="G75" s="170" t="s">
        <v>152</v>
      </c>
      <c r="H75" s="217">
        <v>4</v>
      </c>
      <c r="I75" s="216">
        <v>4</v>
      </c>
      <c r="J75" s="215"/>
      <c r="K75" s="168"/>
      <c r="L75" s="284">
        <v>7</v>
      </c>
      <c r="M75" s="285">
        <v>7</v>
      </c>
      <c r="N75" s="286"/>
      <c r="O75" s="168"/>
      <c r="P75" s="219">
        <v>7</v>
      </c>
      <c r="Q75" s="219">
        <v>7.5</v>
      </c>
      <c r="R75" s="614" t="s">
        <v>257</v>
      </c>
      <c r="S75" s="223">
        <v>30</v>
      </c>
      <c r="T75" s="210">
        <v>32</v>
      </c>
      <c r="U75" s="222">
        <v>33</v>
      </c>
    </row>
    <row r="76" spans="1:31" ht="21" customHeight="1" x14ac:dyDescent="0.2">
      <c r="A76" s="536"/>
      <c r="B76" s="457"/>
      <c r="C76" s="619"/>
      <c r="D76" s="529"/>
      <c r="E76" s="480"/>
      <c r="F76" s="531"/>
      <c r="G76" s="193" t="s">
        <v>13</v>
      </c>
      <c r="H76" s="18">
        <f t="shared" ref="H76:Q76" si="63">SUM(H75:H75)</f>
        <v>4</v>
      </c>
      <c r="I76" s="19">
        <f t="shared" si="63"/>
        <v>4</v>
      </c>
      <c r="J76" s="20">
        <f t="shared" si="63"/>
        <v>0</v>
      </c>
      <c r="K76" s="167">
        <f t="shared" si="63"/>
        <v>0</v>
      </c>
      <c r="L76" s="18">
        <f t="shared" ref="L76:O76" si="64">SUM(L75:L75)</f>
        <v>7</v>
      </c>
      <c r="M76" s="19">
        <f t="shared" si="64"/>
        <v>7</v>
      </c>
      <c r="N76" s="20">
        <f t="shared" si="64"/>
        <v>0</v>
      </c>
      <c r="O76" s="167">
        <f t="shared" si="64"/>
        <v>0</v>
      </c>
      <c r="P76" s="42">
        <f t="shared" si="63"/>
        <v>7</v>
      </c>
      <c r="Q76" s="42">
        <f t="shared" si="63"/>
        <v>7.5</v>
      </c>
      <c r="R76" s="614"/>
      <c r="S76" s="18">
        <f>SUM(S75:S75)</f>
        <v>30</v>
      </c>
      <c r="T76" s="19">
        <f>SUM(T75:T75)</f>
        <v>32</v>
      </c>
      <c r="U76" s="20">
        <f>SUM(U75:U75)</f>
        <v>33</v>
      </c>
    </row>
    <row r="77" spans="1:31" s="2" customFormat="1" ht="39" customHeight="1" x14ac:dyDescent="0.2">
      <c r="A77" s="536" t="s">
        <v>19</v>
      </c>
      <c r="B77" s="472" t="s">
        <v>19</v>
      </c>
      <c r="C77" s="523" t="s">
        <v>206</v>
      </c>
      <c r="D77" s="529" t="s">
        <v>261</v>
      </c>
      <c r="E77" s="480" t="s">
        <v>239</v>
      </c>
      <c r="F77" s="543">
        <v>7</v>
      </c>
      <c r="G77" s="56" t="s">
        <v>153</v>
      </c>
      <c r="H77" s="147"/>
      <c r="I77" s="148"/>
      <c r="J77" s="69"/>
      <c r="K77" s="157"/>
      <c r="L77" s="147"/>
      <c r="M77" s="148"/>
      <c r="N77" s="69"/>
      <c r="O77" s="157"/>
      <c r="P77" s="70"/>
      <c r="Q77" s="70"/>
      <c r="R77" s="557" t="s">
        <v>76</v>
      </c>
      <c r="S77" s="202">
        <v>0</v>
      </c>
      <c r="T77" s="203">
        <v>0</v>
      </c>
      <c r="U77" s="215">
        <v>0</v>
      </c>
      <c r="V77" s="190"/>
      <c r="W77" s="190">
        <f>H80+H82+H84+H86+H88+H90+H92+H94</f>
        <v>45594.1</v>
      </c>
      <c r="X77" s="190">
        <f t="shared" ref="X77" si="65">I80+I82+I84+I86+I88+I90+I92+I94</f>
        <v>45594.1</v>
      </c>
      <c r="Y77" s="190">
        <f t="shared" ref="Y77" si="66">J80+J82+J84+J86+J88+J90+J92+J94</f>
        <v>34757.599999999999</v>
      </c>
      <c r="Z77" s="190"/>
      <c r="AA77" s="190">
        <f>P80+P82+P84+P86+P88+P90+P92+P94</f>
        <v>50341</v>
      </c>
      <c r="AB77" s="190">
        <f>Q80+Q82+Q84+Q86+Q88+Q90+Q92+Q94</f>
        <v>53126</v>
      </c>
      <c r="AC77" s="190"/>
      <c r="AD77" s="190"/>
      <c r="AE77" s="405"/>
    </row>
    <row r="78" spans="1:31" s="2" customFormat="1" ht="30.75" customHeight="1" thickBot="1" x14ac:dyDescent="0.25">
      <c r="A78" s="552"/>
      <c r="B78" s="553"/>
      <c r="C78" s="549"/>
      <c r="D78" s="617"/>
      <c r="E78" s="620"/>
      <c r="F78" s="621"/>
      <c r="G78" s="266" t="s">
        <v>13</v>
      </c>
      <c r="H78" s="267">
        <f t="shared" ref="H78:Q78" si="67">H77</f>
        <v>0</v>
      </c>
      <c r="I78" s="268">
        <f t="shared" si="67"/>
        <v>0</v>
      </c>
      <c r="J78" s="269">
        <f t="shared" si="67"/>
        <v>0</v>
      </c>
      <c r="K78" s="278">
        <f t="shared" si="67"/>
        <v>0</v>
      </c>
      <c r="L78" s="267">
        <f t="shared" ref="L78:O78" si="68">L77</f>
        <v>0</v>
      </c>
      <c r="M78" s="268">
        <f t="shared" si="68"/>
        <v>0</v>
      </c>
      <c r="N78" s="269">
        <f t="shared" si="68"/>
        <v>0</v>
      </c>
      <c r="O78" s="278">
        <f t="shared" si="68"/>
        <v>0</v>
      </c>
      <c r="P78" s="279">
        <f t="shared" si="67"/>
        <v>0</v>
      </c>
      <c r="Q78" s="279">
        <f t="shared" si="67"/>
        <v>0</v>
      </c>
      <c r="R78" s="615"/>
      <c r="S78" s="273">
        <f>S77</f>
        <v>0</v>
      </c>
      <c r="T78" s="274">
        <f>T77</f>
        <v>0</v>
      </c>
      <c r="U78" s="275">
        <f>U77</f>
        <v>0</v>
      </c>
      <c r="V78" s="44"/>
      <c r="W78" s="190"/>
      <c r="X78" s="190"/>
      <c r="Y78" s="190"/>
      <c r="AE78" s="405"/>
    </row>
    <row r="79" spans="1:31" ht="15.75" customHeight="1" thickBot="1" x14ac:dyDescent="0.25">
      <c r="A79" s="8" t="s">
        <v>19</v>
      </c>
      <c r="B79" s="209" t="s">
        <v>19</v>
      </c>
      <c r="C79" s="484" t="s">
        <v>14</v>
      </c>
      <c r="D79" s="484"/>
      <c r="E79" s="484"/>
      <c r="F79" s="484"/>
      <c r="G79" s="684"/>
      <c r="H79" s="204">
        <f>+H14+H16+H18+H20+H22+H42+H44+H47+H49+H51+H53+H56+H58+H76+H78</f>
        <v>7447</v>
      </c>
      <c r="I79" s="204">
        <f>+I14+I16+I18+I20+I22+I42+I44+I47+I49+I51+I53+I56+I58+I76+I78</f>
        <v>7447</v>
      </c>
      <c r="J79" s="204">
        <f t="shared" ref="J79:Q79" si="69">+J14+J16+J18+J20+J22+J42+J44+J47+J49+J51+J53+J56+J58+J76+J78</f>
        <v>0</v>
      </c>
      <c r="K79" s="204">
        <f t="shared" si="69"/>
        <v>0</v>
      </c>
      <c r="L79" s="204">
        <f t="shared" si="69"/>
        <v>7948</v>
      </c>
      <c r="M79" s="204">
        <f t="shared" si="69"/>
        <v>7998</v>
      </c>
      <c r="N79" s="204">
        <f>+N14+N16+N18+N20+N22+N42+N44+N47+N49+N51+N53+N56+N58+N76+N78</f>
        <v>0</v>
      </c>
      <c r="O79" s="204">
        <f t="shared" si="69"/>
        <v>0</v>
      </c>
      <c r="P79" s="204">
        <f t="shared" si="69"/>
        <v>8172.3</v>
      </c>
      <c r="Q79" s="204">
        <f t="shared" si="69"/>
        <v>8322.7999999999993</v>
      </c>
      <c r="R79" s="43" t="s">
        <v>31</v>
      </c>
      <c r="S79" s="66" t="s">
        <v>80</v>
      </c>
      <c r="T79" s="67" t="s">
        <v>80</v>
      </c>
      <c r="U79" s="68" t="s">
        <v>80</v>
      </c>
      <c r="AE79" s="406"/>
    </row>
    <row r="80" spans="1:31" ht="17.25" customHeight="1" thickBot="1" x14ac:dyDescent="0.25">
      <c r="A80" s="8" t="s">
        <v>19</v>
      </c>
      <c r="B80" s="131" t="s">
        <v>20</v>
      </c>
      <c r="C80" s="606" t="s">
        <v>90</v>
      </c>
      <c r="D80" s="606"/>
      <c r="E80" s="606"/>
      <c r="F80" s="606"/>
      <c r="G80" s="606"/>
      <c r="H80" s="473"/>
      <c r="I80" s="473"/>
      <c r="J80" s="473"/>
      <c r="K80" s="473"/>
      <c r="L80" s="473"/>
      <c r="M80" s="473"/>
      <c r="N80" s="473"/>
      <c r="O80" s="473"/>
      <c r="P80" s="473"/>
      <c r="Q80" s="473"/>
      <c r="R80" s="606"/>
      <c r="S80" s="606"/>
      <c r="T80" s="606"/>
      <c r="U80" s="608"/>
    </row>
    <row r="81" spans="1:29" ht="35.25" customHeight="1" x14ac:dyDescent="0.2">
      <c r="A81" s="566" t="s">
        <v>19</v>
      </c>
      <c r="B81" s="528" t="s">
        <v>20</v>
      </c>
      <c r="C81" s="522" t="s">
        <v>19</v>
      </c>
      <c r="D81" s="611" t="s">
        <v>79</v>
      </c>
      <c r="E81" s="532" t="s">
        <v>78</v>
      </c>
      <c r="F81" s="618">
        <v>7</v>
      </c>
      <c r="G81" s="254" t="s">
        <v>155</v>
      </c>
      <c r="H81" s="246"/>
      <c r="I81" s="152"/>
      <c r="J81" s="152"/>
      <c r="K81" s="153"/>
      <c r="L81" s="246"/>
      <c r="M81" s="152"/>
      <c r="N81" s="152"/>
      <c r="O81" s="153"/>
      <c r="P81" s="154"/>
      <c r="Q81" s="155"/>
      <c r="R81" s="679" t="s">
        <v>76</v>
      </c>
      <c r="S81" s="135"/>
      <c r="T81" s="134"/>
      <c r="U81" s="133"/>
    </row>
    <row r="82" spans="1:29" ht="31.5" customHeight="1" x14ac:dyDescent="0.2">
      <c r="A82" s="536"/>
      <c r="B82" s="472"/>
      <c r="C82" s="523"/>
      <c r="D82" s="602"/>
      <c r="E82" s="533"/>
      <c r="F82" s="543"/>
      <c r="G82" s="255" t="s">
        <v>13</v>
      </c>
      <c r="H82" s="207">
        <f>SUM(H81)</f>
        <v>0</v>
      </c>
      <c r="I82" s="47">
        <f t="shared" ref="I82:Q82" si="70">SUM(I81)</f>
        <v>0</v>
      </c>
      <c r="J82" s="47">
        <f t="shared" si="70"/>
        <v>0</v>
      </c>
      <c r="K82" s="49">
        <f t="shared" si="70"/>
        <v>0</v>
      </c>
      <c r="L82" s="207">
        <f>SUM(L81)</f>
        <v>0</v>
      </c>
      <c r="M82" s="47">
        <f t="shared" ref="M82:O82" si="71">SUM(M81)</f>
        <v>0</v>
      </c>
      <c r="N82" s="47">
        <f t="shared" si="71"/>
        <v>0</v>
      </c>
      <c r="O82" s="49">
        <f t="shared" si="71"/>
        <v>0</v>
      </c>
      <c r="P82" s="50">
        <f t="shared" si="70"/>
        <v>0</v>
      </c>
      <c r="Q82" s="156">
        <f t="shared" si="70"/>
        <v>0</v>
      </c>
      <c r="R82" s="557"/>
      <c r="S82" s="18">
        <f>S81</f>
        <v>0</v>
      </c>
      <c r="T82" s="19">
        <f>T81</f>
        <v>0</v>
      </c>
      <c r="U82" s="20">
        <f>U81</f>
        <v>0</v>
      </c>
    </row>
    <row r="83" spans="1:29" ht="14.25" customHeight="1" x14ac:dyDescent="0.2">
      <c r="A83" s="536" t="s">
        <v>19</v>
      </c>
      <c r="B83" s="472" t="s">
        <v>20</v>
      </c>
      <c r="C83" s="523" t="s">
        <v>20</v>
      </c>
      <c r="D83" s="529" t="s">
        <v>151</v>
      </c>
      <c r="E83" s="530" t="s">
        <v>97</v>
      </c>
      <c r="F83" s="543" t="s">
        <v>271</v>
      </c>
      <c r="G83" s="306" t="s">
        <v>155</v>
      </c>
      <c r="H83" s="247">
        <v>278.10000000000002</v>
      </c>
      <c r="I83" s="148">
        <v>278.10000000000002</v>
      </c>
      <c r="J83" s="148">
        <v>208.6</v>
      </c>
      <c r="K83" s="69"/>
      <c r="L83" s="247">
        <v>328</v>
      </c>
      <c r="M83" s="148">
        <v>328</v>
      </c>
      <c r="N83" s="148">
        <v>245</v>
      </c>
      <c r="O83" s="69"/>
      <c r="P83" s="70">
        <v>340</v>
      </c>
      <c r="Q83" s="157">
        <v>350</v>
      </c>
      <c r="R83" s="557" t="s">
        <v>101</v>
      </c>
      <c r="S83" s="132">
        <v>100</v>
      </c>
      <c r="T83" s="129">
        <v>100</v>
      </c>
      <c r="U83" s="130">
        <v>100</v>
      </c>
      <c r="V83" s="12"/>
      <c r="W83" s="12">
        <f>H86+H88+H90+H92+H94+H96+H98+H100</f>
        <v>68924</v>
      </c>
      <c r="X83" s="12">
        <f t="shared" ref="X83:Y83" si="72">I86+I88+I90+I92+I94+I96+I98+I100</f>
        <v>68924</v>
      </c>
      <c r="Y83" s="12">
        <f t="shared" si="72"/>
        <v>52524</v>
      </c>
      <c r="Z83" s="12">
        <f>K86+K88+K90+K92+K94+K96+K98+K100</f>
        <v>0</v>
      </c>
      <c r="AB83" s="12">
        <f>P86+P88+P90+P92+P94+P96+P98+P100</f>
        <v>75960</v>
      </c>
      <c r="AC83" s="201">
        <f>Q86+Q88+Q90+Q92+Q94+Q96+Q98+Q100</f>
        <v>80605</v>
      </c>
    </row>
    <row r="84" spans="1:29" ht="20.25" customHeight="1" x14ac:dyDescent="0.2">
      <c r="A84" s="536"/>
      <c r="B84" s="472"/>
      <c r="C84" s="523"/>
      <c r="D84" s="529"/>
      <c r="E84" s="530"/>
      <c r="F84" s="543"/>
      <c r="G84" s="255" t="s">
        <v>13</v>
      </c>
      <c r="H84" s="207">
        <f t="shared" ref="H84:Q84" si="73">H83</f>
        <v>278.10000000000002</v>
      </c>
      <c r="I84" s="47">
        <f t="shared" si="73"/>
        <v>278.10000000000002</v>
      </c>
      <c r="J84" s="47">
        <f t="shared" si="73"/>
        <v>208.6</v>
      </c>
      <c r="K84" s="49">
        <f t="shared" si="73"/>
        <v>0</v>
      </c>
      <c r="L84" s="207">
        <f t="shared" ref="L84:O84" si="74">L83</f>
        <v>328</v>
      </c>
      <c r="M84" s="47">
        <f t="shared" si="74"/>
        <v>328</v>
      </c>
      <c r="N84" s="47">
        <f t="shared" si="74"/>
        <v>245</v>
      </c>
      <c r="O84" s="49">
        <f t="shared" si="74"/>
        <v>0</v>
      </c>
      <c r="P84" s="50">
        <f t="shared" si="73"/>
        <v>340</v>
      </c>
      <c r="Q84" s="156">
        <f t="shared" si="73"/>
        <v>350</v>
      </c>
      <c r="R84" s="557"/>
      <c r="S84" s="18">
        <f>S83</f>
        <v>100</v>
      </c>
      <c r="T84" s="19">
        <f>T83</f>
        <v>100</v>
      </c>
      <c r="U84" s="20">
        <f>U83</f>
        <v>100</v>
      </c>
    </row>
    <row r="85" spans="1:29" ht="35.25" hidden="1" customHeight="1" outlineLevel="1" x14ac:dyDescent="0.2">
      <c r="A85" s="536" t="s">
        <v>19</v>
      </c>
      <c r="B85" s="472" t="s">
        <v>20</v>
      </c>
      <c r="C85" s="523" t="s">
        <v>177</v>
      </c>
      <c r="D85" s="529" t="s">
        <v>151</v>
      </c>
      <c r="E85" s="530" t="s">
        <v>97</v>
      </c>
      <c r="F85" s="543">
        <v>14</v>
      </c>
      <c r="G85" s="306" t="s">
        <v>155</v>
      </c>
      <c r="H85" s="247">
        <v>7254</v>
      </c>
      <c r="I85" s="148">
        <v>7254</v>
      </c>
      <c r="J85" s="148">
        <v>5538</v>
      </c>
      <c r="K85" s="69"/>
      <c r="L85" s="247">
        <v>7254</v>
      </c>
      <c r="M85" s="148">
        <v>7254</v>
      </c>
      <c r="N85" s="148">
        <v>5538</v>
      </c>
      <c r="O85" s="69"/>
      <c r="P85" s="70">
        <v>9036</v>
      </c>
      <c r="Q85" s="157">
        <v>9940</v>
      </c>
      <c r="R85" s="557" t="s">
        <v>101</v>
      </c>
      <c r="S85" s="180">
        <v>100</v>
      </c>
      <c r="T85" s="179">
        <v>100</v>
      </c>
      <c r="U85" s="178">
        <v>100</v>
      </c>
    </row>
    <row r="86" spans="1:29" ht="15" hidden="1" customHeight="1" outlineLevel="1" x14ac:dyDescent="0.2">
      <c r="A86" s="536"/>
      <c r="B86" s="472"/>
      <c r="C86" s="523"/>
      <c r="D86" s="529"/>
      <c r="E86" s="530"/>
      <c r="F86" s="543"/>
      <c r="G86" s="255" t="s">
        <v>13</v>
      </c>
      <c r="H86" s="207">
        <f t="shared" ref="H86:Q86" si="75">H85</f>
        <v>7254</v>
      </c>
      <c r="I86" s="47">
        <f t="shared" si="75"/>
        <v>7254</v>
      </c>
      <c r="J86" s="47">
        <f t="shared" si="75"/>
        <v>5538</v>
      </c>
      <c r="K86" s="49">
        <f t="shared" si="75"/>
        <v>0</v>
      </c>
      <c r="L86" s="207">
        <f t="shared" ref="L86:O86" si="76">L85</f>
        <v>7254</v>
      </c>
      <c r="M86" s="47">
        <f t="shared" si="76"/>
        <v>7254</v>
      </c>
      <c r="N86" s="47">
        <f t="shared" si="76"/>
        <v>5538</v>
      </c>
      <c r="O86" s="49">
        <f t="shared" si="76"/>
        <v>0</v>
      </c>
      <c r="P86" s="50">
        <f t="shared" si="75"/>
        <v>9036</v>
      </c>
      <c r="Q86" s="156">
        <f t="shared" si="75"/>
        <v>9940</v>
      </c>
      <c r="R86" s="557"/>
      <c r="S86" s="18">
        <f>S85</f>
        <v>100</v>
      </c>
      <c r="T86" s="19">
        <f>T85</f>
        <v>100</v>
      </c>
      <c r="U86" s="20">
        <f>U85</f>
        <v>100</v>
      </c>
    </row>
    <row r="87" spans="1:29" ht="35.25" hidden="1" customHeight="1" outlineLevel="1" x14ac:dyDescent="0.2">
      <c r="A87" s="536" t="s">
        <v>19</v>
      </c>
      <c r="B87" s="472" t="s">
        <v>20</v>
      </c>
      <c r="C87" s="523" t="s">
        <v>178</v>
      </c>
      <c r="D87" s="529" t="s">
        <v>151</v>
      </c>
      <c r="E87" s="530" t="s">
        <v>97</v>
      </c>
      <c r="F87" s="543">
        <v>15</v>
      </c>
      <c r="G87" s="306" t="s">
        <v>155</v>
      </c>
      <c r="H87" s="247">
        <v>7254</v>
      </c>
      <c r="I87" s="148">
        <v>7254</v>
      </c>
      <c r="J87" s="148">
        <v>5538</v>
      </c>
      <c r="K87" s="69"/>
      <c r="L87" s="247">
        <v>7254</v>
      </c>
      <c r="M87" s="148">
        <v>7254</v>
      </c>
      <c r="N87" s="148">
        <v>5538</v>
      </c>
      <c r="O87" s="69"/>
      <c r="P87" s="70">
        <v>8705</v>
      </c>
      <c r="Q87" s="157">
        <v>9576</v>
      </c>
      <c r="R87" s="557" t="s">
        <v>101</v>
      </c>
      <c r="S87" s="180">
        <v>100</v>
      </c>
      <c r="T87" s="179">
        <v>100</v>
      </c>
      <c r="U87" s="178">
        <v>100</v>
      </c>
    </row>
    <row r="88" spans="1:29" ht="15" hidden="1" customHeight="1" outlineLevel="1" x14ac:dyDescent="0.2">
      <c r="A88" s="536"/>
      <c r="B88" s="472"/>
      <c r="C88" s="523"/>
      <c r="D88" s="529"/>
      <c r="E88" s="530"/>
      <c r="F88" s="543"/>
      <c r="G88" s="255" t="s">
        <v>13</v>
      </c>
      <c r="H88" s="207">
        <f t="shared" ref="H88:Q88" si="77">H87</f>
        <v>7254</v>
      </c>
      <c r="I88" s="47">
        <f t="shared" si="77"/>
        <v>7254</v>
      </c>
      <c r="J88" s="47">
        <f t="shared" si="77"/>
        <v>5538</v>
      </c>
      <c r="K88" s="49">
        <f t="shared" si="77"/>
        <v>0</v>
      </c>
      <c r="L88" s="207">
        <f t="shared" ref="L88:O88" si="78">L87</f>
        <v>7254</v>
      </c>
      <c r="M88" s="47">
        <f t="shared" si="78"/>
        <v>7254</v>
      </c>
      <c r="N88" s="47">
        <f t="shared" si="78"/>
        <v>5538</v>
      </c>
      <c r="O88" s="49">
        <f t="shared" si="78"/>
        <v>0</v>
      </c>
      <c r="P88" s="50">
        <f t="shared" si="77"/>
        <v>8705</v>
      </c>
      <c r="Q88" s="156">
        <f t="shared" si="77"/>
        <v>9576</v>
      </c>
      <c r="R88" s="557"/>
      <c r="S88" s="18">
        <f>S87</f>
        <v>100</v>
      </c>
      <c r="T88" s="19">
        <f>T87</f>
        <v>100</v>
      </c>
      <c r="U88" s="20">
        <f>U87</f>
        <v>100</v>
      </c>
    </row>
    <row r="89" spans="1:29" ht="35.25" hidden="1" customHeight="1" outlineLevel="1" x14ac:dyDescent="0.2">
      <c r="A89" s="536" t="s">
        <v>19</v>
      </c>
      <c r="B89" s="472" t="s">
        <v>20</v>
      </c>
      <c r="C89" s="523" t="s">
        <v>179</v>
      </c>
      <c r="D89" s="529" t="s">
        <v>151</v>
      </c>
      <c r="E89" s="530" t="s">
        <v>97</v>
      </c>
      <c r="F89" s="543">
        <v>16</v>
      </c>
      <c r="G89" s="306" t="s">
        <v>155</v>
      </c>
      <c r="H89" s="247">
        <v>7254</v>
      </c>
      <c r="I89" s="148">
        <v>7254</v>
      </c>
      <c r="J89" s="148">
        <v>5538</v>
      </c>
      <c r="K89" s="69"/>
      <c r="L89" s="247">
        <v>7254</v>
      </c>
      <c r="M89" s="148">
        <v>7254</v>
      </c>
      <c r="N89" s="148">
        <v>5538</v>
      </c>
      <c r="O89" s="69"/>
      <c r="P89" s="70">
        <v>7260</v>
      </c>
      <c r="Q89" s="157">
        <v>7260</v>
      </c>
      <c r="R89" s="557" t="s">
        <v>101</v>
      </c>
      <c r="S89" s="180">
        <v>100</v>
      </c>
      <c r="T89" s="179">
        <v>100</v>
      </c>
      <c r="U89" s="178">
        <v>100</v>
      </c>
    </row>
    <row r="90" spans="1:29" ht="15" hidden="1" customHeight="1" outlineLevel="1" x14ac:dyDescent="0.2">
      <c r="A90" s="536"/>
      <c r="B90" s="472"/>
      <c r="C90" s="523"/>
      <c r="D90" s="529"/>
      <c r="E90" s="530"/>
      <c r="F90" s="543"/>
      <c r="G90" s="255" t="s">
        <v>13</v>
      </c>
      <c r="H90" s="207">
        <f t="shared" ref="H90:Q90" si="79">H89</f>
        <v>7254</v>
      </c>
      <c r="I90" s="47">
        <f t="shared" si="79"/>
        <v>7254</v>
      </c>
      <c r="J90" s="47">
        <f t="shared" si="79"/>
        <v>5538</v>
      </c>
      <c r="K90" s="49">
        <f t="shared" si="79"/>
        <v>0</v>
      </c>
      <c r="L90" s="207">
        <f t="shared" ref="L90:O90" si="80">L89</f>
        <v>7254</v>
      </c>
      <c r="M90" s="47">
        <f t="shared" si="80"/>
        <v>7254</v>
      </c>
      <c r="N90" s="47">
        <f t="shared" si="80"/>
        <v>5538</v>
      </c>
      <c r="O90" s="49">
        <f t="shared" si="80"/>
        <v>0</v>
      </c>
      <c r="P90" s="50">
        <f t="shared" si="79"/>
        <v>7260</v>
      </c>
      <c r="Q90" s="156">
        <f t="shared" si="79"/>
        <v>7260</v>
      </c>
      <c r="R90" s="557"/>
      <c r="S90" s="18">
        <f>S89</f>
        <v>100</v>
      </c>
      <c r="T90" s="19">
        <f>T89</f>
        <v>100</v>
      </c>
      <c r="U90" s="20">
        <f>U89</f>
        <v>100</v>
      </c>
    </row>
    <row r="91" spans="1:29" ht="35.25" hidden="1" customHeight="1" outlineLevel="1" x14ac:dyDescent="0.2">
      <c r="A91" s="536" t="s">
        <v>19</v>
      </c>
      <c r="B91" s="472" t="s">
        <v>20</v>
      </c>
      <c r="C91" s="523" t="s">
        <v>180</v>
      </c>
      <c r="D91" s="529" t="s">
        <v>151</v>
      </c>
      <c r="E91" s="530" t="s">
        <v>97</v>
      </c>
      <c r="F91" s="543">
        <v>17</v>
      </c>
      <c r="G91" s="306" t="s">
        <v>155</v>
      </c>
      <c r="H91" s="247">
        <v>9100</v>
      </c>
      <c r="I91" s="148">
        <v>9100</v>
      </c>
      <c r="J91" s="148">
        <v>6900</v>
      </c>
      <c r="K91" s="69"/>
      <c r="L91" s="247">
        <v>9100</v>
      </c>
      <c r="M91" s="148">
        <v>9100</v>
      </c>
      <c r="N91" s="148">
        <v>6900</v>
      </c>
      <c r="O91" s="69"/>
      <c r="P91" s="70">
        <v>10000</v>
      </c>
      <c r="Q91" s="157">
        <v>11000</v>
      </c>
      <c r="R91" s="557" t="s">
        <v>101</v>
      </c>
      <c r="S91" s="180">
        <v>100</v>
      </c>
      <c r="T91" s="179">
        <v>100</v>
      </c>
      <c r="U91" s="178">
        <v>100</v>
      </c>
    </row>
    <row r="92" spans="1:29" ht="15" hidden="1" customHeight="1" outlineLevel="1" x14ac:dyDescent="0.2">
      <c r="A92" s="536"/>
      <c r="B92" s="472"/>
      <c r="C92" s="523"/>
      <c r="D92" s="529"/>
      <c r="E92" s="530"/>
      <c r="F92" s="543"/>
      <c r="G92" s="255" t="s">
        <v>13</v>
      </c>
      <c r="H92" s="207">
        <f t="shared" ref="H92:Q92" si="81">H91</f>
        <v>9100</v>
      </c>
      <c r="I92" s="47">
        <f t="shared" si="81"/>
        <v>9100</v>
      </c>
      <c r="J92" s="47">
        <f t="shared" si="81"/>
        <v>6900</v>
      </c>
      <c r="K92" s="49">
        <f t="shared" si="81"/>
        <v>0</v>
      </c>
      <c r="L92" s="207">
        <f t="shared" ref="L92:O92" si="82">L91</f>
        <v>9100</v>
      </c>
      <c r="M92" s="47">
        <f t="shared" si="82"/>
        <v>9100</v>
      </c>
      <c r="N92" s="47">
        <f t="shared" si="82"/>
        <v>6900</v>
      </c>
      <c r="O92" s="49">
        <f t="shared" si="82"/>
        <v>0</v>
      </c>
      <c r="P92" s="50">
        <f t="shared" si="81"/>
        <v>10000</v>
      </c>
      <c r="Q92" s="156">
        <f t="shared" si="81"/>
        <v>11000</v>
      </c>
      <c r="R92" s="557"/>
      <c r="S92" s="18">
        <f>S91</f>
        <v>100</v>
      </c>
      <c r="T92" s="19">
        <f>T91</f>
        <v>100</v>
      </c>
      <c r="U92" s="20">
        <f>U91</f>
        <v>100</v>
      </c>
    </row>
    <row r="93" spans="1:29" ht="35.25" hidden="1" customHeight="1" outlineLevel="1" x14ac:dyDescent="0.2">
      <c r="A93" s="536" t="s">
        <v>19</v>
      </c>
      <c r="B93" s="472" t="s">
        <v>20</v>
      </c>
      <c r="C93" s="523" t="s">
        <v>181</v>
      </c>
      <c r="D93" s="529" t="s">
        <v>151</v>
      </c>
      <c r="E93" s="530" t="s">
        <v>97</v>
      </c>
      <c r="F93" s="543">
        <v>18</v>
      </c>
      <c r="G93" s="306" t="s">
        <v>155</v>
      </c>
      <c r="H93" s="247">
        <v>14454</v>
      </c>
      <c r="I93" s="148">
        <v>14454</v>
      </c>
      <c r="J93" s="148">
        <v>11035</v>
      </c>
      <c r="K93" s="69"/>
      <c r="L93" s="247">
        <v>14454</v>
      </c>
      <c r="M93" s="148">
        <v>14454</v>
      </c>
      <c r="N93" s="148">
        <v>11035</v>
      </c>
      <c r="O93" s="69"/>
      <c r="P93" s="70">
        <v>15000</v>
      </c>
      <c r="Q93" s="157">
        <v>15000</v>
      </c>
      <c r="R93" s="557" t="s">
        <v>101</v>
      </c>
      <c r="S93" s="180">
        <v>100</v>
      </c>
      <c r="T93" s="179">
        <v>100</v>
      </c>
      <c r="U93" s="178">
        <v>100</v>
      </c>
    </row>
    <row r="94" spans="1:29" ht="15" hidden="1" customHeight="1" outlineLevel="1" x14ac:dyDescent="0.2">
      <c r="A94" s="536"/>
      <c r="B94" s="472"/>
      <c r="C94" s="523"/>
      <c r="D94" s="529"/>
      <c r="E94" s="530"/>
      <c r="F94" s="543"/>
      <c r="G94" s="255" t="s">
        <v>13</v>
      </c>
      <c r="H94" s="207">
        <f t="shared" ref="H94:Q94" si="83">H93</f>
        <v>14454</v>
      </c>
      <c r="I94" s="47">
        <f t="shared" si="83"/>
        <v>14454</v>
      </c>
      <c r="J94" s="47">
        <f t="shared" si="83"/>
        <v>11035</v>
      </c>
      <c r="K94" s="49">
        <f t="shared" si="83"/>
        <v>0</v>
      </c>
      <c r="L94" s="207">
        <f t="shared" ref="L94:O94" si="84">L93</f>
        <v>14454</v>
      </c>
      <c r="M94" s="47">
        <f t="shared" si="84"/>
        <v>14454</v>
      </c>
      <c r="N94" s="47">
        <f t="shared" si="84"/>
        <v>11035</v>
      </c>
      <c r="O94" s="49">
        <f t="shared" si="84"/>
        <v>0</v>
      </c>
      <c r="P94" s="50">
        <f t="shared" si="83"/>
        <v>15000</v>
      </c>
      <c r="Q94" s="156">
        <f t="shared" si="83"/>
        <v>15000</v>
      </c>
      <c r="R94" s="557"/>
      <c r="S94" s="18">
        <f>S93</f>
        <v>100</v>
      </c>
      <c r="T94" s="19">
        <f>T93</f>
        <v>100</v>
      </c>
      <c r="U94" s="20">
        <f>U93</f>
        <v>100</v>
      </c>
    </row>
    <row r="95" spans="1:29" ht="35.25" hidden="1" customHeight="1" outlineLevel="1" x14ac:dyDescent="0.2">
      <c r="A95" s="536" t="s">
        <v>19</v>
      </c>
      <c r="B95" s="472" t="s">
        <v>20</v>
      </c>
      <c r="C95" s="523" t="s">
        <v>182</v>
      </c>
      <c r="D95" s="529" t="s">
        <v>151</v>
      </c>
      <c r="E95" s="530" t="s">
        <v>97</v>
      </c>
      <c r="F95" s="543">
        <v>19</v>
      </c>
      <c r="G95" s="306" t="s">
        <v>155</v>
      </c>
      <c r="H95" s="247">
        <v>9100</v>
      </c>
      <c r="I95" s="148">
        <v>9100</v>
      </c>
      <c r="J95" s="148">
        <v>6900</v>
      </c>
      <c r="K95" s="69"/>
      <c r="L95" s="247">
        <v>9100</v>
      </c>
      <c r="M95" s="148">
        <v>9100</v>
      </c>
      <c r="N95" s="148">
        <v>6900</v>
      </c>
      <c r="O95" s="69"/>
      <c r="P95" s="70">
        <v>10000</v>
      </c>
      <c r="Q95" s="157">
        <v>11000</v>
      </c>
      <c r="R95" s="557" t="s">
        <v>101</v>
      </c>
      <c r="S95" s="180">
        <v>100</v>
      </c>
      <c r="T95" s="179">
        <v>100</v>
      </c>
      <c r="U95" s="178">
        <v>100</v>
      </c>
    </row>
    <row r="96" spans="1:29" ht="15" hidden="1" customHeight="1" outlineLevel="1" x14ac:dyDescent="0.2">
      <c r="A96" s="536"/>
      <c r="B96" s="472"/>
      <c r="C96" s="523"/>
      <c r="D96" s="529"/>
      <c r="E96" s="530"/>
      <c r="F96" s="543"/>
      <c r="G96" s="255" t="s">
        <v>13</v>
      </c>
      <c r="H96" s="207">
        <f t="shared" ref="H96:Q96" si="85">H95</f>
        <v>9100</v>
      </c>
      <c r="I96" s="47">
        <f t="shared" si="85"/>
        <v>9100</v>
      </c>
      <c r="J96" s="47">
        <f t="shared" si="85"/>
        <v>6900</v>
      </c>
      <c r="K96" s="49">
        <f t="shared" si="85"/>
        <v>0</v>
      </c>
      <c r="L96" s="207">
        <f t="shared" ref="L96:O96" si="86">L95</f>
        <v>9100</v>
      </c>
      <c r="M96" s="47">
        <f t="shared" si="86"/>
        <v>9100</v>
      </c>
      <c r="N96" s="47">
        <f t="shared" si="86"/>
        <v>6900</v>
      </c>
      <c r="O96" s="49">
        <f t="shared" si="86"/>
        <v>0</v>
      </c>
      <c r="P96" s="50">
        <f t="shared" si="85"/>
        <v>10000</v>
      </c>
      <c r="Q96" s="156">
        <f t="shared" si="85"/>
        <v>11000</v>
      </c>
      <c r="R96" s="557"/>
      <c r="S96" s="18">
        <f>S95</f>
        <v>100</v>
      </c>
      <c r="T96" s="19">
        <f>T95</f>
        <v>100</v>
      </c>
      <c r="U96" s="20">
        <f>U95</f>
        <v>100</v>
      </c>
    </row>
    <row r="97" spans="1:29" ht="35.25" hidden="1" customHeight="1" outlineLevel="1" x14ac:dyDescent="0.2">
      <c r="A97" s="536" t="s">
        <v>19</v>
      </c>
      <c r="B97" s="472" t="s">
        <v>20</v>
      </c>
      <c r="C97" s="523" t="s">
        <v>183</v>
      </c>
      <c r="D97" s="529" t="s">
        <v>151</v>
      </c>
      <c r="E97" s="530" t="s">
        <v>97</v>
      </c>
      <c r="F97" s="543">
        <v>20</v>
      </c>
      <c r="G97" s="306" t="s">
        <v>155</v>
      </c>
      <c r="H97" s="247">
        <v>7254</v>
      </c>
      <c r="I97" s="148">
        <v>7254</v>
      </c>
      <c r="J97" s="148">
        <v>5538</v>
      </c>
      <c r="K97" s="69"/>
      <c r="L97" s="247">
        <v>7254</v>
      </c>
      <c r="M97" s="148">
        <v>7254</v>
      </c>
      <c r="N97" s="148">
        <v>5538</v>
      </c>
      <c r="O97" s="69"/>
      <c r="P97" s="70">
        <v>7254</v>
      </c>
      <c r="Q97" s="157">
        <v>7254</v>
      </c>
      <c r="R97" s="557" t="s">
        <v>101</v>
      </c>
      <c r="S97" s="180">
        <v>100</v>
      </c>
      <c r="T97" s="179">
        <v>100</v>
      </c>
      <c r="U97" s="178">
        <v>100</v>
      </c>
    </row>
    <row r="98" spans="1:29" ht="15" hidden="1" customHeight="1" outlineLevel="1" x14ac:dyDescent="0.2">
      <c r="A98" s="536"/>
      <c r="B98" s="472"/>
      <c r="C98" s="523"/>
      <c r="D98" s="529"/>
      <c r="E98" s="530"/>
      <c r="F98" s="543"/>
      <c r="G98" s="255" t="s">
        <v>13</v>
      </c>
      <c r="H98" s="207">
        <f t="shared" ref="H98:Q98" si="87">H97</f>
        <v>7254</v>
      </c>
      <c r="I98" s="47">
        <f t="shared" si="87"/>
        <v>7254</v>
      </c>
      <c r="J98" s="47">
        <f t="shared" si="87"/>
        <v>5538</v>
      </c>
      <c r="K98" s="49">
        <f t="shared" si="87"/>
        <v>0</v>
      </c>
      <c r="L98" s="207">
        <f t="shared" ref="L98:O98" si="88">L97</f>
        <v>7254</v>
      </c>
      <c r="M98" s="47">
        <f t="shared" si="88"/>
        <v>7254</v>
      </c>
      <c r="N98" s="47">
        <f t="shared" si="88"/>
        <v>5538</v>
      </c>
      <c r="O98" s="49">
        <f t="shared" si="88"/>
        <v>0</v>
      </c>
      <c r="P98" s="50">
        <f t="shared" si="87"/>
        <v>7254</v>
      </c>
      <c r="Q98" s="156">
        <f t="shared" si="87"/>
        <v>7254</v>
      </c>
      <c r="R98" s="557"/>
      <c r="S98" s="18">
        <f>S97</f>
        <v>100</v>
      </c>
      <c r="T98" s="19">
        <f>T97</f>
        <v>100</v>
      </c>
      <c r="U98" s="20">
        <f>U97</f>
        <v>100</v>
      </c>
    </row>
    <row r="99" spans="1:29" ht="35.25" hidden="1" customHeight="1" outlineLevel="1" x14ac:dyDescent="0.2">
      <c r="A99" s="536" t="s">
        <v>19</v>
      </c>
      <c r="B99" s="472" t="s">
        <v>20</v>
      </c>
      <c r="C99" s="523" t="s">
        <v>184</v>
      </c>
      <c r="D99" s="529" t="s">
        <v>151</v>
      </c>
      <c r="E99" s="530" t="s">
        <v>97</v>
      </c>
      <c r="F99" s="543">
        <v>21</v>
      </c>
      <c r="G99" s="306" t="s">
        <v>155</v>
      </c>
      <c r="H99" s="247">
        <v>7254</v>
      </c>
      <c r="I99" s="148">
        <v>7254</v>
      </c>
      <c r="J99" s="148">
        <v>5537</v>
      </c>
      <c r="K99" s="69"/>
      <c r="L99" s="247">
        <v>7254</v>
      </c>
      <c r="M99" s="148">
        <v>7254</v>
      </c>
      <c r="N99" s="148">
        <v>5537</v>
      </c>
      <c r="O99" s="69"/>
      <c r="P99" s="70">
        <v>8705</v>
      </c>
      <c r="Q99" s="157">
        <v>9575</v>
      </c>
      <c r="R99" s="557" t="s">
        <v>101</v>
      </c>
      <c r="S99" s="180">
        <v>100</v>
      </c>
      <c r="T99" s="179">
        <v>100</v>
      </c>
      <c r="U99" s="178">
        <v>100</v>
      </c>
    </row>
    <row r="100" spans="1:29" ht="15" hidden="1" customHeight="1" outlineLevel="1" x14ac:dyDescent="0.2">
      <c r="A100" s="536"/>
      <c r="B100" s="472"/>
      <c r="C100" s="523"/>
      <c r="D100" s="529"/>
      <c r="E100" s="530"/>
      <c r="F100" s="543"/>
      <c r="G100" s="255" t="s">
        <v>13</v>
      </c>
      <c r="H100" s="207">
        <f t="shared" ref="H100:Q100" si="89">H99</f>
        <v>7254</v>
      </c>
      <c r="I100" s="47">
        <f t="shared" si="89"/>
        <v>7254</v>
      </c>
      <c r="J100" s="47">
        <f t="shared" si="89"/>
        <v>5537</v>
      </c>
      <c r="K100" s="49">
        <f t="shared" si="89"/>
        <v>0</v>
      </c>
      <c r="L100" s="207">
        <f t="shared" ref="L100:O100" si="90">L99</f>
        <v>7254</v>
      </c>
      <c r="M100" s="47">
        <f t="shared" si="90"/>
        <v>7254</v>
      </c>
      <c r="N100" s="47">
        <f t="shared" si="90"/>
        <v>5537</v>
      </c>
      <c r="O100" s="49">
        <f t="shared" si="90"/>
        <v>0</v>
      </c>
      <c r="P100" s="50">
        <f t="shared" si="89"/>
        <v>8705</v>
      </c>
      <c r="Q100" s="156">
        <f t="shared" si="89"/>
        <v>9575</v>
      </c>
      <c r="R100" s="557"/>
      <c r="S100" s="18">
        <f>S99</f>
        <v>100</v>
      </c>
      <c r="T100" s="19">
        <f>T99</f>
        <v>100</v>
      </c>
      <c r="U100" s="20">
        <f>U99</f>
        <v>100</v>
      </c>
    </row>
    <row r="101" spans="1:29" ht="15.75" customHeight="1" collapsed="1" x14ac:dyDescent="0.2">
      <c r="A101" s="540" t="s">
        <v>19</v>
      </c>
      <c r="B101" s="541" t="s">
        <v>20</v>
      </c>
      <c r="C101" s="534" t="s">
        <v>21</v>
      </c>
      <c r="D101" s="535" t="s">
        <v>91</v>
      </c>
      <c r="E101" s="558" t="s">
        <v>197</v>
      </c>
      <c r="F101" s="542" t="s">
        <v>198</v>
      </c>
      <c r="G101" s="256" t="s">
        <v>155</v>
      </c>
      <c r="H101" s="206"/>
      <c r="I101" s="192"/>
      <c r="J101" s="146"/>
      <c r="K101" s="191"/>
      <c r="L101" s="206"/>
      <c r="M101" s="285"/>
      <c r="N101" s="289"/>
      <c r="O101" s="286"/>
      <c r="P101" s="107"/>
      <c r="Q101" s="158"/>
      <c r="R101" s="559" t="s">
        <v>92</v>
      </c>
      <c r="S101" s="177"/>
      <c r="T101" s="176"/>
      <c r="U101" s="175"/>
      <c r="V101" s="12">
        <f>+Q103+Q105+Q107+Q109+Q113+Q115+Q117+Q119</f>
        <v>618418</v>
      </c>
      <c r="W101" s="12">
        <f>H104+H106+H108+H110+H112+H114+H116+H118+H120</f>
        <v>552204</v>
      </c>
      <c r="X101" s="12">
        <f t="shared" ref="X101:Z101" si="91">I104+I106+I108+I110+I112+I114+I116+I118+I120</f>
        <v>529104</v>
      </c>
      <c r="Y101" s="12">
        <f t="shared" si="91"/>
        <v>389900</v>
      </c>
      <c r="Z101" s="12">
        <f t="shared" si="91"/>
        <v>23100</v>
      </c>
      <c r="AA101" s="12"/>
      <c r="AB101" s="201">
        <f>P104+P106+P108+P110+P112+P114+P116+P118+P120</f>
        <v>637104</v>
      </c>
      <c r="AC101" s="201">
        <f>Q104+Q106+Q108+Q110+Q112+Q114+Q116+Q118+Q120</f>
        <v>632418</v>
      </c>
    </row>
    <row r="102" spans="1:29" ht="18.75" customHeight="1" x14ac:dyDescent="0.2">
      <c r="A102" s="540"/>
      <c r="B102" s="541"/>
      <c r="C102" s="534"/>
      <c r="D102" s="535"/>
      <c r="E102" s="558"/>
      <c r="F102" s="542"/>
      <c r="G102" s="255" t="s">
        <v>13</v>
      </c>
      <c r="H102" s="248">
        <f>SUM(H101:H101)</f>
        <v>0</v>
      </c>
      <c r="I102" s="59">
        <f t="shared" ref="I102:Q102" si="92">SUM(I101:I101)</f>
        <v>0</v>
      </c>
      <c r="J102" s="59">
        <f t="shared" si="92"/>
        <v>0</v>
      </c>
      <c r="K102" s="60">
        <f t="shared" si="92"/>
        <v>0</v>
      </c>
      <c r="L102" s="248">
        <f>SUM(L101:L101)</f>
        <v>0</v>
      </c>
      <c r="M102" s="59">
        <f t="shared" ref="M102:O102" si="93">SUM(M101:M101)</f>
        <v>0</v>
      </c>
      <c r="N102" s="59">
        <f t="shared" si="93"/>
        <v>0</v>
      </c>
      <c r="O102" s="60">
        <f t="shared" si="93"/>
        <v>0</v>
      </c>
      <c r="P102" s="61">
        <f t="shared" si="92"/>
        <v>0</v>
      </c>
      <c r="Q102" s="159">
        <f t="shared" si="92"/>
        <v>0</v>
      </c>
      <c r="R102" s="559"/>
      <c r="S102" s="18">
        <f>SUM(S101:S101)</f>
        <v>0</v>
      </c>
      <c r="T102" s="19">
        <f>SUM(T101:T101)</f>
        <v>0</v>
      </c>
      <c r="U102" s="20">
        <f>SUM(U101:U101)</f>
        <v>0</v>
      </c>
    </row>
    <row r="103" spans="1:29" ht="22.5" hidden="1" customHeight="1" outlineLevel="1" x14ac:dyDescent="0.2">
      <c r="A103" s="540" t="s">
        <v>19</v>
      </c>
      <c r="B103" s="541" t="s">
        <v>20</v>
      </c>
      <c r="C103" s="534" t="s">
        <v>213</v>
      </c>
      <c r="D103" s="535" t="s">
        <v>91</v>
      </c>
      <c r="E103" s="558" t="s">
        <v>197</v>
      </c>
      <c r="F103" s="542" t="s">
        <v>106</v>
      </c>
      <c r="G103" s="256" t="s">
        <v>155</v>
      </c>
      <c r="H103" s="206">
        <v>436100</v>
      </c>
      <c r="I103" s="192">
        <v>413000</v>
      </c>
      <c r="J103" s="192">
        <v>389900</v>
      </c>
      <c r="K103" s="191">
        <v>23100</v>
      </c>
      <c r="L103" s="206">
        <v>436100</v>
      </c>
      <c r="M103" s="285">
        <v>413000</v>
      </c>
      <c r="N103" s="285">
        <v>389900</v>
      </c>
      <c r="O103" s="286">
        <v>23100</v>
      </c>
      <c r="P103" s="107">
        <v>516200</v>
      </c>
      <c r="Q103" s="158">
        <v>507600</v>
      </c>
      <c r="R103" s="559" t="s">
        <v>92</v>
      </c>
      <c r="S103" s="185">
        <v>480</v>
      </c>
      <c r="T103" s="183">
        <v>600</v>
      </c>
      <c r="U103" s="182">
        <v>590</v>
      </c>
      <c r="V103" s="12"/>
      <c r="W103" s="12"/>
      <c r="AB103" s="12"/>
      <c r="AC103" s="12"/>
    </row>
    <row r="104" spans="1:29" ht="15" hidden="1" customHeight="1" outlineLevel="1" x14ac:dyDescent="0.2">
      <c r="A104" s="540"/>
      <c r="B104" s="541"/>
      <c r="C104" s="534"/>
      <c r="D104" s="535"/>
      <c r="E104" s="558"/>
      <c r="F104" s="542"/>
      <c r="G104" s="255" t="s">
        <v>13</v>
      </c>
      <c r="H104" s="248">
        <f>SUM(H103:H103)</f>
        <v>436100</v>
      </c>
      <c r="I104" s="59">
        <f t="shared" ref="I104:Q104" si="94">SUM(I103:I103)</f>
        <v>413000</v>
      </c>
      <c r="J104" s="59">
        <f t="shared" si="94"/>
        <v>389900</v>
      </c>
      <c r="K104" s="60">
        <f t="shared" si="94"/>
        <v>23100</v>
      </c>
      <c r="L104" s="248">
        <f>SUM(L103:L103)</f>
        <v>436100</v>
      </c>
      <c r="M104" s="59">
        <f t="shared" ref="M104:O104" si="95">SUM(M103:M103)</f>
        <v>413000</v>
      </c>
      <c r="N104" s="59">
        <f t="shared" si="95"/>
        <v>389900</v>
      </c>
      <c r="O104" s="60">
        <f t="shared" si="95"/>
        <v>23100</v>
      </c>
      <c r="P104" s="61">
        <f t="shared" si="94"/>
        <v>516200</v>
      </c>
      <c r="Q104" s="159">
        <f t="shared" si="94"/>
        <v>507600</v>
      </c>
      <c r="R104" s="559"/>
      <c r="S104" s="18">
        <f>SUM(S103:S103)</f>
        <v>480</v>
      </c>
      <c r="T104" s="19">
        <f>SUM(T103:T103)</f>
        <v>600</v>
      </c>
      <c r="U104" s="20">
        <f>SUM(U103:U103)</f>
        <v>590</v>
      </c>
    </row>
    <row r="105" spans="1:29" ht="22.5" hidden="1" customHeight="1" outlineLevel="1" x14ac:dyDescent="0.2">
      <c r="A105" s="540" t="s">
        <v>19</v>
      </c>
      <c r="B105" s="541" t="s">
        <v>20</v>
      </c>
      <c r="C105" s="534" t="s">
        <v>214</v>
      </c>
      <c r="D105" s="535" t="s">
        <v>91</v>
      </c>
      <c r="E105" s="558" t="s">
        <v>197</v>
      </c>
      <c r="F105" s="542" t="s">
        <v>205</v>
      </c>
      <c r="G105" s="256" t="s">
        <v>155</v>
      </c>
      <c r="H105" s="206">
        <v>26674</v>
      </c>
      <c r="I105" s="192">
        <v>26674</v>
      </c>
      <c r="J105" s="181"/>
      <c r="K105" s="186"/>
      <c r="L105" s="206">
        <v>26674</v>
      </c>
      <c r="M105" s="285">
        <v>26674</v>
      </c>
      <c r="N105" s="289"/>
      <c r="O105" s="293"/>
      <c r="P105" s="107">
        <v>26674</v>
      </c>
      <c r="Q105" s="158">
        <v>29341</v>
      </c>
      <c r="R105" s="559" t="s">
        <v>92</v>
      </c>
      <c r="S105" s="197">
        <v>80</v>
      </c>
      <c r="T105" s="196">
        <v>85</v>
      </c>
      <c r="U105" s="195">
        <v>90</v>
      </c>
      <c r="W105" s="199"/>
      <c r="X105" s="199"/>
      <c r="Y105" s="199"/>
      <c r="Z105" s="199"/>
      <c r="AA105" s="11"/>
    </row>
    <row r="106" spans="1:29" ht="15" hidden="1" customHeight="1" outlineLevel="1" x14ac:dyDescent="0.2">
      <c r="A106" s="540"/>
      <c r="B106" s="541"/>
      <c r="C106" s="534"/>
      <c r="D106" s="535"/>
      <c r="E106" s="558"/>
      <c r="F106" s="542"/>
      <c r="G106" s="255" t="s">
        <v>13</v>
      </c>
      <c r="H106" s="248">
        <f>SUM(H105:H105)</f>
        <v>26674</v>
      </c>
      <c r="I106" s="59">
        <f t="shared" ref="I106:Q106" si="96">SUM(I105:I105)</f>
        <v>26674</v>
      </c>
      <c r="J106" s="59">
        <f t="shared" si="96"/>
        <v>0</v>
      </c>
      <c r="K106" s="60">
        <f t="shared" si="96"/>
        <v>0</v>
      </c>
      <c r="L106" s="248">
        <f>SUM(L105:L105)</f>
        <v>26674</v>
      </c>
      <c r="M106" s="59">
        <f t="shared" ref="M106:O106" si="97">SUM(M105:M105)</f>
        <v>26674</v>
      </c>
      <c r="N106" s="59">
        <f t="shared" si="97"/>
        <v>0</v>
      </c>
      <c r="O106" s="60">
        <f t="shared" si="97"/>
        <v>0</v>
      </c>
      <c r="P106" s="61">
        <f t="shared" si="96"/>
        <v>26674</v>
      </c>
      <c r="Q106" s="159">
        <f t="shared" si="96"/>
        <v>29341</v>
      </c>
      <c r="R106" s="559"/>
      <c r="S106" s="18">
        <f>SUM(S105:S105)</f>
        <v>80</v>
      </c>
      <c r="T106" s="19">
        <f>SUM(T105:T105)</f>
        <v>85</v>
      </c>
      <c r="U106" s="20">
        <f>SUM(U105:U105)</f>
        <v>90</v>
      </c>
      <c r="W106" s="12"/>
    </row>
    <row r="107" spans="1:29" ht="22.5" hidden="1" customHeight="1" outlineLevel="1" x14ac:dyDescent="0.2">
      <c r="A107" s="540" t="s">
        <v>19</v>
      </c>
      <c r="B107" s="541" t="s">
        <v>20</v>
      </c>
      <c r="C107" s="534" t="s">
        <v>215</v>
      </c>
      <c r="D107" s="535" t="s">
        <v>91</v>
      </c>
      <c r="E107" s="558" t="s">
        <v>197</v>
      </c>
      <c r="F107" s="542" t="s">
        <v>206</v>
      </c>
      <c r="G107" s="256" t="s">
        <v>155</v>
      </c>
      <c r="H107" s="206">
        <v>27079</v>
      </c>
      <c r="I107" s="192">
        <v>27079</v>
      </c>
      <c r="J107" s="181"/>
      <c r="K107" s="186"/>
      <c r="L107" s="206">
        <v>27079</v>
      </c>
      <c r="M107" s="285">
        <v>27079</v>
      </c>
      <c r="N107" s="289"/>
      <c r="O107" s="293"/>
      <c r="P107" s="107">
        <v>29800</v>
      </c>
      <c r="Q107" s="158">
        <v>29800</v>
      </c>
      <c r="R107" s="559" t="s">
        <v>92</v>
      </c>
      <c r="S107" s="185">
        <v>63</v>
      </c>
      <c r="T107" s="183">
        <v>70</v>
      </c>
      <c r="U107" s="182">
        <v>70</v>
      </c>
    </row>
    <row r="108" spans="1:29" ht="15" hidden="1" customHeight="1" outlineLevel="1" x14ac:dyDescent="0.2">
      <c r="A108" s="540"/>
      <c r="B108" s="541"/>
      <c r="C108" s="534"/>
      <c r="D108" s="535"/>
      <c r="E108" s="558"/>
      <c r="F108" s="542"/>
      <c r="G108" s="255" t="s">
        <v>13</v>
      </c>
      <c r="H108" s="248">
        <f>SUM(H107:H107)</f>
        <v>27079</v>
      </c>
      <c r="I108" s="59">
        <f t="shared" ref="I108:Q108" si="98">SUM(I107:I107)</f>
        <v>27079</v>
      </c>
      <c r="J108" s="59">
        <f t="shared" si="98"/>
        <v>0</v>
      </c>
      <c r="K108" s="60">
        <f t="shared" si="98"/>
        <v>0</v>
      </c>
      <c r="L108" s="248">
        <f>SUM(L107:L107)</f>
        <v>27079</v>
      </c>
      <c r="M108" s="59">
        <f t="shared" ref="M108:O108" si="99">SUM(M107:M107)</f>
        <v>27079</v>
      </c>
      <c r="N108" s="59">
        <f t="shared" si="99"/>
        <v>0</v>
      </c>
      <c r="O108" s="60">
        <f t="shared" si="99"/>
        <v>0</v>
      </c>
      <c r="P108" s="61">
        <f t="shared" si="98"/>
        <v>29800</v>
      </c>
      <c r="Q108" s="159">
        <f t="shared" si="98"/>
        <v>29800</v>
      </c>
      <c r="R108" s="559"/>
      <c r="S108" s="18">
        <f>SUM(S107:S107)</f>
        <v>63</v>
      </c>
      <c r="T108" s="19">
        <f>SUM(T107:T107)</f>
        <v>70</v>
      </c>
      <c r="U108" s="20">
        <f>SUM(U107:U107)</f>
        <v>70</v>
      </c>
    </row>
    <row r="109" spans="1:29" ht="22.5" hidden="1" customHeight="1" outlineLevel="1" x14ac:dyDescent="0.2">
      <c r="A109" s="540" t="s">
        <v>19</v>
      </c>
      <c r="B109" s="541" t="s">
        <v>20</v>
      </c>
      <c r="C109" s="534" t="s">
        <v>216</v>
      </c>
      <c r="D109" s="535" t="s">
        <v>91</v>
      </c>
      <c r="E109" s="558" t="s">
        <v>197</v>
      </c>
      <c r="F109" s="542" t="s">
        <v>207</v>
      </c>
      <c r="G109" s="256" t="s">
        <v>155</v>
      </c>
      <c r="H109" s="206">
        <v>9500</v>
      </c>
      <c r="I109" s="192">
        <v>9500</v>
      </c>
      <c r="J109" s="181"/>
      <c r="K109" s="186"/>
      <c r="L109" s="206">
        <v>9500</v>
      </c>
      <c r="M109" s="285">
        <v>9500</v>
      </c>
      <c r="N109" s="289"/>
      <c r="O109" s="293"/>
      <c r="P109" s="107">
        <v>9500</v>
      </c>
      <c r="Q109" s="158">
        <v>9500</v>
      </c>
      <c r="R109" s="559" t="s">
        <v>92</v>
      </c>
      <c r="S109" s="185">
        <v>21</v>
      </c>
      <c r="T109" s="183">
        <v>21</v>
      </c>
      <c r="U109" s="182">
        <v>21</v>
      </c>
    </row>
    <row r="110" spans="1:29" ht="15" hidden="1" customHeight="1" outlineLevel="1" x14ac:dyDescent="0.2">
      <c r="A110" s="540"/>
      <c r="B110" s="541"/>
      <c r="C110" s="534"/>
      <c r="D110" s="535"/>
      <c r="E110" s="558"/>
      <c r="F110" s="542"/>
      <c r="G110" s="255" t="s">
        <v>13</v>
      </c>
      <c r="H110" s="248">
        <f>SUM(H109:H109)</f>
        <v>9500</v>
      </c>
      <c r="I110" s="59">
        <f t="shared" ref="I110:Q110" si="100">SUM(I109:I109)</f>
        <v>9500</v>
      </c>
      <c r="J110" s="59">
        <f t="shared" si="100"/>
        <v>0</v>
      </c>
      <c r="K110" s="60">
        <f t="shared" si="100"/>
        <v>0</v>
      </c>
      <c r="L110" s="248">
        <f>SUM(L109:L109)</f>
        <v>9500</v>
      </c>
      <c r="M110" s="59">
        <f t="shared" ref="M110:O110" si="101">SUM(M109:M109)</f>
        <v>9500</v>
      </c>
      <c r="N110" s="59">
        <f t="shared" si="101"/>
        <v>0</v>
      </c>
      <c r="O110" s="60">
        <f t="shared" si="101"/>
        <v>0</v>
      </c>
      <c r="P110" s="61">
        <f t="shared" si="100"/>
        <v>9500</v>
      </c>
      <c r="Q110" s="159">
        <f t="shared" si="100"/>
        <v>9500</v>
      </c>
      <c r="R110" s="559"/>
      <c r="S110" s="18">
        <f>SUM(S109:S109)</f>
        <v>21</v>
      </c>
      <c r="T110" s="19">
        <f>SUM(T109:T109)</f>
        <v>21</v>
      </c>
      <c r="U110" s="20">
        <f>SUM(U109:U109)</f>
        <v>21</v>
      </c>
    </row>
    <row r="111" spans="1:29" ht="22.5" hidden="1" customHeight="1" outlineLevel="1" x14ac:dyDescent="0.2">
      <c r="A111" s="540" t="s">
        <v>19</v>
      </c>
      <c r="B111" s="541" t="s">
        <v>20</v>
      </c>
      <c r="C111" s="534" t="s">
        <v>217</v>
      </c>
      <c r="D111" s="535" t="s">
        <v>91</v>
      </c>
      <c r="E111" s="558" t="s">
        <v>197</v>
      </c>
      <c r="F111" s="542" t="s">
        <v>208</v>
      </c>
      <c r="G111" s="256" t="s">
        <v>155</v>
      </c>
      <c r="H111" s="206">
        <v>14000</v>
      </c>
      <c r="I111" s="192">
        <v>14000</v>
      </c>
      <c r="J111" s="181"/>
      <c r="K111" s="186"/>
      <c r="L111" s="206">
        <v>14000</v>
      </c>
      <c r="M111" s="285">
        <v>14000</v>
      </c>
      <c r="N111" s="289"/>
      <c r="O111" s="293"/>
      <c r="P111" s="107">
        <v>14000</v>
      </c>
      <c r="Q111" s="158">
        <v>14000</v>
      </c>
      <c r="R111" s="559" t="s">
        <v>92</v>
      </c>
      <c r="S111" s="185">
        <v>35</v>
      </c>
      <c r="T111" s="183">
        <v>35</v>
      </c>
      <c r="U111" s="182">
        <v>35</v>
      </c>
    </row>
    <row r="112" spans="1:29" ht="15" hidden="1" customHeight="1" outlineLevel="1" x14ac:dyDescent="0.2">
      <c r="A112" s="540"/>
      <c r="B112" s="541"/>
      <c r="C112" s="534"/>
      <c r="D112" s="535"/>
      <c r="E112" s="558"/>
      <c r="F112" s="542"/>
      <c r="G112" s="255" t="s">
        <v>13</v>
      </c>
      <c r="H112" s="248">
        <f>SUM(H111:H111)</f>
        <v>14000</v>
      </c>
      <c r="I112" s="59">
        <f t="shared" ref="I112:Q112" si="102">SUM(I111:I111)</f>
        <v>14000</v>
      </c>
      <c r="J112" s="59">
        <f t="shared" si="102"/>
        <v>0</v>
      </c>
      <c r="K112" s="60">
        <f t="shared" si="102"/>
        <v>0</v>
      </c>
      <c r="L112" s="248">
        <f>SUM(L111:L111)</f>
        <v>14000</v>
      </c>
      <c r="M112" s="59">
        <f t="shared" ref="M112:O112" si="103">SUM(M111:M111)</f>
        <v>14000</v>
      </c>
      <c r="N112" s="59">
        <f t="shared" si="103"/>
        <v>0</v>
      </c>
      <c r="O112" s="60">
        <f t="shared" si="103"/>
        <v>0</v>
      </c>
      <c r="P112" s="61">
        <f t="shared" si="102"/>
        <v>14000</v>
      </c>
      <c r="Q112" s="159">
        <f t="shared" si="102"/>
        <v>14000</v>
      </c>
      <c r="R112" s="559"/>
      <c r="S112" s="18">
        <f>SUM(S111:S111)</f>
        <v>35</v>
      </c>
      <c r="T112" s="19">
        <f>SUM(T111:T111)</f>
        <v>35</v>
      </c>
      <c r="U112" s="20">
        <f>SUM(U111:U111)</f>
        <v>35</v>
      </c>
    </row>
    <row r="113" spans="1:31" ht="22.5" hidden="1" customHeight="1" outlineLevel="1" x14ac:dyDescent="0.2">
      <c r="A113" s="540" t="s">
        <v>19</v>
      </c>
      <c r="B113" s="541" t="s">
        <v>20</v>
      </c>
      <c r="C113" s="534" t="s">
        <v>218</v>
      </c>
      <c r="D113" s="535" t="s">
        <v>91</v>
      </c>
      <c r="E113" s="558" t="s">
        <v>197</v>
      </c>
      <c r="F113" s="542" t="s">
        <v>212</v>
      </c>
      <c r="G113" s="256" t="s">
        <v>155</v>
      </c>
      <c r="H113" s="249"/>
      <c r="I113" s="184"/>
      <c r="J113" s="181"/>
      <c r="K113" s="186"/>
      <c r="L113" s="249"/>
      <c r="M113" s="292"/>
      <c r="N113" s="289"/>
      <c r="O113" s="293"/>
      <c r="P113" s="107"/>
      <c r="Q113" s="158"/>
      <c r="R113" s="559" t="s">
        <v>92</v>
      </c>
      <c r="S113" s="185"/>
      <c r="T113" s="183"/>
      <c r="U113" s="182"/>
    </row>
    <row r="114" spans="1:31" ht="15" hidden="1" customHeight="1" outlineLevel="1" x14ac:dyDescent="0.2">
      <c r="A114" s="540"/>
      <c r="B114" s="541"/>
      <c r="C114" s="534"/>
      <c r="D114" s="535"/>
      <c r="E114" s="558"/>
      <c r="F114" s="542"/>
      <c r="G114" s="255" t="s">
        <v>13</v>
      </c>
      <c r="H114" s="248">
        <f>SUM(H113:H113)</f>
        <v>0</v>
      </c>
      <c r="I114" s="59">
        <f t="shared" ref="I114:Q114" si="104">SUM(I113:I113)</f>
        <v>0</v>
      </c>
      <c r="J114" s="59">
        <f t="shared" si="104"/>
        <v>0</v>
      </c>
      <c r="K114" s="60">
        <f t="shared" si="104"/>
        <v>0</v>
      </c>
      <c r="L114" s="248">
        <f>SUM(L113:L113)</f>
        <v>0</v>
      </c>
      <c r="M114" s="59">
        <f t="shared" ref="M114:O114" si="105">SUM(M113:M113)</f>
        <v>0</v>
      </c>
      <c r="N114" s="59">
        <f t="shared" si="105"/>
        <v>0</v>
      </c>
      <c r="O114" s="60">
        <f t="shared" si="105"/>
        <v>0</v>
      </c>
      <c r="P114" s="61">
        <f t="shared" si="104"/>
        <v>0</v>
      </c>
      <c r="Q114" s="159">
        <f t="shared" si="104"/>
        <v>0</v>
      </c>
      <c r="R114" s="559"/>
      <c r="S114" s="18">
        <f>SUM(S113:S113)</f>
        <v>0</v>
      </c>
      <c r="T114" s="19">
        <f>SUM(T113:T113)</f>
        <v>0</v>
      </c>
      <c r="U114" s="20">
        <f>SUM(U113:U113)</f>
        <v>0</v>
      </c>
    </row>
    <row r="115" spans="1:31" ht="22.5" hidden="1" customHeight="1" outlineLevel="1" x14ac:dyDescent="0.2">
      <c r="A115" s="540" t="s">
        <v>19</v>
      </c>
      <c r="B115" s="541" t="s">
        <v>20</v>
      </c>
      <c r="C115" s="534" t="s">
        <v>219</v>
      </c>
      <c r="D115" s="535" t="s">
        <v>91</v>
      </c>
      <c r="E115" s="558" t="s">
        <v>197</v>
      </c>
      <c r="F115" s="542" t="s">
        <v>209</v>
      </c>
      <c r="G115" s="256" t="s">
        <v>155</v>
      </c>
      <c r="H115" s="206">
        <v>9600</v>
      </c>
      <c r="I115" s="192">
        <v>9600</v>
      </c>
      <c r="J115" s="181"/>
      <c r="K115" s="186"/>
      <c r="L115" s="206">
        <v>9600</v>
      </c>
      <c r="M115" s="285">
        <v>9600</v>
      </c>
      <c r="N115" s="289"/>
      <c r="O115" s="293"/>
      <c r="P115" s="107">
        <v>9600</v>
      </c>
      <c r="Q115" s="158">
        <v>9600</v>
      </c>
      <c r="R115" s="559" t="s">
        <v>92</v>
      </c>
      <c r="S115" s="185">
        <v>19</v>
      </c>
      <c r="T115" s="183">
        <v>19</v>
      </c>
      <c r="U115" s="182">
        <v>19</v>
      </c>
    </row>
    <row r="116" spans="1:31" ht="15" hidden="1" customHeight="1" outlineLevel="1" x14ac:dyDescent="0.2">
      <c r="A116" s="540"/>
      <c r="B116" s="541"/>
      <c r="C116" s="534"/>
      <c r="D116" s="535"/>
      <c r="E116" s="558"/>
      <c r="F116" s="542"/>
      <c r="G116" s="255" t="s">
        <v>13</v>
      </c>
      <c r="H116" s="248">
        <f>SUM(H115:H115)</f>
        <v>9600</v>
      </c>
      <c r="I116" s="59">
        <f t="shared" ref="I116:Q116" si="106">SUM(I115:I115)</f>
        <v>9600</v>
      </c>
      <c r="J116" s="59">
        <f t="shared" si="106"/>
        <v>0</v>
      </c>
      <c r="K116" s="60">
        <f t="shared" si="106"/>
        <v>0</v>
      </c>
      <c r="L116" s="248">
        <f>SUM(L115:L115)</f>
        <v>9600</v>
      </c>
      <c r="M116" s="59">
        <f t="shared" ref="M116:O116" si="107">SUM(M115:M115)</f>
        <v>9600</v>
      </c>
      <c r="N116" s="59">
        <f t="shared" si="107"/>
        <v>0</v>
      </c>
      <c r="O116" s="60">
        <f t="shared" si="107"/>
        <v>0</v>
      </c>
      <c r="P116" s="61">
        <f t="shared" si="106"/>
        <v>9600</v>
      </c>
      <c r="Q116" s="159">
        <f t="shared" si="106"/>
        <v>9600</v>
      </c>
      <c r="R116" s="559"/>
      <c r="S116" s="18">
        <f>SUM(S115:S115)</f>
        <v>19</v>
      </c>
      <c r="T116" s="19">
        <f>SUM(T115:T115)</f>
        <v>19</v>
      </c>
      <c r="U116" s="20">
        <f>SUM(U115:U115)</f>
        <v>19</v>
      </c>
    </row>
    <row r="117" spans="1:31" ht="22.5" hidden="1" customHeight="1" outlineLevel="1" x14ac:dyDescent="0.2">
      <c r="A117" s="540" t="s">
        <v>19</v>
      </c>
      <c r="B117" s="541" t="s">
        <v>20</v>
      </c>
      <c r="C117" s="534" t="s">
        <v>220</v>
      </c>
      <c r="D117" s="535" t="s">
        <v>91</v>
      </c>
      <c r="E117" s="558" t="s">
        <v>197</v>
      </c>
      <c r="F117" s="542" t="s">
        <v>210</v>
      </c>
      <c r="G117" s="256" t="s">
        <v>155</v>
      </c>
      <c r="H117" s="206">
        <v>18854</v>
      </c>
      <c r="I117" s="192">
        <v>18854</v>
      </c>
      <c r="J117" s="181"/>
      <c r="K117" s="186"/>
      <c r="L117" s="206">
        <v>18854</v>
      </c>
      <c r="M117" s="285">
        <v>18854</v>
      </c>
      <c r="N117" s="289"/>
      <c r="O117" s="293"/>
      <c r="P117" s="107">
        <v>18854</v>
      </c>
      <c r="Q117" s="158">
        <v>18854</v>
      </c>
      <c r="R117" s="559" t="s">
        <v>92</v>
      </c>
      <c r="S117" s="185">
        <v>43</v>
      </c>
      <c r="T117" s="183">
        <v>43</v>
      </c>
      <c r="U117" s="182">
        <v>43</v>
      </c>
    </row>
    <row r="118" spans="1:31" ht="15" hidden="1" customHeight="1" outlineLevel="1" x14ac:dyDescent="0.2">
      <c r="A118" s="540"/>
      <c r="B118" s="541"/>
      <c r="C118" s="534"/>
      <c r="D118" s="535"/>
      <c r="E118" s="558"/>
      <c r="F118" s="542"/>
      <c r="G118" s="255" t="s">
        <v>13</v>
      </c>
      <c r="H118" s="248">
        <f>SUM(H117:H117)</f>
        <v>18854</v>
      </c>
      <c r="I118" s="59">
        <f t="shared" ref="I118:Q118" si="108">SUM(I117:I117)</f>
        <v>18854</v>
      </c>
      <c r="J118" s="59">
        <f t="shared" si="108"/>
        <v>0</v>
      </c>
      <c r="K118" s="60">
        <f t="shared" si="108"/>
        <v>0</v>
      </c>
      <c r="L118" s="248">
        <f>SUM(L117:L117)</f>
        <v>18854</v>
      </c>
      <c r="M118" s="59">
        <f t="shared" ref="M118:O118" si="109">SUM(M117:M117)</f>
        <v>18854</v>
      </c>
      <c r="N118" s="59">
        <f t="shared" si="109"/>
        <v>0</v>
      </c>
      <c r="O118" s="60">
        <f t="shared" si="109"/>
        <v>0</v>
      </c>
      <c r="P118" s="61">
        <f t="shared" si="108"/>
        <v>18854</v>
      </c>
      <c r="Q118" s="159">
        <f t="shared" si="108"/>
        <v>18854</v>
      </c>
      <c r="R118" s="559"/>
      <c r="S118" s="18">
        <f>SUM(S117:S117)</f>
        <v>43</v>
      </c>
      <c r="T118" s="19">
        <f>SUM(T117:T117)</f>
        <v>43</v>
      </c>
      <c r="U118" s="20">
        <f>SUM(U117:U117)</f>
        <v>43</v>
      </c>
    </row>
    <row r="119" spans="1:31" ht="22.5" hidden="1" customHeight="1" outlineLevel="1" x14ac:dyDescent="0.2">
      <c r="A119" s="540" t="s">
        <v>19</v>
      </c>
      <c r="B119" s="541" t="s">
        <v>20</v>
      </c>
      <c r="C119" s="534" t="s">
        <v>221</v>
      </c>
      <c r="D119" s="535" t="s">
        <v>91</v>
      </c>
      <c r="E119" s="558" t="s">
        <v>197</v>
      </c>
      <c r="F119" s="542" t="s">
        <v>211</v>
      </c>
      <c r="G119" s="256" t="s">
        <v>155</v>
      </c>
      <c r="H119" s="206">
        <v>10397</v>
      </c>
      <c r="I119" s="192">
        <v>10397</v>
      </c>
      <c r="J119" s="181"/>
      <c r="K119" s="186"/>
      <c r="L119" s="206">
        <v>10397</v>
      </c>
      <c r="M119" s="285">
        <v>10397</v>
      </c>
      <c r="N119" s="289"/>
      <c r="O119" s="293"/>
      <c r="P119" s="107">
        <v>12476</v>
      </c>
      <c r="Q119" s="158">
        <v>13723</v>
      </c>
      <c r="R119" s="559" t="s">
        <v>92</v>
      </c>
      <c r="S119" s="185">
        <v>40</v>
      </c>
      <c r="T119" s="183">
        <v>50</v>
      </c>
      <c r="U119" s="182">
        <v>50</v>
      </c>
    </row>
    <row r="120" spans="1:31" ht="15" hidden="1" customHeight="1" outlineLevel="1" x14ac:dyDescent="0.2">
      <c r="A120" s="540"/>
      <c r="B120" s="541"/>
      <c r="C120" s="534"/>
      <c r="D120" s="535"/>
      <c r="E120" s="558"/>
      <c r="F120" s="542"/>
      <c r="G120" s="255" t="s">
        <v>13</v>
      </c>
      <c r="H120" s="248">
        <f>SUM(H119:H119)</f>
        <v>10397</v>
      </c>
      <c r="I120" s="59">
        <f t="shared" ref="I120:Q120" si="110">SUM(I119:I119)</f>
        <v>10397</v>
      </c>
      <c r="J120" s="59">
        <f t="shared" si="110"/>
        <v>0</v>
      </c>
      <c r="K120" s="60">
        <f t="shared" si="110"/>
        <v>0</v>
      </c>
      <c r="L120" s="248">
        <f>SUM(L119:L119)</f>
        <v>10397</v>
      </c>
      <c r="M120" s="59">
        <f t="shared" ref="M120:O120" si="111">SUM(M119:M119)</f>
        <v>10397</v>
      </c>
      <c r="N120" s="59">
        <f t="shared" si="111"/>
        <v>0</v>
      </c>
      <c r="O120" s="60">
        <f t="shared" si="111"/>
        <v>0</v>
      </c>
      <c r="P120" s="61">
        <f t="shared" si="110"/>
        <v>12476</v>
      </c>
      <c r="Q120" s="159">
        <f t="shared" si="110"/>
        <v>13723</v>
      </c>
      <c r="R120" s="559"/>
      <c r="S120" s="18">
        <f>SUM(S119:S119)</f>
        <v>40</v>
      </c>
      <c r="T120" s="19">
        <f>SUM(T119:T119)</f>
        <v>50</v>
      </c>
      <c r="U120" s="20">
        <f>SUM(U119:U119)</f>
        <v>50</v>
      </c>
    </row>
    <row r="121" spans="1:31" ht="14.25" customHeight="1" collapsed="1" x14ac:dyDescent="0.2">
      <c r="A121" s="540" t="s">
        <v>19</v>
      </c>
      <c r="B121" s="541" t="s">
        <v>20</v>
      </c>
      <c r="C121" s="534" t="s">
        <v>22</v>
      </c>
      <c r="D121" s="688" t="s">
        <v>195</v>
      </c>
      <c r="E121" s="687" t="s">
        <v>166</v>
      </c>
      <c r="F121" s="745">
        <v>11</v>
      </c>
      <c r="G121" s="257" t="s">
        <v>272</v>
      </c>
      <c r="H121" s="206"/>
      <c r="I121" s="173"/>
      <c r="J121" s="173"/>
      <c r="K121" s="172"/>
      <c r="L121" s="249"/>
      <c r="M121" s="292"/>
      <c r="N121" s="292"/>
      <c r="O121" s="293"/>
      <c r="P121" s="342"/>
      <c r="Q121" s="260"/>
      <c r="R121" s="559" t="s">
        <v>102</v>
      </c>
      <c r="S121" s="516">
        <v>6</v>
      </c>
      <c r="T121" s="479">
        <v>6</v>
      </c>
      <c r="U121" s="521">
        <v>6</v>
      </c>
    </row>
    <row r="122" spans="1:31" ht="13.5" customHeight="1" x14ac:dyDescent="0.2">
      <c r="A122" s="540"/>
      <c r="B122" s="541"/>
      <c r="C122" s="534"/>
      <c r="D122" s="689"/>
      <c r="E122" s="687"/>
      <c r="F122" s="745"/>
      <c r="G122" s="257" t="s">
        <v>152</v>
      </c>
      <c r="H122" s="247"/>
      <c r="I122" s="148"/>
      <c r="J122" s="148"/>
      <c r="K122" s="69"/>
      <c r="L122" s="247">
        <v>20</v>
      </c>
      <c r="M122" s="148">
        <v>20</v>
      </c>
      <c r="N122" s="341"/>
      <c r="O122" s="343"/>
      <c r="P122" s="70">
        <v>20</v>
      </c>
      <c r="Q122" s="157">
        <v>20</v>
      </c>
      <c r="R122" s="559"/>
      <c r="S122" s="516"/>
      <c r="T122" s="479"/>
      <c r="U122" s="521"/>
      <c r="AE122" s="403"/>
    </row>
    <row r="123" spans="1:31" ht="12" customHeight="1" x14ac:dyDescent="0.2">
      <c r="A123" s="540"/>
      <c r="B123" s="541"/>
      <c r="C123" s="534"/>
      <c r="D123" s="689"/>
      <c r="E123" s="687"/>
      <c r="F123" s="745"/>
      <c r="G123" s="257" t="s">
        <v>154</v>
      </c>
      <c r="H123" s="247">
        <v>26</v>
      </c>
      <c r="I123" s="148">
        <v>26</v>
      </c>
      <c r="J123" s="148"/>
      <c r="K123" s="69"/>
      <c r="L123" s="247">
        <v>30</v>
      </c>
      <c r="M123" s="148">
        <v>30</v>
      </c>
      <c r="N123" s="148"/>
      <c r="O123" s="69"/>
      <c r="P123" s="70">
        <v>30</v>
      </c>
      <c r="Q123" s="157">
        <v>30</v>
      </c>
      <c r="R123" s="559"/>
      <c r="S123" s="516"/>
      <c r="T123" s="479"/>
      <c r="U123" s="521"/>
      <c r="AE123" s="403"/>
    </row>
    <row r="124" spans="1:31" ht="0.75" hidden="1" customHeight="1" x14ac:dyDescent="0.2">
      <c r="A124" s="540"/>
      <c r="B124" s="541"/>
      <c r="C124" s="534"/>
      <c r="D124" s="689"/>
      <c r="E124" s="687"/>
      <c r="F124" s="745"/>
      <c r="G124" s="257"/>
      <c r="H124" s="247"/>
      <c r="I124" s="148"/>
      <c r="J124" s="148"/>
      <c r="K124" s="69"/>
      <c r="L124" s="247"/>
      <c r="M124" s="148"/>
      <c r="N124" s="148"/>
      <c r="O124" s="69"/>
      <c r="P124" s="70"/>
      <c r="Q124" s="157"/>
      <c r="R124" s="559"/>
      <c r="S124" s="516"/>
      <c r="T124" s="479"/>
      <c r="U124" s="521"/>
      <c r="AE124" s="403"/>
    </row>
    <row r="125" spans="1:31" ht="18" customHeight="1" x14ac:dyDescent="0.2">
      <c r="A125" s="540"/>
      <c r="B125" s="541"/>
      <c r="C125" s="534"/>
      <c r="D125" s="690"/>
      <c r="E125" s="687"/>
      <c r="F125" s="745"/>
      <c r="G125" s="255" t="s">
        <v>13</v>
      </c>
      <c r="H125" s="250">
        <f>SUM(H121:H124)</f>
        <v>26</v>
      </c>
      <c r="I125" s="136">
        <f t="shared" ref="I125:Q125" si="112">SUM(I121:I124)</f>
        <v>26</v>
      </c>
      <c r="J125" s="136">
        <f t="shared" si="112"/>
        <v>0</v>
      </c>
      <c r="K125" s="137">
        <f t="shared" si="112"/>
        <v>0</v>
      </c>
      <c r="L125" s="207">
        <f>SUM(L121:L124)</f>
        <v>50</v>
      </c>
      <c r="M125" s="47">
        <f t="shared" ref="M125:O125" si="113">SUM(M121:M124)</f>
        <v>50</v>
      </c>
      <c r="N125" s="47">
        <f t="shared" si="113"/>
        <v>0</v>
      </c>
      <c r="O125" s="49">
        <f t="shared" si="113"/>
        <v>0</v>
      </c>
      <c r="P125" s="50">
        <f t="shared" si="112"/>
        <v>50</v>
      </c>
      <c r="Q125" s="156">
        <f t="shared" si="112"/>
        <v>50</v>
      </c>
      <c r="R125" s="559"/>
      <c r="S125" s="18">
        <f>SUM(S121)</f>
        <v>6</v>
      </c>
      <c r="T125" s="19">
        <f t="shared" ref="T125:U125" si="114">SUM(T121)</f>
        <v>6</v>
      </c>
      <c r="U125" s="20">
        <f t="shared" si="114"/>
        <v>6</v>
      </c>
    </row>
    <row r="126" spans="1:31" s="13" customFormat="1" ht="15" customHeight="1" x14ac:dyDescent="0.2">
      <c r="A126" s="744" t="s">
        <v>19</v>
      </c>
      <c r="B126" s="743" t="s">
        <v>20</v>
      </c>
      <c r="C126" s="633" t="s">
        <v>23</v>
      </c>
      <c r="D126" s="724" t="s">
        <v>146</v>
      </c>
      <c r="E126" s="558" t="s">
        <v>93</v>
      </c>
      <c r="F126" s="725" t="s">
        <v>106</v>
      </c>
      <c r="G126" s="727" t="s">
        <v>153</v>
      </c>
      <c r="H126" s="728"/>
      <c r="I126" s="628"/>
      <c r="J126" s="628"/>
      <c r="K126" s="726"/>
      <c r="L126" s="728"/>
      <c r="M126" s="628"/>
      <c r="N126" s="628"/>
      <c r="O126" s="726"/>
      <c r="P126" s="729"/>
      <c r="Q126" s="629"/>
      <c r="R126" s="559" t="s">
        <v>194</v>
      </c>
      <c r="S126" s="516">
        <v>26</v>
      </c>
      <c r="T126" s="479">
        <v>15</v>
      </c>
      <c r="U126" s="521">
        <v>15</v>
      </c>
      <c r="AE126" s="404"/>
    </row>
    <row r="127" spans="1:31" ht="0.75" hidden="1" customHeight="1" x14ac:dyDescent="0.2">
      <c r="A127" s="744"/>
      <c r="B127" s="743"/>
      <c r="C127" s="633"/>
      <c r="D127" s="724"/>
      <c r="E127" s="558"/>
      <c r="F127" s="725"/>
      <c r="G127" s="727"/>
      <c r="H127" s="728"/>
      <c r="I127" s="628"/>
      <c r="J127" s="628"/>
      <c r="K127" s="726"/>
      <c r="L127" s="728"/>
      <c r="M127" s="628"/>
      <c r="N127" s="628"/>
      <c r="O127" s="726"/>
      <c r="P127" s="729"/>
      <c r="Q127" s="629"/>
      <c r="R127" s="559"/>
      <c r="S127" s="516"/>
      <c r="T127" s="479"/>
      <c r="U127" s="521"/>
    </row>
    <row r="128" spans="1:31" ht="15.75" customHeight="1" x14ac:dyDescent="0.2">
      <c r="A128" s="744"/>
      <c r="B128" s="743"/>
      <c r="C128" s="633"/>
      <c r="D128" s="724"/>
      <c r="E128" s="558"/>
      <c r="F128" s="725"/>
      <c r="G128" s="306" t="s">
        <v>152</v>
      </c>
      <c r="H128" s="251"/>
      <c r="I128" s="145"/>
      <c r="J128" s="145"/>
      <c r="K128" s="142"/>
      <c r="L128" s="295">
        <v>11</v>
      </c>
      <c r="M128" s="288">
        <v>11</v>
      </c>
      <c r="N128" s="148">
        <v>8.4</v>
      </c>
      <c r="O128" s="294"/>
      <c r="P128" s="143">
        <v>8.4</v>
      </c>
      <c r="Q128" s="160">
        <v>8.4</v>
      </c>
      <c r="R128" s="559"/>
      <c r="S128" s="516"/>
      <c r="T128" s="479"/>
      <c r="U128" s="521"/>
      <c r="V128" s="12"/>
    </row>
    <row r="129" spans="1:32" s="15" customFormat="1" ht="13.5" customHeight="1" x14ac:dyDescent="0.2">
      <c r="A129" s="526"/>
      <c r="B129" s="595"/>
      <c r="C129" s="570"/>
      <c r="D129" s="498"/>
      <c r="E129" s="554"/>
      <c r="F129" s="626"/>
      <c r="G129" s="258" t="s">
        <v>13</v>
      </c>
      <c r="H129" s="240">
        <f>SUM(H126:H128)</f>
        <v>0</v>
      </c>
      <c r="I129" s="115">
        <f t="shared" ref="I129:Q129" si="115">SUM(I126:I128)</f>
        <v>0</v>
      </c>
      <c r="J129" s="115">
        <f t="shared" si="115"/>
        <v>0</v>
      </c>
      <c r="K129" s="64">
        <f t="shared" si="115"/>
        <v>0</v>
      </c>
      <c r="L129" s="240">
        <f>SUM(L126:L128)</f>
        <v>11</v>
      </c>
      <c r="M129" s="115">
        <f t="shared" ref="M129:O129" si="116">SUM(M126:M128)</f>
        <v>11</v>
      </c>
      <c r="N129" s="115">
        <f t="shared" si="116"/>
        <v>8.4</v>
      </c>
      <c r="O129" s="116">
        <f t="shared" si="116"/>
        <v>0</v>
      </c>
      <c r="P129" s="117">
        <f t="shared" si="115"/>
        <v>8.4</v>
      </c>
      <c r="Q129" s="161">
        <f t="shared" si="115"/>
        <v>8.4</v>
      </c>
      <c r="R129" s="634"/>
      <c r="S129" s="120">
        <f>+S126</f>
        <v>26</v>
      </c>
      <c r="T129" s="118">
        <v>0</v>
      </c>
      <c r="U129" s="119">
        <v>0</v>
      </c>
      <c r="V129" s="188">
        <f>I129+K129</f>
        <v>0</v>
      </c>
      <c r="W129" s="14"/>
      <c r="X129" s="14"/>
      <c r="Y129" s="14"/>
      <c r="Z129" s="14"/>
      <c r="AA129" s="14"/>
      <c r="AB129" s="14"/>
      <c r="AC129" s="14"/>
      <c r="AD129" s="14"/>
      <c r="AE129" s="407"/>
      <c r="AF129" s="14"/>
    </row>
    <row r="130" spans="1:32" s="15" customFormat="1" ht="23.25" customHeight="1" x14ac:dyDescent="0.2">
      <c r="A130" s="526" t="s">
        <v>19</v>
      </c>
      <c r="B130" s="600">
        <v>2</v>
      </c>
      <c r="C130" s="570" t="s">
        <v>24</v>
      </c>
      <c r="D130" s="498" t="s">
        <v>237</v>
      </c>
      <c r="E130" s="554" t="s">
        <v>262</v>
      </c>
      <c r="F130" s="626" t="s">
        <v>20</v>
      </c>
      <c r="G130" s="306" t="s">
        <v>155</v>
      </c>
      <c r="H130" s="247">
        <v>1</v>
      </c>
      <c r="I130" s="242">
        <v>1</v>
      </c>
      <c r="J130" s="241">
        <v>0</v>
      </c>
      <c r="K130" s="327">
        <v>0</v>
      </c>
      <c r="L130" s="247">
        <v>2</v>
      </c>
      <c r="M130" s="242">
        <v>2</v>
      </c>
      <c r="N130" s="241">
        <v>0</v>
      </c>
      <c r="O130" s="336">
        <v>0</v>
      </c>
      <c r="P130" s="337">
        <v>2</v>
      </c>
      <c r="Q130" s="337">
        <v>2</v>
      </c>
      <c r="R130" s="636" t="s">
        <v>76</v>
      </c>
      <c r="S130" s="243">
        <v>100</v>
      </c>
      <c r="T130" s="212">
        <v>100</v>
      </c>
      <c r="U130" s="216">
        <v>100</v>
      </c>
      <c r="V130" s="188"/>
      <c r="W130" s="14"/>
      <c r="X130" s="14"/>
      <c r="Y130" s="14"/>
      <c r="Z130" s="14"/>
      <c r="AA130" s="14"/>
      <c r="AB130" s="14"/>
      <c r="AC130" s="14"/>
      <c r="AD130" s="14"/>
      <c r="AE130" s="408"/>
      <c r="AF130" s="14"/>
    </row>
    <row r="131" spans="1:32" s="15" customFormat="1" ht="52.5" customHeight="1" x14ac:dyDescent="0.2">
      <c r="A131" s="599"/>
      <c r="B131" s="597"/>
      <c r="C131" s="571"/>
      <c r="D131" s="500"/>
      <c r="E131" s="555"/>
      <c r="F131" s="627"/>
      <c r="G131" s="259" t="s">
        <v>13</v>
      </c>
      <c r="H131" s="252">
        <f t="shared" ref="H131:Q131" si="117">SUM(H130)</f>
        <v>1</v>
      </c>
      <c r="I131" s="239">
        <f t="shared" si="117"/>
        <v>1</v>
      </c>
      <c r="J131" s="239">
        <f t="shared" si="117"/>
        <v>0</v>
      </c>
      <c r="K131" s="330">
        <f t="shared" si="117"/>
        <v>0</v>
      </c>
      <c r="L131" s="252">
        <f t="shared" si="117"/>
        <v>2</v>
      </c>
      <c r="M131" s="239">
        <f t="shared" si="117"/>
        <v>2</v>
      </c>
      <c r="N131" s="239">
        <f t="shared" si="117"/>
        <v>0</v>
      </c>
      <c r="O131" s="332">
        <f t="shared" si="117"/>
        <v>0</v>
      </c>
      <c r="P131" s="338">
        <f t="shared" si="117"/>
        <v>2</v>
      </c>
      <c r="Q131" s="338">
        <f t="shared" si="117"/>
        <v>2</v>
      </c>
      <c r="R131" s="638"/>
      <c r="S131" s="340">
        <f>SUM(S130)</f>
        <v>100</v>
      </c>
      <c r="T131" s="113">
        <f>SUM(T130)</f>
        <v>100</v>
      </c>
      <c r="U131" s="113">
        <f>SUM(U130)</f>
        <v>100</v>
      </c>
      <c r="V131" s="188"/>
      <c r="W131" s="14"/>
      <c r="X131" s="14"/>
      <c r="Y131" s="14"/>
      <c r="Z131" s="14"/>
      <c r="AA131" s="14"/>
      <c r="AB131" s="14"/>
      <c r="AC131" s="14"/>
      <c r="AD131" s="14"/>
      <c r="AE131" s="408"/>
      <c r="AF131" s="14"/>
    </row>
    <row r="132" spans="1:32" s="15" customFormat="1" ht="79.5" customHeight="1" x14ac:dyDescent="0.2">
      <c r="A132" s="526" t="s">
        <v>19</v>
      </c>
      <c r="B132" s="595" t="s">
        <v>20</v>
      </c>
      <c r="C132" s="570" t="s">
        <v>25</v>
      </c>
      <c r="D132" s="498" t="s">
        <v>273</v>
      </c>
      <c r="E132" s="554" t="s">
        <v>96</v>
      </c>
      <c r="F132" s="630" t="s">
        <v>108</v>
      </c>
      <c r="G132" s="416" t="s">
        <v>152</v>
      </c>
      <c r="H132" s="307">
        <v>4</v>
      </c>
      <c r="I132" s="304">
        <v>4</v>
      </c>
      <c r="J132" s="304"/>
      <c r="K132" s="331"/>
      <c r="L132" s="328">
        <v>6</v>
      </c>
      <c r="M132" s="304">
        <v>6</v>
      </c>
      <c r="N132" s="304"/>
      <c r="O132" s="333"/>
      <c r="P132" s="339">
        <v>8</v>
      </c>
      <c r="Q132" s="339">
        <v>8</v>
      </c>
      <c r="R132" s="636" t="s">
        <v>274</v>
      </c>
      <c r="S132" s="206">
        <v>1</v>
      </c>
      <c r="T132" s="303">
        <v>1</v>
      </c>
      <c r="U132" s="303">
        <v>1</v>
      </c>
      <c r="V132" s="188"/>
      <c r="W132" s="14"/>
      <c r="X132" s="14"/>
      <c r="Y132" s="14"/>
      <c r="Z132" s="14"/>
      <c r="AA132" s="14"/>
      <c r="AB132" s="14"/>
      <c r="AC132" s="14"/>
      <c r="AD132" s="14"/>
      <c r="AE132" s="409"/>
      <c r="AF132" s="329"/>
    </row>
    <row r="133" spans="1:32" s="15" customFormat="1" ht="23.25" customHeight="1" x14ac:dyDescent="0.2">
      <c r="A133" s="599"/>
      <c r="B133" s="597"/>
      <c r="C133" s="571"/>
      <c r="D133" s="500"/>
      <c r="E133" s="555"/>
      <c r="F133" s="631"/>
      <c r="G133" s="259" t="s">
        <v>13</v>
      </c>
      <c r="H133" s="252">
        <f t="shared" ref="H133:Q133" si="118">SUM(H132)</f>
        <v>4</v>
      </c>
      <c r="I133" s="239">
        <f t="shared" si="118"/>
        <v>4</v>
      </c>
      <c r="J133" s="239">
        <f t="shared" si="118"/>
        <v>0</v>
      </c>
      <c r="K133" s="332">
        <f t="shared" si="118"/>
        <v>0</v>
      </c>
      <c r="L133" s="252">
        <f t="shared" si="118"/>
        <v>6</v>
      </c>
      <c r="M133" s="239">
        <f t="shared" si="118"/>
        <v>6</v>
      </c>
      <c r="N133" s="239">
        <f t="shared" si="118"/>
        <v>0</v>
      </c>
      <c r="O133" s="332">
        <f t="shared" si="118"/>
        <v>0</v>
      </c>
      <c r="P133" s="338">
        <f t="shared" si="118"/>
        <v>8</v>
      </c>
      <c r="Q133" s="338">
        <f t="shared" si="118"/>
        <v>8</v>
      </c>
      <c r="R133" s="638"/>
      <c r="S133" s="340">
        <f>SUM(S132)</f>
        <v>1</v>
      </c>
      <c r="T133" s="113">
        <f>SUM(T132)</f>
        <v>1</v>
      </c>
      <c r="U133" s="113">
        <f>SUM(U132)</f>
        <v>1</v>
      </c>
      <c r="V133" s="188"/>
      <c r="W133" s="14"/>
      <c r="X133" s="14"/>
      <c r="Y133" s="14"/>
      <c r="Z133" s="14"/>
      <c r="AA133" s="14"/>
      <c r="AB133" s="14"/>
      <c r="AC133" s="14"/>
      <c r="AD133" s="14"/>
      <c r="AE133" s="409"/>
      <c r="AF133" s="329"/>
    </row>
    <row r="134" spans="1:32" s="15" customFormat="1" ht="23.25" customHeight="1" x14ac:dyDescent="0.2">
      <c r="A134" s="592" t="s">
        <v>19</v>
      </c>
      <c r="B134" s="595" t="s">
        <v>20</v>
      </c>
      <c r="C134" s="570" t="s">
        <v>26</v>
      </c>
      <c r="D134" s="498" t="s">
        <v>275</v>
      </c>
      <c r="E134" s="554" t="s">
        <v>96</v>
      </c>
      <c r="F134" s="626" t="s">
        <v>320</v>
      </c>
      <c r="G134" s="334" t="s">
        <v>153</v>
      </c>
      <c r="H134" s="328">
        <v>1.4</v>
      </c>
      <c r="I134" s="304">
        <v>1.4</v>
      </c>
      <c r="J134" s="304"/>
      <c r="K134" s="333"/>
      <c r="L134" s="328">
        <v>2</v>
      </c>
      <c r="M134" s="304">
        <v>2</v>
      </c>
      <c r="N134" s="304"/>
      <c r="O134" s="333"/>
      <c r="P134" s="339">
        <v>2</v>
      </c>
      <c r="Q134" s="339">
        <v>2</v>
      </c>
      <c r="R134" s="636" t="s">
        <v>274</v>
      </c>
      <c r="S134" s="643">
        <v>1</v>
      </c>
      <c r="T134" s="624">
        <v>1</v>
      </c>
      <c r="U134" s="624">
        <v>1</v>
      </c>
      <c r="V134" s="188"/>
      <c r="W134" s="14"/>
      <c r="X134" s="14"/>
      <c r="Y134" s="14"/>
      <c r="Z134" s="14"/>
      <c r="AA134" s="14"/>
      <c r="AB134" s="14"/>
      <c r="AC134" s="14"/>
      <c r="AD134" s="14"/>
      <c r="AE134" s="409"/>
      <c r="AF134" s="329"/>
    </row>
    <row r="135" spans="1:32" s="15" customFormat="1" ht="23.25" customHeight="1" x14ac:dyDescent="0.2">
      <c r="A135" s="593"/>
      <c r="B135" s="596"/>
      <c r="C135" s="598"/>
      <c r="D135" s="499"/>
      <c r="E135" s="556"/>
      <c r="F135" s="632"/>
      <c r="G135" s="334" t="s">
        <v>272</v>
      </c>
      <c r="H135" s="356">
        <v>23.2</v>
      </c>
      <c r="I135" s="357">
        <v>23.2</v>
      </c>
      <c r="J135" s="357">
        <v>1</v>
      </c>
      <c r="K135" s="333"/>
      <c r="L135" s="356">
        <v>15</v>
      </c>
      <c r="M135" s="357">
        <v>15</v>
      </c>
      <c r="N135" s="357">
        <v>1</v>
      </c>
      <c r="O135" s="333"/>
      <c r="P135" s="339">
        <v>5</v>
      </c>
      <c r="Q135" s="339">
        <v>5</v>
      </c>
      <c r="R135" s="637"/>
      <c r="S135" s="644"/>
      <c r="T135" s="635"/>
      <c r="U135" s="635"/>
      <c r="V135" s="188"/>
      <c r="W135" s="14"/>
      <c r="X135" s="14"/>
      <c r="Y135" s="14"/>
      <c r="Z135" s="14"/>
      <c r="AA135" s="14"/>
      <c r="AB135" s="14"/>
      <c r="AC135" s="14"/>
      <c r="AD135" s="14"/>
      <c r="AE135" s="409"/>
      <c r="AF135" s="329"/>
    </row>
    <row r="136" spans="1:32" s="15" customFormat="1" ht="23.25" customHeight="1" x14ac:dyDescent="0.2">
      <c r="A136" s="593"/>
      <c r="B136" s="596"/>
      <c r="C136" s="598"/>
      <c r="D136" s="499"/>
      <c r="E136" s="556"/>
      <c r="F136" s="632"/>
      <c r="G136" s="419" t="s">
        <v>152</v>
      </c>
      <c r="H136" s="328">
        <v>5</v>
      </c>
      <c r="I136" s="304">
        <v>5</v>
      </c>
      <c r="J136" s="304"/>
      <c r="K136" s="333"/>
      <c r="L136" s="328">
        <v>6</v>
      </c>
      <c r="M136" s="304">
        <v>6</v>
      </c>
      <c r="N136" s="304"/>
      <c r="O136" s="333"/>
      <c r="P136" s="339">
        <v>6</v>
      </c>
      <c r="Q136" s="339">
        <v>6</v>
      </c>
      <c r="R136" s="637"/>
      <c r="S136" s="645"/>
      <c r="T136" s="625"/>
      <c r="U136" s="625"/>
      <c r="V136" s="188"/>
      <c r="W136" s="14"/>
      <c r="X136" s="14"/>
      <c r="Y136" s="14"/>
      <c r="Z136" s="14"/>
      <c r="AA136" s="14"/>
      <c r="AB136" s="14"/>
      <c r="AC136" s="14"/>
      <c r="AD136" s="14"/>
      <c r="AE136" s="409"/>
      <c r="AF136" s="329"/>
    </row>
    <row r="137" spans="1:32" s="15" customFormat="1" ht="23.25" customHeight="1" x14ac:dyDescent="0.2">
      <c r="A137" s="594"/>
      <c r="B137" s="597"/>
      <c r="C137" s="571"/>
      <c r="D137" s="500"/>
      <c r="E137" s="555"/>
      <c r="F137" s="627"/>
      <c r="G137" s="335" t="s">
        <v>13</v>
      </c>
      <c r="H137" s="252">
        <f>SUM(H134:H136)</f>
        <v>29.599999999999998</v>
      </c>
      <c r="I137" s="239">
        <f t="shared" ref="I137:Q137" si="119">SUM(I134:I136)</f>
        <v>29.599999999999998</v>
      </c>
      <c r="J137" s="239">
        <f t="shared" si="119"/>
        <v>1</v>
      </c>
      <c r="K137" s="332">
        <f t="shared" si="119"/>
        <v>0</v>
      </c>
      <c r="L137" s="252">
        <f t="shared" si="119"/>
        <v>23</v>
      </c>
      <c r="M137" s="239">
        <f t="shared" si="119"/>
        <v>23</v>
      </c>
      <c r="N137" s="239">
        <f t="shared" si="119"/>
        <v>1</v>
      </c>
      <c r="O137" s="332">
        <f t="shared" si="119"/>
        <v>0</v>
      </c>
      <c r="P137" s="338">
        <f t="shared" si="119"/>
        <v>13</v>
      </c>
      <c r="Q137" s="338">
        <f t="shared" si="119"/>
        <v>13</v>
      </c>
      <c r="R137" s="638"/>
      <c r="S137" s="340">
        <f>SUM(S134)</f>
        <v>1</v>
      </c>
      <c r="T137" s="113">
        <f>SUM(T134)</f>
        <v>1</v>
      </c>
      <c r="U137" s="113">
        <f>SUM(U134)</f>
        <v>1</v>
      </c>
      <c r="V137" s="188"/>
      <c r="W137" s="14"/>
      <c r="X137" s="14"/>
      <c r="Y137" s="14"/>
      <c r="Z137" s="14"/>
      <c r="AA137" s="14"/>
      <c r="AB137" s="14"/>
      <c r="AC137" s="14"/>
      <c r="AD137" s="14"/>
      <c r="AE137" s="409"/>
      <c r="AF137" s="329"/>
    </row>
    <row r="138" spans="1:32" s="15" customFormat="1" ht="40.5" customHeight="1" x14ac:dyDescent="0.2">
      <c r="A138" s="592" t="s">
        <v>19</v>
      </c>
      <c r="B138" s="595" t="s">
        <v>20</v>
      </c>
      <c r="C138" s="570" t="s">
        <v>27</v>
      </c>
      <c r="D138" s="498" t="s">
        <v>276</v>
      </c>
      <c r="E138" s="554" t="s">
        <v>277</v>
      </c>
      <c r="F138" s="626" t="s">
        <v>319</v>
      </c>
      <c r="G138" s="334" t="s">
        <v>155</v>
      </c>
      <c r="H138" s="328">
        <v>61.1</v>
      </c>
      <c r="I138" s="304">
        <v>61.1</v>
      </c>
      <c r="J138" s="304">
        <v>61.1</v>
      </c>
      <c r="K138" s="333"/>
      <c r="L138" s="328">
        <v>198.1</v>
      </c>
      <c r="M138" s="304">
        <v>198.1</v>
      </c>
      <c r="N138" s="148">
        <v>198.1</v>
      </c>
      <c r="O138" s="333"/>
      <c r="P138" s="339">
        <v>215</v>
      </c>
      <c r="Q138" s="339">
        <v>230</v>
      </c>
      <c r="R138" s="636" t="s">
        <v>76</v>
      </c>
      <c r="S138" s="206">
        <v>100</v>
      </c>
      <c r="T138" s="303">
        <v>100</v>
      </c>
      <c r="U138" s="303">
        <v>100</v>
      </c>
      <c r="V138" s="188"/>
      <c r="W138" s="14"/>
      <c r="X138" s="14"/>
      <c r="Y138" s="14"/>
      <c r="Z138" s="14"/>
      <c r="AA138" s="14"/>
      <c r="AB138" s="14"/>
      <c r="AC138" s="14"/>
      <c r="AD138" s="14"/>
      <c r="AE138" s="409"/>
      <c r="AF138" s="329"/>
    </row>
    <row r="139" spans="1:32" s="15" customFormat="1" ht="32.25" customHeight="1" x14ac:dyDescent="0.2">
      <c r="A139" s="594"/>
      <c r="B139" s="597"/>
      <c r="C139" s="571"/>
      <c r="D139" s="500"/>
      <c r="E139" s="555"/>
      <c r="F139" s="627"/>
      <c r="G139" s="259" t="s">
        <v>13</v>
      </c>
      <c r="H139" s="239">
        <f t="shared" ref="H139:Q139" si="120">SUM(H138)</f>
        <v>61.1</v>
      </c>
      <c r="I139" s="239">
        <f t="shared" si="120"/>
        <v>61.1</v>
      </c>
      <c r="J139" s="239">
        <f t="shared" si="120"/>
        <v>61.1</v>
      </c>
      <c r="K139" s="332">
        <f t="shared" si="120"/>
        <v>0</v>
      </c>
      <c r="L139" s="252">
        <f t="shared" si="120"/>
        <v>198.1</v>
      </c>
      <c r="M139" s="239">
        <f t="shared" si="120"/>
        <v>198.1</v>
      </c>
      <c r="N139" s="239">
        <f t="shared" si="120"/>
        <v>198.1</v>
      </c>
      <c r="O139" s="332">
        <f t="shared" si="120"/>
        <v>0</v>
      </c>
      <c r="P139" s="338">
        <f t="shared" si="120"/>
        <v>215</v>
      </c>
      <c r="Q139" s="338">
        <f t="shared" si="120"/>
        <v>230</v>
      </c>
      <c r="R139" s="638"/>
      <c r="S139" s="340">
        <f>SUM(S138)</f>
        <v>100</v>
      </c>
      <c r="T139" s="113">
        <f>SUM(T138)</f>
        <v>100</v>
      </c>
      <c r="U139" s="113">
        <f>SUM(U138)</f>
        <v>100</v>
      </c>
      <c r="V139" s="188"/>
      <c r="W139" s="14"/>
      <c r="X139" s="14"/>
      <c r="Y139" s="14"/>
      <c r="Z139" s="14"/>
      <c r="AA139" s="14"/>
      <c r="AB139" s="14"/>
      <c r="AC139" s="14"/>
      <c r="AD139" s="14"/>
      <c r="AE139" s="409"/>
      <c r="AF139" s="329"/>
    </row>
    <row r="140" spans="1:32" ht="16.5" customHeight="1" thickBot="1" x14ac:dyDescent="0.25">
      <c r="A140" s="230" t="s">
        <v>19</v>
      </c>
      <c r="B140" s="305" t="s">
        <v>20</v>
      </c>
      <c r="C140" s="572" t="s">
        <v>14</v>
      </c>
      <c r="D140" s="572"/>
      <c r="E140" s="572"/>
      <c r="F140" s="572"/>
      <c r="G140" s="573"/>
      <c r="H140" s="253">
        <f>+H82+H84+H102+H125+H129+H131+H133+H137+H139</f>
        <v>399.80000000000007</v>
      </c>
      <c r="I140" s="253">
        <f>+I82+I84+I102+I125+I129+I131+I133+I137+I139</f>
        <v>399.80000000000007</v>
      </c>
      <c r="J140" s="253">
        <f t="shared" ref="J140:K140" si="121">+J82+J84+J102+J125+J129+J131+J133+J137+J139</f>
        <v>270.7</v>
      </c>
      <c r="K140" s="253">
        <f t="shared" si="121"/>
        <v>0</v>
      </c>
      <c r="L140" s="253">
        <f>L84+L102+L125+L129+L131+L133+L137+L139</f>
        <v>618.1</v>
      </c>
      <c r="M140" s="231">
        <f>M84+M102+M125+M129+M131+M133+M137+M139</f>
        <v>618.1</v>
      </c>
      <c r="N140" s="231">
        <f>SUM(N82,N84,N102,N125,N129,N131,N133,N137,N139)</f>
        <v>452.5</v>
      </c>
      <c r="O140" s="232">
        <f>SUM(O82,O84,O102,O125,O129,O131,O133,O137,O139)</f>
        <v>0</v>
      </c>
      <c r="P140" s="233">
        <f>P139+P137+P133+P131+P129+P125+P102+P84+P82</f>
        <v>636.4</v>
      </c>
      <c r="Q140" s="234">
        <f>Q84+Q102+Q125+Q129+Q131+Q133+Q137+Q139</f>
        <v>661.4</v>
      </c>
      <c r="R140" s="235" t="s">
        <v>31</v>
      </c>
      <c r="S140" s="236" t="s">
        <v>80</v>
      </c>
      <c r="T140" s="237" t="s">
        <v>80</v>
      </c>
      <c r="U140" s="238" t="s">
        <v>80</v>
      </c>
      <c r="AE140" s="406"/>
      <c r="AF140" s="11"/>
    </row>
    <row r="141" spans="1:32" ht="14.25" customHeight="1" thickBot="1" x14ac:dyDescent="0.25">
      <c r="A141" s="8" t="s">
        <v>19</v>
      </c>
      <c r="B141" s="144" t="s">
        <v>21</v>
      </c>
      <c r="C141" s="606" t="s">
        <v>137</v>
      </c>
      <c r="D141" s="606"/>
      <c r="E141" s="606"/>
      <c r="F141" s="606"/>
      <c r="G141" s="606"/>
      <c r="H141" s="607"/>
      <c r="I141" s="607"/>
      <c r="J141" s="607"/>
      <c r="K141" s="607"/>
      <c r="L141" s="607"/>
      <c r="M141" s="607"/>
      <c r="N141" s="607"/>
      <c r="O141" s="607"/>
      <c r="P141" s="607"/>
      <c r="Q141" s="607"/>
      <c r="R141" s="606"/>
      <c r="S141" s="606"/>
      <c r="T141" s="606"/>
      <c r="U141" s="608"/>
      <c r="AE141" s="406"/>
      <c r="AF141" s="11"/>
    </row>
    <row r="142" spans="1:32" s="13" customFormat="1" ht="42" customHeight="1" x14ac:dyDescent="0.2">
      <c r="A142" s="566" t="s">
        <v>19</v>
      </c>
      <c r="B142" s="528" t="s">
        <v>21</v>
      </c>
      <c r="C142" s="522" t="s">
        <v>19</v>
      </c>
      <c r="D142" s="663" t="s">
        <v>46</v>
      </c>
      <c r="E142" s="609" t="s">
        <v>40</v>
      </c>
      <c r="F142" s="605" t="s">
        <v>246</v>
      </c>
      <c r="G142" s="314" t="s">
        <v>155</v>
      </c>
      <c r="H142" s="151">
        <v>189.7</v>
      </c>
      <c r="I142" s="152">
        <v>189.7</v>
      </c>
      <c r="J142" s="152"/>
      <c r="K142" s="153"/>
      <c r="L142" s="151">
        <v>195</v>
      </c>
      <c r="M142" s="152">
        <v>195</v>
      </c>
      <c r="N142" s="152"/>
      <c r="O142" s="153"/>
      <c r="P142" s="162">
        <v>200</v>
      </c>
      <c r="Q142" s="162">
        <v>205</v>
      </c>
      <c r="R142" s="652" t="s">
        <v>71</v>
      </c>
      <c r="S142" s="163">
        <v>65</v>
      </c>
      <c r="T142" s="164">
        <v>70</v>
      </c>
      <c r="U142" s="165">
        <v>70</v>
      </c>
      <c r="AE142" s="404"/>
    </row>
    <row r="143" spans="1:32" ht="38.25" customHeight="1" x14ac:dyDescent="0.2">
      <c r="A143" s="536"/>
      <c r="B143" s="472"/>
      <c r="C143" s="523"/>
      <c r="D143" s="529"/>
      <c r="E143" s="530"/>
      <c r="F143" s="480"/>
      <c r="G143" s="315" t="s">
        <v>13</v>
      </c>
      <c r="H143" s="18">
        <f>SUM(H142:H142)</f>
        <v>189.7</v>
      </c>
      <c r="I143" s="19">
        <f t="shared" ref="I143:Q143" si="122">SUM(I142:I142)</f>
        <v>189.7</v>
      </c>
      <c r="J143" s="19">
        <f t="shared" si="122"/>
        <v>0</v>
      </c>
      <c r="K143" s="20">
        <f t="shared" si="122"/>
        <v>0</v>
      </c>
      <c r="L143" s="18">
        <f>SUM(L142:L142)</f>
        <v>195</v>
      </c>
      <c r="M143" s="19">
        <f t="shared" ref="M143:O143" si="123">SUM(M142:M142)</f>
        <v>195</v>
      </c>
      <c r="N143" s="19">
        <f t="shared" si="123"/>
        <v>0</v>
      </c>
      <c r="O143" s="20">
        <f t="shared" si="123"/>
        <v>0</v>
      </c>
      <c r="P143" s="42">
        <f t="shared" si="122"/>
        <v>200</v>
      </c>
      <c r="Q143" s="42">
        <f t="shared" si="122"/>
        <v>205</v>
      </c>
      <c r="R143" s="614"/>
      <c r="S143" s="18">
        <f>SUM(S142:S142)</f>
        <v>65</v>
      </c>
      <c r="T143" s="19">
        <f>SUM(T142:T142)</f>
        <v>70</v>
      </c>
      <c r="U143" s="20">
        <f>SUM(U142:U142)</f>
        <v>70</v>
      </c>
    </row>
    <row r="144" spans="1:32" ht="13.5" customHeight="1" x14ac:dyDescent="0.2">
      <c r="A144" s="536" t="s">
        <v>19</v>
      </c>
      <c r="B144" s="472" t="s">
        <v>21</v>
      </c>
      <c r="C144" s="523" t="s">
        <v>20</v>
      </c>
      <c r="D144" s="529" t="s">
        <v>165</v>
      </c>
      <c r="E144" s="530" t="s">
        <v>40</v>
      </c>
      <c r="F144" s="531" t="s">
        <v>25</v>
      </c>
      <c r="G144" s="610" t="s">
        <v>152</v>
      </c>
      <c r="H144" s="516">
        <v>260</v>
      </c>
      <c r="I144" s="479">
        <v>260</v>
      </c>
      <c r="J144" s="479"/>
      <c r="K144" s="521"/>
      <c r="L144" s="516">
        <v>290</v>
      </c>
      <c r="M144" s="479">
        <v>290</v>
      </c>
      <c r="N144" s="479"/>
      <c r="O144" s="521"/>
      <c r="P144" s="604">
        <v>300</v>
      </c>
      <c r="Q144" s="604">
        <v>300</v>
      </c>
      <c r="R144" s="614" t="s">
        <v>71</v>
      </c>
      <c r="S144" s="718">
        <v>65</v>
      </c>
      <c r="T144" s="639">
        <v>65</v>
      </c>
      <c r="U144" s="550">
        <v>65</v>
      </c>
      <c r="Y144" s="4"/>
    </row>
    <row r="145" spans="1:25" ht="23.25" customHeight="1" x14ac:dyDescent="0.2">
      <c r="A145" s="536"/>
      <c r="B145" s="472"/>
      <c r="C145" s="523"/>
      <c r="D145" s="529"/>
      <c r="E145" s="530"/>
      <c r="F145" s="531"/>
      <c r="G145" s="610"/>
      <c r="H145" s="516"/>
      <c r="I145" s="479"/>
      <c r="J145" s="479"/>
      <c r="K145" s="521"/>
      <c r="L145" s="516"/>
      <c r="M145" s="479"/>
      <c r="N145" s="479"/>
      <c r="O145" s="521"/>
      <c r="P145" s="604"/>
      <c r="Q145" s="604"/>
      <c r="R145" s="614"/>
      <c r="S145" s="718"/>
      <c r="T145" s="639"/>
      <c r="U145" s="550"/>
      <c r="Y145" s="4"/>
    </row>
    <row r="146" spans="1:25" ht="30.75" customHeight="1" x14ac:dyDescent="0.2">
      <c r="A146" s="536"/>
      <c r="B146" s="472"/>
      <c r="C146" s="523"/>
      <c r="D146" s="529"/>
      <c r="E146" s="530"/>
      <c r="F146" s="531"/>
      <c r="G146" s="315" t="s">
        <v>13</v>
      </c>
      <c r="H146" s="18">
        <f>SUM(H144:H145)</f>
        <v>260</v>
      </c>
      <c r="I146" s="19">
        <f t="shared" ref="I146:Q146" si="124">SUM(I144:I145)</f>
        <v>260</v>
      </c>
      <c r="J146" s="19">
        <f t="shared" si="124"/>
        <v>0</v>
      </c>
      <c r="K146" s="20">
        <f t="shared" si="124"/>
        <v>0</v>
      </c>
      <c r="L146" s="18">
        <f>SUM(L144:L145)</f>
        <v>290</v>
      </c>
      <c r="M146" s="19">
        <f t="shared" ref="M146:O146" si="125">SUM(M144:M145)</f>
        <v>290</v>
      </c>
      <c r="N146" s="19">
        <f t="shared" si="125"/>
        <v>0</v>
      </c>
      <c r="O146" s="20">
        <f t="shared" si="125"/>
        <v>0</v>
      </c>
      <c r="P146" s="42">
        <f t="shared" si="124"/>
        <v>300</v>
      </c>
      <c r="Q146" s="42">
        <f t="shared" si="124"/>
        <v>300</v>
      </c>
      <c r="R146" s="614"/>
      <c r="S146" s="18">
        <f>SUM(S144:S145)</f>
        <v>65</v>
      </c>
      <c r="T146" s="19">
        <f>SUM(T144:T145)</f>
        <v>65</v>
      </c>
      <c r="U146" s="20">
        <f>SUM(U144:U145)</f>
        <v>65</v>
      </c>
    </row>
    <row r="147" spans="1:25" ht="17.25" customHeight="1" x14ac:dyDescent="0.2">
      <c r="A147" s="536" t="s">
        <v>19</v>
      </c>
      <c r="B147" s="472" t="s">
        <v>21</v>
      </c>
      <c r="C147" s="523" t="s">
        <v>21</v>
      </c>
      <c r="D147" s="529" t="s">
        <v>47</v>
      </c>
      <c r="E147" s="530" t="s">
        <v>258</v>
      </c>
      <c r="F147" s="531" t="s">
        <v>25</v>
      </c>
      <c r="G147" s="733" t="s">
        <v>153</v>
      </c>
      <c r="H147" s="516">
        <v>3.7</v>
      </c>
      <c r="I147" s="479">
        <v>3.7</v>
      </c>
      <c r="J147" s="479"/>
      <c r="K147" s="521"/>
      <c r="L147" s="516">
        <v>4</v>
      </c>
      <c r="M147" s="479">
        <v>4</v>
      </c>
      <c r="N147" s="479"/>
      <c r="O147" s="521"/>
      <c r="P147" s="604">
        <v>4.2</v>
      </c>
      <c r="Q147" s="604">
        <v>4.5</v>
      </c>
      <c r="R147" s="470" t="s">
        <v>54</v>
      </c>
      <c r="S147" s="516">
        <v>2</v>
      </c>
      <c r="T147" s="479">
        <v>2</v>
      </c>
      <c r="U147" s="521">
        <v>2</v>
      </c>
      <c r="V147" s="48"/>
    </row>
    <row r="148" spans="1:25" ht="25.5" hidden="1" customHeight="1" x14ac:dyDescent="0.2">
      <c r="A148" s="536"/>
      <c r="B148" s="472"/>
      <c r="C148" s="523"/>
      <c r="D148" s="529"/>
      <c r="E148" s="530"/>
      <c r="F148" s="531"/>
      <c r="G148" s="733"/>
      <c r="H148" s="516"/>
      <c r="I148" s="479"/>
      <c r="J148" s="479"/>
      <c r="K148" s="521"/>
      <c r="L148" s="516"/>
      <c r="M148" s="479"/>
      <c r="N148" s="479"/>
      <c r="O148" s="521"/>
      <c r="P148" s="604"/>
      <c r="Q148" s="604"/>
      <c r="R148" s="470"/>
      <c r="S148" s="516"/>
      <c r="T148" s="479"/>
      <c r="U148" s="521"/>
      <c r="V148" s="48"/>
    </row>
    <row r="149" spans="1:25" ht="19.5" customHeight="1" x14ac:dyDescent="0.2">
      <c r="A149" s="536"/>
      <c r="B149" s="472"/>
      <c r="C149" s="523"/>
      <c r="D149" s="529"/>
      <c r="E149" s="530"/>
      <c r="F149" s="531"/>
      <c r="G149" s="418" t="s">
        <v>152</v>
      </c>
      <c r="H149" s="377">
        <v>7.4</v>
      </c>
      <c r="I149" s="378">
        <v>7.4</v>
      </c>
      <c r="J149" s="378"/>
      <c r="K149" s="380"/>
      <c r="L149" s="375">
        <v>13</v>
      </c>
      <c r="M149" s="376">
        <v>13</v>
      </c>
      <c r="N149" s="376"/>
      <c r="O149" s="374"/>
      <c r="P149" s="381">
        <v>13.5</v>
      </c>
      <c r="Q149" s="381">
        <v>13.5</v>
      </c>
      <c r="R149" s="470"/>
      <c r="S149" s="516"/>
      <c r="T149" s="479"/>
      <c r="U149" s="521"/>
    </row>
    <row r="150" spans="1:25" ht="20.25" customHeight="1" thickBot="1" x14ac:dyDescent="0.25">
      <c r="A150" s="552"/>
      <c r="B150" s="553"/>
      <c r="C150" s="549"/>
      <c r="D150" s="617"/>
      <c r="E150" s="616"/>
      <c r="F150" s="646"/>
      <c r="G150" s="316" t="s">
        <v>13</v>
      </c>
      <c r="H150" s="273">
        <f>SUM(H147:H149)</f>
        <v>11.100000000000001</v>
      </c>
      <c r="I150" s="274">
        <f t="shared" ref="I150:Q150" si="126">SUM(I147:I149)</f>
        <v>11.100000000000001</v>
      </c>
      <c r="J150" s="274">
        <f t="shared" si="126"/>
        <v>0</v>
      </c>
      <c r="K150" s="275">
        <f t="shared" si="126"/>
        <v>0</v>
      </c>
      <c r="L150" s="273">
        <f>SUM(L147:L149)</f>
        <v>17</v>
      </c>
      <c r="M150" s="274">
        <f t="shared" ref="M150:O150" si="127">SUM(M147:M149)</f>
        <v>17</v>
      </c>
      <c r="N150" s="274">
        <f t="shared" si="127"/>
        <v>0</v>
      </c>
      <c r="O150" s="275">
        <f t="shared" si="127"/>
        <v>0</v>
      </c>
      <c r="P150" s="277">
        <f t="shared" si="126"/>
        <v>17.7</v>
      </c>
      <c r="Q150" s="277">
        <f t="shared" si="126"/>
        <v>18</v>
      </c>
      <c r="R150" s="695"/>
      <c r="S150" s="273">
        <f>SUM(S147:S148)</f>
        <v>2</v>
      </c>
      <c r="T150" s="274">
        <f>SUM(T147:T148)</f>
        <v>2</v>
      </c>
      <c r="U150" s="275">
        <f>SUM(U147:U148)</f>
        <v>2</v>
      </c>
    </row>
    <row r="151" spans="1:25" ht="15.75" customHeight="1" x14ac:dyDescent="0.2">
      <c r="A151" s="567" t="s">
        <v>19</v>
      </c>
      <c r="B151" s="563" t="s">
        <v>21</v>
      </c>
      <c r="C151" s="568" t="s">
        <v>22</v>
      </c>
      <c r="D151" s="647" t="s">
        <v>103</v>
      </c>
      <c r="E151" s="561" t="s">
        <v>48</v>
      </c>
      <c r="F151" s="732" t="s">
        <v>25</v>
      </c>
      <c r="G151" s="317" t="s">
        <v>153</v>
      </c>
      <c r="H151" s="383">
        <v>33.799999999999997</v>
      </c>
      <c r="I151" s="386">
        <v>33.799999999999997</v>
      </c>
      <c r="J151" s="386"/>
      <c r="K151" s="382"/>
      <c r="L151" s="383">
        <v>34</v>
      </c>
      <c r="M151" s="386">
        <v>34</v>
      </c>
      <c r="N151" s="386"/>
      <c r="O151" s="382"/>
      <c r="P151" s="271">
        <v>34.4</v>
      </c>
      <c r="Q151" s="271">
        <v>35</v>
      </c>
      <c r="R151" s="640" t="s">
        <v>72</v>
      </c>
      <c r="S151" s="642">
        <v>335</v>
      </c>
      <c r="T151" s="635">
        <v>340</v>
      </c>
      <c r="U151" s="641">
        <v>345</v>
      </c>
    </row>
    <row r="152" spans="1:25" ht="21.75" customHeight="1" x14ac:dyDescent="0.2">
      <c r="A152" s="536"/>
      <c r="B152" s="472"/>
      <c r="C152" s="523"/>
      <c r="D152" s="529"/>
      <c r="E152" s="530"/>
      <c r="F152" s="531"/>
      <c r="G152" s="418" t="s">
        <v>152</v>
      </c>
      <c r="H152" s="377">
        <v>6</v>
      </c>
      <c r="I152" s="378">
        <v>6</v>
      </c>
      <c r="J152" s="378"/>
      <c r="K152" s="380"/>
      <c r="L152" s="377">
        <v>7</v>
      </c>
      <c r="M152" s="378">
        <v>7</v>
      </c>
      <c r="N152" s="378"/>
      <c r="O152" s="380"/>
      <c r="P152" s="381">
        <v>7</v>
      </c>
      <c r="Q152" s="381">
        <v>7</v>
      </c>
      <c r="R152" s="470"/>
      <c r="S152" s="575"/>
      <c r="T152" s="625"/>
      <c r="U152" s="623"/>
    </row>
    <row r="153" spans="1:25" ht="20.25" customHeight="1" x14ac:dyDescent="0.2">
      <c r="A153" s="536"/>
      <c r="B153" s="472"/>
      <c r="C153" s="523"/>
      <c r="D153" s="529"/>
      <c r="E153" s="530"/>
      <c r="F153" s="531"/>
      <c r="G153" s="315" t="s">
        <v>13</v>
      </c>
      <c r="H153" s="18">
        <f t="shared" ref="H153:Q153" si="128">SUM(H151:H152)</f>
        <v>39.799999999999997</v>
      </c>
      <c r="I153" s="19">
        <f t="shared" si="128"/>
        <v>39.799999999999997</v>
      </c>
      <c r="J153" s="19">
        <f t="shared" si="128"/>
        <v>0</v>
      </c>
      <c r="K153" s="20">
        <f t="shared" si="128"/>
        <v>0</v>
      </c>
      <c r="L153" s="18">
        <f t="shared" ref="L153:O153" si="129">SUM(L151:L152)</f>
        <v>41</v>
      </c>
      <c r="M153" s="19">
        <f t="shared" si="129"/>
        <v>41</v>
      </c>
      <c r="N153" s="19">
        <f t="shared" si="129"/>
        <v>0</v>
      </c>
      <c r="O153" s="20">
        <f t="shared" si="129"/>
        <v>0</v>
      </c>
      <c r="P153" s="42">
        <f t="shared" si="128"/>
        <v>41.4</v>
      </c>
      <c r="Q153" s="42">
        <f t="shared" si="128"/>
        <v>42</v>
      </c>
      <c r="R153" s="470"/>
      <c r="S153" s="18">
        <f>SUM(S151:S151)</f>
        <v>335</v>
      </c>
      <c r="T153" s="19">
        <f>SUM(T151:T151)</f>
        <v>340</v>
      </c>
      <c r="U153" s="20">
        <f>SUM(U151:U151)</f>
        <v>345</v>
      </c>
    </row>
    <row r="154" spans="1:25" ht="0.75" hidden="1" customHeight="1" x14ac:dyDescent="0.2">
      <c r="A154" s="537"/>
      <c r="B154" s="538"/>
      <c r="C154" s="539"/>
      <c r="D154" s="601"/>
      <c r="E154" s="603"/>
      <c r="F154" s="685"/>
      <c r="G154" s="379"/>
      <c r="H154" s="377"/>
      <c r="I154" s="378"/>
      <c r="J154" s="6"/>
      <c r="K154" s="380"/>
      <c r="L154" s="377"/>
      <c r="M154" s="378"/>
      <c r="N154" s="6"/>
      <c r="O154" s="380"/>
      <c r="P154" s="381"/>
      <c r="Q154" s="381"/>
      <c r="R154" s="640"/>
      <c r="S154" s="574"/>
      <c r="T154" s="624"/>
      <c r="U154" s="622"/>
    </row>
    <row r="155" spans="1:25" ht="21.75" hidden="1" customHeight="1" x14ac:dyDescent="0.2">
      <c r="A155" s="569"/>
      <c r="B155" s="562"/>
      <c r="C155" s="693"/>
      <c r="D155" s="462"/>
      <c r="E155" s="694"/>
      <c r="F155" s="465"/>
      <c r="G155" s="379"/>
      <c r="H155" s="377"/>
      <c r="I155" s="378"/>
      <c r="J155" s="6"/>
      <c r="K155" s="7"/>
      <c r="L155" s="377"/>
      <c r="M155" s="378"/>
      <c r="N155" s="6"/>
      <c r="O155" s="7"/>
      <c r="P155" s="381"/>
      <c r="Q155" s="381"/>
      <c r="R155" s="470"/>
      <c r="S155" s="575"/>
      <c r="T155" s="625"/>
      <c r="U155" s="623"/>
    </row>
    <row r="156" spans="1:25" ht="21.75" hidden="1" customHeight="1" x14ac:dyDescent="0.2">
      <c r="A156" s="567"/>
      <c r="B156" s="563"/>
      <c r="C156" s="568"/>
      <c r="D156" s="647"/>
      <c r="E156" s="561"/>
      <c r="F156" s="686"/>
      <c r="G156" s="315"/>
      <c r="H156" s="18"/>
      <c r="I156" s="19"/>
      <c r="J156" s="19"/>
      <c r="K156" s="20"/>
      <c r="L156" s="18"/>
      <c r="M156" s="19"/>
      <c r="N156" s="19"/>
      <c r="O156" s="20"/>
      <c r="P156" s="42"/>
      <c r="Q156" s="42"/>
      <c r="R156" s="470"/>
      <c r="S156" s="18"/>
      <c r="T156" s="19"/>
      <c r="U156" s="20"/>
    </row>
    <row r="157" spans="1:25" ht="21.75" customHeight="1" x14ac:dyDescent="0.2">
      <c r="A157" s="455" t="s">
        <v>19</v>
      </c>
      <c r="B157" s="457" t="s">
        <v>21</v>
      </c>
      <c r="C157" s="459" t="s">
        <v>23</v>
      </c>
      <c r="D157" s="601" t="s">
        <v>150</v>
      </c>
      <c r="E157" s="480" t="s">
        <v>135</v>
      </c>
      <c r="F157" s="480" t="s">
        <v>107</v>
      </c>
      <c r="G157" s="379" t="s">
        <v>152</v>
      </c>
      <c r="H157" s="377">
        <v>9</v>
      </c>
      <c r="I157" s="378">
        <v>9</v>
      </c>
      <c r="J157" s="378"/>
      <c r="K157" s="380"/>
      <c r="L157" s="414">
        <v>60</v>
      </c>
      <c r="M157" s="413">
        <v>60</v>
      </c>
      <c r="N157" s="378"/>
      <c r="O157" s="380"/>
      <c r="P157" s="381">
        <v>40</v>
      </c>
      <c r="Q157" s="381">
        <v>40</v>
      </c>
      <c r="R157" s="470" t="s">
        <v>163</v>
      </c>
      <c r="S157" s="377">
        <v>2</v>
      </c>
      <c r="T157" s="378">
        <v>2</v>
      </c>
      <c r="U157" s="380">
        <v>2</v>
      </c>
    </row>
    <row r="158" spans="1:25" ht="22.5" customHeight="1" x14ac:dyDescent="0.2">
      <c r="A158" s="455"/>
      <c r="B158" s="457"/>
      <c r="C158" s="459"/>
      <c r="D158" s="647"/>
      <c r="E158" s="480"/>
      <c r="F158" s="480"/>
      <c r="G158" s="366" t="s">
        <v>13</v>
      </c>
      <c r="H158" s="112">
        <f>SUM(H157)</f>
        <v>9</v>
      </c>
      <c r="I158" s="113">
        <f t="shared" ref="I158:Q158" si="130">SUM(I157)</f>
        <v>9</v>
      </c>
      <c r="J158" s="113">
        <f t="shared" si="130"/>
        <v>0</v>
      </c>
      <c r="K158" s="114">
        <f t="shared" si="130"/>
        <v>0</v>
      </c>
      <c r="L158" s="112">
        <f>SUM(L157)</f>
        <v>60</v>
      </c>
      <c r="M158" s="113">
        <f t="shared" ref="M158:O158" si="131">SUM(M157)</f>
        <v>60</v>
      </c>
      <c r="N158" s="113">
        <f t="shared" si="131"/>
        <v>0</v>
      </c>
      <c r="O158" s="114">
        <f t="shared" si="131"/>
        <v>0</v>
      </c>
      <c r="P158" s="367">
        <f t="shared" si="130"/>
        <v>40</v>
      </c>
      <c r="Q158" s="367">
        <f t="shared" si="130"/>
        <v>40</v>
      </c>
      <c r="R158" s="470"/>
      <c r="S158" s="112">
        <f>S157</f>
        <v>2</v>
      </c>
      <c r="T158" s="113">
        <f>T157</f>
        <v>2</v>
      </c>
      <c r="U158" s="114">
        <f>U157</f>
        <v>2</v>
      </c>
    </row>
    <row r="159" spans="1:25" ht="21.75" hidden="1" customHeight="1" outlineLevel="1" x14ac:dyDescent="0.2">
      <c r="A159" s="544" t="s">
        <v>19</v>
      </c>
      <c r="B159" s="545" t="s">
        <v>21</v>
      </c>
      <c r="C159" s="564" t="s">
        <v>185</v>
      </c>
      <c r="D159" s="565" t="s">
        <v>150</v>
      </c>
      <c r="E159" s="560" t="s">
        <v>135</v>
      </c>
      <c r="F159" s="560" t="s">
        <v>188</v>
      </c>
      <c r="G159" s="360" t="s">
        <v>153</v>
      </c>
      <c r="H159" s="187"/>
      <c r="I159" s="292"/>
      <c r="J159" s="292"/>
      <c r="K159" s="293"/>
      <c r="L159" s="187"/>
      <c r="M159" s="292"/>
      <c r="N159" s="292"/>
      <c r="O159" s="293"/>
      <c r="P159" s="342"/>
      <c r="Q159" s="342"/>
      <c r="R159" s="470" t="s">
        <v>163</v>
      </c>
      <c r="S159" s="377"/>
      <c r="T159" s="378"/>
      <c r="U159" s="380"/>
    </row>
    <row r="160" spans="1:25" ht="22.5" hidden="1" customHeight="1" outlineLevel="1" x14ac:dyDescent="0.2">
      <c r="A160" s="544"/>
      <c r="B160" s="545"/>
      <c r="C160" s="564"/>
      <c r="D160" s="565"/>
      <c r="E160" s="560"/>
      <c r="F160" s="560"/>
      <c r="G160" s="361" t="s">
        <v>13</v>
      </c>
      <c r="H160" s="362">
        <f>SUM(H159)</f>
        <v>0</v>
      </c>
      <c r="I160" s="363">
        <f t="shared" ref="I160:Q160" si="132">SUM(I159)</f>
        <v>0</v>
      </c>
      <c r="J160" s="363">
        <f t="shared" si="132"/>
        <v>0</v>
      </c>
      <c r="K160" s="364">
        <f t="shared" si="132"/>
        <v>0</v>
      </c>
      <c r="L160" s="362">
        <f>SUM(L159)</f>
        <v>0</v>
      </c>
      <c r="M160" s="363">
        <f t="shared" ref="M160:O160" si="133">SUM(M159)</f>
        <v>0</v>
      </c>
      <c r="N160" s="363">
        <f t="shared" si="133"/>
        <v>0</v>
      </c>
      <c r="O160" s="364">
        <f t="shared" si="133"/>
        <v>0</v>
      </c>
      <c r="P160" s="365">
        <f t="shared" si="132"/>
        <v>0</v>
      </c>
      <c r="Q160" s="365">
        <f t="shared" si="132"/>
        <v>0</v>
      </c>
      <c r="R160" s="470"/>
      <c r="S160" s="112">
        <f>S159</f>
        <v>0</v>
      </c>
      <c r="T160" s="113">
        <f>T159</f>
        <v>0</v>
      </c>
      <c r="U160" s="114">
        <f>U159</f>
        <v>0</v>
      </c>
    </row>
    <row r="161" spans="1:32" ht="21.75" hidden="1" customHeight="1" outlineLevel="1" x14ac:dyDescent="0.2">
      <c r="A161" s="544" t="s">
        <v>19</v>
      </c>
      <c r="B161" s="545" t="s">
        <v>21</v>
      </c>
      <c r="C161" s="564" t="s">
        <v>186</v>
      </c>
      <c r="D161" s="565" t="s">
        <v>150</v>
      </c>
      <c r="E161" s="560" t="s">
        <v>135</v>
      </c>
      <c r="F161" s="560" t="s">
        <v>189</v>
      </c>
      <c r="G161" s="360" t="s">
        <v>153</v>
      </c>
      <c r="H161" s="187"/>
      <c r="I161" s="292"/>
      <c r="J161" s="292"/>
      <c r="K161" s="293"/>
      <c r="L161" s="187"/>
      <c r="M161" s="292"/>
      <c r="N161" s="292"/>
      <c r="O161" s="293"/>
      <c r="P161" s="342"/>
      <c r="Q161" s="342"/>
      <c r="R161" s="470" t="s">
        <v>163</v>
      </c>
      <c r="S161" s="377"/>
      <c r="T161" s="378"/>
      <c r="U161" s="380"/>
    </row>
    <row r="162" spans="1:32" ht="22.5" hidden="1" customHeight="1" outlineLevel="1" x14ac:dyDescent="0.2">
      <c r="A162" s="544"/>
      <c r="B162" s="545"/>
      <c r="C162" s="564"/>
      <c r="D162" s="565"/>
      <c r="E162" s="560"/>
      <c r="F162" s="560"/>
      <c r="G162" s="361" t="s">
        <v>13</v>
      </c>
      <c r="H162" s="362">
        <f>SUM(H161)</f>
        <v>0</v>
      </c>
      <c r="I162" s="363">
        <f t="shared" ref="I162:Q162" si="134">SUM(I161)</f>
        <v>0</v>
      </c>
      <c r="J162" s="363">
        <f t="shared" si="134"/>
        <v>0</v>
      </c>
      <c r="K162" s="364">
        <f t="shared" si="134"/>
        <v>0</v>
      </c>
      <c r="L162" s="362">
        <f>SUM(L161)</f>
        <v>0</v>
      </c>
      <c r="M162" s="363">
        <f t="shared" ref="M162:O162" si="135">SUM(M161)</f>
        <v>0</v>
      </c>
      <c r="N162" s="363">
        <f t="shared" si="135"/>
        <v>0</v>
      </c>
      <c r="O162" s="364">
        <f t="shared" si="135"/>
        <v>0</v>
      </c>
      <c r="P162" s="365">
        <f t="shared" si="134"/>
        <v>0</v>
      </c>
      <c r="Q162" s="365">
        <f t="shared" si="134"/>
        <v>0</v>
      </c>
      <c r="R162" s="470"/>
      <c r="S162" s="112">
        <f>S161</f>
        <v>0</v>
      </c>
      <c r="T162" s="113">
        <f>T161</f>
        <v>0</v>
      </c>
      <c r="U162" s="114">
        <f>U161</f>
        <v>0</v>
      </c>
    </row>
    <row r="163" spans="1:32" ht="21.75" hidden="1" customHeight="1" outlineLevel="1" x14ac:dyDescent="0.2">
      <c r="A163" s="544" t="s">
        <v>19</v>
      </c>
      <c r="B163" s="545" t="s">
        <v>21</v>
      </c>
      <c r="C163" s="564" t="s">
        <v>187</v>
      </c>
      <c r="D163" s="565" t="s">
        <v>150</v>
      </c>
      <c r="E163" s="560" t="s">
        <v>135</v>
      </c>
      <c r="F163" s="560" t="s">
        <v>190</v>
      </c>
      <c r="G163" s="360" t="s">
        <v>153</v>
      </c>
      <c r="H163" s="187"/>
      <c r="I163" s="292"/>
      <c r="J163" s="292"/>
      <c r="K163" s="293"/>
      <c r="L163" s="187"/>
      <c r="M163" s="292"/>
      <c r="N163" s="292"/>
      <c r="O163" s="293"/>
      <c r="P163" s="342"/>
      <c r="Q163" s="342"/>
      <c r="R163" s="470" t="s">
        <v>163</v>
      </c>
      <c r="S163" s="377"/>
      <c r="T163" s="378"/>
      <c r="U163" s="380"/>
    </row>
    <row r="164" spans="1:32" ht="22.5" hidden="1" customHeight="1" outlineLevel="1" x14ac:dyDescent="0.2">
      <c r="A164" s="544"/>
      <c r="B164" s="545"/>
      <c r="C164" s="564"/>
      <c r="D164" s="565"/>
      <c r="E164" s="560"/>
      <c r="F164" s="560"/>
      <c r="G164" s="361" t="s">
        <v>13</v>
      </c>
      <c r="H164" s="362">
        <f>SUM(H163)</f>
        <v>0</v>
      </c>
      <c r="I164" s="363">
        <f t="shared" ref="I164:Q164" si="136">SUM(I163)</f>
        <v>0</v>
      </c>
      <c r="J164" s="363">
        <f t="shared" si="136"/>
        <v>0</v>
      </c>
      <c r="K164" s="364">
        <f t="shared" si="136"/>
        <v>0</v>
      </c>
      <c r="L164" s="362">
        <f>SUM(L163)</f>
        <v>0</v>
      </c>
      <c r="M164" s="363">
        <f t="shared" ref="M164:O164" si="137">SUM(M163)</f>
        <v>0</v>
      </c>
      <c r="N164" s="363">
        <f t="shared" si="137"/>
        <v>0</v>
      </c>
      <c r="O164" s="364">
        <f t="shared" si="137"/>
        <v>0</v>
      </c>
      <c r="P164" s="365">
        <f t="shared" si="136"/>
        <v>0</v>
      </c>
      <c r="Q164" s="365">
        <f t="shared" si="136"/>
        <v>0</v>
      </c>
      <c r="R164" s="470"/>
      <c r="S164" s="112">
        <f>S163</f>
        <v>0</v>
      </c>
      <c r="T164" s="113">
        <f>T163</f>
        <v>0</v>
      </c>
      <c r="U164" s="114">
        <f>U163</f>
        <v>0</v>
      </c>
    </row>
    <row r="165" spans="1:32" s="15" customFormat="1" collapsed="1" x14ac:dyDescent="0.2">
      <c r="A165" s="536" t="s">
        <v>19</v>
      </c>
      <c r="B165" s="472" t="s">
        <v>21</v>
      </c>
      <c r="C165" s="523" t="s">
        <v>24</v>
      </c>
      <c r="D165" s="529" t="s">
        <v>94</v>
      </c>
      <c r="E165" s="480" t="s">
        <v>323</v>
      </c>
      <c r="F165" s="480" t="s">
        <v>107</v>
      </c>
      <c r="G165" s="318" t="s">
        <v>154</v>
      </c>
      <c r="H165" s="368">
        <v>56.7</v>
      </c>
      <c r="I165" s="368">
        <v>56.7</v>
      </c>
      <c r="J165" s="368">
        <v>6.1</v>
      </c>
      <c r="K165" s="369"/>
      <c r="L165" s="368">
        <v>61</v>
      </c>
      <c r="M165" s="368">
        <v>61</v>
      </c>
      <c r="N165" s="368">
        <v>11</v>
      </c>
      <c r="O165" s="369"/>
      <c r="P165" s="368">
        <v>61</v>
      </c>
      <c r="Q165" s="369">
        <v>61</v>
      </c>
      <c r="R165" s="470" t="s">
        <v>95</v>
      </c>
      <c r="S165" s="516">
        <v>1424</v>
      </c>
      <c r="T165" s="479">
        <v>1474</v>
      </c>
      <c r="U165" s="521">
        <v>1474</v>
      </c>
      <c r="V165" s="14"/>
      <c r="W165" s="194" t="s">
        <v>154</v>
      </c>
      <c r="X165" s="188">
        <f>H170+H175+H180</f>
        <v>38578</v>
      </c>
      <c r="Y165" s="188">
        <f t="shared" ref="Y165:AA165" si="138">I170+I175+I180</f>
        <v>38578</v>
      </c>
      <c r="Z165" s="188">
        <f t="shared" si="138"/>
        <v>0</v>
      </c>
      <c r="AA165" s="188">
        <f t="shared" si="138"/>
        <v>0</v>
      </c>
      <c r="AB165" s="14"/>
      <c r="AC165" s="188">
        <f t="shared" ref="AC165:AD169" si="139">P170+P175+P180</f>
        <v>38682</v>
      </c>
      <c r="AD165" s="188">
        <f t="shared" si="139"/>
        <v>38882</v>
      </c>
      <c r="AE165" s="407"/>
      <c r="AF165" s="14"/>
    </row>
    <row r="166" spans="1:32" s="15" customFormat="1" x14ac:dyDescent="0.2">
      <c r="A166" s="536"/>
      <c r="B166" s="472"/>
      <c r="C166" s="523"/>
      <c r="D166" s="529"/>
      <c r="E166" s="480"/>
      <c r="F166" s="480"/>
      <c r="G166" s="319" t="s">
        <v>167</v>
      </c>
      <c r="H166" s="368">
        <v>249</v>
      </c>
      <c r="I166" s="368">
        <v>244.4</v>
      </c>
      <c r="J166" s="368">
        <v>70</v>
      </c>
      <c r="K166" s="369">
        <v>4.5999999999999996</v>
      </c>
      <c r="L166" s="368">
        <v>264</v>
      </c>
      <c r="M166" s="368">
        <v>259</v>
      </c>
      <c r="N166" s="368">
        <v>75</v>
      </c>
      <c r="O166" s="369">
        <v>5</v>
      </c>
      <c r="P166" s="368">
        <v>274</v>
      </c>
      <c r="Q166" s="369">
        <v>279</v>
      </c>
      <c r="R166" s="470"/>
      <c r="S166" s="516"/>
      <c r="T166" s="479"/>
      <c r="U166" s="521"/>
      <c r="V166" s="14"/>
      <c r="W166" s="170" t="s">
        <v>167</v>
      </c>
      <c r="X166" s="188">
        <f>H171+H176+H181</f>
        <v>180541.3</v>
      </c>
      <c r="Y166" s="188">
        <f t="shared" ref="Y166:AA166" si="140">I171+I176+I181</f>
        <v>179093.3</v>
      </c>
      <c r="Z166" s="188">
        <f t="shared" si="140"/>
        <v>42740</v>
      </c>
      <c r="AA166" s="188">
        <f t="shared" si="140"/>
        <v>1448</v>
      </c>
      <c r="AB166" s="14"/>
      <c r="AC166" s="188">
        <f t="shared" si="139"/>
        <v>184223.2</v>
      </c>
      <c r="AD166" s="188">
        <f t="shared" si="139"/>
        <v>186524</v>
      </c>
      <c r="AE166" s="407"/>
      <c r="AF166" s="14"/>
    </row>
    <row r="167" spans="1:32" ht="14.25" customHeight="1" x14ac:dyDescent="0.2">
      <c r="A167" s="536"/>
      <c r="B167" s="472"/>
      <c r="C167" s="523"/>
      <c r="D167" s="529"/>
      <c r="E167" s="480"/>
      <c r="F167" s="480"/>
      <c r="G167" s="319" t="s">
        <v>153</v>
      </c>
      <c r="H167" s="377">
        <v>37.5</v>
      </c>
      <c r="I167" s="377">
        <v>37.5</v>
      </c>
      <c r="J167" s="368"/>
      <c r="K167" s="369"/>
      <c r="L167" s="377">
        <v>40</v>
      </c>
      <c r="M167" s="377">
        <v>40</v>
      </c>
      <c r="N167" s="368"/>
      <c r="O167" s="369"/>
      <c r="P167" s="368">
        <v>45</v>
      </c>
      <c r="Q167" s="369">
        <v>50</v>
      </c>
      <c r="R167" s="470"/>
      <c r="S167" s="516"/>
      <c r="T167" s="479"/>
      <c r="U167" s="521"/>
      <c r="W167" s="170" t="s">
        <v>153</v>
      </c>
      <c r="X167" s="12">
        <f>H172+H177+H182</f>
        <v>33.200000000000003</v>
      </c>
      <c r="Y167" s="12">
        <f t="shared" ref="Y167:AA167" si="141">I172+I177+I182</f>
        <v>33.200000000000003</v>
      </c>
      <c r="Z167" s="12">
        <f t="shared" si="141"/>
        <v>0</v>
      </c>
      <c r="AA167" s="12">
        <f t="shared" si="141"/>
        <v>0</v>
      </c>
      <c r="AC167" s="12">
        <f t="shared" si="139"/>
        <v>34</v>
      </c>
      <c r="AD167" s="12">
        <f t="shared" si="139"/>
        <v>34.5</v>
      </c>
    </row>
    <row r="168" spans="1:32" s="11" customFormat="1" ht="11.25" customHeight="1" x14ac:dyDescent="0.2">
      <c r="A168" s="536"/>
      <c r="B168" s="472"/>
      <c r="C168" s="523"/>
      <c r="D168" s="529"/>
      <c r="E168" s="480"/>
      <c r="F168" s="480"/>
      <c r="G168" s="318" t="s">
        <v>152</v>
      </c>
      <c r="H168" s="368">
        <v>730.4</v>
      </c>
      <c r="I168" s="368">
        <v>730.4</v>
      </c>
      <c r="J168" s="368">
        <v>555.29999999999995</v>
      </c>
      <c r="K168" s="369">
        <v>1.8</v>
      </c>
      <c r="L168" s="368">
        <v>994.5</v>
      </c>
      <c r="M168" s="368">
        <v>992.5</v>
      </c>
      <c r="N168" s="368">
        <v>744</v>
      </c>
      <c r="O168" s="369">
        <v>2</v>
      </c>
      <c r="P168" s="368">
        <v>1054</v>
      </c>
      <c r="Q168" s="369">
        <v>1094</v>
      </c>
      <c r="R168" s="470"/>
      <c r="S168" s="516"/>
      <c r="T168" s="479"/>
      <c r="U168" s="521"/>
      <c r="W168" s="194" t="s">
        <v>152</v>
      </c>
      <c r="X168" s="174">
        <f>H173+H178+H183</f>
        <v>369791.9</v>
      </c>
      <c r="Y168" s="174">
        <f t="shared" ref="Y168:AA168" si="142">I173+I178+I183</f>
        <v>366894.7</v>
      </c>
      <c r="Z168" s="174">
        <f t="shared" si="142"/>
        <v>298262.09999999998</v>
      </c>
      <c r="AA168" s="174">
        <f t="shared" si="142"/>
        <v>2897.2</v>
      </c>
      <c r="AC168" s="174">
        <f t="shared" si="139"/>
        <v>373238.3</v>
      </c>
      <c r="AD168" s="174">
        <f t="shared" si="139"/>
        <v>375748.3</v>
      </c>
      <c r="AE168" s="406"/>
    </row>
    <row r="169" spans="1:32" x14ac:dyDescent="0.2">
      <c r="A169" s="537"/>
      <c r="B169" s="538"/>
      <c r="C169" s="539"/>
      <c r="D169" s="601"/>
      <c r="E169" s="685"/>
      <c r="F169" s="685"/>
      <c r="G169" s="370" t="s">
        <v>13</v>
      </c>
      <c r="H169" s="21">
        <f>SUM(H165:H168)</f>
        <v>1073.5999999999999</v>
      </c>
      <c r="I169" s="22">
        <f t="shared" ref="I169:Q169" si="143">SUM(I165:I168)</f>
        <v>1069</v>
      </c>
      <c r="J169" s="22">
        <f t="shared" si="143"/>
        <v>631.4</v>
      </c>
      <c r="K169" s="23">
        <f t="shared" si="143"/>
        <v>6.3999999999999995</v>
      </c>
      <c r="L169" s="21">
        <f t="shared" si="143"/>
        <v>1359.5</v>
      </c>
      <c r="M169" s="22">
        <f t="shared" si="143"/>
        <v>1352.5</v>
      </c>
      <c r="N169" s="22">
        <f t="shared" si="143"/>
        <v>830</v>
      </c>
      <c r="O169" s="23">
        <f t="shared" si="143"/>
        <v>7</v>
      </c>
      <c r="P169" s="371">
        <f t="shared" si="143"/>
        <v>1434</v>
      </c>
      <c r="Q169" s="371">
        <f t="shared" si="143"/>
        <v>1484</v>
      </c>
      <c r="R169" s="471"/>
      <c r="S169" s="21">
        <f>SUM(S165)</f>
        <v>1424</v>
      </c>
      <c r="T169" s="22">
        <f t="shared" ref="T169:U169" si="144">SUM(T165)</f>
        <v>1474</v>
      </c>
      <c r="U169" s="23">
        <f t="shared" si="144"/>
        <v>1474</v>
      </c>
      <c r="V169" s="4"/>
      <c r="W169" s="189"/>
      <c r="X169" s="189">
        <f>H174+H179+H184</f>
        <v>588944.4</v>
      </c>
      <c r="Y169" s="189">
        <f t="shared" ref="Y169:AA169" si="145">I174+I179+I184</f>
        <v>584599.19999999995</v>
      </c>
      <c r="Z169" s="189">
        <f t="shared" si="145"/>
        <v>341002.1</v>
      </c>
      <c r="AA169" s="189">
        <f t="shared" si="145"/>
        <v>4345.2</v>
      </c>
      <c r="AB169" s="189"/>
      <c r="AC169" s="189">
        <f t="shared" si="139"/>
        <v>596177.5</v>
      </c>
      <c r="AD169" s="189">
        <f t="shared" si="139"/>
        <v>601188.80000000005</v>
      </c>
      <c r="AE169" s="410">
        <f>+M168+O168</f>
        <v>994.5</v>
      </c>
    </row>
    <row r="170" spans="1:32" s="15" customFormat="1" hidden="1" outlineLevel="1" x14ac:dyDescent="0.2">
      <c r="A170" s="540" t="s">
        <v>19</v>
      </c>
      <c r="B170" s="541" t="s">
        <v>21</v>
      </c>
      <c r="C170" s="534" t="s">
        <v>191</v>
      </c>
      <c r="D170" s="724" t="s">
        <v>94</v>
      </c>
      <c r="E170" s="542" t="s">
        <v>135</v>
      </c>
      <c r="F170" s="542" t="s">
        <v>188</v>
      </c>
      <c r="G170" s="318" t="s">
        <v>154</v>
      </c>
      <c r="H170" s="375">
        <v>11382</v>
      </c>
      <c r="I170" s="376">
        <v>11382</v>
      </c>
      <c r="J170" s="376"/>
      <c r="K170" s="374"/>
      <c r="L170" s="375">
        <v>11382</v>
      </c>
      <c r="M170" s="376">
        <v>11382</v>
      </c>
      <c r="N170" s="376"/>
      <c r="O170" s="374"/>
      <c r="P170" s="107">
        <v>11382</v>
      </c>
      <c r="Q170" s="107">
        <v>11382</v>
      </c>
      <c r="R170" s="730" t="s">
        <v>95</v>
      </c>
      <c r="S170" s="722">
        <v>1200</v>
      </c>
      <c r="T170" s="723">
        <v>1300</v>
      </c>
      <c r="U170" s="734">
        <v>1300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407"/>
      <c r="AF170" s="14"/>
    </row>
    <row r="171" spans="1:32" s="15" customFormat="1" hidden="1" outlineLevel="1" x14ac:dyDescent="0.2">
      <c r="A171" s="540"/>
      <c r="B171" s="541"/>
      <c r="C171" s="534"/>
      <c r="D171" s="724"/>
      <c r="E171" s="542"/>
      <c r="F171" s="542"/>
      <c r="G171" s="319" t="s">
        <v>167</v>
      </c>
      <c r="H171" s="375"/>
      <c r="I171" s="376"/>
      <c r="J171" s="376"/>
      <c r="K171" s="374"/>
      <c r="L171" s="375"/>
      <c r="M171" s="376"/>
      <c r="N171" s="376"/>
      <c r="O171" s="374"/>
      <c r="P171" s="107"/>
      <c r="Q171" s="107"/>
      <c r="R171" s="730"/>
      <c r="S171" s="722"/>
      <c r="T171" s="723"/>
      <c r="U171" s="734"/>
      <c r="V171" s="14"/>
      <c r="W171" s="14"/>
      <c r="X171" s="14"/>
      <c r="Y171" s="14"/>
      <c r="Z171" s="14"/>
      <c r="AA171" s="14"/>
      <c r="AB171" s="14"/>
      <c r="AC171" s="14"/>
      <c r="AD171" s="14"/>
      <c r="AE171" s="407"/>
      <c r="AF171" s="14"/>
    </row>
    <row r="172" spans="1:32" ht="14.25" hidden="1" customHeight="1" outlineLevel="1" x14ac:dyDescent="0.2">
      <c r="A172" s="540"/>
      <c r="B172" s="541"/>
      <c r="C172" s="534"/>
      <c r="D172" s="724"/>
      <c r="E172" s="542"/>
      <c r="F172" s="542"/>
      <c r="G172" s="319" t="s">
        <v>153</v>
      </c>
      <c r="H172" s="375"/>
      <c r="I172" s="376"/>
      <c r="J172" s="376"/>
      <c r="K172" s="374"/>
      <c r="L172" s="375"/>
      <c r="M172" s="376"/>
      <c r="N172" s="376"/>
      <c r="O172" s="374"/>
      <c r="P172" s="107"/>
      <c r="Q172" s="107"/>
      <c r="R172" s="730"/>
      <c r="S172" s="722"/>
      <c r="T172" s="723"/>
      <c r="U172" s="734"/>
      <c r="X172" s="12">
        <f>S170+S175+S180</f>
        <v>1314</v>
      </c>
      <c r="Y172" s="12">
        <f t="shared" ref="Y172:Z172" si="146">T170+T175+T180</f>
        <v>1415</v>
      </c>
      <c r="Z172" s="12">
        <f t="shared" si="146"/>
        <v>1415</v>
      </c>
    </row>
    <row r="173" spans="1:32" s="11" customFormat="1" ht="11.25" hidden="1" customHeight="1" outlineLevel="1" x14ac:dyDescent="0.2">
      <c r="A173" s="540"/>
      <c r="B173" s="541"/>
      <c r="C173" s="534"/>
      <c r="D173" s="724"/>
      <c r="E173" s="542"/>
      <c r="F173" s="542"/>
      <c r="G173" s="318" t="s">
        <v>152</v>
      </c>
      <c r="H173" s="377">
        <v>179593</v>
      </c>
      <c r="I173" s="378">
        <v>176697</v>
      </c>
      <c r="J173" s="378">
        <v>123842</v>
      </c>
      <c r="K173" s="380">
        <v>2896</v>
      </c>
      <c r="L173" s="375">
        <v>153196</v>
      </c>
      <c r="M173" s="376">
        <v>153196</v>
      </c>
      <c r="N173" s="376">
        <v>109327</v>
      </c>
      <c r="O173" s="374"/>
      <c r="P173" s="107">
        <v>179593</v>
      </c>
      <c r="Q173" s="107">
        <v>179593</v>
      </c>
      <c r="R173" s="730"/>
      <c r="S173" s="722"/>
      <c r="T173" s="723"/>
      <c r="U173" s="734"/>
      <c r="V173" s="174">
        <f>I173+K173</f>
        <v>179593</v>
      </c>
      <c r="AE173" s="406"/>
    </row>
    <row r="174" spans="1:32" hidden="1" outlineLevel="1" x14ac:dyDescent="0.2">
      <c r="A174" s="489"/>
      <c r="B174" s="492"/>
      <c r="C174" s="495"/>
      <c r="D174" s="498"/>
      <c r="E174" s="501"/>
      <c r="F174" s="501"/>
      <c r="G174" s="320" t="s">
        <v>13</v>
      </c>
      <c r="H174" s="62">
        <f>SUM(H170:H173)</f>
        <v>190975</v>
      </c>
      <c r="I174" s="63">
        <f t="shared" ref="I174:Q174" si="147">SUM(I170:I173)</f>
        <v>188079</v>
      </c>
      <c r="J174" s="63">
        <f t="shared" si="147"/>
        <v>123842</v>
      </c>
      <c r="K174" s="64">
        <f t="shared" si="147"/>
        <v>2896</v>
      </c>
      <c r="L174" s="62">
        <f t="shared" si="147"/>
        <v>164578</v>
      </c>
      <c r="M174" s="63">
        <f t="shared" si="147"/>
        <v>164578</v>
      </c>
      <c r="N174" s="63">
        <f t="shared" si="147"/>
        <v>109327</v>
      </c>
      <c r="O174" s="64">
        <f t="shared" si="147"/>
        <v>0</v>
      </c>
      <c r="P174" s="65">
        <f t="shared" si="147"/>
        <v>190975</v>
      </c>
      <c r="Q174" s="65">
        <f t="shared" si="147"/>
        <v>190975</v>
      </c>
      <c r="R174" s="731"/>
      <c r="S174" s="62">
        <f>SUM(S170)</f>
        <v>1200</v>
      </c>
      <c r="T174" s="63">
        <f t="shared" ref="T174:U174" si="148">SUM(T170)</f>
        <v>1300</v>
      </c>
      <c r="U174" s="64">
        <f t="shared" si="148"/>
        <v>1300</v>
      </c>
      <c r="V174" s="4"/>
      <c r="W174" s="4"/>
      <c r="X174" s="4"/>
      <c r="Y174" s="4"/>
      <c r="Z174" s="4"/>
      <c r="AA174" s="4"/>
      <c r="AB174" s="4"/>
      <c r="AC174" s="4"/>
      <c r="AD174" s="4"/>
      <c r="AE174" s="411"/>
    </row>
    <row r="175" spans="1:32" s="15" customFormat="1" ht="15.75" hidden="1" outlineLevel="1" x14ac:dyDescent="0.2">
      <c r="A175" s="540" t="s">
        <v>19</v>
      </c>
      <c r="B175" s="541" t="s">
        <v>21</v>
      </c>
      <c r="C175" s="534" t="s">
        <v>192</v>
      </c>
      <c r="D175" s="724" t="s">
        <v>94</v>
      </c>
      <c r="E175" s="542" t="s">
        <v>135</v>
      </c>
      <c r="F175" s="542" t="s">
        <v>189</v>
      </c>
      <c r="G175" s="318" t="s">
        <v>154</v>
      </c>
      <c r="H175" s="375">
        <v>27196</v>
      </c>
      <c r="I175" s="376">
        <v>27196</v>
      </c>
      <c r="J175" s="376"/>
      <c r="K175" s="374"/>
      <c r="L175" s="375">
        <v>27196</v>
      </c>
      <c r="M175" s="376">
        <v>27196</v>
      </c>
      <c r="N175" s="376"/>
      <c r="O175" s="374"/>
      <c r="P175" s="107">
        <v>27300</v>
      </c>
      <c r="Q175" s="107">
        <v>27500</v>
      </c>
      <c r="R175" s="730" t="s">
        <v>95</v>
      </c>
      <c r="S175" s="722">
        <v>90</v>
      </c>
      <c r="T175" s="723">
        <v>90</v>
      </c>
      <c r="U175" s="734">
        <v>90</v>
      </c>
      <c r="V175" s="198"/>
      <c r="W175" s="14"/>
      <c r="X175" s="14"/>
      <c r="Y175" s="14"/>
      <c r="Z175" s="14"/>
      <c r="AA175" s="14"/>
      <c r="AB175" s="14"/>
      <c r="AC175" s="14"/>
      <c r="AD175" s="14"/>
      <c r="AE175" s="407"/>
      <c r="AF175" s="14"/>
    </row>
    <row r="176" spans="1:32" s="15" customFormat="1" hidden="1" outlineLevel="1" x14ac:dyDescent="0.2">
      <c r="A176" s="540"/>
      <c r="B176" s="541"/>
      <c r="C176" s="534"/>
      <c r="D176" s="724"/>
      <c r="E176" s="542"/>
      <c r="F176" s="542"/>
      <c r="G176" s="319" t="s">
        <v>167</v>
      </c>
      <c r="H176" s="375">
        <v>180521</v>
      </c>
      <c r="I176" s="376">
        <v>179073</v>
      </c>
      <c r="J176" s="376">
        <v>42740</v>
      </c>
      <c r="K176" s="374">
        <v>1448</v>
      </c>
      <c r="L176" s="375">
        <v>180521</v>
      </c>
      <c r="M176" s="376">
        <v>180521</v>
      </c>
      <c r="N176" s="376">
        <v>18263</v>
      </c>
      <c r="O176" s="374"/>
      <c r="P176" s="107">
        <v>184200</v>
      </c>
      <c r="Q176" s="107">
        <v>186500</v>
      </c>
      <c r="R176" s="730"/>
      <c r="S176" s="722"/>
      <c r="T176" s="723"/>
      <c r="U176" s="734"/>
      <c r="V176" s="14"/>
      <c r="W176" s="14"/>
      <c r="X176" s="14"/>
      <c r="Y176" s="14"/>
      <c r="Z176" s="14"/>
      <c r="AA176" s="14"/>
      <c r="AB176" s="14"/>
      <c r="AC176" s="14"/>
      <c r="AD176" s="14"/>
      <c r="AE176" s="407"/>
      <c r="AF176" s="14"/>
    </row>
    <row r="177" spans="1:32" ht="14.25" hidden="1" customHeight="1" outlineLevel="1" x14ac:dyDescent="0.2">
      <c r="A177" s="540"/>
      <c r="B177" s="541"/>
      <c r="C177" s="534"/>
      <c r="D177" s="724"/>
      <c r="E177" s="542"/>
      <c r="F177" s="542"/>
      <c r="G177" s="319" t="s">
        <v>153</v>
      </c>
      <c r="H177" s="375"/>
      <c r="I177" s="376"/>
      <c r="J177" s="376"/>
      <c r="K177" s="374"/>
      <c r="L177" s="375"/>
      <c r="M177" s="376"/>
      <c r="N177" s="376"/>
      <c r="O177" s="374"/>
      <c r="P177" s="107"/>
      <c r="Q177" s="107"/>
      <c r="R177" s="730"/>
      <c r="S177" s="722"/>
      <c r="T177" s="723"/>
      <c r="U177" s="734"/>
    </row>
    <row r="178" spans="1:32" s="11" customFormat="1" ht="11.25" hidden="1" customHeight="1" outlineLevel="1" x14ac:dyDescent="0.2">
      <c r="A178" s="540"/>
      <c r="B178" s="541"/>
      <c r="C178" s="534"/>
      <c r="D178" s="724"/>
      <c r="E178" s="542"/>
      <c r="F178" s="542"/>
      <c r="G178" s="318" t="s">
        <v>152</v>
      </c>
      <c r="H178" s="375">
        <v>190068</v>
      </c>
      <c r="I178" s="376">
        <v>190068</v>
      </c>
      <c r="J178" s="376">
        <v>174321</v>
      </c>
      <c r="K178" s="374"/>
      <c r="L178" s="375">
        <v>167615</v>
      </c>
      <c r="M178" s="376">
        <v>167615</v>
      </c>
      <c r="N178" s="376">
        <v>167615</v>
      </c>
      <c r="O178" s="374"/>
      <c r="P178" s="107">
        <v>193500</v>
      </c>
      <c r="Q178" s="107">
        <v>196000</v>
      </c>
      <c r="R178" s="730"/>
      <c r="S178" s="722"/>
      <c r="T178" s="723"/>
      <c r="U178" s="734"/>
      <c r="V178" s="174">
        <f>I179+K179</f>
        <v>397785</v>
      </c>
      <c r="AE178" s="406"/>
    </row>
    <row r="179" spans="1:32" hidden="1" outlineLevel="1" x14ac:dyDescent="0.2">
      <c r="A179" s="489"/>
      <c r="B179" s="492"/>
      <c r="C179" s="495"/>
      <c r="D179" s="498"/>
      <c r="E179" s="501"/>
      <c r="F179" s="501"/>
      <c r="G179" s="320" t="s">
        <v>13</v>
      </c>
      <c r="H179" s="62">
        <f>SUM(H175:H178)</f>
        <v>397785</v>
      </c>
      <c r="I179" s="63">
        <f t="shared" ref="I179:Q179" si="149">SUM(I175:I178)</f>
        <v>396337</v>
      </c>
      <c r="J179" s="63">
        <f t="shared" si="149"/>
        <v>217061</v>
      </c>
      <c r="K179" s="64">
        <f t="shared" si="149"/>
        <v>1448</v>
      </c>
      <c r="L179" s="62">
        <f t="shared" si="149"/>
        <v>375332</v>
      </c>
      <c r="M179" s="63">
        <f t="shared" si="149"/>
        <v>375332</v>
      </c>
      <c r="N179" s="63">
        <f t="shared" si="149"/>
        <v>185878</v>
      </c>
      <c r="O179" s="64">
        <f t="shared" si="149"/>
        <v>0</v>
      </c>
      <c r="P179" s="65">
        <f t="shared" si="149"/>
        <v>405000</v>
      </c>
      <c r="Q179" s="65">
        <f t="shared" si="149"/>
        <v>410000</v>
      </c>
      <c r="R179" s="731"/>
      <c r="S179" s="62">
        <f>SUM(S175)</f>
        <v>90</v>
      </c>
      <c r="T179" s="63">
        <f t="shared" ref="T179:U179" si="150">SUM(T175)</f>
        <v>90</v>
      </c>
      <c r="U179" s="64">
        <f t="shared" si="150"/>
        <v>90</v>
      </c>
      <c r="V179" s="4"/>
      <c r="W179" s="4"/>
      <c r="X179" s="4"/>
      <c r="Y179" s="4"/>
      <c r="Z179" s="4"/>
      <c r="AA179" s="4"/>
      <c r="AB179" s="4"/>
      <c r="AC179" s="4"/>
      <c r="AD179" s="4"/>
      <c r="AE179" s="411"/>
    </row>
    <row r="180" spans="1:32" s="15" customFormat="1" hidden="1" outlineLevel="1" x14ac:dyDescent="0.2">
      <c r="A180" s="540" t="s">
        <v>19</v>
      </c>
      <c r="B180" s="541" t="s">
        <v>21</v>
      </c>
      <c r="C180" s="534" t="s">
        <v>193</v>
      </c>
      <c r="D180" s="724" t="s">
        <v>94</v>
      </c>
      <c r="E180" s="542" t="s">
        <v>135</v>
      </c>
      <c r="F180" s="542" t="s">
        <v>190</v>
      </c>
      <c r="G180" s="318" t="s">
        <v>154</v>
      </c>
      <c r="H180" s="375"/>
      <c r="I180" s="376"/>
      <c r="J180" s="376"/>
      <c r="K180" s="374"/>
      <c r="L180" s="375"/>
      <c r="M180" s="376"/>
      <c r="N180" s="376"/>
      <c r="O180" s="374"/>
      <c r="P180" s="107"/>
      <c r="Q180" s="107"/>
      <c r="R180" s="730" t="s">
        <v>95</v>
      </c>
      <c r="S180" s="722">
        <v>24</v>
      </c>
      <c r="T180" s="723">
        <v>25</v>
      </c>
      <c r="U180" s="734">
        <v>25</v>
      </c>
      <c r="V180" s="14"/>
      <c r="W180" s="14"/>
      <c r="X180" s="14"/>
      <c r="Y180" s="14"/>
      <c r="Z180" s="14"/>
      <c r="AA180" s="14"/>
      <c r="AB180" s="14"/>
      <c r="AC180" s="14"/>
      <c r="AD180" s="14"/>
      <c r="AE180" s="407"/>
      <c r="AF180" s="14"/>
    </row>
    <row r="181" spans="1:32" s="15" customFormat="1" hidden="1" outlineLevel="1" x14ac:dyDescent="0.2">
      <c r="A181" s="540"/>
      <c r="B181" s="541"/>
      <c r="C181" s="534"/>
      <c r="D181" s="724"/>
      <c r="E181" s="542"/>
      <c r="F181" s="542"/>
      <c r="G181" s="319" t="s">
        <v>167</v>
      </c>
      <c r="H181" s="375">
        <v>20.3</v>
      </c>
      <c r="I181" s="376">
        <v>20.3</v>
      </c>
      <c r="J181" s="376"/>
      <c r="K181" s="374"/>
      <c r="L181" s="375">
        <v>20267</v>
      </c>
      <c r="M181" s="376">
        <v>19067</v>
      </c>
      <c r="N181" s="376"/>
      <c r="O181" s="374">
        <v>1200</v>
      </c>
      <c r="P181" s="107">
        <v>23.2</v>
      </c>
      <c r="Q181" s="107">
        <v>24</v>
      </c>
      <c r="R181" s="730"/>
      <c r="S181" s="722"/>
      <c r="T181" s="723"/>
      <c r="U181" s="734"/>
      <c r="V181" s="14"/>
      <c r="W181" s="14"/>
      <c r="X181" s="14"/>
      <c r="Y181" s="14"/>
      <c r="Z181" s="14"/>
      <c r="AA181" s="14"/>
      <c r="AB181" s="14"/>
      <c r="AC181" s="14"/>
      <c r="AD181" s="14"/>
      <c r="AE181" s="407"/>
      <c r="AF181" s="14"/>
    </row>
    <row r="182" spans="1:32" ht="14.25" hidden="1" customHeight="1" outlineLevel="1" x14ac:dyDescent="0.2">
      <c r="A182" s="540"/>
      <c r="B182" s="541"/>
      <c r="C182" s="534"/>
      <c r="D182" s="724"/>
      <c r="E182" s="542"/>
      <c r="F182" s="542"/>
      <c r="G182" s="319" t="s">
        <v>153</v>
      </c>
      <c r="H182" s="375">
        <v>33.200000000000003</v>
      </c>
      <c r="I182" s="376">
        <v>33.200000000000003</v>
      </c>
      <c r="J182" s="376"/>
      <c r="K182" s="374"/>
      <c r="L182" s="375"/>
      <c r="M182" s="376"/>
      <c r="N182" s="376"/>
      <c r="O182" s="374"/>
      <c r="P182" s="107">
        <v>34</v>
      </c>
      <c r="Q182" s="107">
        <v>34.5</v>
      </c>
      <c r="R182" s="730"/>
      <c r="S182" s="722"/>
      <c r="T182" s="723"/>
      <c r="U182" s="734"/>
    </row>
    <row r="183" spans="1:32" s="11" customFormat="1" ht="11.25" hidden="1" customHeight="1" outlineLevel="1" x14ac:dyDescent="0.2">
      <c r="A183" s="540"/>
      <c r="B183" s="541"/>
      <c r="C183" s="534"/>
      <c r="D183" s="724"/>
      <c r="E183" s="542"/>
      <c r="F183" s="542"/>
      <c r="G183" s="318" t="s">
        <v>152</v>
      </c>
      <c r="H183" s="375">
        <v>130.9</v>
      </c>
      <c r="I183" s="376">
        <v>129.69999999999999</v>
      </c>
      <c r="J183" s="376">
        <v>99.1</v>
      </c>
      <c r="K183" s="374">
        <v>1.2</v>
      </c>
      <c r="L183" s="375">
        <v>89336</v>
      </c>
      <c r="M183" s="376">
        <v>89336</v>
      </c>
      <c r="N183" s="376">
        <v>68454</v>
      </c>
      <c r="O183" s="374"/>
      <c r="P183" s="107">
        <v>145.30000000000001</v>
      </c>
      <c r="Q183" s="107">
        <v>155.30000000000001</v>
      </c>
      <c r="R183" s="730"/>
      <c r="S183" s="722"/>
      <c r="T183" s="723"/>
      <c r="U183" s="734"/>
      <c r="V183" s="174">
        <f>I183+K183</f>
        <v>130.89999999999998</v>
      </c>
      <c r="AE183" s="406"/>
    </row>
    <row r="184" spans="1:32" hidden="1" outlineLevel="1" x14ac:dyDescent="0.2">
      <c r="A184" s="489"/>
      <c r="B184" s="492"/>
      <c r="C184" s="495"/>
      <c r="D184" s="498"/>
      <c r="E184" s="501"/>
      <c r="F184" s="501"/>
      <c r="G184" s="320" t="s">
        <v>13</v>
      </c>
      <c r="H184" s="62">
        <f>SUM(H180:H183)</f>
        <v>184.4</v>
      </c>
      <c r="I184" s="63">
        <f t="shared" ref="I184:Q184" si="151">SUM(I180:I183)</f>
        <v>183.2</v>
      </c>
      <c r="J184" s="63">
        <f t="shared" si="151"/>
        <v>99.1</v>
      </c>
      <c r="K184" s="64">
        <f t="shared" si="151"/>
        <v>1.2</v>
      </c>
      <c r="L184" s="62">
        <f t="shared" si="151"/>
        <v>109603</v>
      </c>
      <c r="M184" s="63">
        <f t="shared" si="151"/>
        <v>108403</v>
      </c>
      <c r="N184" s="63">
        <f t="shared" si="151"/>
        <v>68454</v>
      </c>
      <c r="O184" s="64">
        <f t="shared" si="151"/>
        <v>1200</v>
      </c>
      <c r="P184" s="65">
        <f t="shared" si="151"/>
        <v>202.5</v>
      </c>
      <c r="Q184" s="65">
        <f t="shared" si="151"/>
        <v>213.8</v>
      </c>
      <c r="R184" s="731"/>
      <c r="S184" s="62">
        <f>SUM(S180)</f>
        <v>24</v>
      </c>
      <c r="T184" s="63">
        <f t="shared" ref="T184:U184" si="152">SUM(T180)</f>
        <v>25</v>
      </c>
      <c r="U184" s="64">
        <f t="shared" si="152"/>
        <v>25</v>
      </c>
      <c r="V184" s="189">
        <f>I184+K184</f>
        <v>184.39999999999998</v>
      </c>
      <c r="W184" s="4"/>
      <c r="X184" s="4"/>
      <c r="Y184" s="4"/>
      <c r="Z184" s="4"/>
      <c r="AA184" s="4"/>
      <c r="AB184" s="4"/>
      <c r="AC184" s="4"/>
      <c r="AD184" s="4"/>
      <c r="AE184" s="411"/>
    </row>
    <row r="185" spans="1:32" ht="24" customHeight="1" outlineLevel="1" x14ac:dyDescent="0.2">
      <c r="A185" s="489" t="s">
        <v>19</v>
      </c>
      <c r="B185" s="492" t="s">
        <v>21</v>
      </c>
      <c r="C185" s="495" t="s">
        <v>25</v>
      </c>
      <c r="D185" s="498" t="s">
        <v>242</v>
      </c>
      <c r="E185" s="501" t="s">
        <v>48</v>
      </c>
      <c r="F185" s="504" t="s">
        <v>24</v>
      </c>
      <c r="G185" s="379" t="s">
        <v>153</v>
      </c>
      <c r="H185" s="377"/>
      <c r="I185" s="378"/>
      <c r="J185" s="6"/>
      <c r="K185" s="380"/>
      <c r="L185" s="377"/>
      <c r="M185" s="378"/>
      <c r="N185" s="6"/>
      <c r="O185" s="380"/>
      <c r="P185" s="381"/>
      <c r="Q185" s="381"/>
      <c r="R185" s="507" t="s">
        <v>278</v>
      </c>
      <c r="S185" s="510">
        <v>25</v>
      </c>
      <c r="T185" s="512">
        <v>25</v>
      </c>
      <c r="U185" s="487">
        <v>25</v>
      </c>
      <c r="V185" s="189"/>
      <c r="W185" s="4"/>
      <c r="X185" s="4"/>
      <c r="Y185" s="4"/>
      <c r="Z185" s="4"/>
      <c r="AA185" s="4"/>
      <c r="AB185" s="4"/>
      <c r="AC185" s="4"/>
      <c r="AD185" s="4"/>
      <c r="AE185" s="411"/>
    </row>
    <row r="186" spans="1:32" ht="24" customHeight="1" outlineLevel="1" x14ac:dyDescent="0.2">
      <c r="A186" s="490"/>
      <c r="B186" s="493"/>
      <c r="C186" s="496"/>
      <c r="D186" s="499"/>
      <c r="E186" s="502"/>
      <c r="F186" s="505"/>
      <c r="G186" s="379" t="s">
        <v>152</v>
      </c>
      <c r="H186" s="377">
        <v>0.6</v>
      </c>
      <c r="I186" s="378">
        <v>0.6</v>
      </c>
      <c r="J186" s="6"/>
      <c r="K186" s="380"/>
      <c r="L186" s="377">
        <v>0.6</v>
      </c>
      <c r="M186" s="378">
        <v>0.6</v>
      </c>
      <c r="N186" s="6"/>
      <c r="O186" s="380"/>
      <c r="P186" s="377">
        <v>0.7</v>
      </c>
      <c r="Q186" s="380">
        <v>0.7</v>
      </c>
      <c r="R186" s="508"/>
      <c r="S186" s="511"/>
      <c r="T186" s="513"/>
      <c r="U186" s="488"/>
      <c r="V186" s="189"/>
      <c r="W186" s="4"/>
      <c r="X186" s="4"/>
      <c r="Y186" s="4"/>
      <c r="Z186" s="4"/>
      <c r="AA186" s="4"/>
      <c r="AB186" s="4"/>
      <c r="AC186" s="4"/>
      <c r="AD186" s="4"/>
      <c r="AE186" s="411"/>
    </row>
    <row r="187" spans="1:32" ht="25.5" customHeight="1" outlineLevel="1" x14ac:dyDescent="0.2">
      <c r="A187" s="491"/>
      <c r="B187" s="494"/>
      <c r="C187" s="497"/>
      <c r="D187" s="500"/>
      <c r="E187" s="503"/>
      <c r="F187" s="506"/>
      <c r="G187" s="321" t="s">
        <v>13</v>
      </c>
      <c r="H187" s="62">
        <f>SUM(H185:H186)</f>
        <v>0.6</v>
      </c>
      <c r="I187" s="63">
        <f t="shared" ref="I187:Q187" si="153">SUM(I185:I186)</f>
        <v>0.6</v>
      </c>
      <c r="J187" s="63">
        <f t="shared" si="153"/>
        <v>0</v>
      </c>
      <c r="K187" s="60">
        <f t="shared" si="153"/>
        <v>0</v>
      </c>
      <c r="L187" s="323">
        <f t="shared" si="153"/>
        <v>0.6</v>
      </c>
      <c r="M187" s="63">
        <f t="shared" si="153"/>
        <v>0.6</v>
      </c>
      <c r="N187" s="63">
        <f t="shared" si="153"/>
        <v>0</v>
      </c>
      <c r="O187" s="60">
        <f t="shared" si="153"/>
        <v>0</v>
      </c>
      <c r="P187" s="323">
        <f t="shared" si="153"/>
        <v>0.7</v>
      </c>
      <c r="Q187" s="60">
        <f t="shared" si="153"/>
        <v>0.7</v>
      </c>
      <c r="R187" s="509"/>
      <c r="S187" s="313">
        <f>SUM(S185)</f>
        <v>25</v>
      </c>
      <c r="T187" s="63">
        <f>SUM(T185)</f>
        <v>25</v>
      </c>
      <c r="U187" s="64">
        <f>SUM(U185)</f>
        <v>25</v>
      </c>
      <c r="V187" s="189"/>
      <c r="W187" s="4"/>
      <c r="X187" s="4"/>
      <c r="Y187" s="4"/>
      <c r="Z187" s="4"/>
      <c r="AA187" s="4"/>
      <c r="AB187" s="4"/>
      <c r="AC187" s="4"/>
      <c r="AD187" s="4"/>
      <c r="AE187" s="411"/>
    </row>
    <row r="188" spans="1:32" ht="16.5" customHeight="1" outlineLevel="1" x14ac:dyDescent="0.2">
      <c r="A188" s="526" t="s">
        <v>19</v>
      </c>
      <c r="B188" s="595" t="s">
        <v>21</v>
      </c>
      <c r="C188" s="739" t="s">
        <v>26</v>
      </c>
      <c r="D188" s="498" t="s">
        <v>279</v>
      </c>
      <c r="E188" s="501" t="s">
        <v>48</v>
      </c>
      <c r="F188" s="501" t="s">
        <v>25</v>
      </c>
      <c r="G188" s="322" t="s">
        <v>272</v>
      </c>
      <c r="H188" s="415">
        <v>55.6</v>
      </c>
      <c r="I188" s="376">
        <v>35</v>
      </c>
      <c r="J188" s="376"/>
      <c r="K188" s="374"/>
      <c r="L188" s="375">
        <v>88.5</v>
      </c>
      <c r="M188" s="376">
        <v>68.5</v>
      </c>
      <c r="N188" s="376">
        <v>2.6</v>
      </c>
      <c r="O188" s="374"/>
      <c r="P188" s="375">
        <v>0</v>
      </c>
      <c r="Q188" s="374">
        <v>0</v>
      </c>
      <c r="R188" s="741" t="s">
        <v>278</v>
      </c>
      <c r="S188" s="376">
        <v>200</v>
      </c>
      <c r="T188" s="376">
        <v>0</v>
      </c>
      <c r="U188" s="374">
        <v>0</v>
      </c>
      <c r="V188" s="189"/>
      <c r="W188" s="4"/>
      <c r="X188" s="4"/>
      <c r="Y188" s="4"/>
      <c r="Z188" s="4"/>
      <c r="AA188" s="4"/>
      <c r="AB188" s="4"/>
      <c r="AC188" s="4"/>
      <c r="AD188" s="4"/>
      <c r="AE188" s="411"/>
    </row>
    <row r="189" spans="1:32" ht="22.5" customHeight="1" outlineLevel="1" x14ac:dyDescent="0.2">
      <c r="A189" s="527"/>
      <c r="B189" s="596"/>
      <c r="C189" s="740"/>
      <c r="D189" s="499"/>
      <c r="E189" s="502"/>
      <c r="F189" s="502"/>
      <c r="G189" s="320" t="s">
        <v>13</v>
      </c>
      <c r="H189" s="21">
        <f t="shared" ref="H189:N189" si="154">SUM(H188)</f>
        <v>55.6</v>
      </c>
      <c r="I189" s="63">
        <f t="shared" si="154"/>
        <v>35</v>
      </c>
      <c r="J189" s="63">
        <f t="shared" si="154"/>
        <v>0</v>
      </c>
      <c r="K189" s="64">
        <f t="shared" si="154"/>
        <v>0</v>
      </c>
      <c r="L189" s="62">
        <f t="shared" si="154"/>
        <v>88.5</v>
      </c>
      <c r="M189" s="63">
        <f t="shared" si="154"/>
        <v>68.5</v>
      </c>
      <c r="N189" s="63">
        <f t="shared" si="154"/>
        <v>2.6</v>
      </c>
      <c r="O189" s="64">
        <f>SUM(O188)</f>
        <v>0</v>
      </c>
      <c r="P189" s="62">
        <f>SUM(P188)</f>
        <v>0</v>
      </c>
      <c r="Q189" s="64">
        <f>SUM(Q188)</f>
        <v>0</v>
      </c>
      <c r="R189" s="742"/>
      <c r="S189" s="63">
        <f>SUM(S188)</f>
        <v>200</v>
      </c>
      <c r="T189" s="63">
        <f>SUM(T188)</f>
        <v>0</v>
      </c>
      <c r="U189" s="64">
        <f>SUM(U188)</f>
        <v>0</v>
      </c>
      <c r="V189" s="189"/>
      <c r="W189" s="4"/>
      <c r="X189" s="4"/>
      <c r="Y189" s="4"/>
      <c r="Z189" s="4"/>
      <c r="AA189" s="4"/>
      <c r="AB189" s="4"/>
      <c r="AC189" s="4"/>
      <c r="AD189" s="4"/>
      <c r="AE189" s="411"/>
    </row>
    <row r="190" spans="1:32" ht="22.5" customHeight="1" outlineLevel="1" x14ac:dyDescent="0.2">
      <c r="A190" s="526" t="s">
        <v>19</v>
      </c>
      <c r="B190" s="595" t="s">
        <v>21</v>
      </c>
      <c r="C190" s="739" t="s">
        <v>27</v>
      </c>
      <c r="D190" s="747" t="s">
        <v>321</v>
      </c>
      <c r="E190" s="501" t="s">
        <v>48</v>
      </c>
      <c r="F190" s="501" t="s">
        <v>188</v>
      </c>
      <c r="G190" s="424" t="s">
        <v>272</v>
      </c>
      <c r="H190" s="421">
        <v>64.2</v>
      </c>
      <c r="I190" s="423">
        <v>43.5</v>
      </c>
      <c r="J190" s="423">
        <v>33.4</v>
      </c>
      <c r="K190" s="422">
        <v>20.7</v>
      </c>
      <c r="L190" s="425">
        <v>43.5</v>
      </c>
      <c r="M190" s="423">
        <v>43.5</v>
      </c>
      <c r="N190" s="423">
        <v>33.4</v>
      </c>
      <c r="O190" s="422">
        <v>0</v>
      </c>
      <c r="P190" s="425">
        <v>43.5</v>
      </c>
      <c r="Q190" s="422">
        <v>0</v>
      </c>
      <c r="R190" s="420"/>
      <c r="S190" s="423">
        <v>50</v>
      </c>
      <c r="T190" s="423">
        <v>50</v>
      </c>
      <c r="U190" s="422">
        <v>50</v>
      </c>
      <c r="V190" s="189"/>
      <c r="W190" s="4"/>
      <c r="X190" s="4"/>
      <c r="Y190" s="4"/>
      <c r="Z190" s="4"/>
      <c r="AA190" s="4"/>
      <c r="AB190" s="4"/>
      <c r="AC190" s="4"/>
      <c r="AD190" s="4"/>
      <c r="AE190" s="411"/>
    </row>
    <row r="191" spans="1:32" ht="22.5" customHeight="1" outlineLevel="1" x14ac:dyDescent="0.2">
      <c r="A191" s="599"/>
      <c r="B191" s="597"/>
      <c r="C191" s="746"/>
      <c r="D191" s="748"/>
      <c r="E191" s="503"/>
      <c r="F191" s="503"/>
      <c r="G191" s="320" t="s">
        <v>13</v>
      </c>
      <c r="H191" s="21">
        <f t="shared" ref="H191:Q191" si="155">+H190</f>
        <v>64.2</v>
      </c>
      <c r="I191" s="63">
        <f t="shared" si="155"/>
        <v>43.5</v>
      </c>
      <c r="J191" s="63">
        <f t="shared" si="155"/>
        <v>33.4</v>
      </c>
      <c r="K191" s="64">
        <f t="shared" si="155"/>
        <v>20.7</v>
      </c>
      <c r="L191" s="62">
        <f t="shared" si="155"/>
        <v>43.5</v>
      </c>
      <c r="M191" s="63">
        <f t="shared" si="155"/>
        <v>43.5</v>
      </c>
      <c r="N191" s="63">
        <f t="shared" si="155"/>
        <v>33.4</v>
      </c>
      <c r="O191" s="64">
        <f t="shared" si="155"/>
        <v>0</v>
      </c>
      <c r="P191" s="62">
        <f t="shared" si="155"/>
        <v>43.5</v>
      </c>
      <c r="Q191" s="64">
        <f t="shared" si="155"/>
        <v>0</v>
      </c>
      <c r="R191" s="420"/>
      <c r="S191" s="63">
        <f>+S190</f>
        <v>50</v>
      </c>
      <c r="T191" s="63">
        <f>+T190</f>
        <v>50</v>
      </c>
      <c r="U191" s="64">
        <f>+U190</f>
        <v>50</v>
      </c>
      <c r="V191" s="189"/>
      <c r="W191" s="4"/>
      <c r="X191" s="4"/>
      <c r="Y191" s="4"/>
      <c r="Z191" s="4"/>
      <c r="AA191" s="4"/>
      <c r="AB191" s="4"/>
      <c r="AC191" s="4"/>
      <c r="AD191" s="4"/>
      <c r="AE191" s="411"/>
    </row>
    <row r="192" spans="1:32" ht="22.5" customHeight="1" outlineLevel="1" x14ac:dyDescent="0.2">
      <c r="A192" s="526" t="s">
        <v>19</v>
      </c>
      <c r="B192" s="595" t="s">
        <v>21</v>
      </c>
      <c r="C192" s="739" t="s">
        <v>28</v>
      </c>
      <c r="D192" s="747" t="s">
        <v>322</v>
      </c>
      <c r="E192" s="501" t="s">
        <v>33</v>
      </c>
      <c r="F192" s="501" t="s">
        <v>189</v>
      </c>
      <c r="G192" s="430" t="s">
        <v>272</v>
      </c>
      <c r="H192" s="431">
        <v>8.6999999999999993</v>
      </c>
      <c r="I192" s="432">
        <v>8.6999999999999993</v>
      </c>
      <c r="J192" s="432"/>
      <c r="K192" s="433"/>
      <c r="L192" s="434">
        <v>53.7</v>
      </c>
      <c r="M192" s="432">
        <v>53.7</v>
      </c>
      <c r="N192" s="427"/>
      <c r="O192" s="428"/>
      <c r="P192" s="429"/>
      <c r="Q192" s="428"/>
      <c r="R192" s="426"/>
      <c r="S192" s="432">
        <v>8</v>
      </c>
      <c r="T192" s="427"/>
      <c r="U192" s="428"/>
      <c r="V192" s="189"/>
      <c r="W192" s="4"/>
      <c r="X192" s="4"/>
      <c r="Y192" s="4"/>
      <c r="Z192" s="4"/>
      <c r="AA192" s="4"/>
      <c r="AB192" s="4"/>
      <c r="AC192" s="4"/>
      <c r="AD192" s="4"/>
      <c r="AE192" s="411"/>
    </row>
    <row r="193" spans="1:33" ht="31.5" customHeight="1" outlineLevel="1" x14ac:dyDescent="0.2">
      <c r="A193" s="599"/>
      <c r="B193" s="597"/>
      <c r="C193" s="746"/>
      <c r="D193" s="748"/>
      <c r="E193" s="503"/>
      <c r="F193" s="503"/>
      <c r="G193" s="320" t="s">
        <v>13</v>
      </c>
      <c r="H193" s="21">
        <f t="shared" ref="H193:Q193" si="156">+H192</f>
        <v>8.6999999999999993</v>
      </c>
      <c r="I193" s="63">
        <f t="shared" si="156"/>
        <v>8.6999999999999993</v>
      </c>
      <c r="J193" s="63">
        <f t="shared" si="156"/>
        <v>0</v>
      </c>
      <c r="K193" s="64">
        <f t="shared" si="156"/>
        <v>0</v>
      </c>
      <c r="L193" s="62">
        <f t="shared" si="156"/>
        <v>53.7</v>
      </c>
      <c r="M193" s="63">
        <f t="shared" si="156"/>
        <v>53.7</v>
      </c>
      <c r="N193" s="63">
        <f t="shared" si="156"/>
        <v>0</v>
      </c>
      <c r="O193" s="64">
        <f t="shared" si="156"/>
        <v>0</v>
      </c>
      <c r="P193" s="62">
        <f t="shared" si="156"/>
        <v>0</v>
      </c>
      <c r="Q193" s="64">
        <f t="shared" si="156"/>
        <v>0</v>
      </c>
      <c r="R193" s="426"/>
      <c r="S193" s="63">
        <f>+S192</f>
        <v>8</v>
      </c>
      <c r="T193" s="63">
        <f>+T192</f>
        <v>0</v>
      </c>
      <c r="U193" s="64">
        <f>+U192</f>
        <v>0</v>
      </c>
      <c r="V193" s="189"/>
      <c r="W193" s="4"/>
      <c r="X193" s="4"/>
      <c r="Y193" s="4"/>
      <c r="Z193" s="4"/>
      <c r="AA193" s="4"/>
      <c r="AB193" s="4"/>
      <c r="AC193" s="4"/>
      <c r="AD193" s="4"/>
      <c r="AE193" s="411"/>
    </row>
    <row r="194" spans="1:33" ht="22.5" customHeight="1" outlineLevel="1" x14ac:dyDescent="0.2">
      <c r="A194" s="489" t="s">
        <v>19</v>
      </c>
      <c r="B194" s="492" t="s">
        <v>21</v>
      </c>
      <c r="C194" s="495" t="s">
        <v>30</v>
      </c>
      <c r="D194" s="498" t="s">
        <v>280</v>
      </c>
      <c r="E194" s="501" t="s">
        <v>48</v>
      </c>
      <c r="F194" s="501" t="s">
        <v>188</v>
      </c>
      <c r="G194" s="322" t="s">
        <v>272</v>
      </c>
      <c r="H194" s="375">
        <v>38.5</v>
      </c>
      <c r="I194" s="376">
        <v>38.5</v>
      </c>
      <c r="J194" s="376">
        <v>26.4</v>
      </c>
      <c r="K194" s="374"/>
      <c r="L194" s="377">
        <v>15</v>
      </c>
      <c r="M194" s="376">
        <v>15</v>
      </c>
      <c r="N194" s="376">
        <v>15</v>
      </c>
      <c r="O194" s="374"/>
      <c r="P194" s="375">
        <v>15</v>
      </c>
      <c r="Q194" s="374">
        <v>15</v>
      </c>
      <c r="R194" s="485" t="s">
        <v>278</v>
      </c>
      <c r="S194" s="376">
        <v>20</v>
      </c>
      <c r="T194" s="376">
        <v>20</v>
      </c>
      <c r="U194" s="374">
        <v>20</v>
      </c>
      <c r="V194" s="189"/>
      <c r="W194" s="4"/>
      <c r="X194" s="4"/>
      <c r="Y194" s="4"/>
      <c r="Z194" s="4"/>
      <c r="AA194" s="4"/>
      <c r="AB194" s="4"/>
      <c r="AC194" s="4"/>
      <c r="AD194" s="4"/>
      <c r="AE194" s="411"/>
    </row>
    <row r="195" spans="1:33" ht="22.5" customHeight="1" outlineLevel="1" x14ac:dyDescent="0.2">
      <c r="A195" s="490"/>
      <c r="B195" s="493"/>
      <c r="C195" s="496"/>
      <c r="D195" s="499"/>
      <c r="E195" s="502"/>
      <c r="F195" s="502"/>
      <c r="G195" s="320" t="s">
        <v>13</v>
      </c>
      <c r="H195" s="62">
        <f t="shared" ref="H195:Q195" si="157">SUM(H194)</f>
        <v>38.5</v>
      </c>
      <c r="I195" s="63">
        <f t="shared" si="157"/>
        <v>38.5</v>
      </c>
      <c r="J195" s="63">
        <f t="shared" si="157"/>
        <v>26.4</v>
      </c>
      <c r="K195" s="64">
        <f t="shared" si="157"/>
        <v>0</v>
      </c>
      <c r="L195" s="62">
        <f t="shared" si="157"/>
        <v>15</v>
      </c>
      <c r="M195" s="63">
        <f t="shared" si="157"/>
        <v>15</v>
      </c>
      <c r="N195" s="63">
        <f t="shared" si="157"/>
        <v>15</v>
      </c>
      <c r="O195" s="64">
        <f t="shared" si="157"/>
        <v>0</v>
      </c>
      <c r="P195" s="62">
        <f t="shared" si="157"/>
        <v>15</v>
      </c>
      <c r="Q195" s="64">
        <f t="shared" si="157"/>
        <v>15</v>
      </c>
      <c r="R195" s="486"/>
      <c r="S195" s="63">
        <f>SUM(S194)</f>
        <v>20</v>
      </c>
      <c r="T195" s="63">
        <f>SUM(T194)</f>
        <v>20</v>
      </c>
      <c r="U195" s="64">
        <f>SUM(U194)</f>
        <v>20</v>
      </c>
      <c r="V195" s="189"/>
      <c r="W195" s="4"/>
      <c r="X195" s="4"/>
      <c r="Y195" s="4"/>
      <c r="Z195" s="4"/>
      <c r="AA195" s="4"/>
      <c r="AB195" s="4"/>
      <c r="AC195" s="4"/>
      <c r="AD195" s="4"/>
      <c r="AE195" s="411"/>
      <c r="AF195" s="12"/>
    </row>
    <row r="196" spans="1:33" ht="21" customHeight="1" outlineLevel="1" x14ac:dyDescent="0.2">
      <c r="A196" s="489" t="s">
        <v>19</v>
      </c>
      <c r="B196" s="492" t="s">
        <v>21</v>
      </c>
      <c r="C196" s="495" t="s">
        <v>49</v>
      </c>
      <c r="D196" s="498" t="s">
        <v>281</v>
      </c>
      <c r="E196" s="504" t="s">
        <v>48</v>
      </c>
      <c r="F196" s="501" t="s">
        <v>25</v>
      </c>
      <c r="G196" s="322" t="s">
        <v>152</v>
      </c>
      <c r="H196" s="375">
        <v>9</v>
      </c>
      <c r="I196" s="376">
        <v>9</v>
      </c>
      <c r="J196" s="376"/>
      <c r="K196" s="374"/>
      <c r="L196" s="375">
        <v>10</v>
      </c>
      <c r="M196" s="376">
        <v>10</v>
      </c>
      <c r="N196" s="376"/>
      <c r="O196" s="374"/>
      <c r="P196" s="375">
        <v>10</v>
      </c>
      <c r="Q196" s="374">
        <v>10</v>
      </c>
      <c r="R196" s="448" t="s">
        <v>282</v>
      </c>
      <c r="S196" s="376">
        <v>6</v>
      </c>
      <c r="T196" s="376">
        <v>7</v>
      </c>
      <c r="U196" s="374">
        <v>7</v>
      </c>
      <c r="V196" s="189"/>
      <c r="W196" s="4"/>
      <c r="X196" s="4"/>
      <c r="Y196" s="4"/>
      <c r="Z196" s="4"/>
      <c r="AA196" s="4"/>
      <c r="AB196" s="4"/>
      <c r="AC196" s="4"/>
      <c r="AD196" s="4"/>
      <c r="AE196" s="411"/>
    </row>
    <row r="197" spans="1:33" ht="21.75" customHeight="1" outlineLevel="1" x14ac:dyDescent="0.2">
      <c r="A197" s="491"/>
      <c r="B197" s="494"/>
      <c r="C197" s="496"/>
      <c r="D197" s="500"/>
      <c r="E197" s="506"/>
      <c r="F197" s="503"/>
      <c r="G197" s="320" t="s">
        <v>13</v>
      </c>
      <c r="H197" s="323">
        <f t="shared" ref="H197:Q197" si="158">SUM(H196)</f>
        <v>9</v>
      </c>
      <c r="I197" s="59">
        <f t="shared" si="158"/>
        <v>9</v>
      </c>
      <c r="J197" s="59">
        <f t="shared" si="158"/>
        <v>0</v>
      </c>
      <c r="K197" s="60">
        <f t="shared" si="158"/>
        <v>0</v>
      </c>
      <c r="L197" s="323">
        <f t="shared" si="158"/>
        <v>10</v>
      </c>
      <c r="M197" s="59">
        <f t="shared" si="158"/>
        <v>10</v>
      </c>
      <c r="N197" s="59">
        <f t="shared" si="158"/>
        <v>0</v>
      </c>
      <c r="O197" s="60">
        <f t="shared" si="158"/>
        <v>0</v>
      </c>
      <c r="P197" s="323">
        <f t="shared" si="158"/>
        <v>10</v>
      </c>
      <c r="Q197" s="60">
        <f t="shared" si="158"/>
        <v>10</v>
      </c>
      <c r="R197" s="449"/>
      <c r="S197" s="59">
        <f>SUM(S196)</f>
        <v>6</v>
      </c>
      <c r="T197" s="59">
        <f>SUM(T196)</f>
        <v>7</v>
      </c>
      <c r="U197" s="60">
        <f>SUM(U196)</f>
        <v>7</v>
      </c>
      <c r="V197" s="189"/>
      <c r="W197" s="4"/>
      <c r="X197" s="4"/>
      <c r="Y197" s="4"/>
      <c r="Z197" s="4"/>
      <c r="AA197" s="4"/>
      <c r="AB197" s="4"/>
      <c r="AC197" s="4"/>
      <c r="AD197" s="4"/>
      <c r="AE197" s="411"/>
    </row>
    <row r="198" spans="1:33" ht="21.75" customHeight="1" outlineLevel="1" x14ac:dyDescent="0.2">
      <c r="A198" s="489" t="s">
        <v>19</v>
      </c>
      <c r="B198" s="492" t="s">
        <v>21</v>
      </c>
      <c r="C198" s="534" t="s">
        <v>77</v>
      </c>
      <c r="D198" s="498" t="s">
        <v>308</v>
      </c>
      <c r="E198" s="504" t="s">
        <v>36</v>
      </c>
      <c r="F198" s="501" t="s">
        <v>25</v>
      </c>
      <c r="G198" s="322" t="s">
        <v>152</v>
      </c>
      <c r="H198" s="392">
        <v>4</v>
      </c>
      <c r="I198" s="392">
        <v>4</v>
      </c>
      <c r="J198" s="392"/>
      <c r="K198" s="393"/>
      <c r="L198" s="436">
        <v>10</v>
      </c>
      <c r="M198" s="417">
        <v>10</v>
      </c>
      <c r="N198" s="392"/>
      <c r="O198" s="393"/>
      <c r="P198" s="438">
        <v>10</v>
      </c>
      <c r="Q198" s="392">
        <v>10</v>
      </c>
      <c r="R198" s="448" t="s">
        <v>282</v>
      </c>
      <c r="S198" s="417">
        <v>10</v>
      </c>
      <c r="T198" s="392">
        <v>20</v>
      </c>
      <c r="U198" s="393">
        <v>20</v>
      </c>
      <c r="V198" s="189"/>
      <c r="W198" s="4"/>
      <c r="X198" s="4"/>
      <c r="Y198" s="4"/>
      <c r="Z198" s="4"/>
      <c r="AA198" s="4"/>
      <c r="AB198" s="4"/>
      <c r="AC198" s="4"/>
      <c r="AD198" s="4"/>
      <c r="AE198" s="411"/>
    </row>
    <row r="199" spans="1:33" ht="21.75" customHeight="1" outlineLevel="1" x14ac:dyDescent="0.2">
      <c r="A199" s="491"/>
      <c r="B199" s="494"/>
      <c r="C199" s="534"/>
      <c r="D199" s="500"/>
      <c r="E199" s="506"/>
      <c r="F199" s="503"/>
      <c r="G199" s="320" t="s">
        <v>13</v>
      </c>
      <c r="H199" s="387">
        <f>+H198</f>
        <v>4</v>
      </c>
      <c r="I199" s="387">
        <f>+I198</f>
        <v>4</v>
      </c>
      <c r="J199" s="387"/>
      <c r="K199" s="394"/>
      <c r="L199" s="387">
        <f>SUM(L198)</f>
        <v>10</v>
      </c>
      <c r="M199" s="387">
        <f>SUM(M198)</f>
        <v>10</v>
      </c>
      <c r="N199" s="387"/>
      <c r="O199" s="394"/>
      <c r="P199" s="387">
        <f>+P198</f>
        <v>10</v>
      </c>
      <c r="Q199" s="388">
        <f>+Q198</f>
        <v>10</v>
      </c>
      <c r="R199" s="449"/>
      <c r="S199" s="387">
        <f>SUM(S198)</f>
        <v>10</v>
      </c>
      <c r="T199" s="389"/>
      <c r="U199" s="394"/>
      <c r="V199" s="189"/>
      <c r="W199" s="4"/>
      <c r="X199" s="4"/>
      <c r="Y199" s="4"/>
      <c r="Z199" s="4"/>
      <c r="AA199" s="4"/>
      <c r="AB199" s="4"/>
      <c r="AC199" s="4"/>
      <c r="AD199" s="4"/>
      <c r="AE199" s="411"/>
    </row>
    <row r="200" spans="1:33" ht="17.25" customHeight="1" x14ac:dyDescent="0.2">
      <c r="A200" s="489" t="s">
        <v>19</v>
      </c>
      <c r="B200" s="492" t="s">
        <v>21</v>
      </c>
      <c r="C200" s="534" t="s">
        <v>205</v>
      </c>
      <c r="D200" s="498" t="s">
        <v>317</v>
      </c>
      <c r="E200" s="504" t="s">
        <v>318</v>
      </c>
      <c r="F200" s="501" t="s">
        <v>25</v>
      </c>
      <c r="G200" s="322" t="s">
        <v>272</v>
      </c>
      <c r="H200" s="392"/>
      <c r="I200" s="392"/>
      <c r="J200" s="392"/>
      <c r="K200" s="393"/>
      <c r="L200" s="436">
        <v>92.6</v>
      </c>
      <c r="M200" s="435">
        <v>92.6</v>
      </c>
      <c r="N200" s="392">
        <v>10.4</v>
      </c>
      <c r="O200" s="393"/>
      <c r="P200" s="438">
        <v>92.6</v>
      </c>
      <c r="Q200" s="392">
        <v>92.6</v>
      </c>
      <c r="R200" s="448" t="s">
        <v>282</v>
      </c>
      <c r="S200" s="376">
        <v>30</v>
      </c>
      <c r="T200" s="392">
        <v>30</v>
      </c>
      <c r="U200" s="393">
        <v>30</v>
      </c>
    </row>
    <row r="201" spans="1:33" ht="15" customHeight="1" x14ac:dyDescent="0.2">
      <c r="A201" s="491"/>
      <c r="B201" s="494"/>
      <c r="C201" s="534"/>
      <c r="D201" s="500"/>
      <c r="E201" s="506"/>
      <c r="F201" s="503"/>
      <c r="G201" s="320" t="s">
        <v>13</v>
      </c>
      <c r="H201" s="387"/>
      <c r="I201" s="387"/>
      <c r="J201" s="387"/>
      <c r="K201" s="437"/>
      <c r="L201" s="387">
        <f>SUM(L200)</f>
        <v>92.6</v>
      </c>
      <c r="M201" s="387">
        <f>SUM(M200)</f>
        <v>92.6</v>
      </c>
      <c r="N201" s="387">
        <f>SUM(N200)</f>
        <v>10.4</v>
      </c>
      <c r="O201" s="437"/>
      <c r="P201" s="387">
        <f>+P200</f>
        <v>92.6</v>
      </c>
      <c r="Q201" s="388">
        <f>+Q200</f>
        <v>92.6</v>
      </c>
      <c r="R201" s="449"/>
      <c r="S201" s="387">
        <f>SUM(S200)</f>
        <v>30</v>
      </c>
      <c r="T201" s="389">
        <f>+T200</f>
        <v>30</v>
      </c>
      <c r="U201" s="394">
        <f>+U200</f>
        <v>30</v>
      </c>
    </row>
    <row r="202" spans="1:33" x14ac:dyDescent="0.2">
      <c r="A202" s="372" t="s">
        <v>19</v>
      </c>
      <c r="B202" s="373" t="s">
        <v>21</v>
      </c>
      <c r="C202" s="472" t="s">
        <v>14</v>
      </c>
      <c r="D202" s="472"/>
      <c r="E202" s="472"/>
      <c r="F202" s="472"/>
      <c r="G202" s="472"/>
      <c r="H202" s="245">
        <f>SUM(H143,H146,H150,H153,H158,H169+H156+H187+H189+H195+H197+H199+H191+H193)</f>
        <v>1763.7999999999997</v>
      </c>
      <c r="I202" s="245">
        <f>SUM(I143,I146,I150,I153,I158,I169+I156+I187+I189+I195+I197+I191+I199+I193)</f>
        <v>1717.9</v>
      </c>
      <c r="J202" s="245">
        <f>SUM(J143,J146,J150,J153,J158,J169+J156+J187+J189+J195+J197+J191+J193)</f>
        <v>691.19999999999993</v>
      </c>
      <c r="K202" s="245">
        <f>SUM(K143,K146,K150,K153,K158,K169+K156+K187+K189+K195+K197+K191+K193)</f>
        <v>27.099999999999998</v>
      </c>
      <c r="L202" s="245">
        <f>SUM(L143,L146,L150,L153,L158,L169+L156+L187+L189+L195+L197+L201+L191+L199+L193)</f>
        <v>2276.3999999999996</v>
      </c>
      <c r="M202" s="245">
        <f>SUM(M143,M146,M150,M153,M158,M169+M156+M187+M189+M195+M197+M201+M191+M199+M193)</f>
        <v>2249.3999999999996</v>
      </c>
      <c r="N202" s="245">
        <f>SUM(N143,N146,N150,N153,N158,N169+N156+N187+N189+N195+N197+N201+N191+N199+N193)</f>
        <v>891.4</v>
      </c>
      <c r="O202" s="245">
        <f>SUM(O143,O146,O150,O153,O158,O169+O156+O187+O189+O195+O197+O193)</f>
        <v>7</v>
      </c>
      <c r="P202" s="245">
        <f>SUM(P143,P146,P150,P153,P158,P169+P156+P187+P189+P195+P197+P191+P199+P201+P193)</f>
        <v>2204.9</v>
      </c>
      <c r="Q202" s="245">
        <f>SUM(Q143,Q146,Q150,Q153,Q158,Q169+Q156+Q187+Q189+Q195+Q197+Q191+Q199+Q201+Q193)</f>
        <v>2217.3000000000002</v>
      </c>
      <c r="R202" s="245" t="s">
        <v>31</v>
      </c>
      <c r="S202" s="301" t="s">
        <v>80</v>
      </c>
      <c r="T202" s="301" t="s">
        <v>80</v>
      </c>
      <c r="U202" s="395" t="s">
        <v>80</v>
      </c>
    </row>
    <row r="203" spans="1:33" ht="12.75" customHeight="1" thickBot="1" x14ac:dyDescent="0.25">
      <c r="A203" s="390" t="s">
        <v>19</v>
      </c>
      <c r="B203" s="391" t="s">
        <v>22</v>
      </c>
      <c r="C203" s="473" t="s">
        <v>73</v>
      </c>
      <c r="D203" s="473"/>
      <c r="E203" s="473"/>
      <c r="F203" s="473"/>
      <c r="G203" s="473"/>
      <c r="H203" s="473"/>
      <c r="I203" s="473"/>
      <c r="J203" s="473"/>
      <c r="K203" s="473"/>
      <c r="L203" s="473"/>
      <c r="M203" s="473"/>
      <c r="N203" s="473"/>
      <c r="O203" s="473"/>
      <c r="P203" s="473"/>
      <c r="Q203" s="473"/>
      <c r="R203" s="474"/>
      <c r="S203" s="474"/>
      <c r="T203" s="474"/>
      <c r="U203" s="475"/>
    </row>
    <row r="204" spans="1:33" ht="12" customHeight="1" x14ac:dyDescent="0.2">
      <c r="A204" s="478" t="s">
        <v>19</v>
      </c>
      <c r="B204" s="528" t="s">
        <v>22</v>
      </c>
      <c r="C204" s="522" t="s">
        <v>19</v>
      </c>
      <c r="D204" s="663" t="s">
        <v>35</v>
      </c>
      <c r="E204" s="605" t="s">
        <v>247</v>
      </c>
      <c r="F204" s="524" t="s">
        <v>108</v>
      </c>
      <c r="G204" s="309" t="s">
        <v>154</v>
      </c>
      <c r="H204" s="164">
        <v>6</v>
      </c>
      <c r="I204" s="164">
        <v>6</v>
      </c>
      <c r="J204" s="164">
        <v>2.8</v>
      </c>
      <c r="K204" s="164"/>
      <c r="L204" s="164">
        <v>6</v>
      </c>
      <c r="M204" s="164">
        <v>6</v>
      </c>
      <c r="N204" s="164">
        <v>3</v>
      </c>
      <c r="O204" s="164"/>
      <c r="P204" s="164">
        <v>6</v>
      </c>
      <c r="Q204" s="165">
        <v>6</v>
      </c>
      <c r="R204" s="476" t="s">
        <v>248</v>
      </c>
      <c r="S204" s="519">
        <v>3</v>
      </c>
      <c r="T204" s="517">
        <v>3</v>
      </c>
      <c r="U204" s="514">
        <v>3</v>
      </c>
    </row>
    <row r="205" spans="1:33" ht="15.75" customHeight="1" x14ac:dyDescent="0.2">
      <c r="A205" s="455"/>
      <c r="B205" s="472"/>
      <c r="C205" s="523"/>
      <c r="D205" s="529"/>
      <c r="E205" s="480"/>
      <c r="F205" s="525"/>
      <c r="G205" s="308" t="s">
        <v>155</v>
      </c>
      <c r="H205" s="385">
        <v>31.2</v>
      </c>
      <c r="I205" s="385">
        <v>31.2</v>
      </c>
      <c r="J205" s="385">
        <v>22</v>
      </c>
      <c r="K205" s="385"/>
      <c r="L205" s="385">
        <v>83.1</v>
      </c>
      <c r="M205" s="385">
        <v>83.1</v>
      </c>
      <c r="N205" s="385">
        <v>45</v>
      </c>
      <c r="O205" s="385"/>
      <c r="P205" s="385">
        <v>85</v>
      </c>
      <c r="Q205" s="384">
        <v>85</v>
      </c>
      <c r="R205" s="477"/>
      <c r="S205" s="520"/>
      <c r="T205" s="518"/>
      <c r="U205" s="515"/>
      <c r="V205" s="11"/>
      <c r="W205" s="11"/>
      <c r="X205" s="174"/>
      <c r="Y205" s="11"/>
      <c r="Z205" s="11"/>
      <c r="AA205" s="11"/>
      <c r="AB205" s="11"/>
      <c r="AC205" s="11"/>
      <c r="AD205" s="11"/>
      <c r="AE205" s="406"/>
      <c r="AF205" s="174"/>
      <c r="AG205" s="11"/>
    </row>
    <row r="206" spans="1:33" ht="17.25" customHeight="1" x14ac:dyDescent="0.2">
      <c r="A206" s="455"/>
      <c r="B206" s="472"/>
      <c r="C206" s="523"/>
      <c r="D206" s="529"/>
      <c r="E206" s="480"/>
      <c r="F206" s="525"/>
      <c r="G206" s="296" t="s">
        <v>13</v>
      </c>
      <c r="H206" s="19">
        <f t="shared" ref="H206:Q206" si="159">SUM(H204:H205)</f>
        <v>37.200000000000003</v>
      </c>
      <c r="I206" s="19">
        <f t="shared" si="159"/>
        <v>37.200000000000003</v>
      </c>
      <c r="J206" s="19">
        <f t="shared" si="159"/>
        <v>24.8</v>
      </c>
      <c r="K206" s="19">
        <f t="shared" si="159"/>
        <v>0</v>
      </c>
      <c r="L206" s="19">
        <f t="shared" ref="L206:O206" si="160">SUM(L204:L205)</f>
        <v>89.1</v>
      </c>
      <c r="M206" s="19">
        <f t="shared" si="160"/>
        <v>89.1</v>
      </c>
      <c r="N206" s="19">
        <f t="shared" si="160"/>
        <v>48</v>
      </c>
      <c r="O206" s="19">
        <f t="shared" si="160"/>
        <v>0</v>
      </c>
      <c r="P206" s="19">
        <f t="shared" si="159"/>
        <v>91</v>
      </c>
      <c r="Q206" s="20">
        <f t="shared" si="159"/>
        <v>91</v>
      </c>
      <c r="R206" s="477"/>
      <c r="S206" s="18">
        <f>S204</f>
        <v>3</v>
      </c>
      <c r="T206" s="19">
        <f>T204</f>
        <v>3</v>
      </c>
      <c r="U206" s="20">
        <f>U204</f>
        <v>3</v>
      </c>
      <c r="V206" s="11"/>
      <c r="W206" s="11"/>
      <c r="X206" s="11"/>
      <c r="Y206" s="11"/>
      <c r="Z206" s="11"/>
      <c r="AA206" s="11"/>
      <c r="AB206" s="11"/>
      <c r="AC206" s="11"/>
      <c r="AD206" s="11"/>
      <c r="AE206" s="406"/>
      <c r="AF206" s="11"/>
      <c r="AG206" s="11"/>
    </row>
    <row r="207" spans="1:33" ht="17.25" customHeight="1" x14ac:dyDescent="0.2">
      <c r="A207" s="455" t="s">
        <v>19</v>
      </c>
      <c r="B207" s="457" t="s">
        <v>22</v>
      </c>
      <c r="C207" s="459" t="s">
        <v>20</v>
      </c>
      <c r="D207" s="529" t="s">
        <v>263</v>
      </c>
      <c r="E207" s="480" t="s">
        <v>259</v>
      </c>
      <c r="F207" s="525" t="s">
        <v>222</v>
      </c>
      <c r="G207" s="310" t="s">
        <v>154</v>
      </c>
      <c r="H207" s="378"/>
      <c r="I207" s="378"/>
      <c r="J207" s="378"/>
      <c r="K207" s="378"/>
      <c r="L207" s="378"/>
      <c r="M207" s="378"/>
      <c r="N207" s="378"/>
      <c r="O207" s="378"/>
      <c r="P207" s="378"/>
      <c r="Q207" s="380"/>
      <c r="R207" s="477" t="s">
        <v>74</v>
      </c>
      <c r="S207" s="516">
        <v>10</v>
      </c>
      <c r="T207" s="479">
        <v>10</v>
      </c>
      <c r="U207" s="521">
        <v>10</v>
      </c>
      <c r="V207" s="11"/>
      <c r="W207" s="11"/>
      <c r="X207" s="11"/>
      <c r="Y207" s="11"/>
      <c r="Z207" s="11"/>
      <c r="AA207" s="11"/>
      <c r="AB207" s="11"/>
      <c r="AC207" s="11"/>
      <c r="AD207" s="11"/>
      <c r="AE207" s="406"/>
      <c r="AF207" s="11"/>
      <c r="AG207" s="11"/>
    </row>
    <row r="208" spans="1:33" ht="16.5" customHeight="1" x14ac:dyDescent="0.2">
      <c r="A208" s="455"/>
      <c r="B208" s="457"/>
      <c r="C208" s="459"/>
      <c r="D208" s="529"/>
      <c r="E208" s="480"/>
      <c r="F208" s="525"/>
      <c r="G208" s="310" t="s">
        <v>241</v>
      </c>
      <c r="H208" s="378">
        <v>9.33</v>
      </c>
      <c r="I208" s="378">
        <v>0.53</v>
      </c>
      <c r="J208" s="378"/>
      <c r="K208" s="378">
        <v>8.8000000000000007</v>
      </c>
      <c r="L208" s="378">
        <v>6</v>
      </c>
      <c r="M208" s="378">
        <v>6</v>
      </c>
      <c r="N208" s="378"/>
      <c r="O208" s="378"/>
      <c r="P208" s="378">
        <v>6</v>
      </c>
      <c r="Q208" s="380">
        <v>6</v>
      </c>
      <c r="R208" s="477"/>
      <c r="S208" s="516"/>
      <c r="T208" s="479"/>
      <c r="U208" s="521"/>
      <c r="V208" s="11"/>
      <c r="W208" s="11"/>
      <c r="X208" s="11"/>
      <c r="Y208" s="11"/>
      <c r="Z208" s="11"/>
      <c r="AA208" s="11"/>
      <c r="AB208" s="11"/>
      <c r="AC208" s="11"/>
      <c r="AD208" s="11"/>
      <c r="AE208" s="406"/>
      <c r="AF208" s="11"/>
      <c r="AG208" s="11"/>
    </row>
    <row r="209" spans="1:33" ht="17.25" customHeight="1" x14ac:dyDescent="0.2">
      <c r="A209" s="455"/>
      <c r="B209" s="457"/>
      <c r="C209" s="459"/>
      <c r="D209" s="529"/>
      <c r="E209" s="480"/>
      <c r="F209" s="525"/>
      <c r="G209" s="310" t="s">
        <v>152</v>
      </c>
      <c r="H209" s="378"/>
      <c r="I209" s="378"/>
      <c r="J209" s="378"/>
      <c r="K209" s="378"/>
      <c r="L209" s="378"/>
      <c r="M209" s="378"/>
      <c r="N209" s="378"/>
      <c r="O209" s="378"/>
      <c r="P209" s="378"/>
      <c r="Q209" s="380"/>
      <c r="R209" s="477"/>
      <c r="S209" s="516"/>
      <c r="T209" s="479"/>
      <c r="U209" s="521"/>
      <c r="V209" s="312"/>
      <c r="W209" s="312"/>
      <c r="X209" s="11"/>
      <c r="Y209" s="11"/>
      <c r="Z209" s="11"/>
      <c r="AA209" s="11"/>
      <c r="AB209" s="11"/>
      <c r="AC209" s="11"/>
      <c r="AD209" s="11"/>
      <c r="AE209" s="406"/>
      <c r="AF209" s="11"/>
      <c r="AG209" s="11"/>
    </row>
    <row r="210" spans="1:33" ht="18.75" customHeight="1" x14ac:dyDescent="0.2">
      <c r="A210" s="455"/>
      <c r="B210" s="457"/>
      <c r="C210" s="459"/>
      <c r="D210" s="529"/>
      <c r="E210" s="480"/>
      <c r="F210" s="525"/>
      <c r="G210" s="324" t="s">
        <v>13</v>
      </c>
      <c r="H210" s="113">
        <f>SUM(H207:H209)</f>
        <v>9.33</v>
      </c>
      <c r="I210" s="113">
        <f t="shared" ref="I210:Q210" si="161">SUM(I207:I209)</f>
        <v>0.53</v>
      </c>
      <c r="J210" s="113">
        <f t="shared" si="161"/>
        <v>0</v>
      </c>
      <c r="K210" s="113">
        <f t="shared" si="161"/>
        <v>8.8000000000000007</v>
      </c>
      <c r="L210" s="113">
        <f>SUM(L207:L209)</f>
        <v>6</v>
      </c>
      <c r="M210" s="113">
        <f t="shared" ref="M210:O210" si="162">SUM(M207:M209)</f>
        <v>6</v>
      </c>
      <c r="N210" s="113">
        <f t="shared" si="162"/>
        <v>0</v>
      </c>
      <c r="O210" s="113">
        <f t="shared" si="162"/>
        <v>0</v>
      </c>
      <c r="P210" s="113">
        <f t="shared" si="161"/>
        <v>6</v>
      </c>
      <c r="Q210" s="114">
        <f t="shared" si="161"/>
        <v>6</v>
      </c>
      <c r="R210" s="477"/>
      <c r="S210" s="112">
        <f>SUM(S207)</f>
        <v>10</v>
      </c>
      <c r="T210" s="113">
        <f>SUM(T207)</f>
        <v>10</v>
      </c>
      <c r="U210" s="114">
        <f>SUM(U207)</f>
        <v>10</v>
      </c>
      <c r="V210" s="11"/>
      <c r="W210" s="11"/>
      <c r="X210" s="11"/>
      <c r="Y210" s="11"/>
      <c r="Z210" s="11"/>
      <c r="AA210" s="11"/>
      <c r="AB210" s="11"/>
      <c r="AC210" s="11"/>
      <c r="AD210" s="11"/>
      <c r="AE210" s="406"/>
      <c r="AF210" s="11"/>
      <c r="AG210" s="11"/>
    </row>
    <row r="211" spans="1:33" ht="29.25" customHeight="1" x14ac:dyDescent="0.2">
      <c r="A211" s="455" t="s">
        <v>19</v>
      </c>
      <c r="B211" s="457" t="s">
        <v>22</v>
      </c>
      <c r="C211" s="459" t="s">
        <v>21</v>
      </c>
      <c r="D211" s="529" t="s">
        <v>260</v>
      </c>
      <c r="E211" s="480" t="s">
        <v>148</v>
      </c>
      <c r="F211" s="525" t="s">
        <v>290</v>
      </c>
      <c r="G211" s="311" t="s">
        <v>155</v>
      </c>
      <c r="H211" s="378">
        <v>287</v>
      </c>
      <c r="I211" s="378">
        <v>287</v>
      </c>
      <c r="J211" s="378"/>
      <c r="K211" s="378"/>
      <c r="L211" s="378">
        <v>151.4</v>
      </c>
      <c r="M211" s="378">
        <v>29.7</v>
      </c>
      <c r="N211" s="378"/>
      <c r="O211" s="378">
        <v>121.7</v>
      </c>
      <c r="P211" s="378">
        <v>160</v>
      </c>
      <c r="Q211" s="380">
        <v>160</v>
      </c>
      <c r="R211" s="470" t="s">
        <v>104</v>
      </c>
      <c r="S211" s="377"/>
      <c r="T211" s="378"/>
      <c r="U211" s="380"/>
      <c r="V211" s="11"/>
      <c r="W211" s="11"/>
      <c r="X211" s="11"/>
      <c r="Y211" s="11"/>
      <c r="Z211" s="11"/>
      <c r="AA211" s="11"/>
      <c r="AB211" s="11"/>
      <c r="AC211" s="11"/>
      <c r="AD211" s="11"/>
      <c r="AE211" s="406"/>
      <c r="AF211" s="11"/>
      <c r="AG211" s="11"/>
    </row>
    <row r="212" spans="1:33" ht="18.75" customHeight="1" x14ac:dyDescent="0.2">
      <c r="A212" s="455"/>
      <c r="B212" s="457"/>
      <c r="C212" s="459"/>
      <c r="D212" s="529"/>
      <c r="E212" s="480"/>
      <c r="F212" s="525"/>
      <c r="G212" s="324" t="s">
        <v>13</v>
      </c>
      <c r="H212" s="113">
        <f>+H211</f>
        <v>287</v>
      </c>
      <c r="I212" s="113">
        <f t="shared" ref="I212:Q212" si="163">+I211</f>
        <v>287</v>
      </c>
      <c r="J212" s="113">
        <f t="shared" si="163"/>
        <v>0</v>
      </c>
      <c r="K212" s="113">
        <f t="shared" si="163"/>
        <v>0</v>
      </c>
      <c r="L212" s="113">
        <f>+L211</f>
        <v>151.4</v>
      </c>
      <c r="M212" s="113">
        <f t="shared" ref="M212:O212" si="164">+M211</f>
        <v>29.7</v>
      </c>
      <c r="N212" s="113">
        <f t="shared" si="164"/>
        <v>0</v>
      </c>
      <c r="O212" s="113">
        <f t="shared" si="164"/>
        <v>121.7</v>
      </c>
      <c r="P212" s="113">
        <f t="shared" si="163"/>
        <v>160</v>
      </c>
      <c r="Q212" s="114">
        <f t="shared" si="163"/>
        <v>160</v>
      </c>
      <c r="R212" s="471"/>
      <c r="S212" s="120">
        <f>+S211</f>
        <v>0</v>
      </c>
      <c r="T212" s="118">
        <f>+T211</f>
        <v>0</v>
      </c>
      <c r="U212" s="119">
        <f>+U211</f>
        <v>0</v>
      </c>
      <c r="V212" s="11"/>
      <c r="W212" s="11"/>
      <c r="X212" s="11"/>
      <c r="Y212" s="11"/>
      <c r="Z212" s="11"/>
      <c r="AA212" s="11"/>
      <c r="AB212" s="11"/>
      <c r="AC212" s="11"/>
      <c r="AD212" s="11"/>
      <c r="AE212" s="406"/>
      <c r="AF212" s="11"/>
      <c r="AG212" s="11"/>
    </row>
    <row r="213" spans="1:33" ht="18.75" customHeight="1" x14ac:dyDescent="0.2">
      <c r="A213" s="455" t="s">
        <v>19</v>
      </c>
      <c r="B213" s="701">
        <v>4</v>
      </c>
      <c r="C213" s="459" t="s">
        <v>22</v>
      </c>
      <c r="D213" s="529" t="s">
        <v>249</v>
      </c>
      <c r="E213" s="480" t="s">
        <v>41</v>
      </c>
      <c r="F213" s="702" t="s">
        <v>108</v>
      </c>
      <c r="G213" s="311" t="s">
        <v>155</v>
      </c>
      <c r="H213" s="378">
        <v>53.6</v>
      </c>
      <c r="I213" s="378">
        <v>53.6</v>
      </c>
      <c r="J213" s="378">
        <v>37</v>
      </c>
      <c r="K213" s="378"/>
      <c r="L213" s="378">
        <v>104.9</v>
      </c>
      <c r="M213" s="378">
        <v>104.9</v>
      </c>
      <c r="N213" s="378">
        <v>85.4</v>
      </c>
      <c r="O213" s="378"/>
      <c r="P213" s="378">
        <v>105</v>
      </c>
      <c r="Q213" s="380">
        <v>105</v>
      </c>
      <c r="R213" s="470" t="s">
        <v>104</v>
      </c>
      <c r="S213" s="378">
        <v>6.3</v>
      </c>
      <c r="T213" s="378">
        <v>6.3</v>
      </c>
      <c r="U213" s="380">
        <v>6.3</v>
      </c>
      <c r="V213" s="11"/>
      <c r="W213" s="11"/>
      <c r="X213" s="11"/>
      <c r="Y213" s="11"/>
      <c r="Z213" s="11"/>
      <c r="AA213" s="11"/>
      <c r="AB213" s="11"/>
      <c r="AC213" s="11"/>
      <c r="AD213" s="11"/>
      <c r="AE213" s="406"/>
      <c r="AF213" s="11"/>
      <c r="AG213" s="11"/>
    </row>
    <row r="214" spans="1:33" ht="18.75" customHeight="1" x14ac:dyDescent="0.2">
      <c r="A214" s="455"/>
      <c r="B214" s="457"/>
      <c r="C214" s="459"/>
      <c r="D214" s="529"/>
      <c r="E214" s="480"/>
      <c r="F214" s="702"/>
      <c r="G214" s="324" t="s">
        <v>13</v>
      </c>
      <c r="H214" s="113">
        <f>SUM(H213)</f>
        <v>53.6</v>
      </c>
      <c r="I214" s="113">
        <f>+I213</f>
        <v>53.6</v>
      </c>
      <c r="J214" s="113">
        <f t="shared" ref="J214:Q214" si="165">SUM(J213)</f>
        <v>37</v>
      </c>
      <c r="K214" s="113">
        <f t="shared" si="165"/>
        <v>0</v>
      </c>
      <c r="L214" s="113">
        <f t="shared" si="165"/>
        <v>104.9</v>
      </c>
      <c r="M214" s="113">
        <f t="shared" si="165"/>
        <v>104.9</v>
      </c>
      <c r="N214" s="113">
        <f t="shared" si="165"/>
        <v>85.4</v>
      </c>
      <c r="O214" s="113">
        <f t="shared" si="165"/>
        <v>0</v>
      </c>
      <c r="P214" s="113">
        <f t="shared" si="165"/>
        <v>105</v>
      </c>
      <c r="Q214" s="114">
        <f t="shared" si="165"/>
        <v>105</v>
      </c>
      <c r="R214" s="471"/>
      <c r="S214" s="113">
        <f>SUM(S213)</f>
        <v>6.3</v>
      </c>
      <c r="T214" s="113">
        <f>SUM(T213)</f>
        <v>6.3</v>
      </c>
      <c r="U214" s="114">
        <f>SUM(U213)</f>
        <v>6.3</v>
      </c>
      <c r="V214" s="11"/>
      <c r="W214" s="11"/>
      <c r="X214" s="11"/>
      <c r="Y214" s="11"/>
      <c r="Z214" s="11"/>
      <c r="AA214" s="11"/>
      <c r="AB214" s="11"/>
      <c r="AC214" s="11"/>
      <c r="AD214" s="11"/>
      <c r="AE214" s="406"/>
      <c r="AF214" s="11"/>
      <c r="AG214" s="11"/>
    </row>
    <row r="215" spans="1:33" ht="18.75" customHeight="1" x14ac:dyDescent="0.2">
      <c r="A215" s="706" t="s">
        <v>19</v>
      </c>
      <c r="B215" s="708" t="s">
        <v>22</v>
      </c>
      <c r="C215" s="710" t="s">
        <v>23</v>
      </c>
      <c r="D215" s="601" t="s">
        <v>267</v>
      </c>
      <c r="E215" s="685" t="s">
        <v>264</v>
      </c>
      <c r="F215" s="712" t="s">
        <v>290</v>
      </c>
      <c r="G215" s="311" t="s">
        <v>152</v>
      </c>
      <c r="H215" s="378">
        <v>39</v>
      </c>
      <c r="I215" s="378">
        <v>39</v>
      </c>
      <c r="J215" s="378"/>
      <c r="K215" s="6"/>
      <c r="L215" s="378">
        <v>50</v>
      </c>
      <c r="M215" s="378">
        <v>50</v>
      </c>
      <c r="N215" s="6"/>
      <c r="O215" s="378"/>
      <c r="P215" s="378">
        <v>50</v>
      </c>
      <c r="Q215" s="380">
        <v>50</v>
      </c>
      <c r="R215" s="450" t="s">
        <v>265</v>
      </c>
      <c r="S215" s="378">
        <v>100</v>
      </c>
      <c r="T215" s="378">
        <v>100</v>
      </c>
      <c r="U215" s="380">
        <v>100</v>
      </c>
      <c r="V215" s="11"/>
      <c r="W215" s="11"/>
      <c r="X215" s="11"/>
      <c r="Y215" s="11"/>
      <c r="Z215" s="11"/>
      <c r="AA215" s="11"/>
      <c r="AB215" s="11"/>
      <c r="AC215" s="11"/>
      <c r="AD215" s="11"/>
      <c r="AE215" s="406"/>
      <c r="AF215" s="11"/>
      <c r="AG215" s="11"/>
    </row>
    <row r="216" spans="1:33" ht="18.75" customHeight="1" thickBot="1" x14ac:dyDescent="0.25">
      <c r="A216" s="707"/>
      <c r="B216" s="709"/>
      <c r="C216" s="711"/>
      <c r="D216" s="463"/>
      <c r="E216" s="466"/>
      <c r="F216" s="469"/>
      <c r="G216" s="325" t="s">
        <v>13</v>
      </c>
      <c r="H216" s="326">
        <f>SUM(H215)</f>
        <v>39</v>
      </c>
      <c r="I216" s="326">
        <f t="shared" ref="I216:Q216" si="166">SUM(I215)</f>
        <v>39</v>
      </c>
      <c r="J216" s="326">
        <f t="shared" si="166"/>
        <v>0</v>
      </c>
      <c r="K216" s="326">
        <f t="shared" si="166"/>
        <v>0</v>
      </c>
      <c r="L216" s="326">
        <f t="shared" si="166"/>
        <v>50</v>
      </c>
      <c r="M216" s="326">
        <f t="shared" si="166"/>
        <v>50</v>
      </c>
      <c r="N216" s="326">
        <f t="shared" si="166"/>
        <v>0</v>
      </c>
      <c r="O216" s="326">
        <f t="shared" si="166"/>
        <v>0</v>
      </c>
      <c r="P216" s="326">
        <f t="shared" si="166"/>
        <v>50</v>
      </c>
      <c r="Q216" s="326">
        <f t="shared" si="166"/>
        <v>50</v>
      </c>
      <c r="R216" s="451"/>
      <c r="S216" s="113">
        <f>SUM(S215)</f>
        <v>100</v>
      </c>
      <c r="T216" s="113">
        <f>SUM(T215)</f>
        <v>100</v>
      </c>
      <c r="U216" s="114">
        <f>SUM(U215)</f>
        <v>100</v>
      </c>
      <c r="V216" s="11"/>
      <c r="W216" s="11"/>
      <c r="X216" s="11"/>
      <c r="Y216" s="11"/>
      <c r="Z216" s="11"/>
      <c r="AA216" s="11"/>
      <c r="AB216" s="11"/>
      <c r="AC216" s="11"/>
      <c r="AD216" s="11"/>
      <c r="AE216" s="406"/>
      <c r="AF216" s="11"/>
      <c r="AG216" s="11"/>
    </row>
    <row r="217" spans="1:33" ht="18.75" customHeight="1" x14ac:dyDescent="0.2">
      <c r="A217" s="455" t="s">
        <v>19</v>
      </c>
      <c r="B217" s="457" t="s">
        <v>22</v>
      </c>
      <c r="C217" s="459" t="s">
        <v>24</v>
      </c>
      <c r="D217" s="461" t="s">
        <v>303</v>
      </c>
      <c r="E217" s="464" t="s">
        <v>247</v>
      </c>
      <c r="F217" s="467" t="s">
        <v>108</v>
      </c>
      <c r="G217" s="359" t="s">
        <v>153</v>
      </c>
      <c r="H217" s="347"/>
      <c r="I217" s="347"/>
      <c r="J217" s="347"/>
      <c r="K217" s="347"/>
      <c r="L217" s="350"/>
      <c r="M217" s="350"/>
      <c r="N217" s="347"/>
      <c r="O217" s="347"/>
      <c r="P217" s="350"/>
      <c r="Q217" s="380"/>
      <c r="R217" s="452" t="s">
        <v>265</v>
      </c>
      <c r="S217" s="113"/>
      <c r="T217" s="113"/>
      <c r="U217" s="114"/>
      <c r="V217" s="11"/>
      <c r="W217" s="11"/>
      <c r="X217" s="11"/>
      <c r="Y217" s="11"/>
      <c r="Z217" s="11"/>
      <c r="AA217" s="11"/>
      <c r="AB217" s="11"/>
      <c r="AC217" s="11"/>
      <c r="AD217" s="11"/>
      <c r="AE217" s="406"/>
      <c r="AF217" s="11"/>
      <c r="AG217" s="11"/>
    </row>
    <row r="218" spans="1:33" ht="13.5" customHeight="1" x14ac:dyDescent="0.2">
      <c r="A218" s="455"/>
      <c r="B218" s="457"/>
      <c r="C218" s="459"/>
      <c r="D218" s="462"/>
      <c r="E218" s="465"/>
      <c r="F218" s="468"/>
      <c r="G218" s="311" t="s">
        <v>152</v>
      </c>
      <c r="H218" s="378"/>
      <c r="I218" s="378"/>
      <c r="J218" s="378"/>
      <c r="K218" s="6"/>
      <c r="L218" s="378"/>
      <c r="M218" s="378"/>
      <c r="N218" s="378"/>
      <c r="O218" s="378"/>
      <c r="P218" s="378"/>
      <c r="Q218" s="380"/>
      <c r="R218" s="453"/>
      <c r="S218" s="378"/>
      <c r="T218" s="378"/>
      <c r="U218" s="380"/>
    </row>
    <row r="219" spans="1:33" ht="14.25" customHeight="1" thickBot="1" x14ac:dyDescent="0.25">
      <c r="A219" s="456"/>
      <c r="B219" s="458"/>
      <c r="C219" s="460"/>
      <c r="D219" s="463"/>
      <c r="E219" s="466"/>
      <c r="F219" s="469"/>
      <c r="G219" s="325" t="s">
        <v>13</v>
      </c>
      <c r="H219" s="326">
        <f>SUM(H218)</f>
        <v>0</v>
      </c>
      <c r="I219" s="326">
        <f t="shared" ref="I219:K219" si="167">SUM(I218)</f>
        <v>0</v>
      </c>
      <c r="J219" s="326">
        <f t="shared" si="167"/>
        <v>0</v>
      </c>
      <c r="K219" s="326">
        <f t="shared" si="167"/>
        <v>0</v>
      </c>
      <c r="L219" s="326">
        <f>+L217+L218</f>
        <v>0</v>
      </c>
      <c r="M219" s="326">
        <f t="shared" ref="M219:Q219" si="168">+M217+M218</f>
        <v>0</v>
      </c>
      <c r="N219" s="326">
        <f t="shared" si="168"/>
        <v>0</v>
      </c>
      <c r="O219" s="326">
        <f t="shared" si="168"/>
        <v>0</v>
      </c>
      <c r="P219" s="326">
        <f t="shared" si="168"/>
        <v>0</v>
      </c>
      <c r="Q219" s="326">
        <f t="shared" si="168"/>
        <v>0</v>
      </c>
      <c r="R219" s="454"/>
      <c r="S219" s="326">
        <f>SUM(S218)</f>
        <v>0</v>
      </c>
      <c r="T219" s="326">
        <f>SUM(T218)</f>
        <v>0</v>
      </c>
      <c r="U219" s="396">
        <f>SUM(U218)</f>
        <v>0</v>
      </c>
    </row>
    <row r="220" spans="1:33" ht="13.5" customHeight="1" thickBot="1" x14ac:dyDescent="0.25">
      <c r="A220" s="397"/>
      <c r="B220" s="398"/>
      <c r="C220" s="484" t="s">
        <v>14</v>
      </c>
      <c r="D220" s="484"/>
      <c r="E220" s="484"/>
      <c r="F220" s="484"/>
      <c r="G220" s="484"/>
      <c r="H220" s="399">
        <f>+H206+H210+H212+H214+H219+H216</f>
        <v>426.13</v>
      </c>
      <c r="I220" s="399">
        <f>+I206+I210+I212+I214+I219+I216</f>
        <v>417.33000000000004</v>
      </c>
      <c r="J220" s="399">
        <f t="shared" ref="J220:Q220" si="169">+J206+J210+J212+J214+J219+J216</f>
        <v>61.8</v>
      </c>
      <c r="K220" s="399">
        <f t="shared" si="169"/>
        <v>8.8000000000000007</v>
      </c>
      <c r="L220" s="399">
        <f t="shared" si="169"/>
        <v>401.4</v>
      </c>
      <c r="M220" s="399">
        <f t="shared" si="169"/>
        <v>279.7</v>
      </c>
      <c r="N220" s="399">
        <f t="shared" si="169"/>
        <v>133.4</v>
      </c>
      <c r="O220" s="399">
        <f t="shared" si="169"/>
        <v>121.7</v>
      </c>
      <c r="P220" s="399">
        <f t="shared" si="169"/>
        <v>412</v>
      </c>
      <c r="Q220" s="399">
        <f t="shared" si="169"/>
        <v>412</v>
      </c>
      <c r="R220" s="399" t="s">
        <v>31</v>
      </c>
      <c r="S220" s="400" t="s">
        <v>80</v>
      </c>
      <c r="T220" s="400" t="s">
        <v>80</v>
      </c>
      <c r="U220" s="401" t="s">
        <v>80</v>
      </c>
      <c r="AE220" s="412"/>
    </row>
    <row r="221" spans="1:33" ht="11.25" customHeight="1" thickBot="1" x14ac:dyDescent="0.25">
      <c r="A221" s="297" t="s">
        <v>19</v>
      </c>
      <c r="B221" s="691" t="s">
        <v>15</v>
      </c>
      <c r="C221" s="691"/>
      <c r="D221" s="691"/>
      <c r="E221" s="691"/>
      <c r="F221" s="691"/>
      <c r="G221" s="692"/>
      <c r="H221" s="298">
        <f t="shared" ref="H221:Q221" si="170">SUM(H79,H140,H202,H220)</f>
        <v>10036.73</v>
      </c>
      <c r="I221" s="298">
        <f t="shared" si="170"/>
        <v>9982.0300000000007</v>
      </c>
      <c r="J221" s="298">
        <f t="shared" si="170"/>
        <v>1023.6999999999998</v>
      </c>
      <c r="K221" s="298">
        <f t="shared" si="170"/>
        <v>35.9</v>
      </c>
      <c r="L221" s="298">
        <f t="shared" si="170"/>
        <v>11243.9</v>
      </c>
      <c r="M221" s="298">
        <f t="shared" si="170"/>
        <v>11145.2</v>
      </c>
      <c r="N221" s="298">
        <f t="shared" si="170"/>
        <v>1477.3000000000002</v>
      </c>
      <c r="O221" s="298">
        <f t="shared" si="170"/>
        <v>128.69999999999999</v>
      </c>
      <c r="P221" s="298">
        <f t="shared" si="170"/>
        <v>11425.6</v>
      </c>
      <c r="Q221" s="298">
        <f t="shared" si="170"/>
        <v>11613.5</v>
      </c>
      <c r="R221" s="244" t="s">
        <v>31</v>
      </c>
      <c r="S221" s="298" t="s">
        <v>31</v>
      </c>
      <c r="T221" s="299" t="s">
        <v>31</v>
      </c>
      <c r="U221" s="300" t="s">
        <v>31</v>
      </c>
    </row>
    <row r="222" spans="1:33" ht="11.25" customHeight="1" thickBot="1" x14ac:dyDescent="0.25">
      <c r="A222" s="481" t="s">
        <v>16</v>
      </c>
      <c r="B222" s="482"/>
      <c r="C222" s="482"/>
      <c r="D222" s="482"/>
      <c r="E222" s="482"/>
      <c r="F222" s="482"/>
      <c r="G222" s="483"/>
      <c r="H222" s="71">
        <f>SUM(H221)</f>
        <v>10036.73</v>
      </c>
      <c r="I222" s="72">
        <f t="shared" ref="I222:Q222" si="171">SUM(I221)</f>
        <v>9982.0300000000007</v>
      </c>
      <c r="J222" s="72">
        <f t="shared" si="171"/>
        <v>1023.6999999999998</v>
      </c>
      <c r="K222" s="73">
        <f t="shared" si="171"/>
        <v>35.9</v>
      </c>
      <c r="L222" s="302">
        <f t="shared" si="171"/>
        <v>11243.9</v>
      </c>
      <c r="M222" s="72">
        <f t="shared" si="171"/>
        <v>11145.2</v>
      </c>
      <c r="N222" s="72">
        <f t="shared" si="171"/>
        <v>1477.3000000000002</v>
      </c>
      <c r="O222" s="73">
        <f t="shared" si="171"/>
        <v>128.69999999999999</v>
      </c>
      <c r="P222" s="74">
        <f t="shared" si="171"/>
        <v>11425.6</v>
      </c>
      <c r="Q222" s="169">
        <f t="shared" si="171"/>
        <v>11613.5</v>
      </c>
      <c r="R222" s="75" t="s">
        <v>31</v>
      </c>
      <c r="S222" s="71" t="s">
        <v>31</v>
      </c>
      <c r="T222" s="72" t="s">
        <v>31</v>
      </c>
      <c r="U222" s="73" t="s">
        <v>31</v>
      </c>
    </row>
    <row r="223" spans="1:33" ht="11.25" customHeight="1" x14ac:dyDescent="0.2"/>
    <row r="224" spans="1:33" ht="11.25" customHeight="1" x14ac:dyDescent="0.2"/>
    <row r="225" spans="1:21" x14ac:dyDescent="0.2">
      <c r="A225" s="696" t="s">
        <v>32</v>
      </c>
      <c r="B225" s="696"/>
      <c r="C225" s="697" t="s">
        <v>50</v>
      </c>
      <c r="D225" s="697"/>
      <c r="E225" s="697"/>
      <c r="F225" s="697"/>
      <c r="G225" s="351" t="s">
        <v>152</v>
      </c>
      <c r="H225" s="352">
        <f>+H21+H41+H48+H50+H54+H57+H75+H122+H128+H132+H136+H144+H152+H157+H168+H186+H196+H209+H218+H149+H215+H198</f>
        <v>2561.6</v>
      </c>
      <c r="I225" s="352">
        <f>+I21+I41+I48+I50+I54+I57+I75+I122+I128+I132+I136+I144+I152+I157+I168+I186+I196+I209+I218+I149+I215+I198</f>
        <v>2561.6</v>
      </c>
      <c r="J225" s="352">
        <f>+J21+J41+J48+J50+J54+J57+J75+J122+J128+J132+J136+J144+J152+J157+J168+J186+J196+J209+J218+J149+J215+J198</f>
        <v>555.29999999999995</v>
      </c>
      <c r="K225" s="352">
        <f>+K21+K41+K48+K50+K54+K57+K75+K122+K128+K132+K136+K144+K152+K157+K168+K186+K196+K209+K218+K149+K215+K198</f>
        <v>1.8</v>
      </c>
      <c r="L225" s="352">
        <f>+L21+L41+L48+L50+L54+L57+L75+L122+L128+L132+L136+L144+L152+L157+L168+L186+L196+L209+L218+L149+L215+L199</f>
        <v>3160</v>
      </c>
      <c r="M225" s="352">
        <f>+M21+M41+M48+M50+M54+M57+M75+M122+M128+M132+M136+M144+M152+M157+M168+M186+M196+M209+M218+M149+M215+M199</f>
        <v>3158</v>
      </c>
      <c r="N225" s="352">
        <f>+N21+N41+N48+N50+N54+N57+N75+N122+N128+N132+N136+N144+N152+N157+N168+N186+N196+N209+N218+N149+N215</f>
        <v>752.4</v>
      </c>
      <c r="O225" s="352">
        <f>+O21+O41+O48+O50+O54+O57+O75+O122+O128+O132+O136+O144+O152+O157+O168+O186+O196+O209+O218+O149+O215</f>
        <v>2</v>
      </c>
      <c r="P225" s="352">
        <f>+P21+P41+P48+P50+P54+P57+P75+P122+P128+P132+P136+P144+P152+P157+P168+P186+P196+P209+P218+P149+P215+P198</f>
        <v>3226.8</v>
      </c>
      <c r="Q225" s="352">
        <f>+Q21+Q41+Q48+Q50+Q54+Q57+Q75+Q122+Q128+Q132+Q136+Q144+Q152+Q157+Q168+Q186+Q196+Q209+Q218+Q149+Q215+Q198</f>
        <v>3279.1</v>
      </c>
      <c r="R225" s="16"/>
      <c r="S225" s="16"/>
    </row>
    <row r="226" spans="1:21" ht="22.5" customHeight="1" x14ac:dyDescent="0.2">
      <c r="A226" s="696"/>
      <c r="B226" s="696"/>
      <c r="C226" s="697" t="s">
        <v>53</v>
      </c>
      <c r="D226" s="697"/>
      <c r="E226" s="697"/>
      <c r="F226" s="697"/>
      <c r="G226" s="351" t="s">
        <v>153</v>
      </c>
      <c r="H226" s="352">
        <f>+H13+H15+H17+H19+H77+H126+H134+H151+H185+H147+H167</f>
        <v>5682.7999999999993</v>
      </c>
      <c r="I226" s="352">
        <f>+I13+I15+I17+I19+I77+I126+I134+I151+I185+I147+I167</f>
        <v>5682.7999999999993</v>
      </c>
      <c r="J226" s="352">
        <f>+J13+J15+J17+J19+J77+J126+J134+J151+J185+J147+J167</f>
        <v>0</v>
      </c>
      <c r="K226" s="352">
        <f>+K13+K15+K17+K19+K77+K126+K134+K151+K185+K147+K167</f>
        <v>0</v>
      </c>
      <c r="L226" s="352">
        <f>+L13+L15+L17+L19+L77+L126+L134+L151+L185+L147+L167+M217</f>
        <v>5988</v>
      </c>
      <c r="M226" s="352">
        <f>+M13+M15+M17+M19+M77+M126+M134+M151+M185+M147+M167+M217</f>
        <v>6038</v>
      </c>
      <c r="N226" s="352">
        <f>+N13+N15+N17+N19+N77+N126+N134+N151+N185+N147+N167</f>
        <v>0</v>
      </c>
      <c r="O226" s="352">
        <f>+O13+O15+O17+O19+O77+O126+O134+O151+O185+O147+O167</f>
        <v>0</v>
      </c>
      <c r="P226" s="352">
        <f>+P13+P15+P17+P19+P77+P126+P134+P151+P185+P147+P167+P217</f>
        <v>6194.5999999999995</v>
      </c>
      <c r="Q226" s="352">
        <f>+Q13+Q15+Q17+Q19+Q77+Q126+Q134+Q151+Q185+Q147+Q167</f>
        <v>6338.7</v>
      </c>
      <c r="R226" s="16"/>
      <c r="S226" s="16"/>
    </row>
    <row r="227" spans="1:21" x14ac:dyDescent="0.2">
      <c r="A227" s="696"/>
      <c r="B227" s="696"/>
      <c r="C227" s="697" t="s">
        <v>51</v>
      </c>
      <c r="D227" s="697"/>
      <c r="E227" s="697"/>
      <c r="F227" s="697"/>
      <c r="G227" s="351" t="s">
        <v>154</v>
      </c>
      <c r="H227" s="352">
        <f t="shared" ref="H227:Q227" si="172">SUM(H207+H123+H165+H204)</f>
        <v>88.7</v>
      </c>
      <c r="I227" s="352">
        <f>SUM(I207+I123+I165+I204)</f>
        <v>88.7</v>
      </c>
      <c r="J227" s="352">
        <f t="shared" si="172"/>
        <v>8.8999999999999986</v>
      </c>
      <c r="K227" s="352">
        <f t="shared" si="172"/>
        <v>0</v>
      </c>
      <c r="L227" s="352">
        <f t="shared" si="172"/>
        <v>97</v>
      </c>
      <c r="M227" s="352">
        <f t="shared" si="172"/>
        <v>97</v>
      </c>
      <c r="N227" s="352">
        <f t="shared" si="172"/>
        <v>14</v>
      </c>
      <c r="O227" s="352">
        <f t="shared" si="172"/>
        <v>0</v>
      </c>
      <c r="P227" s="352">
        <f t="shared" si="172"/>
        <v>97</v>
      </c>
      <c r="Q227" s="352">
        <f t="shared" si="172"/>
        <v>97</v>
      </c>
      <c r="R227" s="16"/>
      <c r="S227" s="16"/>
      <c r="T227" s="11"/>
      <c r="U227" s="11"/>
    </row>
    <row r="228" spans="1:21" x14ac:dyDescent="0.2">
      <c r="A228" s="696"/>
      <c r="B228" s="696"/>
      <c r="C228" s="699" t="s">
        <v>168</v>
      </c>
      <c r="D228" s="699"/>
      <c r="E228" s="699"/>
      <c r="F228" s="699"/>
      <c r="G228" s="353" t="s">
        <v>167</v>
      </c>
      <c r="H228" s="354">
        <f t="shared" ref="H228:Q228" si="173">H166</f>
        <v>249</v>
      </c>
      <c r="I228" s="354">
        <f>I166</f>
        <v>244.4</v>
      </c>
      <c r="J228" s="354">
        <f t="shared" si="173"/>
        <v>70</v>
      </c>
      <c r="K228" s="354">
        <f t="shared" si="173"/>
        <v>4.5999999999999996</v>
      </c>
      <c r="L228" s="354">
        <f t="shared" si="173"/>
        <v>264</v>
      </c>
      <c r="M228" s="354">
        <f t="shared" si="173"/>
        <v>259</v>
      </c>
      <c r="N228" s="354">
        <f t="shared" si="173"/>
        <v>75</v>
      </c>
      <c r="O228" s="354">
        <f t="shared" si="173"/>
        <v>5</v>
      </c>
      <c r="P228" s="354">
        <f t="shared" si="173"/>
        <v>274</v>
      </c>
      <c r="Q228" s="354">
        <f t="shared" si="173"/>
        <v>279</v>
      </c>
      <c r="R228" s="16"/>
      <c r="S228" s="16"/>
      <c r="T228" s="11"/>
      <c r="U228" s="11"/>
    </row>
    <row r="229" spans="1:21" ht="18" customHeight="1" x14ac:dyDescent="0.2">
      <c r="A229" s="696"/>
      <c r="B229" s="696"/>
      <c r="C229" s="697" t="s">
        <v>52</v>
      </c>
      <c r="D229" s="697"/>
      <c r="E229" s="697"/>
      <c r="F229" s="697"/>
      <c r="G229" s="351" t="s">
        <v>155</v>
      </c>
      <c r="H229" s="352">
        <f t="shared" ref="H229:Q229" si="174">H205+H142+H138+H130+H101+H83+H81+H52+H45+H43+H211+H213</f>
        <v>1255.0999999999999</v>
      </c>
      <c r="I229" s="352">
        <f>I205+I142+I138+I130+I101+I83+I81+I52+I45+I43+I211+I213</f>
        <v>1255.0999999999999</v>
      </c>
      <c r="J229" s="352">
        <f t="shared" si="174"/>
        <v>328.7</v>
      </c>
      <c r="K229" s="352">
        <f t="shared" si="174"/>
        <v>0</v>
      </c>
      <c r="L229" s="352">
        <f t="shared" si="174"/>
        <v>1420.6000000000004</v>
      </c>
      <c r="M229" s="352">
        <f t="shared" si="174"/>
        <v>1298.9000000000003</v>
      </c>
      <c r="N229" s="352">
        <f t="shared" si="174"/>
        <v>573.5</v>
      </c>
      <c r="O229" s="352">
        <f t="shared" si="174"/>
        <v>121.7</v>
      </c>
      <c r="P229" s="352">
        <f t="shared" si="174"/>
        <v>1471.1</v>
      </c>
      <c r="Q229" s="352">
        <f t="shared" si="174"/>
        <v>1501.1</v>
      </c>
      <c r="R229" s="171"/>
      <c r="S229" s="16"/>
    </row>
    <row r="230" spans="1:21" x14ac:dyDescent="0.2">
      <c r="A230" s="696"/>
      <c r="B230" s="696"/>
      <c r="C230" s="703" t="s">
        <v>307</v>
      </c>
      <c r="D230" s="704"/>
      <c r="E230" s="704"/>
      <c r="F230" s="705"/>
      <c r="G230" s="351" t="s">
        <v>241</v>
      </c>
      <c r="H230" s="352">
        <f>H208</f>
        <v>9.33</v>
      </c>
      <c r="I230" s="352">
        <f>I208</f>
        <v>0.53</v>
      </c>
      <c r="J230" s="352">
        <v>0</v>
      </c>
      <c r="K230" s="352">
        <f>+K208</f>
        <v>8.8000000000000007</v>
      </c>
      <c r="L230" s="352">
        <f>+L208</f>
        <v>6</v>
      </c>
      <c r="M230" s="352">
        <f>+M208</f>
        <v>6</v>
      </c>
      <c r="N230" s="352">
        <v>0</v>
      </c>
      <c r="O230" s="352">
        <v>0</v>
      </c>
      <c r="P230" s="352">
        <f>+P208</f>
        <v>6</v>
      </c>
      <c r="Q230" s="352">
        <f>+Q208</f>
        <v>6</v>
      </c>
      <c r="R230" s="171"/>
      <c r="S230" s="16"/>
    </row>
    <row r="231" spans="1:21" x14ac:dyDescent="0.2">
      <c r="A231" s="696"/>
      <c r="B231" s="696"/>
      <c r="C231" s="700" t="s">
        <v>291</v>
      </c>
      <c r="D231" s="700"/>
      <c r="E231" s="700"/>
      <c r="F231" s="700"/>
      <c r="G231" s="351" t="s">
        <v>272</v>
      </c>
      <c r="H231" s="352">
        <f>+H121+H135+H188+H190+H192+H194</f>
        <v>190.2</v>
      </c>
      <c r="I231" s="352">
        <f>+I135+I188+I190+I192+I194</f>
        <v>148.9</v>
      </c>
      <c r="J231" s="352">
        <f>+J194+J188+J190++J193+J135</f>
        <v>60.8</v>
      </c>
      <c r="K231" s="352">
        <f>+K194+K188+K190+K193</f>
        <v>20.7</v>
      </c>
      <c r="L231" s="352">
        <f>+L194+L188+L135+L200+L190+L193</f>
        <v>308.3</v>
      </c>
      <c r="M231" s="352">
        <f>+M194+M188+M135+M200+M190+M193</f>
        <v>288.3</v>
      </c>
      <c r="N231" s="352">
        <f>+N194+N188+N190+N193+N200+N135</f>
        <v>62.4</v>
      </c>
      <c r="O231" s="352">
        <f>+O194+O188+O121+O200+O190</f>
        <v>0</v>
      </c>
      <c r="P231" s="352">
        <f>P195+P189+P135+P200+P190+P193</f>
        <v>156.1</v>
      </c>
      <c r="Q231" s="352">
        <f>+Q194+Q188+Q135+Q201+Q190+Q193</f>
        <v>112.6</v>
      </c>
      <c r="R231" s="171"/>
      <c r="S231" s="16"/>
    </row>
    <row r="232" spans="1:21" x14ac:dyDescent="0.2">
      <c r="A232" s="696"/>
      <c r="B232" s="696"/>
      <c r="C232" s="698" t="s">
        <v>8</v>
      </c>
      <c r="D232" s="698"/>
      <c r="E232" s="698"/>
      <c r="F232" s="698"/>
      <c r="G232" s="698"/>
      <c r="H232" s="355">
        <f>SUM(H225:H231)</f>
        <v>10036.730000000001</v>
      </c>
      <c r="I232" s="355">
        <f t="shared" ref="I232:Q232" si="175">SUM(I225:I231)</f>
        <v>9982.0300000000007</v>
      </c>
      <c r="J232" s="355">
        <f t="shared" si="175"/>
        <v>1023.6999999999998</v>
      </c>
      <c r="K232" s="355">
        <f t="shared" si="175"/>
        <v>35.9</v>
      </c>
      <c r="L232" s="355">
        <f t="shared" si="175"/>
        <v>11243.9</v>
      </c>
      <c r="M232" s="355">
        <f t="shared" si="175"/>
        <v>11145.199999999999</v>
      </c>
      <c r="N232" s="355">
        <f t="shared" si="175"/>
        <v>1477.3000000000002</v>
      </c>
      <c r="O232" s="355">
        <f t="shared" si="175"/>
        <v>128.69999999999999</v>
      </c>
      <c r="P232" s="355">
        <f t="shared" si="175"/>
        <v>11425.6</v>
      </c>
      <c r="Q232" s="355">
        <f t="shared" si="175"/>
        <v>11613.5</v>
      </c>
      <c r="R232" s="11"/>
      <c r="S232" s="17"/>
    </row>
    <row r="233" spans="1:21" x14ac:dyDescent="0.2">
      <c r="R233" s="11"/>
    </row>
    <row r="234" spans="1:21" x14ac:dyDescent="0.2">
      <c r="H234" s="12"/>
      <c r="I234" s="12"/>
      <c r="J234" s="12"/>
      <c r="L234" s="12"/>
      <c r="M234" s="12"/>
      <c r="N234" s="12"/>
      <c r="O234" s="12"/>
      <c r="P234" s="12"/>
      <c r="Q234" s="12"/>
      <c r="R234" s="12"/>
    </row>
    <row r="235" spans="1:21" x14ac:dyDescent="0.2">
      <c r="D235" s="12"/>
      <c r="H235" s="12"/>
      <c r="I235" s="12"/>
      <c r="J235" s="12"/>
      <c r="L235" s="12"/>
      <c r="P235" s="12"/>
      <c r="Q235" s="12"/>
    </row>
    <row r="236" spans="1:21" x14ac:dyDescent="0.2">
      <c r="D236" s="12"/>
      <c r="H236" s="12"/>
      <c r="I236" s="12"/>
      <c r="J236" s="12"/>
      <c r="L236" s="12"/>
      <c r="P236" s="12"/>
      <c r="Q236" s="12"/>
    </row>
    <row r="237" spans="1:21" x14ac:dyDescent="0.2">
      <c r="D237" s="12"/>
    </row>
    <row r="238" spans="1:21" x14ac:dyDescent="0.2">
      <c r="L238" s="12"/>
    </row>
    <row r="240" spans="1:21" x14ac:dyDescent="0.2">
      <c r="K240" s="174"/>
      <c r="L240" s="174"/>
      <c r="M240" s="174"/>
      <c r="N240" s="174"/>
      <c r="O240" s="174"/>
      <c r="P240" s="11"/>
    </row>
    <row r="241" spans="11:16" x14ac:dyDescent="0.2">
      <c r="K241" s="174"/>
      <c r="L241" s="174"/>
      <c r="M241" s="174"/>
      <c r="N241" s="174"/>
      <c r="O241" s="174"/>
      <c r="P241" s="11"/>
    </row>
    <row r="242" spans="11:16" x14ac:dyDescent="0.2">
      <c r="K242" s="174"/>
      <c r="L242" s="174"/>
      <c r="M242" s="174"/>
      <c r="N242" s="174"/>
      <c r="O242" s="174"/>
      <c r="P242" s="11"/>
    </row>
    <row r="243" spans="11:16" x14ac:dyDescent="0.2">
      <c r="K243" s="11"/>
      <c r="L243" s="174"/>
      <c r="M243" s="174"/>
      <c r="N243" s="174"/>
      <c r="O243" s="174"/>
      <c r="P243" s="11"/>
    </row>
    <row r="244" spans="11:16" x14ac:dyDescent="0.2">
      <c r="K244" s="11"/>
      <c r="L244" s="174"/>
      <c r="M244" s="174"/>
      <c r="N244" s="174"/>
      <c r="O244" s="174"/>
      <c r="P244" s="11"/>
    </row>
    <row r="245" spans="11:16" x14ac:dyDescent="0.2">
      <c r="K245" s="11"/>
      <c r="L245" s="174"/>
      <c r="M245" s="174"/>
      <c r="N245" s="174"/>
      <c r="O245" s="174"/>
      <c r="P245" s="11"/>
    </row>
    <row r="246" spans="11:16" x14ac:dyDescent="0.2">
      <c r="K246" s="11"/>
      <c r="L246" s="11"/>
      <c r="M246" s="11"/>
      <c r="N246" s="11"/>
      <c r="O246" s="11"/>
      <c r="P246" s="1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</sheetData>
  <mergeCells count="743"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A93:A94"/>
    <mergeCell ref="A95:A96"/>
    <mergeCell ref="B95:B96"/>
    <mergeCell ref="C95:C96"/>
    <mergeCell ref="D95:D96"/>
    <mergeCell ref="E95:E96"/>
    <mergeCell ref="E99:E100"/>
    <mergeCell ref="A97:A98"/>
    <mergeCell ref="E97:E98"/>
    <mergeCell ref="A126:A129"/>
    <mergeCell ref="A119:A120"/>
    <mergeCell ref="B119:B120"/>
    <mergeCell ref="C119:C120"/>
    <mergeCell ref="D119:D120"/>
    <mergeCell ref="E119:E120"/>
    <mergeCell ref="F119:F120"/>
    <mergeCell ref="A144:A146"/>
    <mergeCell ref="D142:D143"/>
    <mergeCell ref="C132:C133"/>
    <mergeCell ref="D132:D133"/>
    <mergeCell ref="E132:E133"/>
    <mergeCell ref="A121:A125"/>
    <mergeCell ref="A138:A139"/>
    <mergeCell ref="B138:B139"/>
    <mergeCell ref="B121:B125"/>
    <mergeCell ref="F121:F125"/>
    <mergeCell ref="E87:E88"/>
    <mergeCell ref="F87:F88"/>
    <mergeCell ref="R198:R199"/>
    <mergeCell ref="R93:R94"/>
    <mergeCell ref="R97:R98"/>
    <mergeCell ref="R99:R100"/>
    <mergeCell ref="E93:E94"/>
    <mergeCell ref="B157:B158"/>
    <mergeCell ref="B151:B153"/>
    <mergeCell ref="B147:B150"/>
    <mergeCell ref="B132:B133"/>
    <mergeCell ref="R188:R189"/>
    <mergeCell ref="D107:D108"/>
    <mergeCell ref="E107:E108"/>
    <mergeCell ref="F107:F108"/>
    <mergeCell ref="R107:R108"/>
    <mergeCell ref="O147:O148"/>
    <mergeCell ref="B126:B129"/>
    <mergeCell ref="F99:F100"/>
    <mergeCell ref="D97:D98"/>
    <mergeCell ref="D111:D112"/>
    <mergeCell ref="E111:E112"/>
    <mergeCell ref="D170:D174"/>
    <mergeCell ref="E170:E174"/>
    <mergeCell ref="L45:L46"/>
    <mergeCell ref="H45:H46"/>
    <mergeCell ref="I45:I46"/>
    <mergeCell ref="J45:J46"/>
    <mergeCell ref="K45:K46"/>
    <mergeCell ref="R54:R56"/>
    <mergeCell ref="C54:C56"/>
    <mergeCell ref="B188:B189"/>
    <mergeCell ref="C188:C189"/>
    <mergeCell ref="D188:D189"/>
    <mergeCell ref="E188:E189"/>
    <mergeCell ref="F188:F189"/>
    <mergeCell ref="B101:B102"/>
    <mergeCell ref="C101:C102"/>
    <mergeCell ref="D101:D102"/>
    <mergeCell ref="E101:E102"/>
    <mergeCell ref="F101:F102"/>
    <mergeCell ref="B93:B94"/>
    <mergeCell ref="C93:C94"/>
    <mergeCell ref="D93:D94"/>
    <mergeCell ref="B97:B98"/>
    <mergeCell ref="C97:C98"/>
    <mergeCell ref="B91:B92"/>
    <mergeCell ref="F93:F94"/>
    <mergeCell ref="F37:F38"/>
    <mergeCell ref="R37:R38"/>
    <mergeCell ref="A39:A40"/>
    <mergeCell ref="B39:B40"/>
    <mergeCell ref="C39:C40"/>
    <mergeCell ref="D39:D40"/>
    <mergeCell ref="E39:E40"/>
    <mergeCell ref="F39:F40"/>
    <mergeCell ref="R39:R40"/>
    <mergeCell ref="T175:T178"/>
    <mergeCell ref="U175:U178"/>
    <mergeCell ref="A170:A174"/>
    <mergeCell ref="B170:B174"/>
    <mergeCell ref="C170:C174"/>
    <mergeCell ref="A31:A32"/>
    <mergeCell ref="B31:B32"/>
    <mergeCell ref="C31:C32"/>
    <mergeCell ref="D31:D32"/>
    <mergeCell ref="E31:E32"/>
    <mergeCell ref="F31:F32"/>
    <mergeCell ref="R31:R32"/>
    <mergeCell ref="A33:A34"/>
    <mergeCell ref="B33:B34"/>
    <mergeCell ref="C33:C34"/>
    <mergeCell ref="D33:D34"/>
    <mergeCell ref="E33:E34"/>
    <mergeCell ref="F33:F34"/>
    <mergeCell ref="R33:R34"/>
    <mergeCell ref="A37:A38"/>
    <mergeCell ref="B37:B38"/>
    <mergeCell ref="C37:C38"/>
    <mergeCell ref="D37:D38"/>
    <mergeCell ref="E37:E38"/>
    <mergeCell ref="J144:J145"/>
    <mergeCell ref="G147:G148"/>
    <mergeCell ref="H147:H148"/>
    <mergeCell ref="D157:D158"/>
    <mergeCell ref="E157:E158"/>
    <mergeCell ref="U170:U173"/>
    <mergeCell ref="A180:A184"/>
    <mergeCell ref="B180:B184"/>
    <mergeCell ref="C180:C184"/>
    <mergeCell ref="D180:D184"/>
    <mergeCell ref="E180:E184"/>
    <mergeCell ref="F180:F184"/>
    <mergeCell ref="R180:R184"/>
    <mergeCell ref="S180:S183"/>
    <mergeCell ref="T180:T183"/>
    <mergeCell ref="U180:U183"/>
    <mergeCell ref="A175:A179"/>
    <mergeCell ref="B175:B179"/>
    <mergeCell ref="C175:C179"/>
    <mergeCell ref="D175:D179"/>
    <mergeCell ref="E175:E179"/>
    <mergeCell ref="F175:F179"/>
    <mergeCell ref="R175:R179"/>
    <mergeCell ref="S175:S178"/>
    <mergeCell ref="S170:S173"/>
    <mergeCell ref="T170:T173"/>
    <mergeCell ref="F159:F160"/>
    <mergeCell ref="R159:R160"/>
    <mergeCell ref="R165:R169"/>
    <mergeCell ref="S165:S168"/>
    <mergeCell ref="D126:D129"/>
    <mergeCell ref="E126:E129"/>
    <mergeCell ref="F126:F129"/>
    <mergeCell ref="K126:K127"/>
    <mergeCell ref="G126:G127"/>
    <mergeCell ref="H126:H127"/>
    <mergeCell ref="I126:I127"/>
    <mergeCell ref="J126:J127"/>
    <mergeCell ref="L126:L127"/>
    <mergeCell ref="R130:R131"/>
    <mergeCell ref="O126:O127"/>
    <mergeCell ref="P126:P127"/>
    <mergeCell ref="T134:T136"/>
    <mergeCell ref="F154:F156"/>
    <mergeCell ref="R170:R174"/>
    <mergeCell ref="F151:F153"/>
    <mergeCell ref="F170:F174"/>
    <mergeCell ref="F163:F164"/>
    <mergeCell ref="A113:A114"/>
    <mergeCell ref="D117:D118"/>
    <mergeCell ref="E117:E118"/>
    <mergeCell ref="F111:F112"/>
    <mergeCell ref="R119:R120"/>
    <mergeCell ref="F113:F114"/>
    <mergeCell ref="B83:B84"/>
    <mergeCell ref="C81:C82"/>
    <mergeCell ref="F89:F90"/>
    <mergeCell ref="A105:A106"/>
    <mergeCell ref="B105:B106"/>
    <mergeCell ref="C105:C106"/>
    <mergeCell ref="D105:D106"/>
    <mergeCell ref="E105:E106"/>
    <mergeCell ref="F105:F106"/>
    <mergeCell ref="A103:A104"/>
    <mergeCell ref="B103:B104"/>
    <mergeCell ref="C103:C104"/>
    <mergeCell ref="D103:D104"/>
    <mergeCell ref="F97:F98"/>
    <mergeCell ref="F95:F96"/>
    <mergeCell ref="A99:A100"/>
    <mergeCell ref="B99:B100"/>
    <mergeCell ref="R87:R88"/>
    <mergeCell ref="A91:A92"/>
    <mergeCell ref="A87:A88"/>
    <mergeCell ref="C83:C84"/>
    <mergeCell ref="D83:D84"/>
    <mergeCell ref="B45:B47"/>
    <mergeCell ref="B43:B44"/>
    <mergeCell ref="D45:D47"/>
    <mergeCell ref="A50:A51"/>
    <mergeCell ref="B50:B51"/>
    <mergeCell ref="A48:A49"/>
    <mergeCell ref="B48:B49"/>
    <mergeCell ref="A85:A86"/>
    <mergeCell ref="D85:D86"/>
    <mergeCell ref="A83:A84"/>
    <mergeCell ref="B87:B88"/>
    <mergeCell ref="C87:C88"/>
    <mergeCell ref="D87:D88"/>
    <mergeCell ref="A81:A82"/>
    <mergeCell ref="B81:B82"/>
    <mergeCell ref="D77:D78"/>
    <mergeCell ref="A71:A72"/>
    <mergeCell ref="A73:A74"/>
    <mergeCell ref="B73:B74"/>
    <mergeCell ref="C73:C74"/>
    <mergeCell ref="E50:E51"/>
    <mergeCell ref="D48:D49"/>
    <mergeCell ref="D43:D44"/>
    <mergeCell ref="C43:C44"/>
    <mergeCell ref="C48:C49"/>
    <mergeCell ref="F45:F47"/>
    <mergeCell ref="E43:E44"/>
    <mergeCell ref="E48:E49"/>
    <mergeCell ref="F52:F53"/>
    <mergeCell ref="F43:F44"/>
    <mergeCell ref="A5:U5"/>
    <mergeCell ref="A4:U4"/>
    <mergeCell ref="A3:U3"/>
    <mergeCell ref="A2:U2"/>
    <mergeCell ref="F144:F146"/>
    <mergeCell ref="U144:U145"/>
    <mergeCell ref="E144:E146"/>
    <mergeCell ref="A52:A53"/>
    <mergeCell ref="B52:B53"/>
    <mergeCell ref="C52:C53"/>
    <mergeCell ref="T45:T46"/>
    <mergeCell ref="S45:S46"/>
    <mergeCell ref="C45:C47"/>
    <mergeCell ref="G45:G46"/>
    <mergeCell ref="S144:S145"/>
    <mergeCell ref="R101:R102"/>
    <mergeCell ref="M45:M46"/>
    <mergeCell ref="R41:R42"/>
    <mergeCell ref="A59:A60"/>
    <mergeCell ref="B59:B60"/>
    <mergeCell ref="C59:C60"/>
    <mergeCell ref="R142:R143"/>
    <mergeCell ref="C142:C143"/>
    <mergeCell ref="A41:A42"/>
    <mergeCell ref="A196:A197"/>
    <mergeCell ref="B196:B197"/>
    <mergeCell ref="C196:C197"/>
    <mergeCell ref="B194:B195"/>
    <mergeCell ref="C194:C195"/>
    <mergeCell ref="D194:D195"/>
    <mergeCell ref="E194:E195"/>
    <mergeCell ref="F194:F195"/>
    <mergeCell ref="A200:A201"/>
    <mergeCell ref="B200:B201"/>
    <mergeCell ref="C200:C201"/>
    <mergeCell ref="D200:D201"/>
    <mergeCell ref="E200:E201"/>
    <mergeCell ref="F200:F201"/>
    <mergeCell ref="E196:E197"/>
    <mergeCell ref="F196:F197"/>
    <mergeCell ref="A198:A199"/>
    <mergeCell ref="B198:B199"/>
    <mergeCell ref="C198:C199"/>
    <mergeCell ref="D198:D199"/>
    <mergeCell ref="E198:E199"/>
    <mergeCell ref="F198:F199"/>
    <mergeCell ref="A165:A169"/>
    <mergeCell ref="C165:C169"/>
    <mergeCell ref="D165:D169"/>
    <mergeCell ref="A225:B232"/>
    <mergeCell ref="C225:F225"/>
    <mergeCell ref="C227:F227"/>
    <mergeCell ref="C232:G232"/>
    <mergeCell ref="C229:F229"/>
    <mergeCell ref="C226:F226"/>
    <mergeCell ref="C228:F228"/>
    <mergeCell ref="C231:F231"/>
    <mergeCell ref="A213:A214"/>
    <mergeCell ref="B213:B214"/>
    <mergeCell ref="C213:C214"/>
    <mergeCell ref="D213:D214"/>
    <mergeCell ref="E213:E214"/>
    <mergeCell ref="F213:F214"/>
    <mergeCell ref="C230:F230"/>
    <mergeCell ref="A215:A216"/>
    <mergeCell ref="B215:B216"/>
    <mergeCell ref="C215:C216"/>
    <mergeCell ref="D215:D216"/>
    <mergeCell ref="E215:E216"/>
    <mergeCell ref="F215:F216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1:E162"/>
    <mergeCell ref="B221:G221"/>
    <mergeCell ref="C154:C156"/>
    <mergeCell ref="D154:D156"/>
    <mergeCell ref="E154:E156"/>
    <mergeCell ref="R163:R164"/>
    <mergeCell ref="O144:O145"/>
    <mergeCell ref="D144:D146"/>
    <mergeCell ref="R157:R158"/>
    <mergeCell ref="K144:K145"/>
    <mergeCell ref="F157:F158"/>
    <mergeCell ref="F147:F150"/>
    <mergeCell ref="R151:R153"/>
    <mergeCell ref="D151:D153"/>
    <mergeCell ref="Q144:Q145"/>
    <mergeCell ref="R147:R150"/>
    <mergeCell ref="R161:R162"/>
    <mergeCell ref="E165:E169"/>
    <mergeCell ref="F207:F210"/>
    <mergeCell ref="F211:F212"/>
    <mergeCell ref="F165:F169"/>
    <mergeCell ref="D204:D206"/>
    <mergeCell ref="E204:E206"/>
    <mergeCell ref="B165:B169"/>
    <mergeCell ref="D196:D197"/>
    <mergeCell ref="S7:U7"/>
    <mergeCell ref="U121:U124"/>
    <mergeCell ref="T121:T124"/>
    <mergeCell ref="S121:S124"/>
    <mergeCell ref="C80:U80"/>
    <mergeCell ref="C79:G79"/>
    <mergeCell ref="C91:C92"/>
    <mergeCell ref="D91:D92"/>
    <mergeCell ref="E91:E92"/>
    <mergeCell ref="F91:F92"/>
    <mergeCell ref="R91:R92"/>
    <mergeCell ref="D99:D100"/>
    <mergeCell ref="F117:F118"/>
    <mergeCell ref="R117:R118"/>
    <mergeCell ref="D59:D60"/>
    <mergeCell ref="E59:E60"/>
    <mergeCell ref="F59:F60"/>
    <mergeCell ref="R59:R60"/>
    <mergeCell ref="E54:E56"/>
    <mergeCell ref="E121:E125"/>
    <mergeCell ref="D121:D125"/>
    <mergeCell ref="C69:C70"/>
    <mergeCell ref="D69:D70"/>
    <mergeCell ref="C99:C100"/>
    <mergeCell ref="F85:F86"/>
    <mergeCell ref="R85:R86"/>
    <mergeCell ref="C71:C72"/>
    <mergeCell ref="D71:D72"/>
    <mergeCell ref="E71:E72"/>
    <mergeCell ref="F71:F72"/>
    <mergeCell ref="R71:R72"/>
    <mergeCell ref="Q6:Q8"/>
    <mergeCell ref="R29:R30"/>
    <mergeCell ref="R35:R36"/>
    <mergeCell ref="R81:R82"/>
    <mergeCell ref="A10:U10"/>
    <mergeCell ref="B13:B14"/>
    <mergeCell ref="F21:F22"/>
    <mergeCell ref="C13:C14"/>
    <mergeCell ref="R15:R16"/>
    <mergeCell ref="D19:D20"/>
    <mergeCell ref="A19:A20"/>
    <mergeCell ref="F17:F18"/>
    <mergeCell ref="F19:F20"/>
    <mergeCell ref="E19:E20"/>
    <mergeCell ref="R17:R18"/>
    <mergeCell ref="C17:C18"/>
    <mergeCell ref="F15:F16"/>
    <mergeCell ref="B6:B8"/>
    <mergeCell ref="C6:C8"/>
    <mergeCell ref="H6:K6"/>
    <mergeCell ref="E15:E16"/>
    <mergeCell ref="L7:L8"/>
    <mergeCell ref="I7:J7"/>
    <mergeCell ref="O7:O8"/>
    <mergeCell ref="F6:F8"/>
    <mergeCell ref="D13:D14"/>
    <mergeCell ref="E13:E14"/>
    <mergeCell ref="G6:G8"/>
    <mergeCell ref="H7:H8"/>
    <mergeCell ref="E6:E8"/>
    <mergeCell ref="M7:N7"/>
    <mergeCell ref="D15:D16"/>
    <mergeCell ref="F13:F14"/>
    <mergeCell ref="L6:O6"/>
    <mergeCell ref="K7:K8"/>
    <mergeCell ref="B11:U11"/>
    <mergeCell ref="R6:U6"/>
    <mergeCell ref="A9:U9"/>
    <mergeCell ref="A15:A16"/>
    <mergeCell ref="R7:R8"/>
    <mergeCell ref="P6:P8"/>
    <mergeCell ref="R13:R14"/>
    <mergeCell ref="B15:B16"/>
    <mergeCell ref="A13:A14"/>
    <mergeCell ref="C12:U12"/>
    <mergeCell ref="E21:E22"/>
    <mergeCell ref="R19:R20"/>
    <mergeCell ref="C15:C16"/>
    <mergeCell ref="D21:D22"/>
    <mergeCell ref="R21:R22"/>
    <mergeCell ref="A117:A118"/>
    <mergeCell ref="B117:B118"/>
    <mergeCell ref="D113:D114"/>
    <mergeCell ref="E113:E114"/>
    <mergeCell ref="C113:C114"/>
    <mergeCell ref="R111:R112"/>
    <mergeCell ref="C117:C118"/>
    <mergeCell ref="F50:F51"/>
    <mergeCell ref="D50:D51"/>
    <mergeCell ref="R57:R58"/>
    <mergeCell ref="C57:C58"/>
    <mergeCell ref="R50:R51"/>
    <mergeCell ref="C50:C51"/>
    <mergeCell ref="B54:B56"/>
    <mergeCell ref="A54:A56"/>
    <mergeCell ref="A65:A66"/>
    <mergeCell ref="B65:B66"/>
    <mergeCell ref="A67:A68"/>
    <mergeCell ref="B67:B68"/>
    <mergeCell ref="E52:E53"/>
    <mergeCell ref="F54:F56"/>
    <mergeCell ref="C61:C62"/>
    <mergeCell ref="D61:D62"/>
    <mergeCell ref="E61:E62"/>
    <mergeCell ref="A25:A26"/>
    <mergeCell ref="B25:B26"/>
    <mergeCell ref="A17:A18"/>
    <mergeCell ref="C25:C26"/>
    <mergeCell ref="D25:D26"/>
    <mergeCell ref="E25:E26"/>
    <mergeCell ref="F25:F26"/>
    <mergeCell ref="R25:R26"/>
    <mergeCell ref="A27:A28"/>
    <mergeCell ref="B27:B28"/>
    <mergeCell ref="C27:C28"/>
    <mergeCell ref="D27:D28"/>
    <mergeCell ref="E27:E28"/>
    <mergeCell ref="F27:F28"/>
    <mergeCell ref="R27:R28"/>
    <mergeCell ref="R23:R24"/>
    <mergeCell ref="E17:E18"/>
    <mergeCell ref="B21:B22"/>
    <mergeCell ref="C19:C20"/>
    <mergeCell ref="C21:C22"/>
    <mergeCell ref="B17:B18"/>
    <mergeCell ref="B19:B20"/>
    <mergeCell ref="E41:E42"/>
    <mergeCell ref="F41:F42"/>
    <mergeCell ref="D41:D42"/>
    <mergeCell ref="R113:R114"/>
    <mergeCell ref="A115:A116"/>
    <mergeCell ref="B115:B116"/>
    <mergeCell ref="C115:C116"/>
    <mergeCell ref="C67:C68"/>
    <mergeCell ref="D67:D68"/>
    <mergeCell ref="D54:D56"/>
    <mergeCell ref="R43:R44"/>
    <mergeCell ref="E57:E58"/>
    <mergeCell ref="F63:F64"/>
    <mergeCell ref="R63:R64"/>
    <mergeCell ref="C65:C66"/>
    <mergeCell ref="D65:D66"/>
    <mergeCell ref="E65:E66"/>
    <mergeCell ref="F65:F66"/>
    <mergeCell ref="R65:R66"/>
    <mergeCell ref="B41:B42"/>
    <mergeCell ref="A45:A47"/>
    <mergeCell ref="A43:A44"/>
    <mergeCell ref="R52:R53"/>
    <mergeCell ref="F57:F58"/>
    <mergeCell ref="U165:U168"/>
    <mergeCell ref="T165:T168"/>
    <mergeCell ref="R154:R156"/>
    <mergeCell ref="S154:S155"/>
    <mergeCell ref="T154:T155"/>
    <mergeCell ref="E115:E116"/>
    <mergeCell ref="F115:F116"/>
    <mergeCell ref="R115:R116"/>
    <mergeCell ref="N126:N127"/>
    <mergeCell ref="U151:U152"/>
    <mergeCell ref="M144:M145"/>
    <mergeCell ref="N144:N145"/>
    <mergeCell ref="I144:I145"/>
    <mergeCell ref="Q147:Q148"/>
    <mergeCell ref="S151:S152"/>
    <mergeCell ref="T151:T152"/>
    <mergeCell ref="R132:R133"/>
    <mergeCell ref="E159:E160"/>
    <mergeCell ref="R121:R125"/>
    <mergeCell ref="E138:E139"/>
    <mergeCell ref="F138:F139"/>
    <mergeCell ref="U147:U149"/>
    <mergeCell ref="T147:T149"/>
    <mergeCell ref="S134:S136"/>
    <mergeCell ref="U154:U155"/>
    <mergeCell ref="R67:R68"/>
    <mergeCell ref="R83:R84"/>
    <mergeCell ref="R61:R62"/>
    <mergeCell ref="R73:R74"/>
    <mergeCell ref="U126:U128"/>
    <mergeCell ref="T126:T128"/>
    <mergeCell ref="S126:S128"/>
    <mergeCell ref="R126:R129"/>
    <mergeCell ref="U134:U136"/>
    <mergeCell ref="R144:R146"/>
    <mergeCell ref="R134:R137"/>
    <mergeCell ref="R138:R139"/>
    <mergeCell ref="R95:R96"/>
    <mergeCell ref="T144:T145"/>
    <mergeCell ref="E77:E78"/>
    <mergeCell ref="F77:F78"/>
    <mergeCell ref="U54:U55"/>
    <mergeCell ref="T54:T55"/>
    <mergeCell ref="B57:B58"/>
    <mergeCell ref="F130:F131"/>
    <mergeCell ref="I147:I148"/>
    <mergeCell ref="M126:M127"/>
    <mergeCell ref="Q126:Q127"/>
    <mergeCell ref="J147:J148"/>
    <mergeCell ref="K147:K148"/>
    <mergeCell ref="L147:L148"/>
    <mergeCell ref="M147:M148"/>
    <mergeCell ref="F132:F133"/>
    <mergeCell ref="F134:F137"/>
    <mergeCell ref="B113:B114"/>
    <mergeCell ref="E67:E68"/>
    <mergeCell ref="F67:F68"/>
    <mergeCell ref="B69:B70"/>
    <mergeCell ref="D57:D58"/>
    <mergeCell ref="E83:E84"/>
    <mergeCell ref="F61:F62"/>
    <mergeCell ref="C126:C129"/>
    <mergeCell ref="B71:B72"/>
    <mergeCell ref="D73:D74"/>
    <mergeCell ref="E73:E74"/>
    <mergeCell ref="F73:F74"/>
    <mergeCell ref="A75:A76"/>
    <mergeCell ref="B75:B76"/>
    <mergeCell ref="C75:C76"/>
    <mergeCell ref="D75:D76"/>
    <mergeCell ref="E75:E76"/>
    <mergeCell ref="F75:F76"/>
    <mergeCell ref="E63:E64"/>
    <mergeCell ref="N147:N148"/>
    <mergeCell ref="P147:P148"/>
    <mergeCell ref="F142:F143"/>
    <mergeCell ref="C141:U141"/>
    <mergeCell ref="L144:L145"/>
    <mergeCell ref="E142:E143"/>
    <mergeCell ref="G144:G145"/>
    <mergeCell ref="H144:H145"/>
    <mergeCell ref="C144:C146"/>
    <mergeCell ref="D81:D82"/>
    <mergeCell ref="S147:S149"/>
    <mergeCell ref="E69:E70"/>
    <mergeCell ref="F69:F70"/>
    <mergeCell ref="R69:R70"/>
    <mergeCell ref="R75:R76"/>
    <mergeCell ref="R77:R78"/>
    <mergeCell ref="C85:C86"/>
    <mergeCell ref="E147:E150"/>
    <mergeCell ref="D147:D150"/>
    <mergeCell ref="C121:C125"/>
    <mergeCell ref="P144:P145"/>
    <mergeCell ref="F81:F82"/>
    <mergeCell ref="C77:C78"/>
    <mergeCell ref="A6:A8"/>
    <mergeCell ref="D6:D8"/>
    <mergeCell ref="A21:A22"/>
    <mergeCell ref="A134:A137"/>
    <mergeCell ref="B134:B137"/>
    <mergeCell ref="C134:C137"/>
    <mergeCell ref="A130:A131"/>
    <mergeCell ref="B130:B131"/>
    <mergeCell ref="C130:C131"/>
    <mergeCell ref="D130:D131"/>
    <mergeCell ref="A132:A133"/>
    <mergeCell ref="A61:A62"/>
    <mergeCell ref="B61:B62"/>
    <mergeCell ref="A111:A112"/>
    <mergeCell ref="C111:C112"/>
    <mergeCell ref="A69:A70"/>
    <mergeCell ref="D63:D64"/>
    <mergeCell ref="B111:B112"/>
    <mergeCell ref="A57:A58"/>
    <mergeCell ref="D23:D24"/>
    <mergeCell ref="D115:D116"/>
    <mergeCell ref="D134:D137"/>
    <mergeCell ref="D52:D53"/>
    <mergeCell ref="A29:A30"/>
    <mergeCell ref="S54:S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E151:E153"/>
    <mergeCell ref="B154:B156"/>
    <mergeCell ref="C159:C160"/>
    <mergeCell ref="D159:D160"/>
    <mergeCell ref="A157:A158"/>
    <mergeCell ref="B142:B143"/>
    <mergeCell ref="A142:A143"/>
    <mergeCell ref="D138:D139"/>
    <mergeCell ref="A151:A153"/>
    <mergeCell ref="A147:A150"/>
    <mergeCell ref="C157:C158"/>
    <mergeCell ref="C151:C153"/>
    <mergeCell ref="A154:A156"/>
    <mergeCell ref="C138:C139"/>
    <mergeCell ref="C147:C150"/>
    <mergeCell ref="B144:B146"/>
    <mergeCell ref="C140:G140"/>
    <mergeCell ref="N45:N46"/>
    <mergeCell ref="R48:R49"/>
    <mergeCell ref="E45:E47"/>
    <mergeCell ref="F48:F49"/>
    <mergeCell ref="A211:A212"/>
    <mergeCell ref="B211:B212"/>
    <mergeCell ref="C211:C212"/>
    <mergeCell ref="D211:D212"/>
    <mergeCell ref="E211:E212"/>
    <mergeCell ref="D207:D210"/>
    <mergeCell ref="A207:A210"/>
    <mergeCell ref="A77:A78"/>
    <mergeCell ref="B77:B78"/>
    <mergeCell ref="B85:B86"/>
    <mergeCell ref="E130:E131"/>
    <mergeCell ref="E134:E137"/>
    <mergeCell ref="R89:R90"/>
    <mergeCell ref="E103:E104"/>
    <mergeCell ref="F103:F104"/>
    <mergeCell ref="R105:R106"/>
    <mergeCell ref="R103:R104"/>
    <mergeCell ref="R109:R110"/>
    <mergeCell ref="E109:E110"/>
    <mergeCell ref="F161:F162"/>
    <mergeCell ref="R196:R197"/>
    <mergeCell ref="A194:A195"/>
    <mergeCell ref="A159:A160"/>
    <mergeCell ref="B159:B160"/>
    <mergeCell ref="A1:U1"/>
    <mergeCell ref="R45:R47"/>
    <mergeCell ref="O45:O46"/>
    <mergeCell ref="P45:P46"/>
    <mergeCell ref="Q45:Q46"/>
    <mergeCell ref="C41:C42"/>
    <mergeCell ref="A23:A24"/>
    <mergeCell ref="B23:B24"/>
    <mergeCell ref="C23:C24"/>
    <mergeCell ref="E23:E24"/>
    <mergeCell ref="F23:F24"/>
    <mergeCell ref="B29:B30"/>
    <mergeCell ref="C29:C30"/>
    <mergeCell ref="D29:D30"/>
    <mergeCell ref="E29:E30"/>
    <mergeCell ref="U45:U46"/>
    <mergeCell ref="D17:D18"/>
    <mergeCell ref="F29:F30"/>
    <mergeCell ref="A35:A36"/>
    <mergeCell ref="B35:B36"/>
    <mergeCell ref="C35:C36"/>
    <mergeCell ref="D35:D36"/>
    <mergeCell ref="E35:E36"/>
    <mergeCell ref="F35:F36"/>
    <mergeCell ref="E81:E82"/>
    <mergeCell ref="C109:C110"/>
    <mergeCell ref="D109:D110"/>
    <mergeCell ref="A63:A64"/>
    <mergeCell ref="B63:B64"/>
    <mergeCell ref="C63:C64"/>
    <mergeCell ref="E85:E86"/>
    <mergeCell ref="A89:A90"/>
    <mergeCell ref="B89:B90"/>
    <mergeCell ref="C89:C90"/>
    <mergeCell ref="D89:D90"/>
    <mergeCell ref="E89:E90"/>
    <mergeCell ref="A107:A108"/>
    <mergeCell ref="B107:B108"/>
    <mergeCell ref="C107:C108"/>
    <mergeCell ref="F109:F110"/>
    <mergeCell ref="F83:F84"/>
    <mergeCell ref="A101:A102"/>
    <mergeCell ref="A109:A110"/>
    <mergeCell ref="B109:B110"/>
    <mergeCell ref="A222:G222"/>
    <mergeCell ref="C220:G220"/>
    <mergeCell ref="R194:R195"/>
    <mergeCell ref="U185:U186"/>
    <mergeCell ref="A185:A187"/>
    <mergeCell ref="B185:B187"/>
    <mergeCell ref="C185:C187"/>
    <mergeCell ref="D185:D187"/>
    <mergeCell ref="E185:E187"/>
    <mergeCell ref="F185:F187"/>
    <mergeCell ref="R185:R187"/>
    <mergeCell ref="S185:S186"/>
    <mergeCell ref="T185:T186"/>
    <mergeCell ref="U204:U205"/>
    <mergeCell ref="S207:S209"/>
    <mergeCell ref="T204:T205"/>
    <mergeCell ref="S204:S205"/>
    <mergeCell ref="U207:U209"/>
    <mergeCell ref="C207:C210"/>
    <mergeCell ref="C204:C206"/>
    <mergeCell ref="R207:R210"/>
    <mergeCell ref="F204:F206"/>
    <mergeCell ref="A188:A189"/>
    <mergeCell ref="B204:B206"/>
    <mergeCell ref="R200:R201"/>
    <mergeCell ref="R215:R216"/>
    <mergeCell ref="R217:R219"/>
    <mergeCell ref="A217:A219"/>
    <mergeCell ref="B217:B219"/>
    <mergeCell ref="C217:C219"/>
    <mergeCell ref="D217:D219"/>
    <mergeCell ref="E217:E219"/>
    <mergeCell ref="F217:F219"/>
    <mergeCell ref="R213:R214"/>
    <mergeCell ref="R211:R212"/>
    <mergeCell ref="B207:B210"/>
    <mergeCell ref="C202:G202"/>
    <mergeCell ref="C203:U203"/>
    <mergeCell ref="R204:R206"/>
    <mergeCell ref="A204:A206"/>
    <mergeCell ref="T207:T209"/>
    <mergeCell ref="E207:E210"/>
  </mergeCells>
  <phoneticPr fontId="0" type="noConversion"/>
  <conditionalFormatting sqref="S206:U206 S143:U143 S146:U146 S51:U51 R6:U6 S49:U49 S47:U47 S44:U44 S14:U14 S16:U16 S18:U18 S20:U20 S22:U22 S42:U42 S102:U102 S153:U154 S210:U214 V209:W209 H14:Q14 H18:Q18 H20:Q20 H22:Q22 H42:Q42 H44:Q44 H47:Q47 H49:Q49 H51:Q51 H102:Q102 H143:Q143 H146:Q146 H150:Q150 H206:Q206 S150:U151 S156:U166 S169:U171 H152:Q184 S184:U185 S174:U176 S179:U181 S24:U24 H24:Q24 S26:U26 H26:Q26 S28:U28 H28:Q28 S30:U30 H30:Q30 S32:U32 H32:Q32 S34:U34 H34:Q34 S36:U36 H36:Q36 S38:U38 H38:Q38 S40:U40 H40:Q40 S104:U104 H104:Q104 S106:U106 H106:Q106 S108:U108 H108:Q108 S110:U110 H110:Q110 S112:U112 H112:Q112 S114:U114 H114:Q114 S116:U116 H116:Q116 S118:U118 H118:Q118 S120:U120 H120:Q120 S75:U76 H75:Q76 H210:Q214 A221:U222 H16:Q16 S218:U219 H218:Q219 S187:U197 H187:Q197 S200:U201 H200:Q201">
    <cfRule type="cellIs" dxfId="11" priority="148" stopIfTrue="1" operator="equal">
      <formula>0</formula>
    </cfRule>
  </conditionalFormatting>
  <conditionalFormatting sqref="S144:U144 P147:P149 S50:U50 J50:K50 S45:U46 S48:U48 N50:Q50 H45:O46 H48:O48 H144:P144">
    <cfRule type="cellIs" dxfId="10" priority="147" stopIfTrue="1" operator="equal">
      <formula>0</formula>
    </cfRule>
  </conditionalFormatting>
  <conditionalFormatting sqref="H185:Q186">
    <cfRule type="cellIs" dxfId="9" priority="5" stopIfTrue="1" operator="equal">
      <formula>0</formula>
    </cfRule>
  </conditionalFormatting>
  <conditionalFormatting sqref="K129">
    <cfRule type="cellIs" dxfId="8" priority="4" stopIfTrue="1" operator="equal">
      <formula>0</formula>
    </cfRule>
  </conditionalFormatting>
  <conditionalFormatting sqref="S215:U217 H215:Q216 H217:P217">
    <cfRule type="cellIs" dxfId="7" priority="3" stopIfTrue="1" operator="equal">
      <formula>0</formula>
    </cfRule>
  </conditionalFormatting>
  <conditionalFormatting sqref="Q217">
    <cfRule type="cellIs" dxfId="6" priority="2" stopIfTrue="1" operator="equal">
      <formula>0</formula>
    </cfRule>
  </conditionalFormatting>
  <conditionalFormatting sqref="H198:Q199 S198:U199">
    <cfRule type="cellIs" dxfId="5" priority="1" stopIfTrue="1" operator="equal">
      <formula>0</formula>
    </cfRule>
  </conditionalFormatting>
  <printOptions horizontalCentered="1"/>
  <pageMargins left="0.55118110236220474" right="0.39370078740157483" top="0.59055118110236227" bottom="0.27559055118110237" header="0.39370078740157483" footer="0.19685039370078741"/>
  <pageSetup paperSize="9" scale="70" firstPageNumber="63" orientation="landscape" useFirstPageNumber="1" r:id="rId1"/>
  <headerFooter alignWithMargins="0">
    <oddHeader>&amp;C&amp;P</oddHeader>
  </headerFooter>
  <rowBreaks count="4" manualBreakCount="4">
    <brk id="49" max="20" man="1"/>
    <brk id="130" max="20" man="1"/>
    <brk id="153" max="20" man="1"/>
    <brk id="21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150" zoomScaleNormal="150" workbookViewId="0">
      <selection activeCell="F1" sqref="F1:I1"/>
    </sheetView>
  </sheetViews>
  <sheetFormatPr defaultColWidth="9.140625" defaultRowHeight="12.75" x14ac:dyDescent="0.2"/>
  <cols>
    <col min="1" max="1" width="10.7109375" style="26" customWidth="1"/>
    <col min="2" max="3" width="9.85546875" style="26" customWidth="1"/>
    <col min="4" max="4" width="8.7109375" style="26" customWidth="1"/>
    <col min="5" max="5" width="59.5703125" style="26" customWidth="1"/>
    <col min="6" max="6" width="10.28515625" style="26" customWidth="1"/>
    <col min="7" max="7" width="10.5703125" style="26" customWidth="1"/>
    <col min="8" max="9" width="9" style="26" customWidth="1"/>
    <col min="10" max="16384" width="9.140625" style="26"/>
  </cols>
  <sheetData>
    <row r="1" spans="1:11" ht="42" customHeight="1" x14ac:dyDescent="0.2">
      <c r="A1" s="24"/>
      <c r="B1" s="24"/>
      <c r="C1" s="24"/>
      <c r="D1" s="24"/>
      <c r="E1" s="24"/>
      <c r="F1" s="751"/>
      <c r="G1" s="751"/>
      <c r="H1" s="751"/>
      <c r="I1" s="751"/>
      <c r="J1" s="25"/>
      <c r="K1" s="25"/>
    </row>
    <row r="2" spans="1:11" ht="12.75" customHeight="1" x14ac:dyDescent="0.25">
      <c r="A2" s="752"/>
      <c r="B2" s="752"/>
      <c r="C2" s="752"/>
      <c r="D2" s="752"/>
      <c r="E2" s="752"/>
      <c r="F2" s="752"/>
      <c r="G2" s="752"/>
      <c r="H2" s="752"/>
      <c r="I2" s="752"/>
    </row>
    <row r="3" spans="1:11" ht="18" customHeight="1" x14ac:dyDescent="0.2">
      <c r="A3" s="753" t="s">
        <v>294</v>
      </c>
      <c r="B3" s="753"/>
      <c r="C3" s="753"/>
      <c r="D3" s="753"/>
      <c r="E3" s="753"/>
      <c r="F3" s="753"/>
      <c r="G3" s="753"/>
      <c r="H3" s="753"/>
      <c r="I3" s="753"/>
    </row>
    <row r="4" spans="1:11" ht="18" customHeight="1" x14ac:dyDescent="0.2">
      <c r="A4" s="754"/>
      <c r="B4" s="755"/>
      <c r="C4" s="755"/>
      <c r="D4" s="755"/>
      <c r="E4" s="755"/>
      <c r="F4" s="755"/>
      <c r="G4" s="755"/>
      <c r="H4" s="755"/>
      <c r="I4" s="755"/>
    </row>
    <row r="5" spans="1:11" s="27" customFormat="1" ht="9.75" customHeight="1" thickBot="1" x14ac:dyDescent="0.3">
      <c r="A5" s="750"/>
      <c r="B5" s="750"/>
      <c r="C5" s="750"/>
      <c r="D5" s="750"/>
      <c r="E5" s="750"/>
      <c r="F5" s="750"/>
      <c r="G5" s="750"/>
      <c r="H5" s="750"/>
      <c r="I5" s="750"/>
    </row>
    <row r="6" spans="1:11" s="28" customFormat="1" ht="36" customHeight="1" x14ac:dyDescent="0.15">
      <c r="A6" s="127" t="s">
        <v>55</v>
      </c>
      <c r="B6" s="349" t="s">
        <v>56</v>
      </c>
      <c r="C6" s="349" t="s">
        <v>0</v>
      </c>
      <c r="D6" s="349" t="s">
        <v>1</v>
      </c>
      <c r="E6" s="349" t="s">
        <v>57</v>
      </c>
      <c r="F6" s="349" t="s">
        <v>58</v>
      </c>
      <c r="G6" s="349" t="s">
        <v>324</v>
      </c>
      <c r="H6" s="349" t="s">
        <v>316</v>
      </c>
      <c r="I6" s="349" t="s">
        <v>325</v>
      </c>
    </row>
    <row r="7" spans="1:11" s="28" customFormat="1" ht="25.5" customHeight="1" x14ac:dyDescent="0.15">
      <c r="A7" s="128">
        <v>2</v>
      </c>
      <c r="B7" s="122">
        <v>5</v>
      </c>
      <c r="C7" s="122"/>
      <c r="D7" s="122"/>
      <c r="E7" s="123" t="s">
        <v>110</v>
      </c>
      <c r="F7" s="123" t="s">
        <v>113</v>
      </c>
      <c r="G7" s="121">
        <v>1850</v>
      </c>
      <c r="H7" s="121">
        <v>1850</v>
      </c>
      <c r="I7" s="121">
        <v>1750</v>
      </c>
    </row>
    <row r="8" spans="1:11" s="28" customFormat="1" ht="24.75" customHeight="1" x14ac:dyDescent="0.15">
      <c r="A8" s="128">
        <v>2</v>
      </c>
      <c r="B8" s="122">
        <v>5</v>
      </c>
      <c r="C8" s="122"/>
      <c r="D8" s="122"/>
      <c r="E8" s="123" t="s">
        <v>111</v>
      </c>
      <c r="F8" s="123" t="s">
        <v>114</v>
      </c>
      <c r="G8" s="121">
        <v>95</v>
      </c>
      <c r="H8" s="121">
        <v>95</v>
      </c>
      <c r="I8" s="121">
        <v>93</v>
      </c>
    </row>
    <row r="9" spans="1:11" s="29" customFormat="1" ht="21.75" customHeight="1" x14ac:dyDescent="0.2">
      <c r="A9" s="110">
        <v>2</v>
      </c>
      <c r="B9" s="108">
        <v>5</v>
      </c>
      <c r="C9" s="108"/>
      <c r="D9" s="108"/>
      <c r="E9" s="109" t="s">
        <v>139</v>
      </c>
      <c r="F9" s="200" t="s">
        <v>115</v>
      </c>
      <c r="G9" s="84">
        <v>11.5</v>
      </c>
      <c r="H9" s="84">
        <v>11.5</v>
      </c>
      <c r="I9" s="84">
        <v>11</v>
      </c>
    </row>
    <row r="10" spans="1:11" s="29" customFormat="1" ht="27.75" customHeight="1" x14ac:dyDescent="0.2">
      <c r="A10" s="110">
        <v>2</v>
      </c>
      <c r="B10" s="108">
        <v>5</v>
      </c>
      <c r="C10" s="108"/>
      <c r="D10" s="108"/>
      <c r="E10" s="109" t="s">
        <v>140</v>
      </c>
      <c r="F10" s="200" t="s">
        <v>138</v>
      </c>
      <c r="G10" s="84">
        <v>1</v>
      </c>
      <c r="H10" s="84">
        <v>1</v>
      </c>
      <c r="I10" s="84">
        <v>1.5</v>
      </c>
    </row>
    <row r="11" spans="1:11" s="29" customFormat="1" ht="25.5" x14ac:dyDescent="0.2">
      <c r="A11" s="128">
        <v>2</v>
      </c>
      <c r="B11" s="122">
        <v>5</v>
      </c>
      <c r="C11" s="122"/>
      <c r="D11" s="122"/>
      <c r="E11" s="123" t="s">
        <v>112</v>
      </c>
      <c r="F11" s="123" t="s">
        <v>164</v>
      </c>
      <c r="G11" s="121">
        <v>8.5</v>
      </c>
      <c r="H11" s="121">
        <v>8.5</v>
      </c>
      <c r="I11" s="121">
        <v>8.6999999999999993</v>
      </c>
    </row>
    <row r="12" spans="1:11" s="29" customFormat="1" x14ac:dyDescent="0.2">
      <c r="A12" s="128">
        <v>2</v>
      </c>
      <c r="B12" s="122">
        <v>5</v>
      </c>
      <c r="C12" s="122">
        <v>1</v>
      </c>
      <c r="D12" s="122"/>
      <c r="E12" s="123" t="s">
        <v>116</v>
      </c>
      <c r="F12" s="123" t="s">
        <v>118</v>
      </c>
      <c r="G12" s="121">
        <v>97</v>
      </c>
      <c r="H12" s="121">
        <v>97</v>
      </c>
      <c r="I12" s="121">
        <v>97</v>
      </c>
    </row>
    <row r="13" spans="1:11" s="29" customFormat="1" ht="25.5" x14ac:dyDescent="0.2">
      <c r="A13" s="128">
        <v>2</v>
      </c>
      <c r="B13" s="122">
        <v>5</v>
      </c>
      <c r="C13" s="122">
        <v>1</v>
      </c>
      <c r="D13" s="122"/>
      <c r="E13" s="123" t="s">
        <v>117</v>
      </c>
      <c r="F13" s="123" t="s">
        <v>119</v>
      </c>
      <c r="G13" s="121">
        <v>5.8</v>
      </c>
      <c r="H13" s="121">
        <v>5.8</v>
      </c>
      <c r="I13" s="121">
        <v>5.7</v>
      </c>
    </row>
    <row r="14" spans="1:11" s="29" customFormat="1" x14ac:dyDescent="0.2">
      <c r="A14" s="128">
        <v>2</v>
      </c>
      <c r="B14" s="122">
        <v>5</v>
      </c>
      <c r="C14" s="122">
        <v>1</v>
      </c>
      <c r="D14" s="122"/>
      <c r="E14" s="123" t="s">
        <v>142</v>
      </c>
      <c r="F14" s="123" t="s">
        <v>144</v>
      </c>
      <c r="G14" s="121">
        <v>1.3</v>
      </c>
      <c r="H14" s="121">
        <v>1.3</v>
      </c>
      <c r="I14" s="121">
        <v>1.2</v>
      </c>
    </row>
    <row r="15" spans="1:11" s="29" customFormat="1" ht="25.5" x14ac:dyDescent="0.2">
      <c r="A15" s="128">
        <v>2</v>
      </c>
      <c r="B15" s="122">
        <v>5</v>
      </c>
      <c r="C15" s="122">
        <v>1</v>
      </c>
      <c r="D15" s="122"/>
      <c r="E15" s="123" t="s">
        <v>143</v>
      </c>
      <c r="F15" s="123" t="s">
        <v>145</v>
      </c>
      <c r="G15" s="121">
        <v>85</v>
      </c>
      <c r="H15" s="121">
        <v>85</v>
      </c>
      <c r="I15" s="121">
        <v>80</v>
      </c>
    </row>
    <row r="16" spans="1:11" s="29" customFormat="1" x14ac:dyDescent="0.2">
      <c r="A16" s="128">
        <v>2</v>
      </c>
      <c r="B16" s="122">
        <v>5</v>
      </c>
      <c r="C16" s="122">
        <v>1</v>
      </c>
      <c r="D16" s="122">
        <v>1</v>
      </c>
      <c r="E16" s="123" t="s">
        <v>69</v>
      </c>
      <c r="F16" s="123" t="s">
        <v>120</v>
      </c>
      <c r="G16" s="125">
        <v>1900</v>
      </c>
      <c r="H16" s="125">
        <v>1900</v>
      </c>
      <c r="I16" s="125">
        <v>1900</v>
      </c>
    </row>
    <row r="17" spans="1:13" s="29" customFormat="1" x14ac:dyDescent="0.2">
      <c r="A17" s="128">
        <v>2</v>
      </c>
      <c r="B17" s="122">
        <v>5</v>
      </c>
      <c r="C17" s="122">
        <v>1</v>
      </c>
      <c r="D17" s="122">
        <v>1</v>
      </c>
      <c r="E17" s="123" t="s">
        <v>84</v>
      </c>
      <c r="F17" s="123" t="s">
        <v>121</v>
      </c>
      <c r="G17" s="125">
        <v>53</v>
      </c>
      <c r="H17" s="125">
        <v>53</v>
      </c>
      <c r="I17" s="125">
        <v>53</v>
      </c>
    </row>
    <row r="18" spans="1:13" s="29" customFormat="1" x14ac:dyDescent="0.2">
      <c r="A18" s="128">
        <v>2</v>
      </c>
      <c r="B18" s="122">
        <v>5</v>
      </c>
      <c r="C18" s="122">
        <v>1</v>
      </c>
      <c r="D18" s="122">
        <v>1</v>
      </c>
      <c r="E18" s="123" t="s">
        <v>82</v>
      </c>
      <c r="F18" s="123" t="s">
        <v>122</v>
      </c>
      <c r="G18" s="125">
        <v>5</v>
      </c>
      <c r="H18" s="125">
        <v>5</v>
      </c>
      <c r="I18" s="125">
        <v>4</v>
      </c>
    </row>
    <row r="19" spans="1:13" s="29" customFormat="1" x14ac:dyDescent="0.2">
      <c r="A19" s="128">
        <v>2</v>
      </c>
      <c r="B19" s="122">
        <v>5</v>
      </c>
      <c r="C19" s="122">
        <v>1</v>
      </c>
      <c r="D19" s="122">
        <v>1</v>
      </c>
      <c r="E19" s="123" t="s">
        <v>70</v>
      </c>
      <c r="F19" s="123" t="s">
        <v>123</v>
      </c>
      <c r="G19" s="125">
        <v>1900</v>
      </c>
      <c r="H19" s="125">
        <v>1900</v>
      </c>
      <c r="I19" s="125">
        <v>1950</v>
      </c>
    </row>
    <row r="20" spans="1:13" s="29" customFormat="1" x14ac:dyDescent="0.2">
      <c r="A20" s="128">
        <v>2</v>
      </c>
      <c r="B20" s="122">
        <v>5</v>
      </c>
      <c r="C20" s="122">
        <v>1</v>
      </c>
      <c r="D20" s="122">
        <v>1</v>
      </c>
      <c r="E20" s="123" t="s">
        <v>42</v>
      </c>
      <c r="F20" s="123" t="s">
        <v>124</v>
      </c>
      <c r="G20" s="125">
        <v>2050</v>
      </c>
      <c r="H20" s="125">
        <v>2050</v>
      </c>
      <c r="I20" s="125">
        <v>2070</v>
      </c>
    </row>
    <row r="21" spans="1:13" s="29" customFormat="1" x14ac:dyDescent="0.2">
      <c r="A21" s="128">
        <v>2</v>
      </c>
      <c r="B21" s="122">
        <v>5</v>
      </c>
      <c r="C21" s="122">
        <v>1</v>
      </c>
      <c r="D21" s="122">
        <v>1</v>
      </c>
      <c r="E21" s="123" t="s">
        <v>83</v>
      </c>
      <c r="F21" s="123" t="s">
        <v>125</v>
      </c>
      <c r="G21" s="125">
        <v>540</v>
      </c>
      <c r="H21" s="125">
        <v>540</v>
      </c>
      <c r="I21" s="125">
        <v>560</v>
      </c>
    </row>
    <row r="22" spans="1:13" s="29" customFormat="1" x14ac:dyDescent="0.2">
      <c r="A22" s="128">
        <v>2</v>
      </c>
      <c r="B22" s="122">
        <v>5</v>
      </c>
      <c r="C22" s="122">
        <v>1</v>
      </c>
      <c r="D22" s="122">
        <v>1</v>
      </c>
      <c r="E22" s="123" t="s">
        <v>86</v>
      </c>
      <c r="F22" s="123" t="s">
        <v>126</v>
      </c>
      <c r="G22" s="125">
        <v>451</v>
      </c>
      <c r="H22" s="125">
        <v>451</v>
      </c>
      <c r="I22" s="125">
        <v>451</v>
      </c>
    </row>
    <row r="23" spans="1:13" s="29" customFormat="1" ht="25.5" x14ac:dyDescent="0.2">
      <c r="A23" s="128">
        <v>2</v>
      </c>
      <c r="B23" s="122">
        <v>5</v>
      </c>
      <c r="C23" s="122">
        <v>1</v>
      </c>
      <c r="D23" s="122">
        <v>1</v>
      </c>
      <c r="E23" s="123" t="s">
        <v>99</v>
      </c>
      <c r="F23" s="123" t="s">
        <v>127</v>
      </c>
      <c r="G23" s="125">
        <v>1100</v>
      </c>
      <c r="H23" s="125">
        <v>1100</v>
      </c>
      <c r="I23" s="125">
        <v>1100</v>
      </c>
      <c r="K23" s="749"/>
      <c r="L23" s="749"/>
      <c r="M23" s="749"/>
    </row>
    <row r="24" spans="1:13" s="29" customFormat="1" x14ac:dyDescent="0.2">
      <c r="A24" s="128">
        <v>2</v>
      </c>
      <c r="B24" s="122">
        <v>5</v>
      </c>
      <c r="C24" s="122">
        <v>1</v>
      </c>
      <c r="D24" s="122">
        <v>1</v>
      </c>
      <c r="E24" s="123" t="s">
        <v>133</v>
      </c>
      <c r="F24" s="123" t="s">
        <v>128</v>
      </c>
      <c r="G24" s="125">
        <v>240</v>
      </c>
      <c r="H24" s="125">
        <v>240</v>
      </c>
      <c r="I24" s="125">
        <v>250</v>
      </c>
      <c r="K24" s="749"/>
      <c r="L24" s="749"/>
      <c r="M24" s="749"/>
    </row>
    <row r="25" spans="1:13" s="29" customFormat="1" x14ac:dyDescent="0.2">
      <c r="A25" s="128">
        <v>2</v>
      </c>
      <c r="B25" s="122">
        <v>5</v>
      </c>
      <c r="C25" s="122">
        <v>1</v>
      </c>
      <c r="D25" s="122">
        <v>1</v>
      </c>
      <c r="E25" s="123" t="s">
        <v>147</v>
      </c>
      <c r="F25" s="123" t="s">
        <v>129</v>
      </c>
      <c r="G25" s="121">
        <v>6000</v>
      </c>
      <c r="H25" s="121">
        <v>6000</v>
      </c>
      <c r="I25" s="121">
        <v>7000</v>
      </c>
    </row>
    <row r="26" spans="1:13" s="29" customFormat="1" x14ac:dyDescent="0.2">
      <c r="A26" s="128">
        <v>2</v>
      </c>
      <c r="B26" s="122">
        <v>5</v>
      </c>
      <c r="C26" s="122">
        <v>1</v>
      </c>
      <c r="D26" s="122">
        <v>1</v>
      </c>
      <c r="E26" s="124" t="s">
        <v>100</v>
      </c>
      <c r="F26" s="123" t="s">
        <v>130</v>
      </c>
      <c r="G26" s="121">
        <v>0</v>
      </c>
      <c r="H26" s="121">
        <v>0</v>
      </c>
      <c r="I26" s="121">
        <v>0</v>
      </c>
    </row>
    <row r="27" spans="1:13" s="29" customFormat="1" ht="25.5" x14ac:dyDescent="0.2">
      <c r="A27" s="128">
        <v>2</v>
      </c>
      <c r="B27" s="122">
        <v>5</v>
      </c>
      <c r="C27" s="122">
        <v>1</v>
      </c>
      <c r="D27" s="122">
        <v>1</v>
      </c>
      <c r="E27" s="123" t="s">
        <v>89</v>
      </c>
      <c r="F27" s="123" t="s">
        <v>131</v>
      </c>
      <c r="G27" s="125">
        <v>0</v>
      </c>
      <c r="H27" s="125">
        <v>0</v>
      </c>
      <c r="I27" s="125">
        <v>0</v>
      </c>
    </row>
    <row r="28" spans="1:13" s="29" customFormat="1" x14ac:dyDescent="0.2">
      <c r="A28" s="128">
        <v>2</v>
      </c>
      <c r="B28" s="122">
        <v>5</v>
      </c>
      <c r="C28" s="122">
        <v>1</v>
      </c>
      <c r="D28" s="122">
        <v>1</v>
      </c>
      <c r="E28" s="124" t="s">
        <v>149</v>
      </c>
      <c r="F28" s="123" t="s">
        <v>132</v>
      </c>
      <c r="G28" s="125">
        <v>8</v>
      </c>
      <c r="H28" s="125">
        <v>8</v>
      </c>
      <c r="I28" s="125">
        <v>8</v>
      </c>
    </row>
    <row r="29" spans="1:13" s="29" customFormat="1" x14ac:dyDescent="0.2">
      <c r="A29" s="128">
        <v>2</v>
      </c>
      <c r="B29" s="122">
        <v>5</v>
      </c>
      <c r="C29" s="122">
        <v>1</v>
      </c>
      <c r="D29" s="122">
        <v>1</v>
      </c>
      <c r="E29" s="124" t="s">
        <v>295</v>
      </c>
      <c r="F29" s="123" t="s">
        <v>223</v>
      </c>
      <c r="G29" s="125">
        <v>30</v>
      </c>
      <c r="H29" s="125">
        <v>30</v>
      </c>
      <c r="I29" s="125">
        <v>32</v>
      </c>
    </row>
    <row r="30" spans="1:13" s="29" customFormat="1" ht="25.5" x14ac:dyDescent="0.2">
      <c r="A30" s="128">
        <v>2</v>
      </c>
      <c r="B30" s="122">
        <v>5</v>
      </c>
      <c r="C30" s="122">
        <v>1</v>
      </c>
      <c r="D30" s="122">
        <v>1</v>
      </c>
      <c r="E30" s="124" t="s">
        <v>76</v>
      </c>
      <c r="F30" s="123" t="s">
        <v>238</v>
      </c>
      <c r="G30" s="125">
        <v>0</v>
      </c>
      <c r="H30" s="125">
        <v>0</v>
      </c>
      <c r="I30" s="125">
        <v>0</v>
      </c>
    </row>
    <row r="31" spans="1:13" s="29" customFormat="1" ht="25.5" x14ac:dyDescent="0.2">
      <c r="A31" s="128">
        <v>2</v>
      </c>
      <c r="B31" s="122">
        <v>5</v>
      </c>
      <c r="C31" s="122">
        <v>1</v>
      </c>
      <c r="D31" s="122">
        <v>2</v>
      </c>
      <c r="E31" s="124" t="s">
        <v>76</v>
      </c>
      <c r="F31" s="123" t="s">
        <v>224</v>
      </c>
      <c r="G31" s="126">
        <v>0</v>
      </c>
      <c r="H31" s="126">
        <v>0</v>
      </c>
      <c r="I31" s="126">
        <v>0</v>
      </c>
    </row>
    <row r="32" spans="1:13" s="29" customFormat="1" ht="25.5" x14ac:dyDescent="0.2">
      <c r="A32" s="128">
        <v>2</v>
      </c>
      <c r="B32" s="122">
        <v>5</v>
      </c>
      <c r="C32" s="122">
        <v>1</v>
      </c>
      <c r="D32" s="122">
        <v>2</v>
      </c>
      <c r="E32" s="124" t="s">
        <v>101</v>
      </c>
      <c r="F32" s="123" t="s">
        <v>225</v>
      </c>
      <c r="G32" s="126">
        <v>100</v>
      </c>
      <c r="H32" s="126">
        <v>100</v>
      </c>
      <c r="I32" s="126">
        <v>100</v>
      </c>
    </row>
    <row r="33" spans="1:9" s="29" customFormat="1" x14ac:dyDescent="0.2">
      <c r="A33" s="128">
        <v>2</v>
      </c>
      <c r="B33" s="122">
        <v>5</v>
      </c>
      <c r="C33" s="122">
        <v>1</v>
      </c>
      <c r="D33" s="122">
        <v>2</v>
      </c>
      <c r="E33" s="124" t="s">
        <v>92</v>
      </c>
      <c r="F33" s="123" t="s">
        <v>226</v>
      </c>
      <c r="G33" s="125">
        <v>0</v>
      </c>
      <c r="H33" s="125">
        <v>0</v>
      </c>
      <c r="I33" s="125">
        <v>0</v>
      </c>
    </row>
    <row r="34" spans="1:9" s="29" customFormat="1" x14ac:dyDescent="0.2">
      <c r="A34" s="128">
        <v>2</v>
      </c>
      <c r="B34" s="122">
        <v>5</v>
      </c>
      <c r="C34" s="122">
        <v>1</v>
      </c>
      <c r="D34" s="122">
        <v>2</v>
      </c>
      <c r="E34" s="124" t="s">
        <v>102</v>
      </c>
      <c r="F34" s="123" t="s">
        <v>227</v>
      </c>
      <c r="G34" s="126">
        <v>10</v>
      </c>
      <c r="H34" s="126">
        <v>10</v>
      </c>
      <c r="I34" s="126">
        <v>10</v>
      </c>
    </row>
    <row r="35" spans="1:9" s="29" customFormat="1" x14ac:dyDescent="0.2">
      <c r="A35" s="128">
        <v>2</v>
      </c>
      <c r="B35" s="122">
        <v>5</v>
      </c>
      <c r="C35" s="122">
        <v>1</v>
      </c>
      <c r="D35" s="122">
        <v>2</v>
      </c>
      <c r="E35" s="124" t="s">
        <v>194</v>
      </c>
      <c r="F35" s="123" t="s">
        <v>228</v>
      </c>
      <c r="G35" s="126">
        <v>5</v>
      </c>
      <c r="H35" s="126">
        <v>5</v>
      </c>
      <c r="I35" s="126">
        <v>7</v>
      </c>
    </row>
    <row r="36" spans="1:9" s="29" customFormat="1" x14ac:dyDescent="0.2">
      <c r="A36" s="128">
        <v>2</v>
      </c>
      <c r="B36" s="122">
        <v>5</v>
      </c>
      <c r="C36" s="122">
        <v>1</v>
      </c>
      <c r="D36" s="122">
        <v>2</v>
      </c>
      <c r="E36" s="124" t="s">
        <v>274</v>
      </c>
      <c r="F36" s="123" t="s">
        <v>296</v>
      </c>
      <c r="G36" s="126">
        <v>1</v>
      </c>
      <c r="H36" s="126">
        <v>1</v>
      </c>
      <c r="I36" s="126">
        <v>1</v>
      </c>
    </row>
    <row r="37" spans="1:9" s="29" customFormat="1" x14ac:dyDescent="0.2">
      <c r="A37" s="128">
        <v>2</v>
      </c>
      <c r="B37" s="122">
        <v>5</v>
      </c>
      <c r="C37" s="122">
        <v>1</v>
      </c>
      <c r="D37" s="122">
        <v>2</v>
      </c>
      <c r="E37" s="124" t="s">
        <v>274</v>
      </c>
      <c r="F37" s="123" t="s">
        <v>297</v>
      </c>
      <c r="G37" s="126">
        <v>1</v>
      </c>
      <c r="H37" s="126">
        <v>1</v>
      </c>
      <c r="I37" s="126">
        <v>1</v>
      </c>
    </row>
    <row r="38" spans="1:9" s="29" customFormat="1" ht="25.5" x14ac:dyDescent="0.2">
      <c r="A38" s="128">
        <v>2</v>
      </c>
      <c r="B38" s="122">
        <v>5</v>
      </c>
      <c r="C38" s="122">
        <v>1</v>
      </c>
      <c r="D38" s="122">
        <v>2</v>
      </c>
      <c r="E38" s="124" t="s">
        <v>76</v>
      </c>
      <c r="F38" s="123" t="s">
        <v>298</v>
      </c>
      <c r="G38" s="126">
        <v>100</v>
      </c>
      <c r="H38" s="126">
        <v>100</v>
      </c>
      <c r="I38" s="126">
        <v>100</v>
      </c>
    </row>
    <row r="39" spans="1:9" s="29" customFormat="1" x14ac:dyDescent="0.2">
      <c r="A39" s="128">
        <v>2</v>
      </c>
      <c r="B39" s="122">
        <v>5</v>
      </c>
      <c r="C39" s="122">
        <v>1</v>
      </c>
      <c r="D39" s="122">
        <v>3</v>
      </c>
      <c r="E39" s="124" t="s">
        <v>71</v>
      </c>
      <c r="F39" s="123" t="s">
        <v>229</v>
      </c>
      <c r="G39" s="125">
        <v>65</v>
      </c>
      <c r="H39" s="125">
        <v>65</v>
      </c>
      <c r="I39" s="125">
        <v>65</v>
      </c>
    </row>
    <row r="40" spans="1:9" s="29" customFormat="1" x14ac:dyDescent="0.2">
      <c r="A40" s="128">
        <v>2</v>
      </c>
      <c r="B40" s="122">
        <v>5</v>
      </c>
      <c r="C40" s="122">
        <v>1</v>
      </c>
      <c r="D40" s="122">
        <v>3</v>
      </c>
      <c r="E40" s="124" t="s">
        <v>71</v>
      </c>
      <c r="F40" s="123" t="s">
        <v>230</v>
      </c>
      <c r="G40" s="125">
        <v>136</v>
      </c>
      <c r="H40" s="125">
        <v>136</v>
      </c>
      <c r="I40" s="125">
        <v>140</v>
      </c>
    </row>
    <row r="41" spans="1:9" s="29" customFormat="1" x14ac:dyDescent="0.2">
      <c r="A41" s="128">
        <v>2</v>
      </c>
      <c r="B41" s="122">
        <v>5</v>
      </c>
      <c r="C41" s="122">
        <v>1</v>
      </c>
      <c r="D41" s="122">
        <v>3</v>
      </c>
      <c r="E41" s="124" t="s">
        <v>54</v>
      </c>
      <c r="F41" s="123" t="s">
        <v>231</v>
      </c>
      <c r="G41" s="121">
        <v>2</v>
      </c>
      <c r="H41" s="121">
        <v>2</v>
      </c>
      <c r="I41" s="121">
        <v>2</v>
      </c>
    </row>
    <row r="42" spans="1:9" s="29" customFormat="1" x14ac:dyDescent="0.2">
      <c r="A42" s="128">
        <v>2</v>
      </c>
      <c r="B42" s="122">
        <v>5</v>
      </c>
      <c r="C42" s="122">
        <v>1</v>
      </c>
      <c r="D42" s="122">
        <v>3</v>
      </c>
      <c r="E42" s="124" t="s">
        <v>72</v>
      </c>
      <c r="F42" s="123" t="s">
        <v>232</v>
      </c>
      <c r="G42" s="121">
        <v>335</v>
      </c>
      <c r="H42" s="121">
        <v>335</v>
      </c>
      <c r="I42" s="121">
        <v>340</v>
      </c>
    </row>
    <row r="43" spans="1:9" s="29" customFormat="1" x14ac:dyDescent="0.2">
      <c r="A43" s="128">
        <v>2</v>
      </c>
      <c r="B43" s="122">
        <v>5</v>
      </c>
      <c r="C43" s="122">
        <v>1</v>
      </c>
      <c r="D43" s="122">
        <v>3</v>
      </c>
      <c r="E43" s="124" t="s">
        <v>163</v>
      </c>
      <c r="F43" s="123" t="s">
        <v>233</v>
      </c>
      <c r="G43" s="346"/>
      <c r="H43" s="346"/>
      <c r="I43" s="346"/>
    </row>
    <row r="44" spans="1:9" s="29" customFormat="1" x14ac:dyDescent="0.2">
      <c r="A44" s="128">
        <v>2</v>
      </c>
      <c r="B44" s="122">
        <v>5</v>
      </c>
      <c r="C44" s="122">
        <v>1</v>
      </c>
      <c r="D44" s="122">
        <v>3</v>
      </c>
      <c r="E44" s="124" t="s">
        <v>95</v>
      </c>
      <c r="F44" s="123" t="s">
        <v>234</v>
      </c>
      <c r="G44" s="121">
        <v>3874</v>
      </c>
      <c r="H44" s="121">
        <v>3874</v>
      </c>
      <c r="I44" s="121">
        <v>4024</v>
      </c>
    </row>
    <row r="45" spans="1:9" s="29" customFormat="1" x14ac:dyDescent="0.2">
      <c r="A45" s="128">
        <v>2</v>
      </c>
      <c r="B45" s="122">
        <v>5</v>
      </c>
      <c r="C45" s="122">
        <v>1</v>
      </c>
      <c r="D45" s="122">
        <v>3</v>
      </c>
      <c r="E45" s="124" t="s">
        <v>278</v>
      </c>
      <c r="F45" s="123" t="s">
        <v>299</v>
      </c>
      <c r="G45" s="121">
        <v>25</v>
      </c>
      <c r="H45" s="121">
        <v>25</v>
      </c>
      <c r="I45" s="121">
        <v>25</v>
      </c>
    </row>
    <row r="46" spans="1:9" s="29" customFormat="1" x14ac:dyDescent="0.2">
      <c r="A46" s="128">
        <v>2</v>
      </c>
      <c r="B46" s="122">
        <v>5</v>
      </c>
      <c r="C46" s="122">
        <v>1</v>
      </c>
      <c r="D46" s="122">
        <v>3</v>
      </c>
      <c r="E46" s="124" t="s">
        <v>278</v>
      </c>
      <c r="F46" s="123" t="s">
        <v>300</v>
      </c>
      <c r="G46" s="121">
        <v>60</v>
      </c>
      <c r="H46" s="121">
        <v>60</v>
      </c>
      <c r="I46" s="121">
        <v>60</v>
      </c>
    </row>
    <row r="47" spans="1:9" s="29" customFormat="1" x14ac:dyDescent="0.2">
      <c r="A47" s="128">
        <v>2</v>
      </c>
      <c r="B47" s="122">
        <v>5</v>
      </c>
      <c r="C47" s="122">
        <v>1</v>
      </c>
      <c r="D47" s="122">
        <v>3</v>
      </c>
      <c r="E47" s="124" t="s">
        <v>278</v>
      </c>
      <c r="F47" s="123" t="s">
        <v>301</v>
      </c>
      <c r="G47" s="121">
        <v>20</v>
      </c>
      <c r="H47" s="121">
        <v>20</v>
      </c>
      <c r="I47" s="121">
        <v>20</v>
      </c>
    </row>
    <row r="48" spans="1:9" s="29" customFormat="1" x14ac:dyDescent="0.2">
      <c r="A48" s="128">
        <v>2</v>
      </c>
      <c r="B48" s="122">
        <v>5</v>
      </c>
      <c r="C48" s="122">
        <v>1</v>
      </c>
      <c r="D48" s="122">
        <v>3</v>
      </c>
      <c r="E48" s="124" t="s">
        <v>282</v>
      </c>
      <c r="F48" s="123" t="s">
        <v>302</v>
      </c>
      <c r="G48" s="121">
        <v>6</v>
      </c>
      <c r="H48" s="121">
        <v>6</v>
      </c>
      <c r="I48" s="121">
        <v>7</v>
      </c>
    </row>
    <row r="49" spans="1:9" s="29" customFormat="1" x14ac:dyDescent="0.2">
      <c r="A49" s="128">
        <v>2</v>
      </c>
      <c r="B49" s="122">
        <v>5</v>
      </c>
      <c r="C49" s="122">
        <v>1</v>
      </c>
      <c r="D49" s="122">
        <v>4</v>
      </c>
      <c r="E49" s="124" t="s">
        <v>248</v>
      </c>
      <c r="F49" s="123" t="s">
        <v>235</v>
      </c>
      <c r="G49" s="121">
        <v>5.3</v>
      </c>
      <c r="H49" s="121">
        <v>5.3</v>
      </c>
      <c r="I49" s="121">
        <v>5.3</v>
      </c>
    </row>
    <row r="50" spans="1:9" s="29" customFormat="1" x14ac:dyDescent="0.2">
      <c r="A50" s="128">
        <v>2</v>
      </c>
      <c r="B50" s="122">
        <v>5</v>
      </c>
      <c r="C50" s="122">
        <v>1</v>
      </c>
      <c r="D50" s="122">
        <v>4</v>
      </c>
      <c r="E50" s="124" t="s">
        <v>74</v>
      </c>
      <c r="F50" s="123" t="s">
        <v>236</v>
      </c>
      <c r="G50" s="121">
        <v>2</v>
      </c>
      <c r="H50" s="121">
        <v>2</v>
      </c>
      <c r="I50" s="121">
        <v>2</v>
      </c>
    </row>
    <row r="51" spans="1:9" s="29" customFormat="1" x14ac:dyDescent="0.2">
      <c r="A51" s="128">
        <v>2</v>
      </c>
      <c r="B51" s="122">
        <v>5</v>
      </c>
      <c r="C51" s="122">
        <v>1</v>
      </c>
      <c r="D51" s="122">
        <v>4</v>
      </c>
      <c r="E51" s="124" t="s">
        <v>104</v>
      </c>
      <c r="F51" s="123" t="s">
        <v>269</v>
      </c>
      <c r="G51" s="121">
        <v>0</v>
      </c>
      <c r="H51" s="121">
        <v>0</v>
      </c>
      <c r="I51" s="121">
        <v>0</v>
      </c>
    </row>
    <row r="52" spans="1:9" s="29" customFormat="1" x14ac:dyDescent="0.2">
      <c r="A52" s="348">
        <v>2</v>
      </c>
      <c r="B52" s="122">
        <v>5</v>
      </c>
      <c r="C52" s="122">
        <v>1</v>
      </c>
      <c r="D52" s="122">
        <v>4</v>
      </c>
      <c r="E52" s="124" t="s">
        <v>265</v>
      </c>
      <c r="F52" s="123" t="s">
        <v>266</v>
      </c>
      <c r="G52" s="121">
        <v>100</v>
      </c>
      <c r="H52" s="121">
        <v>100</v>
      </c>
      <c r="I52" s="121">
        <v>100</v>
      </c>
    </row>
    <row r="53" spans="1:9" s="29" customFormat="1" x14ac:dyDescent="0.2">
      <c r="A53" s="122">
        <v>2</v>
      </c>
      <c r="B53" s="122">
        <v>5</v>
      </c>
      <c r="C53" s="122">
        <v>1</v>
      </c>
      <c r="D53" s="122">
        <v>4</v>
      </c>
      <c r="E53" s="124" t="s">
        <v>265</v>
      </c>
      <c r="F53" s="123" t="s">
        <v>304</v>
      </c>
      <c r="G53" s="121">
        <v>100</v>
      </c>
      <c r="H53" s="121">
        <v>100</v>
      </c>
      <c r="I53" s="121">
        <v>100</v>
      </c>
    </row>
    <row r="54" spans="1:9" s="29" customFormat="1" x14ac:dyDescent="0.2">
      <c r="A54" s="30"/>
      <c r="B54" s="35"/>
      <c r="C54" s="31"/>
      <c r="D54" s="31"/>
      <c r="E54" s="32"/>
      <c r="F54" s="33"/>
      <c r="G54" s="34"/>
      <c r="H54" s="34"/>
      <c r="I54" s="34"/>
    </row>
    <row r="55" spans="1:9" s="29" customFormat="1" x14ac:dyDescent="0.2">
      <c r="A55" s="30"/>
      <c r="B55" s="35"/>
      <c r="C55" s="31"/>
      <c r="D55" s="31"/>
      <c r="E55" s="36"/>
      <c r="F55" s="33"/>
      <c r="G55" s="34"/>
      <c r="H55" s="34"/>
      <c r="I55" s="34"/>
    </row>
    <row r="56" spans="1:9" s="29" customFormat="1" x14ac:dyDescent="0.2">
      <c r="A56" s="30"/>
      <c r="B56" s="35"/>
      <c r="C56" s="31"/>
      <c r="D56" s="31"/>
      <c r="E56" s="33"/>
      <c r="F56" s="33"/>
      <c r="G56" s="37"/>
      <c r="H56" s="37"/>
      <c r="I56" s="37"/>
    </row>
    <row r="57" spans="1:9" s="29" customFormat="1" x14ac:dyDescent="0.2">
      <c r="A57" s="30"/>
      <c r="B57" s="35"/>
      <c r="C57" s="31"/>
      <c r="D57" s="31"/>
      <c r="E57" s="33"/>
      <c r="F57" s="33"/>
      <c r="G57" s="37"/>
      <c r="H57" s="37"/>
      <c r="I57" s="37"/>
    </row>
    <row r="58" spans="1:9" s="29" customFormat="1" x14ac:dyDescent="0.2">
      <c r="A58" s="30"/>
      <c r="B58" s="35"/>
      <c r="C58" s="31"/>
      <c r="D58" s="31"/>
      <c r="E58" s="33"/>
      <c r="F58" s="33"/>
      <c r="G58" s="37"/>
      <c r="H58" s="37"/>
      <c r="I58" s="37"/>
    </row>
    <row r="59" spans="1:9" x14ac:dyDescent="0.2">
      <c r="A59" s="38"/>
      <c r="B59" s="38"/>
      <c r="C59" s="38"/>
      <c r="D59" s="14"/>
      <c r="E59" s="14"/>
      <c r="F59" s="14"/>
      <c r="G59" s="39"/>
      <c r="H59" s="40"/>
      <c r="I59" s="40"/>
    </row>
    <row r="60" spans="1:9" x14ac:dyDescent="0.2">
      <c r="A60" s="41"/>
      <c r="B60" s="41"/>
      <c r="C60" s="41"/>
      <c r="D60" s="41"/>
      <c r="E60" s="41"/>
      <c r="F60" s="41"/>
    </row>
    <row r="61" spans="1:9" x14ac:dyDescent="0.2">
      <c r="A61" s="41"/>
      <c r="B61" s="41"/>
      <c r="C61" s="41"/>
      <c r="D61" s="41"/>
      <c r="E61" s="41"/>
      <c r="F61" s="41"/>
    </row>
  </sheetData>
  <mergeCells count="8">
    <mergeCell ref="M23:M24"/>
    <mergeCell ref="K23:K24"/>
    <mergeCell ref="L23:L24"/>
    <mergeCell ref="A5:I5"/>
    <mergeCell ref="F1:I1"/>
    <mergeCell ref="A2:I2"/>
    <mergeCell ref="A3:I3"/>
    <mergeCell ref="A4:I4"/>
  </mergeCells>
  <phoneticPr fontId="0" type="noConversion"/>
  <conditionalFormatting sqref="H23:I24">
    <cfRule type="cellIs" dxfId="4" priority="5" stopIfTrue="1" operator="equal">
      <formula>0</formula>
    </cfRule>
  </conditionalFormatting>
  <conditionalFormatting sqref="K23:M24">
    <cfRule type="cellIs" dxfId="3" priority="4" stopIfTrue="1" operator="equal">
      <formula>0</formula>
    </cfRule>
  </conditionalFormatting>
  <conditionalFormatting sqref="H29:I30">
    <cfRule type="cellIs" dxfId="2" priority="3" stopIfTrue="1" operator="equal">
      <formula>0</formula>
    </cfRule>
  </conditionalFormatting>
  <conditionalFormatting sqref="G23:G24">
    <cfRule type="cellIs" dxfId="1" priority="2" stopIfTrue="1" operator="equal">
      <formula>0</formula>
    </cfRule>
  </conditionalFormatting>
  <conditionalFormatting sqref="G29:G30">
    <cfRule type="cellIs" dxfId="0" priority="1" stopIfTrue="1" operator="equal">
      <formula>0</formula>
    </cfRule>
  </conditionalFormatting>
  <pageMargins left="0.74803149606299213" right="0.74803149606299213" top="0.78740157480314965" bottom="0.98425196850393704" header="0.51181102362204722" footer="0.51181102362204722"/>
  <pageSetup paperSize="9" scale="64" orientation="portrait" r:id="rId1"/>
  <headerFooter alignWithMargins="0">
    <oddHeader>&amp;C68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1LENTELĖ</vt:lpstr>
      <vt:lpstr>2 LENTELĖ</vt:lpstr>
      <vt:lpstr>3 LENTELĖ</vt:lpstr>
      <vt:lpstr>Lapas1</vt:lpstr>
      <vt:lpstr>'2 LENTELĖ'!Print_Area</vt:lpstr>
      <vt:lpstr>'3 LENTELĖ'!Print_Area</vt:lpstr>
      <vt:lpstr>'2 LENTELĖ'!Print_Titles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Lilija</cp:lastModifiedBy>
  <cp:lastPrinted>2018-12-05T14:57:53Z</cp:lastPrinted>
  <dcterms:created xsi:type="dcterms:W3CDTF">1996-10-14T23:33:28Z</dcterms:created>
  <dcterms:modified xsi:type="dcterms:W3CDTF">2018-12-05T14:58:23Z</dcterms:modified>
</cp:coreProperties>
</file>