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lija\Desktop\2019-2021\4 programa\"/>
    </mc:Choice>
  </mc:AlternateContent>
  <bookViews>
    <workbookView xWindow="0" yWindow="0" windowWidth="28800" windowHeight="12435" activeTab="2"/>
  </bookViews>
  <sheets>
    <sheet name="1 lentelė" sheetId="2" r:id="rId1"/>
    <sheet name="sąrašas" sheetId="11" r:id="rId2"/>
    <sheet name="2 LENTELĖ" sheetId="4" r:id="rId3"/>
    <sheet name="3 LENTELĖ" sheetId="7" r:id="rId4"/>
  </sheets>
  <definedNames>
    <definedName name="_xlnm.Print_Area" localSheetId="0">'1 lentelė'!$A$1:$E$32</definedName>
    <definedName name="_xlnm.Print_Area" localSheetId="2">'2 LENTELĖ'!$A$2:$V$471</definedName>
    <definedName name="_xlnm.Print_Area" localSheetId="3">'3 LENTELĖ'!$A$1:$I$58</definedName>
    <definedName name="_xlnm.Print_Area" localSheetId="1">sąrašas!$A$1:$N$44</definedName>
    <definedName name="_xlnm.Print_Titles" localSheetId="2">'2 LENTELĖ'!$5:$7</definedName>
    <definedName name="_xlnm.Print_Titles" localSheetId="1">sąrašas!$7:$9</definedName>
  </definedNames>
  <calcPr calcId="152511"/>
</workbook>
</file>

<file path=xl/calcChain.xml><?xml version="1.0" encoding="utf-8"?>
<calcChain xmlns="http://schemas.openxmlformats.org/spreadsheetml/2006/main">
  <c r="P456" i="4" l="1"/>
  <c r="X158" i="4" l="1"/>
  <c r="O256" i="4" l="1"/>
  <c r="L308" i="4"/>
  <c r="V445" i="4" l="1"/>
  <c r="I465" i="4" l="1"/>
  <c r="J465" i="4"/>
  <c r="K465" i="4"/>
  <c r="L465" i="4"/>
  <c r="M465" i="4"/>
  <c r="N465" i="4"/>
  <c r="O465" i="4"/>
  <c r="P465" i="4"/>
  <c r="Q465" i="4"/>
  <c r="H465" i="4"/>
  <c r="I464" i="4"/>
  <c r="J464" i="4"/>
  <c r="K464" i="4"/>
  <c r="L464" i="4"/>
  <c r="M464" i="4"/>
  <c r="N464" i="4"/>
  <c r="O464" i="4"/>
  <c r="P464" i="4"/>
  <c r="Q464" i="4"/>
  <c r="H464" i="4"/>
  <c r="I463" i="4"/>
  <c r="J463" i="4"/>
  <c r="K463" i="4"/>
  <c r="L463" i="4"/>
  <c r="M463" i="4"/>
  <c r="N463" i="4"/>
  <c r="O463" i="4"/>
  <c r="P463" i="4"/>
  <c r="Q463" i="4"/>
  <c r="H463" i="4"/>
  <c r="I462" i="4"/>
  <c r="J462" i="4"/>
  <c r="K462" i="4"/>
  <c r="L462" i="4"/>
  <c r="M462" i="4"/>
  <c r="N462" i="4"/>
  <c r="P462" i="4"/>
  <c r="Q462" i="4"/>
  <c r="H462" i="4"/>
  <c r="I460" i="4"/>
  <c r="J460" i="4"/>
  <c r="L460" i="4"/>
  <c r="M460" i="4"/>
  <c r="N460" i="4"/>
  <c r="P460" i="4"/>
  <c r="Q460" i="4"/>
  <c r="H460" i="4"/>
  <c r="I459" i="4"/>
  <c r="J459" i="4"/>
  <c r="L459" i="4"/>
  <c r="M459" i="4"/>
  <c r="N459" i="4"/>
  <c r="P459" i="4"/>
  <c r="Q459" i="4"/>
  <c r="H459" i="4"/>
  <c r="O209" i="4" l="1"/>
  <c r="O208" i="4"/>
  <c r="K209" i="4"/>
  <c r="K460" i="4" s="1"/>
  <c r="K208" i="4"/>
  <c r="K459" i="4" s="1"/>
  <c r="G42" i="11" l="1"/>
  <c r="H42" i="11"/>
  <c r="I42" i="11"/>
  <c r="F42" i="11"/>
  <c r="F12" i="11" l="1"/>
  <c r="G12" i="11"/>
  <c r="G17" i="11" s="1"/>
  <c r="H12" i="11"/>
  <c r="I12" i="11"/>
  <c r="I17" i="11" s="1"/>
  <c r="F17" i="11"/>
  <c r="H17" i="11"/>
  <c r="K17" i="11"/>
  <c r="L17" i="11"/>
  <c r="M17" i="11"/>
  <c r="F25" i="11"/>
  <c r="G25" i="11"/>
  <c r="H25" i="11"/>
  <c r="I25" i="11"/>
  <c r="F33" i="11"/>
  <c r="G33" i="11"/>
  <c r="H33" i="11"/>
  <c r="I33" i="11"/>
  <c r="K33" i="11"/>
  <c r="L33" i="11"/>
  <c r="M33" i="11"/>
  <c r="F41" i="11"/>
  <c r="G41" i="11"/>
  <c r="H41" i="11"/>
  <c r="I41" i="11"/>
  <c r="K41" i="11"/>
  <c r="L41" i="11"/>
  <c r="M41" i="11"/>
  <c r="F45" i="11"/>
  <c r="G45" i="11"/>
  <c r="H45" i="11"/>
  <c r="I45" i="11"/>
  <c r="U327" i="4" l="1"/>
  <c r="T327" i="4"/>
  <c r="S327" i="4"/>
  <c r="Q322" i="4"/>
  <c r="Q327" i="4" s="1"/>
  <c r="P322" i="4"/>
  <c r="P327" i="4" s="1"/>
  <c r="O322" i="4"/>
  <c r="O327" i="4" s="1"/>
  <c r="N322" i="4"/>
  <c r="N327" i="4" s="1"/>
  <c r="M322" i="4"/>
  <c r="M327" i="4" s="1"/>
  <c r="L322" i="4"/>
  <c r="L327" i="4" s="1"/>
  <c r="K322" i="4"/>
  <c r="K327" i="4" s="1"/>
  <c r="J322" i="4"/>
  <c r="J327" i="4" s="1"/>
  <c r="I322" i="4"/>
  <c r="I327" i="4" s="1"/>
  <c r="H322" i="4"/>
  <c r="H327" i="4" s="1"/>
  <c r="O272" i="4"/>
  <c r="O265" i="4"/>
  <c r="O264" i="4"/>
  <c r="O169" i="4" l="1"/>
  <c r="O97" i="4"/>
  <c r="O462" i="4" s="1"/>
  <c r="O95" i="4"/>
  <c r="O460" i="4" s="1"/>
  <c r="O94" i="4"/>
  <c r="O459" i="4" s="1"/>
  <c r="H194" i="4" l="1"/>
  <c r="I194" i="4"/>
  <c r="J194" i="4"/>
  <c r="K194" i="4"/>
  <c r="L194" i="4"/>
  <c r="M194" i="4"/>
  <c r="N194" i="4"/>
  <c r="O194" i="4"/>
  <c r="P194" i="4"/>
  <c r="Q194" i="4"/>
  <c r="I282" i="4" l="1"/>
  <c r="J282" i="4"/>
  <c r="J287" i="4" s="1"/>
  <c r="K282" i="4"/>
  <c r="K287" i="4" s="1"/>
  <c r="L282" i="4"/>
  <c r="M282" i="4"/>
  <c r="N282" i="4"/>
  <c r="N287" i="4" s="1"/>
  <c r="O282" i="4"/>
  <c r="O287" i="4" s="1"/>
  <c r="P282" i="4"/>
  <c r="Q282" i="4"/>
  <c r="H282" i="4"/>
  <c r="H287" i="4" s="1"/>
  <c r="T319" i="4"/>
  <c r="U319" i="4"/>
  <c r="S319" i="4"/>
  <c r="I287" i="4"/>
  <c r="M287" i="4"/>
  <c r="Q287" i="4"/>
  <c r="L183" i="4"/>
  <c r="M183" i="4"/>
  <c r="N183" i="4"/>
  <c r="O183" i="4"/>
  <c r="L117" i="4"/>
  <c r="P117" i="4"/>
  <c r="Q117" i="4"/>
  <c r="I440" i="4"/>
  <c r="I445" i="4" s="1"/>
  <c r="J440" i="4"/>
  <c r="J445" i="4" s="1"/>
  <c r="K440" i="4"/>
  <c r="K445" i="4" s="1"/>
  <c r="L440" i="4"/>
  <c r="M440" i="4"/>
  <c r="N440" i="4"/>
  <c r="O440" i="4"/>
  <c r="P440" i="4"/>
  <c r="I448" i="4"/>
  <c r="I453" i="4" s="1"/>
  <c r="J448" i="4"/>
  <c r="J453" i="4" s="1"/>
  <c r="K448" i="4"/>
  <c r="K453" i="4" s="1"/>
  <c r="L448" i="4"/>
  <c r="L453" i="4" s="1"/>
  <c r="M448" i="4"/>
  <c r="M453" i="4" s="1"/>
  <c r="N448" i="4"/>
  <c r="N453" i="4" s="1"/>
  <c r="O448" i="4"/>
  <c r="O453" i="4" s="1"/>
  <c r="I420" i="4"/>
  <c r="I425" i="4" s="1"/>
  <c r="J420" i="4"/>
  <c r="J425" i="4" s="1"/>
  <c r="K420" i="4"/>
  <c r="K425" i="4" s="1"/>
  <c r="L420" i="4"/>
  <c r="L425" i="4" s="1"/>
  <c r="M420" i="4"/>
  <c r="M425" i="4" s="1"/>
  <c r="N420" i="4"/>
  <c r="N425" i="4" s="1"/>
  <c r="O420" i="4"/>
  <c r="O425" i="4" s="1"/>
  <c r="P420" i="4"/>
  <c r="P425" i="4" s="1"/>
  <c r="Q420" i="4"/>
  <c r="Q425" i="4" s="1"/>
  <c r="H420" i="4"/>
  <c r="H425" i="4" s="1"/>
  <c r="I388" i="4"/>
  <c r="I393" i="4" s="1"/>
  <c r="J388" i="4"/>
  <c r="J393" i="4" s="1"/>
  <c r="K388" i="4"/>
  <c r="K393" i="4" s="1"/>
  <c r="L388" i="4"/>
  <c r="L393" i="4" s="1"/>
  <c r="M388" i="4"/>
  <c r="M393" i="4" s="1"/>
  <c r="N388" i="4"/>
  <c r="N393" i="4" s="1"/>
  <c r="O388" i="4"/>
  <c r="O393" i="4" s="1"/>
  <c r="P388" i="4"/>
  <c r="P393" i="4" s="1"/>
  <c r="Q388" i="4"/>
  <c r="Q393" i="4" s="1"/>
  <c r="H388" i="4"/>
  <c r="H393" i="4" s="1"/>
  <c r="I380" i="4"/>
  <c r="I385" i="4" s="1"/>
  <c r="J380" i="4"/>
  <c r="J385" i="4" s="1"/>
  <c r="K380" i="4"/>
  <c r="K385" i="4" s="1"/>
  <c r="L380" i="4"/>
  <c r="L385" i="4" s="1"/>
  <c r="M380" i="4"/>
  <c r="M385" i="4" s="1"/>
  <c r="N380" i="4"/>
  <c r="N385" i="4" s="1"/>
  <c r="O380" i="4"/>
  <c r="O385" i="4" s="1"/>
  <c r="P380" i="4"/>
  <c r="P385" i="4" s="1"/>
  <c r="Q380" i="4"/>
  <c r="Q385" i="4" s="1"/>
  <c r="H380" i="4"/>
  <c r="H385" i="4" s="1"/>
  <c r="I372" i="4"/>
  <c r="I377" i="4" s="1"/>
  <c r="J372" i="4"/>
  <c r="J377" i="4" s="1"/>
  <c r="K372" i="4"/>
  <c r="K377" i="4" s="1"/>
  <c r="L372" i="4"/>
  <c r="L377" i="4" s="1"/>
  <c r="M372" i="4"/>
  <c r="M377" i="4" s="1"/>
  <c r="N372" i="4"/>
  <c r="N377" i="4" s="1"/>
  <c r="O372" i="4"/>
  <c r="O377" i="4" s="1"/>
  <c r="P372" i="4"/>
  <c r="P377" i="4" s="1"/>
  <c r="Q372" i="4"/>
  <c r="Q377" i="4" s="1"/>
  <c r="H372" i="4"/>
  <c r="H377" i="4" s="1"/>
  <c r="I364" i="4"/>
  <c r="I369" i="4" s="1"/>
  <c r="J364" i="4"/>
  <c r="J369" i="4" s="1"/>
  <c r="K364" i="4"/>
  <c r="K369" i="4" s="1"/>
  <c r="L364" i="4"/>
  <c r="L369" i="4" s="1"/>
  <c r="M364" i="4"/>
  <c r="M369" i="4" s="1"/>
  <c r="N364" i="4"/>
  <c r="N369" i="4" s="1"/>
  <c r="O364" i="4"/>
  <c r="O369" i="4" s="1"/>
  <c r="P364" i="4"/>
  <c r="P369" i="4" s="1"/>
  <c r="Q364" i="4"/>
  <c r="Q369" i="4" s="1"/>
  <c r="H364" i="4"/>
  <c r="H369" i="4" s="1"/>
  <c r="I356" i="4"/>
  <c r="I361" i="4" s="1"/>
  <c r="J356" i="4"/>
  <c r="J361" i="4" s="1"/>
  <c r="K356" i="4"/>
  <c r="K361" i="4" s="1"/>
  <c r="L356" i="4"/>
  <c r="L361" i="4" s="1"/>
  <c r="M356" i="4"/>
  <c r="M361" i="4" s="1"/>
  <c r="N356" i="4"/>
  <c r="N361" i="4" s="1"/>
  <c r="O356" i="4"/>
  <c r="O361" i="4" s="1"/>
  <c r="P356" i="4"/>
  <c r="P361" i="4" s="1"/>
  <c r="Q356" i="4"/>
  <c r="Q361" i="4" s="1"/>
  <c r="I348" i="4"/>
  <c r="I353" i="4" s="1"/>
  <c r="J348" i="4"/>
  <c r="J353" i="4" s="1"/>
  <c r="K348" i="4"/>
  <c r="K353" i="4" s="1"/>
  <c r="L348" i="4"/>
  <c r="L353" i="4" s="1"/>
  <c r="M348" i="4"/>
  <c r="M353" i="4" s="1"/>
  <c r="N348" i="4"/>
  <c r="N353" i="4" s="1"/>
  <c r="O348" i="4"/>
  <c r="O353" i="4" s="1"/>
  <c r="P348" i="4"/>
  <c r="P353" i="4" s="1"/>
  <c r="Q348" i="4"/>
  <c r="Q353" i="4" s="1"/>
  <c r="H348" i="4"/>
  <c r="H353" i="4" s="1"/>
  <c r="I340" i="4"/>
  <c r="I345" i="4" s="1"/>
  <c r="J340" i="4"/>
  <c r="J345" i="4" s="1"/>
  <c r="K340" i="4"/>
  <c r="K345" i="4" s="1"/>
  <c r="L340" i="4"/>
  <c r="L345" i="4" s="1"/>
  <c r="M340" i="4"/>
  <c r="M345" i="4" s="1"/>
  <c r="N340" i="4"/>
  <c r="N345" i="4" s="1"/>
  <c r="O340" i="4"/>
  <c r="O345" i="4" s="1"/>
  <c r="P340" i="4"/>
  <c r="P345" i="4" s="1"/>
  <c r="Q340" i="4"/>
  <c r="Q345" i="4" s="1"/>
  <c r="H340" i="4"/>
  <c r="H345" i="4" s="1"/>
  <c r="I330" i="4"/>
  <c r="I335" i="4" s="1"/>
  <c r="J330" i="4"/>
  <c r="J335" i="4" s="1"/>
  <c r="K330" i="4"/>
  <c r="K335" i="4" s="1"/>
  <c r="L330" i="4"/>
  <c r="L335" i="4" s="1"/>
  <c r="M330" i="4"/>
  <c r="M335" i="4" s="1"/>
  <c r="N330" i="4"/>
  <c r="N335" i="4" s="1"/>
  <c r="O330" i="4"/>
  <c r="O335" i="4" s="1"/>
  <c r="P330" i="4"/>
  <c r="P335" i="4" s="1"/>
  <c r="Q330" i="4"/>
  <c r="Q335" i="4" s="1"/>
  <c r="H330" i="4"/>
  <c r="H335" i="4" s="1"/>
  <c r="I314" i="4"/>
  <c r="I319" i="4" s="1"/>
  <c r="J314" i="4"/>
  <c r="J319" i="4" s="1"/>
  <c r="K314" i="4"/>
  <c r="K319" i="4" s="1"/>
  <c r="L314" i="4"/>
  <c r="M314" i="4"/>
  <c r="N314" i="4"/>
  <c r="N319" i="4" s="1"/>
  <c r="O314" i="4"/>
  <c r="O319" i="4" s="1"/>
  <c r="P314" i="4"/>
  <c r="P319" i="4" s="1"/>
  <c r="Q314" i="4"/>
  <c r="Q319" i="4" s="1"/>
  <c r="H314" i="4"/>
  <c r="H319" i="4" s="1"/>
  <c r="I306" i="4"/>
  <c r="I311" i="4" s="1"/>
  <c r="J306" i="4"/>
  <c r="J311" i="4" s="1"/>
  <c r="K306" i="4"/>
  <c r="K311" i="4" s="1"/>
  <c r="L306" i="4"/>
  <c r="L311" i="4" s="1"/>
  <c r="M306" i="4"/>
  <c r="M311" i="4" s="1"/>
  <c r="N306" i="4"/>
  <c r="N311" i="4" s="1"/>
  <c r="O306" i="4"/>
  <c r="O311" i="4" s="1"/>
  <c r="P306" i="4"/>
  <c r="P311" i="4" s="1"/>
  <c r="Q306" i="4"/>
  <c r="Q311" i="4" s="1"/>
  <c r="H306" i="4"/>
  <c r="H311" i="4" s="1"/>
  <c r="I298" i="4"/>
  <c r="I303" i="4" s="1"/>
  <c r="J298" i="4"/>
  <c r="J303" i="4" s="1"/>
  <c r="K298" i="4"/>
  <c r="K303" i="4" s="1"/>
  <c r="L298" i="4"/>
  <c r="L303" i="4" s="1"/>
  <c r="M298" i="4"/>
  <c r="M303" i="4" s="1"/>
  <c r="N298" i="4"/>
  <c r="N303" i="4" s="1"/>
  <c r="O298" i="4"/>
  <c r="O303" i="4" s="1"/>
  <c r="P298" i="4"/>
  <c r="P303" i="4" s="1"/>
  <c r="Q298" i="4"/>
  <c r="Q303" i="4" s="1"/>
  <c r="H298" i="4"/>
  <c r="H303" i="4" s="1"/>
  <c r="I290" i="4"/>
  <c r="I295" i="4" s="1"/>
  <c r="J290" i="4"/>
  <c r="J295" i="4" s="1"/>
  <c r="K290" i="4"/>
  <c r="K295" i="4" s="1"/>
  <c r="L290" i="4"/>
  <c r="L295" i="4" s="1"/>
  <c r="M290" i="4"/>
  <c r="M295" i="4" s="1"/>
  <c r="N290" i="4"/>
  <c r="N295" i="4" s="1"/>
  <c r="O290" i="4"/>
  <c r="O295" i="4" s="1"/>
  <c r="P290" i="4"/>
  <c r="P295" i="4" s="1"/>
  <c r="Q290" i="4"/>
  <c r="Q295" i="4" s="1"/>
  <c r="H290" i="4"/>
  <c r="H295" i="4" s="1"/>
  <c r="I274" i="4"/>
  <c r="I279" i="4" s="1"/>
  <c r="J274" i="4"/>
  <c r="J279" i="4" s="1"/>
  <c r="K274" i="4"/>
  <c r="K279" i="4" s="1"/>
  <c r="L274" i="4"/>
  <c r="L279" i="4" s="1"/>
  <c r="M274" i="4"/>
  <c r="M279" i="4" s="1"/>
  <c r="N274" i="4"/>
  <c r="N279" i="4" s="1"/>
  <c r="O274" i="4"/>
  <c r="P274" i="4"/>
  <c r="P279" i="4" s="1"/>
  <c r="H274" i="4"/>
  <c r="H279" i="4" s="1"/>
  <c r="I266" i="4"/>
  <c r="I271" i="4" s="1"/>
  <c r="J266" i="4"/>
  <c r="J271" i="4" s="1"/>
  <c r="K266" i="4"/>
  <c r="K271" i="4" s="1"/>
  <c r="L266" i="4"/>
  <c r="L271" i="4" s="1"/>
  <c r="M266" i="4"/>
  <c r="M271" i="4" s="1"/>
  <c r="N266" i="4"/>
  <c r="N271" i="4" s="1"/>
  <c r="O266" i="4"/>
  <c r="O271" i="4" s="1"/>
  <c r="P266" i="4"/>
  <c r="P271" i="4" s="1"/>
  <c r="Q266" i="4"/>
  <c r="Q271" i="4" s="1"/>
  <c r="H266" i="4"/>
  <c r="H271" i="4" s="1"/>
  <c r="I80" i="4"/>
  <c r="I85" i="4" s="1"/>
  <c r="J80" i="4"/>
  <c r="J85" i="4" s="1"/>
  <c r="K80" i="4"/>
  <c r="K85" i="4" s="1"/>
  <c r="L80" i="4"/>
  <c r="L85" i="4" s="1"/>
  <c r="M80" i="4"/>
  <c r="M85" i="4" s="1"/>
  <c r="N80" i="4"/>
  <c r="N85" i="4" s="1"/>
  <c r="O80" i="4"/>
  <c r="O85" i="4" s="1"/>
  <c r="P80" i="4"/>
  <c r="P85" i="4" s="1"/>
  <c r="Q80" i="4"/>
  <c r="Q85" i="4" s="1"/>
  <c r="H80" i="4"/>
  <c r="H85" i="4" s="1"/>
  <c r="I56" i="4"/>
  <c r="I61" i="4" s="1"/>
  <c r="J56" i="4"/>
  <c r="J61" i="4" s="1"/>
  <c r="K56" i="4"/>
  <c r="K61" i="4" s="1"/>
  <c r="L56" i="4"/>
  <c r="L61" i="4" s="1"/>
  <c r="M56" i="4"/>
  <c r="M61" i="4" s="1"/>
  <c r="N56" i="4"/>
  <c r="N61" i="4" s="1"/>
  <c r="O56" i="4"/>
  <c r="O61" i="4" s="1"/>
  <c r="T335" i="4"/>
  <c r="U335" i="4"/>
  <c r="S335" i="4"/>
  <c r="I38" i="4"/>
  <c r="J38" i="4"/>
  <c r="K38" i="4"/>
  <c r="L38" i="4"/>
  <c r="M38" i="4"/>
  <c r="N38" i="4"/>
  <c r="O38" i="4"/>
  <c r="P38" i="4"/>
  <c r="Q38" i="4"/>
  <c r="I30" i="4"/>
  <c r="I35" i="4" s="1"/>
  <c r="J30" i="4"/>
  <c r="J35" i="4" s="1"/>
  <c r="K30" i="4"/>
  <c r="K35" i="4" s="1"/>
  <c r="L30" i="4"/>
  <c r="L35" i="4" s="1"/>
  <c r="M30" i="4"/>
  <c r="M35" i="4" s="1"/>
  <c r="N30" i="4"/>
  <c r="N35" i="4" s="1"/>
  <c r="O30" i="4"/>
  <c r="O35" i="4" s="1"/>
  <c r="P30" i="4"/>
  <c r="P35" i="4" s="1"/>
  <c r="Q30" i="4"/>
  <c r="Q35" i="4" s="1"/>
  <c r="H30" i="4"/>
  <c r="H35" i="4" s="1"/>
  <c r="I22" i="4"/>
  <c r="I27" i="4" s="1"/>
  <c r="J22" i="4"/>
  <c r="J27" i="4" s="1"/>
  <c r="K22" i="4"/>
  <c r="K27" i="4" s="1"/>
  <c r="L22" i="4"/>
  <c r="L27" i="4" s="1"/>
  <c r="M22" i="4"/>
  <c r="M27" i="4" s="1"/>
  <c r="N22" i="4"/>
  <c r="N27" i="4" s="1"/>
  <c r="O22" i="4"/>
  <c r="O27" i="4" s="1"/>
  <c r="P22" i="4"/>
  <c r="P27" i="4" s="1"/>
  <c r="Q22" i="4"/>
  <c r="Q27" i="4" s="1"/>
  <c r="H22" i="4"/>
  <c r="H27" i="4" s="1"/>
  <c r="I14" i="4"/>
  <c r="J14" i="4"/>
  <c r="K14" i="4"/>
  <c r="L14" i="4"/>
  <c r="L19" i="4" s="1"/>
  <c r="M14" i="4"/>
  <c r="M19" i="4" s="1"/>
  <c r="N14" i="4"/>
  <c r="N19" i="4" s="1"/>
  <c r="O14" i="4"/>
  <c r="O19" i="4" s="1"/>
  <c r="Q412" i="4"/>
  <c r="Q417" i="4" s="1"/>
  <c r="P412" i="4"/>
  <c r="P417" i="4" s="1"/>
  <c r="O412" i="4"/>
  <c r="O417" i="4" s="1"/>
  <c r="N412" i="4"/>
  <c r="N417" i="4" s="1"/>
  <c r="M412" i="4"/>
  <c r="M417" i="4" s="1"/>
  <c r="L412" i="4"/>
  <c r="L417" i="4" s="1"/>
  <c r="K412" i="4"/>
  <c r="K417" i="4" s="1"/>
  <c r="J412" i="4"/>
  <c r="J417" i="4" s="1"/>
  <c r="I412" i="4"/>
  <c r="I417" i="4" s="1"/>
  <c r="H412" i="4"/>
  <c r="H417" i="4" s="1"/>
  <c r="T369" i="4"/>
  <c r="U369" i="4"/>
  <c r="S369" i="4"/>
  <c r="T311" i="4"/>
  <c r="U311" i="4"/>
  <c r="S311" i="4"/>
  <c r="T303" i="4"/>
  <c r="U303" i="4"/>
  <c r="S303" i="4"/>
  <c r="T295" i="4"/>
  <c r="U295" i="4"/>
  <c r="S295" i="4"/>
  <c r="T287" i="4"/>
  <c r="U287" i="4"/>
  <c r="S287" i="4"/>
  <c r="I454" i="4" l="1"/>
  <c r="K454" i="4"/>
  <c r="I19" i="4"/>
  <c r="J19" i="4"/>
  <c r="J454" i="4"/>
  <c r="Q445" i="4"/>
  <c r="P445" i="4"/>
  <c r="O445" i="4"/>
  <c r="O454" i="4" s="1"/>
  <c r="N445" i="4"/>
  <c r="N454" i="4" s="1"/>
  <c r="M445" i="4"/>
  <c r="M454" i="4" s="1"/>
  <c r="L445" i="4"/>
  <c r="L454" i="4" s="1"/>
  <c r="V271" i="4"/>
  <c r="K19" i="4"/>
  <c r="M319" i="4"/>
  <c r="O279" i="4"/>
  <c r="L319" i="4"/>
  <c r="P287" i="4"/>
  <c r="L287" i="4"/>
  <c r="I404" i="4"/>
  <c r="I409" i="4" s="1"/>
  <c r="J404" i="4"/>
  <c r="J409" i="4" s="1"/>
  <c r="K404" i="4"/>
  <c r="K409" i="4" s="1"/>
  <c r="L404" i="4"/>
  <c r="L409" i="4" s="1"/>
  <c r="M404" i="4"/>
  <c r="M409" i="4" s="1"/>
  <c r="N404" i="4"/>
  <c r="N409" i="4" s="1"/>
  <c r="O404" i="4"/>
  <c r="O409" i="4" s="1"/>
  <c r="P404" i="4"/>
  <c r="P409" i="4" s="1"/>
  <c r="Q404" i="4"/>
  <c r="Q409" i="4" s="1"/>
  <c r="H404" i="4"/>
  <c r="H409" i="4" s="1"/>
  <c r="Q454" i="4" l="1"/>
  <c r="Q448" i="4"/>
  <c r="Q453" i="4" s="1"/>
  <c r="P448" i="4"/>
  <c r="P453" i="4" s="1"/>
  <c r="P454" i="4" s="1"/>
  <c r="U445" i="4"/>
  <c r="T445" i="4"/>
  <c r="S445" i="4"/>
  <c r="H440" i="4"/>
  <c r="H445" i="4" s="1"/>
  <c r="Q234" i="4" l="1"/>
  <c r="Q239" i="4" s="1"/>
  <c r="P234" i="4"/>
  <c r="P239" i="4" s="1"/>
  <c r="O234" i="4"/>
  <c r="O239" i="4" s="1"/>
  <c r="N234" i="4"/>
  <c r="N239" i="4" s="1"/>
  <c r="M234" i="4"/>
  <c r="M239" i="4" s="1"/>
  <c r="L239" i="4"/>
  <c r="O128" i="4"/>
  <c r="O133" i="4" s="1"/>
  <c r="L133" i="4"/>
  <c r="M128" i="4"/>
  <c r="M133" i="4" s="1"/>
  <c r="N133" i="4"/>
  <c r="P210" i="4" l="1"/>
  <c r="P215" i="4" s="1"/>
  <c r="Q210" i="4"/>
  <c r="Q215" i="4" s="1"/>
  <c r="T215" i="4"/>
  <c r="U215" i="4"/>
  <c r="S215" i="4"/>
  <c r="M170" i="4" l="1"/>
  <c r="M175" i="4" s="1"/>
  <c r="N170" i="4"/>
  <c r="N175" i="4" s="1"/>
  <c r="O170" i="4"/>
  <c r="O175" i="4" s="1"/>
  <c r="P170" i="4"/>
  <c r="P175" i="4" s="1"/>
  <c r="Q170" i="4"/>
  <c r="Q175" i="4" s="1"/>
  <c r="V175" i="4" l="1"/>
  <c r="L170" i="4"/>
  <c r="L175" i="4" s="1"/>
  <c r="I88" i="4" l="1"/>
  <c r="I93" i="4" s="1"/>
  <c r="J88" i="4"/>
  <c r="J93" i="4" s="1"/>
  <c r="K88" i="4"/>
  <c r="K93" i="4" s="1"/>
  <c r="L88" i="4"/>
  <c r="L93" i="4" s="1"/>
  <c r="M88" i="4"/>
  <c r="M93" i="4" s="1"/>
  <c r="N88" i="4"/>
  <c r="N93" i="4" s="1"/>
  <c r="O88" i="4"/>
  <c r="O93" i="4" s="1"/>
  <c r="U149" i="4" l="1"/>
  <c r="T149" i="4"/>
  <c r="S149" i="4"/>
  <c r="Q144" i="4"/>
  <c r="P144" i="4"/>
  <c r="O144" i="4"/>
  <c r="O149" i="4" s="1"/>
  <c r="N144" i="4"/>
  <c r="N149" i="4" s="1"/>
  <c r="M144" i="4"/>
  <c r="M149" i="4" s="1"/>
  <c r="L144" i="4"/>
  <c r="L149" i="4" s="1"/>
  <c r="J144" i="4"/>
  <c r="J149" i="4" s="1"/>
  <c r="I144" i="4"/>
  <c r="I149" i="4" s="1"/>
  <c r="Q149" i="4" l="1"/>
  <c r="P149" i="4"/>
  <c r="K144" i="4"/>
  <c r="K149" i="4" s="1"/>
  <c r="H144" i="4"/>
  <c r="H149" i="4" s="1"/>
  <c r="E27" i="2"/>
  <c r="E21" i="2"/>
  <c r="E19" i="2"/>
  <c r="D27" i="2"/>
  <c r="D21" i="2"/>
  <c r="D19" i="2"/>
  <c r="C21" i="2" l="1"/>
  <c r="C28" i="2"/>
  <c r="C27" i="2"/>
  <c r="C20" i="2"/>
  <c r="C19" i="2"/>
  <c r="B27" i="2"/>
  <c r="B28" i="2"/>
  <c r="B19" i="2"/>
  <c r="C22" i="2" l="1"/>
  <c r="C13" i="2" s="1"/>
  <c r="M46" i="4" l="1"/>
  <c r="N46" i="4"/>
  <c r="O46" i="4"/>
  <c r="P46" i="4"/>
  <c r="Q46" i="4"/>
  <c r="L46" i="4"/>
  <c r="B26" i="2" l="1"/>
  <c r="B22" i="2"/>
  <c r="C26" i="2"/>
  <c r="C12" i="2" s="1"/>
  <c r="Q64" i="4"/>
  <c r="Q69" i="4" s="1"/>
  <c r="O64" i="4"/>
  <c r="O69" i="4" s="1"/>
  <c r="N64" i="4"/>
  <c r="N69" i="4" s="1"/>
  <c r="M64" i="4"/>
  <c r="M69" i="4" s="1"/>
  <c r="L64" i="4"/>
  <c r="L69" i="4" s="1"/>
  <c r="J64" i="4"/>
  <c r="J69" i="4" s="1"/>
  <c r="Q51" i="4"/>
  <c r="P51" i="4"/>
  <c r="O51" i="4"/>
  <c r="N51" i="4"/>
  <c r="M51" i="4"/>
  <c r="L51" i="4"/>
  <c r="Q43" i="4"/>
  <c r="P43" i="4"/>
  <c r="O43" i="4"/>
  <c r="N43" i="4"/>
  <c r="M43" i="4"/>
  <c r="L43" i="4"/>
  <c r="L52" i="4" l="1"/>
  <c r="O52" i="4"/>
  <c r="M52" i="4"/>
  <c r="N52" i="4"/>
  <c r="E28" i="2"/>
  <c r="E26" i="2" s="1"/>
  <c r="D28" i="2"/>
  <c r="D26" i="2" s="1"/>
  <c r="E20" i="2"/>
  <c r="D20" i="2"/>
  <c r="H356" i="4" l="1"/>
  <c r="H361" i="4" s="1"/>
  <c r="K210" i="4"/>
  <c r="K215" i="4" s="1"/>
  <c r="H210" i="4"/>
  <c r="H215" i="4" s="1"/>
  <c r="J210" i="4"/>
  <c r="J215" i="4" s="1"/>
  <c r="I210" i="4"/>
  <c r="I215" i="4" s="1"/>
  <c r="K199" i="4"/>
  <c r="I199" i="4"/>
  <c r="H199" i="4"/>
  <c r="J199" i="4"/>
  <c r="K175" i="4"/>
  <c r="J175" i="4"/>
  <c r="I175" i="4"/>
  <c r="H170" i="4"/>
  <c r="H175" i="4" s="1"/>
  <c r="K152" i="4"/>
  <c r="K157" i="4" s="1"/>
  <c r="H152" i="4"/>
  <c r="H157" i="4" s="1"/>
  <c r="J152" i="4"/>
  <c r="J157" i="4" s="1"/>
  <c r="I152" i="4"/>
  <c r="I157" i="4" s="1"/>
  <c r="L152" i="4"/>
  <c r="L157" i="4" s="1"/>
  <c r="K112" i="4"/>
  <c r="K117" i="4" s="1"/>
  <c r="H112" i="4"/>
  <c r="H117" i="4" s="1"/>
  <c r="J112" i="4"/>
  <c r="J117" i="4" s="1"/>
  <c r="I112" i="4"/>
  <c r="I117" i="4" s="1"/>
  <c r="B21" i="2" l="1"/>
  <c r="K64" i="4"/>
  <c r="H64" i="4"/>
  <c r="B20" i="2" l="1"/>
  <c r="B13" i="2" s="1"/>
  <c r="B12" i="2" s="1"/>
  <c r="H69" i="4"/>
  <c r="I64" i="4"/>
  <c r="I69" i="4" s="1"/>
  <c r="H14" i="4"/>
  <c r="U43" i="4"/>
  <c r="T43" i="4"/>
  <c r="S43" i="4"/>
  <c r="K43" i="4"/>
  <c r="J43" i="4"/>
  <c r="I43" i="4"/>
  <c r="H38" i="4"/>
  <c r="H43" i="4" s="1"/>
  <c r="K69" i="4" l="1"/>
  <c r="H19" i="4"/>
  <c r="U271" i="4"/>
  <c r="T271" i="4"/>
  <c r="S271" i="4"/>
  <c r="U279" i="4"/>
  <c r="T279" i="4"/>
  <c r="S279" i="4"/>
  <c r="Q258" i="4"/>
  <c r="Q263" i="4" s="1"/>
  <c r="P258" i="4"/>
  <c r="P263" i="4" s="1"/>
  <c r="O258" i="4"/>
  <c r="O263" i="4" s="1"/>
  <c r="N258" i="4"/>
  <c r="N263" i="4" s="1"/>
  <c r="M258" i="4"/>
  <c r="L258" i="4"/>
  <c r="L263" i="4" s="1"/>
  <c r="K258" i="4"/>
  <c r="K263" i="4" s="1"/>
  <c r="J258" i="4"/>
  <c r="J263" i="4" s="1"/>
  <c r="I258" i="4"/>
  <c r="I263" i="4" s="1"/>
  <c r="H258" i="4"/>
  <c r="H263" i="4" s="1"/>
  <c r="M263" i="4" l="1"/>
  <c r="U255" i="4"/>
  <c r="T255" i="4"/>
  <c r="Q250" i="4"/>
  <c r="Q255" i="4" s="1"/>
  <c r="P250" i="4"/>
  <c r="P255" i="4" s="1"/>
  <c r="O250" i="4"/>
  <c r="O255" i="4" s="1"/>
  <c r="N250" i="4"/>
  <c r="N255" i="4" s="1"/>
  <c r="M250" i="4"/>
  <c r="M255" i="4" s="1"/>
  <c r="L250" i="4"/>
  <c r="L255" i="4" s="1"/>
  <c r="K250" i="4"/>
  <c r="K255" i="4" s="1"/>
  <c r="J250" i="4"/>
  <c r="J255" i="4" s="1"/>
  <c r="I250" i="4"/>
  <c r="I255" i="4" s="1"/>
  <c r="H250" i="4"/>
  <c r="H255" i="4" s="1"/>
  <c r="I430" i="4" l="1"/>
  <c r="I435" i="4" s="1"/>
  <c r="I436" i="4" s="1"/>
  <c r="J430" i="4"/>
  <c r="J435" i="4" s="1"/>
  <c r="J436" i="4" s="1"/>
  <c r="K430" i="4"/>
  <c r="K435" i="4" s="1"/>
  <c r="K436" i="4" s="1"/>
  <c r="H430" i="4"/>
  <c r="H435" i="4" l="1"/>
  <c r="H436" i="4" s="1"/>
  <c r="U435" i="4"/>
  <c r="T435" i="4"/>
  <c r="S435" i="4"/>
  <c r="Q430" i="4"/>
  <c r="Q435" i="4" s="1"/>
  <c r="Q436" i="4" s="1"/>
  <c r="P430" i="4"/>
  <c r="P435" i="4" s="1"/>
  <c r="P436" i="4" s="1"/>
  <c r="O430" i="4"/>
  <c r="L430" i="4"/>
  <c r="L435" i="4" s="1"/>
  <c r="L436" i="4" s="1"/>
  <c r="N430" i="4"/>
  <c r="M430" i="4"/>
  <c r="U191" i="4"/>
  <c r="T191" i="4"/>
  <c r="S191" i="4"/>
  <c r="Q186" i="4"/>
  <c r="Q191" i="4" s="1"/>
  <c r="P186" i="4"/>
  <c r="P191" i="4" s="1"/>
  <c r="O186" i="4"/>
  <c r="O191" i="4" s="1"/>
  <c r="N186" i="4"/>
  <c r="N191" i="4" s="1"/>
  <c r="M186" i="4"/>
  <c r="M191" i="4" s="1"/>
  <c r="L186" i="4"/>
  <c r="L191" i="4" s="1"/>
  <c r="K186" i="4"/>
  <c r="K191" i="4" s="1"/>
  <c r="J186" i="4"/>
  <c r="J191" i="4" s="1"/>
  <c r="I186" i="4"/>
  <c r="I191" i="4" s="1"/>
  <c r="H186" i="4"/>
  <c r="H191" i="4" s="1"/>
  <c r="U167" i="4"/>
  <c r="T167" i="4"/>
  <c r="S167" i="4"/>
  <c r="Q162" i="4"/>
  <c r="Q167" i="4" s="1"/>
  <c r="P162" i="4"/>
  <c r="P167" i="4" s="1"/>
  <c r="O162" i="4"/>
  <c r="O167" i="4" s="1"/>
  <c r="N162" i="4"/>
  <c r="N167" i="4" s="1"/>
  <c r="M162" i="4"/>
  <c r="M167" i="4" s="1"/>
  <c r="L162" i="4"/>
  <c r="L167" i="4" s="1"/>
  <c r="K162" i="4"/>
  <c r="K167" i="4" s="1"/>
  <c r="J162" i="4"/>
  <c r="J167" i="4" s="1"/>
  <c r="I162" i="4"/>
  <c r="I167" i="4" s="1"/>
  <c r="H162" i="4"/>
  <c r="H167" i="4" s="1"/>
  <c r="O435" i="4" l="1"/>
  <c r="O436" i="4" s="1"/>
  <c r="M435" i="4"/>
  <c r="M436" i="4" s="1"/>
  <c r="N435" i="4"/>
  <c r="N436" i="4" s="1"/>
  <c r="O210" i="4"/>
  <c r="O215" i="4" s="1"/>
  <c r="L210" i="4"/>
  <c r="L215" i="4" s="1"/>
  <c r="N210" i="4"/>
  <c r="N215" i="4" s="1"/>
  <c r="M210" i="4"/>
  <c r="M215" i="4" s="1"/>
  <c r="O199" i="4"/>
  <c r="M199" i="4"/>
  <c r="L199" i="4"/>
  <c r="N199" i="4"/>
  <c r="O152" i="4"/>
  <c r="O157" i="4" s="1"/>
  <c r="N152" i="4"/>
  <c r="N157" i="4" s="1"/>
  <c r="M152" i="4"/>
  <c r="M157" i="4" s="1"/>
  <c r="O117" i="4"/>
  <c r="N112" i="4"/>
  <c r="N117" i="4" s="1"/>
  <c r="M112" i="4"/>
  <c r="M117" i="4" s="1"/>
  <c r="V199" i="4" l="1"/>
  <c r="V215" i="4"/>
  <c r="Q396" i="4"/>
  <c r="Q401" i="4" s="1"/>
  <c r="Q426" i="4" s="1"/>
  <c r="P396" i="4"/>
  <c r="O396" i="4"/>
  <c r="O401" i="4" s="1"/>
  <c r="O426" i="4" s="1"/>
  <c r="N396" i="4"/>
  <c r="N401" i="4" s="1"/>
  <c r="N426" i="4" s="1"/>
  <c r="M396" i="4"/>
  <c r="M401" i="4" s="1"/>
  <c r="M426" i="4" s="1"/>
  <c r="L396" i="4"/>
  <c r="L401" i="4" s="1"/>
  <c r="L426" i="4" s="1"/>
  <c r="K396" i="4"/>
  <c r="K401" i="4" s="1"/>
  <c r="K426" i="4" s="1"/>
  <c r="J396" i="4"/>
  <c r="J401" i="4" s="1"/>
  <c r="J426" i="4" s="1"/>
  <c r="I396" i="4"/>
  <c r="I401" i="4" s="1"/>
  <c r="I426" i="4" s="1"/>
  <c r="H396" i="4"/>
  <c r="H401" i="4" s="1"/>
  <c r="H426" i="4" s="1"/>
  <c r="P401" i="4" l="1"/>
  <c r="P426" i="4" s="1"/>
  <c r="W426" i="4"/>
  <c r="P14" i="4" l="1"/>
  <c r="P19" i="4" s="1"/>
  <c r="P52" i="4" s="1"/>
  <c r="D22" i="2"/>
  <c r="D13" i="2" s="1"/>
  <c r="D12" i="2" s="1"/>
  <c r="E22" i="2"/>
  <c r="E13" i="2" s="1"/>
  <c r="E12" i="2" s="1"/>
  <c r="Q14" i="4"/>
  <c r="Q19" i="4" s="1"/>
  <c r="Q52" i="4" s="1"/>
  <c r="P64" i="4"/>
  <c r="P69" i="4" s="1"/>
  <c r="J468" i="4" l="1"/>
  <c r="M468" i="4"/>
  <c r="O468" i="4"/>
  <c r="P468" i="4"/>
  <c r="Q468" i="4"/>
  <c r="U385" i="4"/>
  <c r="T385" i="4"/>
  <c r="S385" i="4"/>
  <c r="S377" i="4"/>
  <c r="T377" i="4"/>
  <c r="U377" i="4"/>
  <c r="U393" i="4"/>
  <c r="T393" i="4"/>
  <c r="S393" i="4"/>
  <c r="H448" i="4"/>
  <c r="H453" i="4" s="1"/>
  <c r="H454" i="4" s="1"/>
  <c r="I242" i="4"/>
  <c r="I247" i="4" s="1"/>
  <c r="J242" i="4"/>
  <c r="J247" i="4" s="1"/>
  <c r="K242" i="4"/>
  <c r="K247" i="4" s="1"/>
  <c r="L242" i="4"/>
  <c r="L247" i="4" s="1"/>
  <c r="M242" i="4"/>
  <c r="M247" i="4" s="1"/>
  <c r="N242" i="4"/>
  <c r="N247" i="4" s="1"/>
  <c r="O242" i="4"/>
  <c r="O247" i="4" s="1"/>
  <c r="P242" i="4"/>
  <c r="P247" i="4" s="1"/>
  <c r="Q242" i="4"/>
  <c r="Q247" i="4" s="1"/>
  <c r="I234" i="4"/>
  <c r="I239" i="4" s="1"/>
  <c r="J234" i="4"/>
  <c r="J239" i="4" s="1"/>
  <c r="K234" i="4"/>
  <c r="K239" i="4" s="1"/>
  <c r="H242" i="4"/>
  <c r="H247" i="4" s="1"/>
  <c r="H234" i="4"/>
  <c r="H239" i="4" s="1"/>
  <c r="I226" i="4"/>
  <c r="I231" i="4" s="1"/>
  <c r="J226" i="4"/>
  <c r="J231" i="4" s="1"/>
  <c r="K226" i="4"/>
  <c r="K231" i="4" s="1"/>
  <c r="L231" i="4"/>
  <c r="M226" i="4"/>
  <c r="M231" i="4" s="1"/>
  <c r="N231" i="4"/>
  <c r="O231" i="4"/>
  <c r="P231" i="4"/>
  <c r="Q226" i="4"/>
  <c r="H226" i="4"/>
  <c r="H231" i="4" s="1"/>
  <c r="I218" i="4"/>
  <c r="I223" i="4" s="1"/>
  <c r="J218" i="4"/>
  <c r="J223" i="4" s="1"/>
  <c r="K218" i="4"/>
  <c r="K223" i="4" s="1"/>
  <c r="L218" i="4"/>
  <c r="M218" i="4"/>
  <c r="M223" i="4" s="1"/>
  <c r="N218" i="4"/>
  <c r="O218" i="4"/>
  <c r="H218" i="4"/>
  <c r="H223" i="4" s="1"/>
  <c r="I202" i="4"/>
  <c r="I207" i="4" s="1"/>
  <c r="J202" i="4"/>
  <c r="J207" i="4" s="1"/>
  <c r="K202" i="4"/>
  <c r="K207" i="4" s="1"/>
  <c r="L202" i="4"/>
  <c r="L207" i="4" s="1"/>
  <c r="M202" i="4"/>
  <c r="M207" i="4" s="1"/>
  <c r="M336" i="4" s="1"/>
  <c r="N202" i="4"/>
  <c r="N207" i="4" s="1"/>
  <c r="O202" i="4"/>
  <c r="O207" i="4" s="1"/>
  <c r="P202" i="4"/>
  <c r="P199" i="4"/>
  <c r="Q199" i="4"/>
  <c r="H178" i="4"/>
  <c r="H183" i="4" s="1"/>
  <c r="P152" i="4"/>
  <c r="P157" i="4" s="1"/>
  <c r="Q152" i="4"/>
  <c r="Q157" i="4" s="1"/>
  <c r="I136" i="4"/>
  <c r="I141" i="4" s="1"/>
  <c r="J136" i="4"/>
  <c r="J141" i="4" s="1"/>
  <c r="K136" i="4"/>
  <c r="K141" i="4" s="1"/>
  <c r="L136" i="4"/>
  <c r="L141" i="4" s="1"/>
  <c r="M136" i="4"/>
  <c r="M141" i="4" s="1"/>
  <c r="N136" i="4"/>
  <c r="N141" i="4" s="1"/>
  <c r="O136" i="4"/>
  <c r="O141" i="4" s="1"/>
  <c r="P136" i="4"/>
  <c r="Q136" i="4"/>
  <c r="Q141" i="4" s="1"/>
  <c r="H136" i="4"/>
  <c r="H141" i="4" s="1"/>
  <c r="I128" i="4"/>
  <c r="I133" i="4" s="1"/>
  <c r="J128" i="4"/>
  <c r="J133" i="4" s="1"/>
  <c r="K128" i="4"/>
  <c r="K133" i="4" s="1"/>
  <c r="P128" i="4"/>
  <c r="P133" i="4" s="1"/>
  <c r="Q128" i="4"/>
  <c r="Q133" i="4" s="1"/>
  <c r="H128" i="4"/>
  <c r="H133" i="4" s="1"/>
  <c r="I120" i="4"/>
  <c r="I125" i="4" s="1"/>
  <c r="J120" i="4"/>
  <c r="J125" i="4" s="1"/>
  <c r="K120" i="4"/>
  <c r="K125" i="4" s="1"/>
  <c r="L120" i="4"/>
  <c r="L125" i="4" s="1"/>
  <c r="M120" i="4"/>
  <c r="M125" i="4" s="1"/>
  <c r="N120" i="4"/>
  <c r="N125" i="4" s="1"/>
  <c r="O120" i="4"/>
  <c r="O125" i="4" s="1"/>
  <c r="P120" i="4"/>
  <c r="P125" i="4" s="1"/>
  <c r="Q120" i="4"/>
  <c r="Q125" i="4" s="1"/>
  <c r="H120" i="4"/>
  <c r="H125" i="4" s="1"/>
  <c r="I104" i="4"/>
  <c r="I109" i="4" s="1"/>
  <c r="J104" i="4"/>
  <c r="J109" i="4" s="1"/>
  <c r="K104" i="4"/>
  <c r="K109" i="4" s="1"/>
  <c r="L104" i="4"/>
  <c r="L109" i="4" s="1"/>
  <c r="M104" i="4"/>
  <c r="M109" i="4" s="1"/>
  <c r="N104" i="4"/>
  <c r="N109" i="4" s="1"/>
  <c r="O104" i="4"/>
  <c r="O109" i="4" s="1"/>
  <c r="H104" i="4"/>
  <c r="H109" i="4" s="1"/>
  <c r="I96" i="4"/>
  <c r="I101" i="4" s="1"/>
  <c r="J96" i="4"/>
  <c r="J101" i="4" s="1"/>
  <c r="K96" i="4"/>
  <c r="K101" i="4" s="1"/>
  <c r="L96" i="4"/>
  <c r="M96" i="4"/>
  <c r="M101" i="4" s="1"/>
  <c r="N96" i="4"/>
  <c r="N101" i="4" s="1"/>
  <c r="O96" i="4"/>
  <c r="H96" i="4"/>
  <c r="H101" i="4" s="1"/>
  <c r="H88" i="4"/>
  <c r="H93" i="4" s="1"/>
  <c r="I72" i="4"/>
  <c r="I77" i="4" s="1"/>
  <c r="J72" i="4"/>
  <c r="J77" i="4" s="1"/>
  <c r="K72" i="4"/>
  <c r="K77" i="4" s="1"/>
  <c r="L72" i="4"/>
  <c r="L77" i="4" s="1"/>
  <c r="M72" i="4"/>
  <c r="M461" i="4" s="1"/>
  <c r="N72" i="4"/>
  <c r="O72" i="4"/>
  <c r="O77" i="4" s="1"/>
  <c r="P72" i="4"/>
  <c r="P77" i="4" s="1"/>
  <c r="Q72" i="4"/>
  <c r="Q77" i="4" s="1"/>
  <c r="S77" i="4"/>
  <c r="H72" i="4"/>
  <c r="H77" i="4" s="1"/>
  <c r="H56" i="4"/>
  <c r="H61" i="4" s="1"/>
  <c r="H46" i="4"/>
  <c r="H461" i="4" s="1"/>
  <c r="U231" i="4"/>
  <c r="T231" i="4"/>
  <c r="Q218" i="4"/>
  <c r="Q223" i="4" s="1"/>
  <c r="P218" i="4"/>
  <c r="P223" i="4" s="1"/>
  <c r="U207" i="4"/>
  <c r="T207" i="4"/>
  <c r="S207" i="4"/>
  <c r="Q202" i="4"/>
  <c r="H202" i="4"/>
  <c r="H207" i="4" s="1"/>
  <c r="S453" i="4"/>
  <c r="T453" i="4"/>
  <c r="U453" i="4"/>
  <c r="U199" i="4"/>
  <c r="T199" i="4"/>
  <c r="H468" i="4"/>
  <c r="U239" i="4"/>
  <c r="T239" i="4"/>
  <c r="U247" i="4"/>
  <c r="T247" i="4"/>
  <c r="U223" i="4"/>
  <c r="T223" i="4"/>
  <c r="U141" i="4"/>
  <c r="T141" i="4"/>
  <c r="S141" i="4"/>
  <c r="U157" i="4"/>
  <c r="T157" i="4"/>
  <c r="S157" i="4"/>
  <c r="U133" i="4"/>
  <c r="T133" i="4"/>
  <c r="S133" i="4"/>
  <c r="U125" i="4"/>
  <c r="T125" i="4"/>
  <c r="S125" i="4"/>
  <c r="U117" i="4"/>
  <c r="T117" i="4"/>
  <c r="S117" i="4"/>
  <c r="U51" i="4"/>
  <c r="T51" i="4"/>
  <c r="S51" i="4"/>
  <c r="K46" i="4"/>
  <c r="K461" i="4" s="1"/>
  <c r="J46" i="4"/>
  <c r="I46" i="4"/>
  <c r="J178" i="4"/>
  <c r="J183" i="4" s="1"/>
  <c r="J336" i="4" s="1"/>
  <c r="I178" i="4"/>
  <c r="I183" i="4" s="1"/>
  <c r="I336" i="4" s="1"/>
  <c r="Q104" i="4"/>
  <c r="Q109" i="4" s="1"/>
  <c r="P104" i="4"/>
  <c r="P109" i="4" s="1"/>
  <c r="Q101" i="4"/>
  <c r="P96" i="4"/>
  <c r="P101" i="4" s="1"/>
  <c r="Q88" i="4"/>
  <c r="Q93" i="4" s="1"/>
  <c r="P88" i="4"/>
  <c r="P93" i="4" s="1"/>
  <c r="K178" i="4"/>
  <c r="K183" i="4" s="1"/>
  <c r="P178" i="4"/>
  <c r="P183" i="4" s="1"/>
  <c r="Q178" i="4"/>
  <c r="Q183" i="4" s="1"/>
  <c r="S183" i="4"/>
  <c r="T183" i="4"/>
  <c r="U183" i="4"/>
  <c r="S175" i="4"/>
  <c r="T175" i="4"/>
  <c r="U175" i="4"/>
  <c r="Q56" i="4"/>
  <c r="Q61" i="4" s="1"/>
  <c r="P56" i="4"/>
  <c r="P61" i="4" s="1"/>
  <c r="U361" i="4"/>
  <c r="T361" i="4"/>
  <c r="S361" i="4"/>
  <c r="U109" i="4"/>
  <c r="T109" i="4"/>
  <c r="S109" i="4"/>
  <c r="U101" i="4"/>
  <c r="T101" i="4"/>
  <c r="U35" i="4"/>
  <c r="T35" i="4"/>
  <c r="S35" i="4"/>
  <c r="T27" i="4"/>
  <c r="U27" i="4"/>
  <c r="S27" i="4"/>
  <c r="T19" i="4"/>
  <c r="U19" i="4"/>
  <c r="S19" i="4"/>
  <c r="U85" i="4"/>
  <c r="T69" i="4"/>
  <c r="U69" i="4"/>
  <c r="S69" i="4"/>
  <c r="U353" i="4"/>
  <c r="T353" i="4"/>
  <c r="S353" i="4"/>
  <c r="U345" i="4"/>
  <c r="T345" i="4"/>
  <c r="S345" i="4"/>
  <c r="U61" i="4"/>
  <c r="T61" i="4"/>
  <c r="S61" i="4"/>
  <c r="S93" i="4"/>
  <c r="T85" i="4"/>
  <c r="S85" i="4"/>
  <c r="T93" i="4"/>
  <c r="U93" i="4"/>
  <c r="T77" i="4"/>
  <c r="N468" i="4"/>
  <c r="I468" i="4"/>
  <c r="K336" i="4" l="1"/>
  <c r="I461" i="4"/>
  <c r="H336" i="4"/>
  <c r="J461" i="4"/>
  <c r="Q231" i="4"/>
  <c r="Q461" i="4"/>
  <c r="P141" i="4"/>
  <c r="P158" i="4" s="1"/>
  <c r="P461" i="4"/>
  <c r="P466" i="4" s="1"/>
  <c r="O223" i="4"/>
  <c r="O336" i="4" s="1"/>
  <c r="O461" i="4"/>
  <c r="O466" i="4" s="1"/>
  <c r="N223" i="4"/>
  <c r="N336" i="4" s="1"/>
  <c r="N461" i="4"/>
  <c r="N466" i="4" s="1"/>
  <c r="L223" i="4"/>
  <c r="L336" i="4" s="1"/>
  <c r="L461" i="4"/>
  <c r="L466" i="4" s="1"/>
  <c r="I158" i="4"/>
  <c r="I51" i="4"/>
  <c r="I52" i="4" s="1"/>
  <c r="I466" i="4"/>
  <c r="H51" i="4"/>
  <c r="H52" i="4" s="1"/>
  <c r="H466" i="4"/>
  <c r="M77" i="4"/>
  <c r="M158" i="4" s="1"/>
  <c r="M466" i="4"/>
  <c r="J51" i="4"/>
  <c r="J52" i="4" s="1"/>
  <c r="J466" i="4"/>
  <c r="H158" i="4"/>
  <c r="K466" i="4"/>
  <c r="K158" i="4"/>
  <c r="V454" i="4"/>
  <c r="Q158" i="4"/>
  <c r="N77" i="4"/>
  <c r="N158" i="4" s="1"/>
  <c r="J158" i="4"/>
  <c r="O101" i="4"/>
  <c r="O158" i="4" s="1"/>
  <c r="L101" i="4"/>
  <c r="Q207" i="4"/>
  <c r="Q466" i="4"/>
  <c r="P207" i="4"/>
  <c r="P336" i="4" s="1"/>
  <c r="K51" i="4"/>
  <c r="K52" i="4" s="1"/>
  <c r="U77" i="4"/>
  <c r="Q336" i="4" l="1"/>
  <c r="Q455" i="4" s="1"/>
  <c r="Q456" i="4" s="1"/>
  <c r="E8" i="2" s="1"/>
  <c r="O455" i="4"/>
  <c r="O456" i="4" s="1"/>
  <c r="C11" i="2" s="1"/>
  <c r="K455" i="4"/>
  <c r="K456" i="4" s="1"/>
  <c r="B11" i="2" s="1"/>
  <c r="M455" i="4"/>
  <c r="M456" i="4" s="1"/>
  <c r="C9" i="2" s="1"/>
  <c r="I455" i="4"/>
  <c r="I456" i="4" s="1"/>
  <c r="B9" i="2" s="1"/>
  <c r="H455" i="4"/>
  <c r="H456" i="4" s="1"/>
  <c r="P455" i="4"/>
  <c r="D8" i="2" s="1"/>
  <c r="J455" i="4"/>
  <c r="J456" i="4" s="1"/>
  <c r="B10" i="2" s="1"/>
  <c r="N455" i="4"/>
  <c r="N456" i="4" s="1"/>
  <c r="C10" i="2" s="1"/>
  <c r="V336" i="4"/>
  <c r="V100" i="4"/>
  <c r="L158" i="4"/>
  <c r="L455" i="4" s="1"/>
  <c r="L456" i="4" s="1"/>
  <c r="N469" i="4"/>
  <c r="M469" i="4"/>
  <c r="O469" i="4"/>
  <c r="P469" i="4"/>
  <c r="I469" i="4"/>
  <c r="J469" i="4"/>
  <c r="K468" i="4"/>
  <c r="K469" i="4"/>
  <c r="Q469" i="4"/>
  <c r="C8" i="2" l="1"/>
  <c r="W456" i="4"/>
  <c r="B8" i="2"/>
  <c r="H469" i="4"/>
</calcChain>
</file>

<file path=xl/sharedStrings.xml><?xml version="1.0" encoding="utf-8"?>
<sst xmlns="http://schemas.openxmlformats.org/spreadsheetml/2006/main" count="1077" uniqueCount="298">
  <si>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</si>
  <si>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</si>
  <si>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</si>
  <si>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</si>
  <si>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</si>
  <si>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</si>
  <si>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</si>
  <si>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</si>
  <si>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</si>
  <si>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</si>
  <si>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</si>
  <si>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</si>
  <si>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</si>
  <si>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</si>
  <si>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</si>
  <si>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</si>
  <si>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</si>
  <si>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</si>
  <si>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1</t>
  </si>
  <si>
    <t>2</t>
  </si>
  <si>
    <t>3</t>
  </si>
  <si>
    <t>4</t>
  </si>
  <si>
    <t>5</t>
  </si>
  <si>
    <t>6</t>
  </si>
  <si>
    <t>-</t>
  </si>
  <si>
    <t>Pavadinimas</t>
  </si>
  <si>
    <t>TIKSLŲ, UŽDAVINIŲ, PRIEMONIŲ ASIGNAVIMŲ IR PRODUKTO VERTINIMO KRITERIJŲ SUVESTINĖ</t>
  </si>
  <si>
    <t>Valstybės biudžeto lėšos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</si>
  <si>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</si>
  <si>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</si>
  <si>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</si>
  <si>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</si>
  <si>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</si>
  <si>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</si>
  <si>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</si>
  <si>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</si>
  <si>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</si>
  <si>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t>4 Programa. Modernios rajono infrastruktūros plėtojimo programa</t>
  </si>
  <si>
    <t>3 Strateginis tikslas. Sukurti augimui ir konkurencingumui palankias aplinkos sąlygas</t>
  </si>
  <si>
    <t>Kurti modernią, visuomenės ir verslo poreikius atitinkančią infrastruktūrą ir viešąsias erdves</t>
  </si>
  <si>
    <t>Vykdyti veiklas, susijusias su rajono viešosios infrastruktūros ir teritorijų atnaujinimu ir plėtra</t>
  </si>
  <si>
    <t>ES</t>
  </si>
  <si>
    <t>11</t>
  </si>
  <si>
    <t>Vietinės reikšmės kelių (gatvių) priežiūra</t>
  </si>
  <si>
    <t>Vykdyti teritorijų planavimą, siekiant valdyti ūkinę veiklą rajone</t>
  </si>
  <si>
    <t>Parengtų (patikslintų) teritorijų planavimo dokumentų skaičius</t>
  </si>
  <si>
    <t>VIP</t>
  </si>
  <si>
    <t>Miestų ir gyvenviečių gatvių apšvietimo modernizavimas ir plėtra</t>
  </si>
  <si>
    <t>VšĮ Pakruojo pirminės sveikatos priežiūros centro infrastruktūros atnaujinimas ir teikiamų paslaugų gerinimas</t>
  </si>
  <si>
    <t>13</t>
  </si>
  <si>
    <t>14</t>
  </si>
  <si>
    <t>Lėšos skirtos apmokėti už techninių projektų parengimą, ekspertizės paslaugų suteikimą, turto draudimą, statybą leidžiančius dokumentus</t>
  </si>
  <si>
    <t xml:space="preserve">Modernizuotų viešosios paskirties pastatų skaičius </t>
  </si>
  <si>
    <t>Modernizuotų viešosios paskirties pastatų skaičius</t>
  </si>
  <si>
    <t>Sutvarkytų viešųjų erdvių skaičius</t>
  </si>
  <si>
    <t xml:space="preserve">Iš viso uždaviniui </t>
  </si>
  <si>
    <t>Parengtų  techninių projektų, suteiktų ekspertizės paslaugų, apdraustų pastatų ir gautų statybą leidžiančių dokumentų skaičius</t>
  </si>
  <si>
    <t>Modernizuotų viešosios paskirties statinių skaičius</t>
  </si>
  <si>
    <t>Prižiūrimų kelių ir gatvių ilgis (km)</t>
  </si>
  <si>
    <t>Rekonstruotos gatvės ilgis (km)</t>
  </si>
  <si>
    <t>04.04.03.01</t>
  </si>
  <si>
    <t>09.08.01.02</t>
  </si>
  <si>
    <t>04.07.04.01</t>
  </si>
  <si>
    <t>06.04.01.01</t>
  </si>
  <si>
    <t>04.05.01.02</t>
  </si>
  <si>
    <t>SB iš viso:</t>
  </si>
  <si>
    <t>Didinti savivaldybės valdymo efektyvumą ir žmogiškųjų išteklių kompetencijas</t>
  </si>
  <si>
    <t>01.03.01.01</t>
  </si>
  <si>
    <t>Projektų kofinansavimas</t>
  </si>
  <si>
    <t>Projektų kofinansavimo lėšų panaudojimas (proc.)</t>
  </si>
  <si>
    <t>Teritorijų planavimo dokumentų rengimas ir tikslinimas (ne projektinėmis lėšomis)</t>
  </si>
  <si>
    <t>Modernizuoti rajono viešuosius statinius, gerinant jų techninę būklę ir energetinį efektyvumą</t>
  </si>
  <si>
    <t>Modernizuotų ir įrengtų gatvių apšvietimo tinklų ilgis (km)</t>
  </si>
  <si>
    <t xml:space="preserve"> 2.1.1.1. valstybinėms (perduotoms savivaldybėms) funkcijoms vykdyti (D)</t>
  </si>
  <si>
    <t xml:space="preserve">2.1.1.2. mokinio krepšeliui finansuoti  (K)  </t>
  </si>
  <si>
    <t>2.1.1.3. kita tikslinė dotacija (Z)</t>
  </si>
  <si>
    <t>2.1.1.4. tikslinė dotacija iš Valstybės investicijų programos (VIP)</t>
  </si>
  <si>
    <t>2.1.3. Biudžetinių įstaigų pajamos (S)</t>
  </si>
  <si>
    <t>2.1.4. Įmokos už išlaikymą švietimo, socialinės apsaugos ir kitose įstaigose (E)</t>
  </si>
  <si>
    <t>2.1.5. Aplinkos apsaugos rėmimo specialiosios programos lėšos (AA)</t>
  </si>
  <si>
    <t>2.2. Kiti šaltiniai:</t>
  </si>
  <si>
    <t xml:space="preserve"> Banko paskolos lėšos (Savivaldybės ilgalaikė paskola) </t>
  </si>
  <si>
    <t>P</t>
  </si>
  <si>
    <t xml:space="preserve">Kelių priežiūros ir plėtros programos lėšos </t>
  </si>
  <si>
    <t>KD</t>
  </si>
  <si>
    <t>SB iš viso</t>
  </si>
  <si>
    <t>ES lėšos</t>
  </si>
  <si>
    <t>Tikslinė dotacija iš Valstybės investicijų programos</t>
  </si>
  <si>
    <t>V</t>
  </si>
  <si>
    <t>Strateginio tikslo kodas</t>
  </si>
  <si>
    <t>Programos kodas</t>
  </si>
  <si>
    <t>Vertinimo kriterijus</t>
  </si>
  <si>
    <t xml:space="preserve">Vertinimo kriterijaus kodas </t>
  </si>
  <si>
    <t>Tinkamai prižiūrėti, sistemingai gerinti ir plėtoti rajono susisiekimo infrastruktūrą</t>
  </si>
  <si>
    <t>Kitų kultūros ir sporto įstaigų statinių modernizavimas</t>
  </si>
  <si>
    <t>04.07.04.01; 04.04.03.01</t>
  </si>
  <si>
    <t>08.01.01.03</t>
  </si>
  <si>
    <t>09.08.01.01</t>
  </si>
  <si>
    <t>Pakruojo kultūros centro pritaikymas bendruomenės reikmėms</t>
  </si>
  <si>
    <t>Pakruojo m. Kęstučio gatvės modernizavimas</t>
  </si>
  <si>
    <t>Pakruojo miesto sporto bazės atnaujinimas ir plėtra</t>
  </si>
  <si>
    <t>P-4-1-3-11</t>
  </si>
  <si>
    <t>P-4-1-4-4</t>
  </si>
  <si>
    <t>04.07.04.01; 07.06.01.02</t>
  </si>
  <si>
    <t>04.07.04.01  01.03.02.01</t>
  </si>
  <si>
    <t>Panaudotų lėšų dalis (proc.)</t>
  </si>
  <si>
    <t>Paskolos planuojamiems ES projektams įgyvendinti</t>
  </si>
  <si>
    <t>22</t>
  </si>
  <si>
    <t>16</t>
  </si>
  <si>
    <t>17</t>
  </si>
  <si>
    <t>19</t>
  </si>
  <si>
    <t>20</t>
  </si>
  <si>
    <t>23</t>
  </si>
  <si>
    <t>24</t>
  </si>
  <si>
    <t>25</t>
  </si>
  <si>
    <t>Pėsčiųjų ir dviračių takų plėtra Pakruojo rajone</t>
  </si>
  <si>
    <t>Linkuvos m. kompleksiškas atnaujinimas ir plėtra</t>
  </si>
  <si>
    <t>Linkuvos vaikų lopšelio darželio „Šaltinėlis“ pastato modernizavimas</t>
  </si>
  <si>
    <t>Bendrojo lavinimo ugdymo įstaigų, mokymosi ir ugdymo aplinkų atnaujinimas ir plėtra Pakruojo rajono savivaldybės teritorijoje</t>
  </si>
  <si>
    <t>Pakruojo gaisrinės pastato (unikalus kodas 30734) tvarkyba ir pritaikymas viešosioms ir kultūros reikmėms</t>
  </si>
  <si>
    <t>Socialinio būsto fondo plėtra Pakruojo rajono savivaldybės teritorijoje</t>
  </si>
  <si>
    <t>Linkuvos socialinių paslaugų centro infrastruktūros atnaujinimas ir paslaugų plėtra</t>
  </si>
  <si>
    <t>26</t>
  </si>
  <si>
    <t>27</t>
  </si>
  <si>
    <t>28</t>
  </si>
  <si>
    <t>Naujai įrengtų ar įsigytų socialinių būstų skaičius</t>
  </si>
  <si>
    <t>18</t>
  </si>
  <si>
    <t>Naujos atviros erdvės vietovėse nuo 1 iki 6 tūkst. gyventojų (išskyrus savivaldybių centrus) (kv. m)</t>
  </si>
  <si>
    <t>Sukurtos arba atnaujintos atviros erdvės miestų vietovėse (kv. m)</t>
  </si>
  <si>
    <t>Sukurti / pagerinti atskiro komunalinių atliekų surinkimo pajėgumai (tonos / metai)</t>
  </si>
  <si>
    <t>Sutvarkyti, įrengti ir pritaikyti lankymui kultūros paveldo objektai ir teritorijos (skaičius)</t>
  </si>
  <si>
    <t>Investicijas gavę socialinių paslaugų infrastruktūros objektai (skaičius)</t>
  </si>
  <si>
    <t>29</t>
  </si>
  <si>
    <t>Atnaujinti / sutvarkyti viešieji pastatai kaimo vietovėse (skaičius)</t>
  </si>
  <si>
    <t>Neformaliojo švietimo infrastruktūros, esančios L. Giros g. 4, Pakruojis, tobulinimas</t>
  </si>
  <si>
    <t xml:space="preserve">Pakruojo m. P. Cvirkos gatvės rekonstrukcija </t>
  </si>
  <si>
    <t xml:space="preserve">Pakruojo m. Vilniaus gatvės rekonstrukcija </t>
  </si>
  <si>
    <t xml:space="preserve">B </t>
  </si>
  <si>
    <t>Pagal veiksmų programą ERPF lėšomis atnaujintos bendrojo ugdymo mokyklos (skaičius)</t>
  </si>
  <si>
    <t>Pagal veiksmų programą ERPF lėšomis atnaujintos ikimokyklinio  ir priešmokyklinio ugdymo mokyklos (skaičius)</t>
  </si>
  <si>
    <t xml:space="preserve">04.07.04.01; </t>
  </si>
  <si>
    <t xml:space="preserve"> P+ B (prisidėjimai prie projektų)</t>
  </si>
  <si>
    <t xml:space="preserve">Pagal veiksmų programą ERPF lėšomis atnaujintos neformaliojo ugdymo įstaigos (skaičius) </t>
  </si>
  <si>
    <t>04.07.04.01 05.03.01.03</t>
  </si>
  <si>
    <t>Panaudota lėšų dalis (proc)</t>
  </si>
  <si>
    <t>Viešąsias sveikatos priežiūros paslaugas teikiančių asmens sveikatos priežiūros įstaigų, kuriose modernizuota paslaugų teikimo infrastruktūra (skaičius)</t>
  </si>
  <si>
    <t xml:space="preserve">Projektų  pagal Latvijos ir Lietuvos bendradarbiavimo per sieną 2014–2020 metų programą įgyvendinimas </t>
  </si>
  <si>
    <t>Įgyvendintų projektų skaičius (2)</t>
  </si>
  <si>
    <t xml:space="preserve">Pakruojo m. Pašilio gatvės rekonstrukcija </t>
  </si>
  <si>
    <t>Savivaldybės pajamos iš surenkamų mokesčių ir grąžintinų į biudžetą paramos lėšų</t>
  </si>
  <si>
    <t>Pakruojo "Žemynos" pagrindinės mokyklos pastato Pakruojyje, P. Mašioto g. 45 rekonstravimas</t>
  </si>
  <si>
    <t>2.1.1.5 ES ir kitos tarptautinės paramos paramos lėšos (ES)</t>
  </si>
  <si>
    <t>2.1.1.6 Kelių priežiūros ir plėtros programos lėšos (KD)</t>
  </si>
  <si>
    <t>2.1.2. Savivaldybės biudžeto lėšos savarankiškoms funkcijoms (B)</t>
  </si>
  <si>
    <t>(tūkst. eurų)</t>
  </si>
  <si>
    <t>P-4-1-4-11</t>
  </si>
  <si>
    <t>P-4-1-3-22</t>
  </si>
  <si>
    <t>P-4-1-3-24</t>
  </si>
  <si>
    <t>P-4-1-3-25</t>
  </si>
  <si>
    <t>P-4-1-3-26</t>
  </si>
  <si>
    <t xml:space="preserve">04.07.04.01 </t>
  </si>
  <si>
    <t>Pakruojo "Atžalyno" gimnazijos modernizavimas</t>
  </si>
  <si>
    <t>Kraštovaizdžio būklės gerinimas Pakruojo rajono savivaldybės teritorijoje (II etapas)</t>
  </si>
  <si>
    <t xml:space="preserve"> Pakruojo m. Vienybės aikštės, prieigų prie jos sutvarkymas ir pritaikymas bendruomeniniams ir verslo poreikiams</t>
  </si>
  <si>
    <t>Pakruojo m. Laisvės aikštės sutvarkymas ir pritaikymas bendruomeniniams ir verslo poreikiams</t>
  </si>
  <si>
    <t>Pakruojo m. turgavietės sutvarkymas ir pritaikymas verslo poreikiams</t>
  </si>
  <si>
    <t>Savivaldybes jungiančios turizmo informacinės infrastruktūros plėtra Šiaulių regione</t>
  </si>
  <si>
    <t>Įrengti ženklinimo infrastruktūros objektai</t>
  </si>
  <si>
    <t>Viešosios infrastruktūros sutvarkymas Pakruojo rajono Dvariškių kaime</t>
  </si>
  <si>
    <t>Viešosios infrastruktūros sutvarkymas Pakruojo rajono Žeimelio miestelyje</t>
  </si>
  <si>
    <t>Pakruojo rajono Mikniūnų kaimo vandens gerinimo įrenginių statyba ir vandentiekio tinklų rekonstrukcija</t>
  </si>
  <si>
    <t>Pakruojo rajono Draudelių kaimo vandens gerinimo įrenginių statyba ir vandentiekio tinklų rekonstrukcija</t>
  </si>
  <si>
    <t>Sukurtos/atnaujintos vietinės vandens tiekimo/gerinimo sistemos kaimo vietovėse (skaičius)</t>
  </si>
  <si>
    <t>Pakruojo rajono Medikonių kaimo vandens gerinimo įrenginių statyba ir vandentiekio tinklų rekonstrukcija</t>
  </si>
  <si>
    <t>Pakruojo rajono Rimšonių kaimo vandentiekio tinklų plėtra</t>
  </si>
  <si>
    <t>Investicijos į ilgalaikį turtą</t>
  </si>
  <si>
    <t>Komunalinių atliekų rūšiuojamojo surinkimo infrastruktūros plėtra Šiaulių regione</t>
  </si>
  <si>
    <t>2.2.1. Valstybės biudžeto lėšos (V)</t>
  </si>
  <si>
    <t>2.2.2. Banko paskolos lėšos (Savivaldybės ilgalaikė paskola) (P)</t>
  </si>
  <si>
    <t>2.2.3. Banko paskolos lėšos (Finansų ministerijos suteikta EIB paskola) (P (EIB))</t>
  </si>
  <si>
    <t>2.2.4. 2 % soc. paramos lėšų (KT P)</t>
  </si>
  <si>
    <t>04.09.01.01</t>
  </si>
  <si>
    <t>Savivaldybės materialinės investicijos, tenkančios vienam gyventojui (EUR)</t>
  </si>
  <si>
    <t>E-3-1</t>
  </si>
  <si>
    <t>Įgyvendintų viešųjų statinių (teritorijų) investicinių (plėtros) projektų skaičius</t>
  </si>
  <si>
    <t>R-4-1-1</t>
  </si>
  <si>
    <t>P-4-1-1-1</t>
  </si>
  <si>
    <t>P-4-1-1-2</t>
  </si>
  <si>
    <t>P-4-1-1-3</t>
  </si>
  <si>
    <t>P-4-1-1-4</t>
  </si>
  <si>
    <t>P-4-1-2-1</t>
  </si>
  <si>
    <t>P-4-1-2-2</t>
  </si>
  <si>
    <t>P-4-1-2-16</t>
  </si>
  <si>
    <t>P-4-1-2-19</t>
  </si>
  <si>
    <t>P-4-1-2-23</t>
  </si>
  <si>
    <t>P-4-1-2-24</t>
  </si>
  <si>
    <t>P-4-1-2-25</t>
  </si>
  <si>
    <t>P-4-1-2-26</t>
  </si>
  <si>
    <t>P-4-1-2-27</t>
  </si>
  <si>
    <t>P-4-1-2-28</t>
  </si>
  <si>
    <t>P-4-1-2-29</t>
  </si>
  <si>
    <t>P-4-1-3-1</t>
  </si>
  <si>
    <t>P-4-1-3-13</t>
  </si>
  <si>
    <t>P-4-1-3-14</t>
  </si>
  <si>
    <t>P-4-1-3-17</t>
  </si>
  <si>
    <t>P-4-1-3-18</t>
  </si>
  <si>
    <t>P-4-1-3-19</t>
  </si>
  <si>
    <t>P-4-1-3-20</t>
  </si>
  <si>
    <t>P-4-1-4-1</t>
  </si>
  <si>
    <t>P-4-1-4-2</t>
  </si>
  <si>
    <t>P-4-1-4-6</t>
  </si>
  <si>
    <t>P-4-1-4-7</t>
  </si>
  <si>
    <t>P-4-1-4-9</t>
  </si>
  <si>
    <t>P-4-1-4-10</t>
  </si>
  <si>
    <t>Įrengtų informacinės infrastruktūros priemonių skaičius</t>
  </si>
  <si>
    <t>P-4-1-5-1</t>
  </si>
  <si>
    <t>P-4-1-6-5</t>
  </si>
  <si>
    <t>3 lentelė. MODERNIOS RAJONO INFRASTRUKTŪROS PLĖTOJIMO  PROGRAMOS VERTINIMO KRITERIJAI</t>
  </si>
  <si>
    <t>2 lentelė. MODERNIOS RAJONO INFRASTRUKTŪROS PLĖTOJIMO PROGRAMOS NR. 4</t>
  </si>
  <si>
    <t>1 lentelė. MODERNIOS RAJONO INFRASTRUKTŪROS PLĖTOJIMO PROGRAMOS</t>
  </si>
  <si>
    <t>P-4-1-1-5</t>
  </si>
  <si>
    <t>Vykdyti rajono teritorijų, viešosios ir inžinerinės infrastruktūros, komunalinio ūkio ir socialinio būsto fondo plėtrą</t>
  </si>
  <si>
    <t>Vietinės reikšmės kelių ir gatvių modernizavimas ir plėtra (pagal sąrašą)</t>
  </si>
  <si>
    <t>Iš viso:</t>
  </si>
  <si>
    <t>Rekonstruoto šaligatvio ilgis (km)</t>
  </si>
  <si>
    <t>Atliktų energetinių auditų, parengtų galimybių studijų, investicijų projektų, projektinių pasiūlymų, paraiškų skaičius</t>
  </si>
  <si>
    <t>P-4-1-3-28</t>
  </si>
  <si>
    <t>P-4-1-3-29</t>
  </si>
  <si>
    <t>P-4-1-3-30</t>
  </si>
  <si>
    <t>2019 m. asignavimų projektas</t>
  </si>
  <si>
    <t>Eil. Nr.</t>
  </si>
  <si>
    <t>Pakruojo m. J. Basanavičiaus gatvės rekonstravimas</t>
  </si>
  <si>
    <t>Pakruojo rajono Sigutėnų kaimo Sodžiaus gatvės rekonstravimas</t>
  </si>
  <si>
    <t>Planuojamų projektų pagal 1.4.1. priemonę "Vietinės reikšmės kelių ir gatvių modernizavimas ir plėtra" sąrašas</t>
  </si>
  <si>
    <t>30</t>
  </si>
  <si>
    <t>Viešosios paskirties pastato, esančio L. Giros g. 4, Pakruojis, modernizavimas</t>
  </si>
  <si>
    <t>Įgyvendintų projektų skaičius (1)</t>
  </si>
  <si>
    <t>P-4-1-2-30</t>
  </si>
  <si>
    <t>Pėsčiųjų ir dviračių takų įrengimas Pakruojo miesto L. Giros g.</t>
  </si>
  <si>
    <t>Įrengto pėsčiųjų ir dviračio tako ilgis (km)</t>
  </si>
  <si>
    <t>Pakruojo rajono savivaldybės vietinės reikšmės kelių ir gatvių inventorizacija, įregistruojant Nekilnojamojo turto registre</t>
  </si>
  <si>
    <t>P-4-1-4-15</t>
  </si>
  <si>
    <t xml:space="preserve"> LĖŠŲ POREIKIS (ASIGNAVIMAI) IR NUMATOMI FINANSAVIMO ŠALTINIAI</t>
  </si>
  <si>
    <t>Pakruojo "Atžalyno" gimnazijos sporto aikštyno atnaujinimas</t>
  </si>
  <si>
    <t xml:space="preserve">2020-iesiems m. </t>
  </si>
  <si>
    <t>Atnaujinti ir pritaikyti naujai paskirčiai pastatai ir statiniai kaimo vietovėse (kv. m)</t>
  </si>
  <si>
    <t>Laisvyda</t>
  </si>
  <si>
    <t>Sveikos gyvensenos skatinimas Pakruojo rajone</t>
  </si>
  <si>
    <t>Modernizuoti savivaldybių  visuomenės sveikatos biurai</t>
  </si>
  <si>
    <t>Socialinės paramos priemonių, gerinančių ambulatorinių sveikatos priežiūros paslaugų prieinamumą tuberkulioze sergantiems pacientams, įgyvendinimas Pakruojo rajone</t>
  </si>
  <si>
    <t>ž</t>
  </si>
  <si>
    <t>Rita</t>
  </si>
  <si>
    <t>Ritos</t>
  </si>
  <si>
    <t xml:space="preserve">Pakruojo ligoninės pastato, esančio L. Giros g. 3, Pakruojis, dalies patalpų pertvarkymas </t>
  </si>
  <si>
    <t>Įgyvendintų projektų skaičius</t>
  </si>
  <si>
    <t>Pakruojo m. Kruojos upės pakrančių ir miesto parko sutvarkymas</t>
  </si>
  <si>
    <t>Buvusios Pakruojo m. spaustuvės pastato konversija</t>
  </si>
  <si>
    <t>Rekultyvuotos atvirais kasiniais pažeistos žemės</t>
  </si>
  <si>
    <t xml:space="preserve">Įrengtų naujų dviračių ir / ar pėsčiųjų takų ir / ar trasų ilgis (km) </t>
  </si>
  <si>
    <t>Vandens tiekimo ir nuotekų sistemos infrastruktūros atnaujinimas ir plėtra Pakruojo rajono savivaldybės teritorijoje</t>
  </si>
  <si>
    <t>Socialinė partnerystė – socialiai pažeidžiamų asmenų integracija į visuomenės gyvenimą (Social partnership-integration of socially vulnerable people into community life )</t>
  </si>
  <si>
    <t>2020 m.   planas</t>
  </si>
  <si>
    <t>P-4-1-3-34</t>
  </si>
  <si>
    <t xml:space="preserve">Įgyvendintų projektų skaičius </t>
  </si>
  <si>
    <t>P-4-1-3-35</t>
  </si>
  <si>
    <t>P-4-1-3-36</t>
  </si>
  <si>
    <t>P-4-1-3-37</t>
  </si>
  <si>
    <t>P-4-1-4-16</t>
  </si>
  <si>
    <t>P-4-1-6-6</t>
  </si>
  <si>
    <t>2020 m. asignavimų projektas</t>
  </si>
  <si>
    <t>Gyventojai, kuriems teikiamos vandens tiekimo paslaugos iš naujai pastatytų ir  (arba) rekonstruotų geriamojo vandens gerinimo įrenginių</t>
  </si>
  <si>
    <t>Gyventojai, kuriems teikiamos vandens  tiekimo paslaugos iš naujai pastatytų ir  (arba) rekonstruotų geriamojo vandens gerinimo įrenginių</t>
  </si>
  <si>
    <t>Dalies Pakruojo miesto Vilniaus gatvės šaligatvio kapitalinis remontas</t>
  </si>
  <si>
    <t>Pakruojo rajono  Linkuvos miesto Valakų gatvės rekonstravimas</t>
  </si>
  <si>
    <t>Pakruojo rajono Žeimelio miestelio Kairelių gatvės rekonstravimas</t>
  </si>
  <si>
    <t>Įspūdinga kelionė dvarų parkais visus metus (Four Seasons Exciting Journey in Manor Parks)</t>
  </si>
  <si>
    <t>2018 m. asignavimų projektas patvirtintas taryboje</t>
  </si>
  <si>
    <t>2020-ųjų m. asignavimų projektas</t>
  </si>
  <si>
    <t>2021- ųjų m. asignavimų projektas</t>
  </si>
  <si>
    <t>2019-iesiems m.</t>
  </si>
  <si>
    <t xml:space="preserve">2021-iesiems m. </t>
  </si>
  <si>
    <t>Įrengtų inžinerinių statinių (šilumos skirstymo tinklų) (skaičius)</t>
  </si>
  <si>
    <t>Automobilių stovėjimo aikštelės įrengimas Pakruojo m., Kęstučio g.1A</t>
  </si>
  <si>
    <t>Įrengta automobilių stovėjimo aikštelė (kv. m)</t>
  </si>
  <si>
    <t>Linos nežianu</t>
  </si>
  <si>
    <t>Nugriautų bešeimininkių apleistų pastatų skaičius</t>
  </si>
  <si>
    <t>????</t>
  </si>
  <si>
    <t>Viešosios paskirties pastatų energetiniai auditai, galimybių studijos, investicijų projektai, projektiniai pasiūlymai, paraiškos, tyrimai, apklausos, architektūriniai konkursai</t>
  </si>
  <si>
    <t>1;1.6</t>
  </si>
  <si>
    <t>1;7.4</t>
  </si>
  <si>
    <t>P-4-1-3-38</t>
  </si>
  <si>
    <t>Sutvarkytų objektų skaičius</t>
  </si>
  <si>
    <t>Tuberkulioze sergantys pacientai, kuriems buvo suteiktos socialinės paramos priemonės (maisto talonų dalijimas ir kelionės išlaidų kompensavimas) tuberkuliozės ambulatorinio gydymo metu</t>
  </si>
  <si>
    <t xml:space="preserve">    2018 m. asignavimų projektas patvirtintas taryboje</t>
  </si>
  <si>
    <t>2019 m.  asignavimų projektas</t>
  </si>
  <si>
    <t>2021 m. asignavimų projektas</t>
  </si>
  <si>
    <t>2019 m.  planas</t>
  </si>
  <si>
    <t>2021 m.  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</si>
</sst>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41" x14ac:knownFonts="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i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9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C00000"/>
      <name val="Times New Roman"/>
      <family val="1"/>
      <charset val="186"/>
    </font>
    <font>
      <sz val="11"/>
      <color indexed="8"/>
      <name val="Calibri"/>
      <family val="2"/>
      <charset val="186"/>
    </font>
    <font>
      <i/>
      <sz val="8"/>
      <color indexed="8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2" tint="-0.89999084444715716"/>
      <name val="Times New Roman"/>
      <family val="1"/>
      <charset val="186"/>
    </font>
    <font>
      <b/>
      <sz val="12"/>
      <name val="Times New Roman"/>
      <family val="1"/>
    </font>
    <font>
      <sz val="8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FFFFCC"/>
      <name val="Times New Roman"/>
      <family val="1"/>
      <charset val="186"/>
    </font>
    <font>
      <b/>
      <sz val="8"/>
      <color rgb="FFFFFFCC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sz val="8"/>
      <color theme="1" tint="0.1499984740745262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4" fillId="0" borderId="0" applyFont="0" applyFill="0" applyBorder="0" applyAlignment="0" applyProtection="0"/>
    <xf numFmtId="0" fontId="13" fillId="0" borderId="0"/>
    <xf numFmtId="0" fontId="9" fillId="0" borderId="0"/>
    <xf numFmtId="0" fontId="1" fillId="0" borderId="0"/>
    <xf numFmtId="0" fontId="28" fillId="0" borderId="0"/>
  </cellStyleXfs>
  <cellXfs count="555">
    <xf numFmtId="0" fontId="0" fillId="0" borderId="0" xfId="0"/>
    <xf numFmtId="0" fontId="11" fillId="0" borderId="0" xfId="0" applyFont="1"/>
    <xf numFmtId="165" fontId="11" fillId="0" borderId="0" xfId="0" applyNumberFormat="1" applyFont="1"/>
    <xf numFmtId="0" fontId="10" fillId="3" borderId="1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0" fillId="0" borderId="0" xfId="0" applyAlignment="1"/>
    <xf numFmtId="4" fontId="11" fillId="0" borderId="0" xfId="0" applyNumberFormat="1" applyFont="1"/>
    <xf numFmtId="2" fontId="20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2" fontId="15" fillId="0" borderId="0" xfId="0" applyNumberFormat="1" applyFont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/>
    </xf>
    <xf numFmtId="2" fontId="2" fillId="0" borderId="17" xfId="0" applyNumberFormat="1" applyFont="1" applyBorder="1" applyAlignment="1">
      <alignment horizontal="center" vertical="center" textRotation="90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2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6" borderId="29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2" fontId="25" fillId="6" borderId="8" xfId="0" applyNumberFormat="1" applyFont="1" applyFill="1" applyBorder="1" applyAlignment="1">
      <alignment horizontal="center" vertical="center"/>
    </xf>
    <xf numFmtId="2" fontId="25" fillId="6" borderId="11" xfId="0" applyNumberFormat="1" applyFont="1" applyFill="1" applyBorder="1" applyAlignment="1">
      <alignment horizontal="center" vertical="center"/>
    </xf>
    <xf numFmtId="2" fontId="3" fillId="4" borderId="32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/>
    </xf>
    <xf numFmtId="2" fontId="25" fillId="6" borderId="3" xfId="0" applyNumberFormat="1" applyFont="1" applyFill="1" applyBorder="1" applyAlignment="1">
      <alignment horizontal="center" vertical="center"/>
    </xf>
    <xf numFmtId="2" fontId="25" fillId="0" borderId="29" xfId="0" applyNumberFormat="1" applyFont="1" applyFill="1" applyBorder="1" applyAlignment="1">
      <alignment horizontal="center" vertical="center"/>
    </xf>
    <xf numFmtId="2" fontId="25" fillId="6" borderId="10" xfId="0" applyNumberFormat="1" applyFont="1" applyFill="1" applyBorder="1" applyAlignment="1">
      <alignment horizontal="center" vertical="center"/>
    </xf>
    <xf numFmtId="2" fontId="25" fillId="0" borderId="24" xfId="0" applyNumberFormat="1" applyFont="1" applyFill="1" applyBorder="1" applyAlignment="1">
      <alignment horizontal="center" vertical="center"/>
    </xf>
    <xf numFmtId="2" fontId="3" fillId="4" borderId="30" xfId="0" applyNumberFormat="1" applyFont="1" applyFill="1" applyBorder="1" applyAlignment="1">
      <alignment horizontal="center" vertical="center"/>
    </xf>
    <xf numFmtId="2" fontId="3" fillId="4" borderId="47" xfId="0" applyNumberFormat="1" applyFont="1" applyFill="1" applyBorder="1" applyAlignment="1">
      <alignment horizontal="center" vertical="center"/>
    </xf>
    <xf numFmtId="2" fontId="3" fillId="4" borderId="48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/>
    </xf>
    <xf numFmtId="2" fontId="24" fillId="0" borderId="21" xfId="0" applyNumberFormat="1" applyFont="1" applyFill="1" applyBorder="1" applyAlignment="1">
      <alignment horizontal="center" vertical="center"/>
    </xf>
    <xf numFmtId="2" fontId="24" fillId="0" borderId="22" xfId="0" applyNumberFormat="1" applyFont="1" applyFill="1" applyBorder="1" applyAlignment="1">
      <alignment horizontal="center" vertical="center"/>
    </xf>
    <xf numFmtId="2" fontId="24" fillId="0" borderId="33" xfId="0" applyNumberFormat="1" applyFont="1" applyFill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/>
    </xf>
    <xf numFmtId="2" fontId="25" fillId="6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3" fillId="7" borderId="5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8" borderId="22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2" fillId="0" borderId="0" xfId="0" applyNumberFormat="1" applyFont="1" applyAlignment="1">
      <alignment horizontal="center" vertical="center"/>
    </xf>
    <xf numFmtId="0" fontId="0" fillId="11" borderId="0" xfId="0" applyFill="1"/>
    <xf numFmtId="2" fontId="5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2" fontId="25" fillId="0" borderId="8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 wrapText="1"/>
    </xf>
    <xf numFmtId="4" fontId="10" fillId="0" borderId="15" xfId="0" applyNumberFormat="1" applyFont="1" applyBorder="1" applyAlignment="1">
      <alignment vertical="center" wrapText="1"/>
    </xf>
    <xf numFmtId="4" fontId="10" fillId="0" borderId="16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" fontId="10" fillId="0" borderId="17" xfId="0" applyNumberFormat="1" applyFont="1" applyBorder="1" applyAlignment="1">
      <alignment vertical="center" wrapText="1"/>
    </xf>
    <xf numFmtId="4" fontId="11" fillId="0" borderId="4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11" fillId="0" borderId="19" xfId="0" applyNumberFormat="1" applyFont="1" applyBorder="1" applyAlignment="1">
      <alignment vertical="center" wrapText="1"/>
    </xf>
    <xf numFmtId="4" fontId="11" fillId="0" borderId="20" xfId="0" applyNumberFormat="1" applyFont="1" applyBorder="1" applyAlignment="1">
      <alignment vertical="center" wrapText="1"/>
    </xf>
    <xf numFmtId="4" fontId="10" fillId="0" borderId="15" xfId="0" applyNumberFormat="1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 wrapText="1"/>
    </xf>
    <xf numFmtId="2" fontId="29" fillId="0" borderId="2" xfId="0" applyNumberFormat="1" applyFont="1" applyFill="1" applyBorder="1" applyAlignment="1">
      <alignment horizontal="right" vertical="center"/>
    </xf>
    <xf numFmtId="2" fontId="3" fillId="9" borderId="22" xfId="0" applyNumberFormat="1" applyFont="1" applyFill="1" applyBorder="1" applyAlignment="1">
      <alignment horizontal="center" vertical="center"/>
    </xf>
    <xf numFmtId="2" fontId="30" fillId="9" borderId="3" xfId="0" applyNumberFormat="1" applyFont="1" applyFill="1" applyBorder="1" applyAlignment="1">
      <alignment horizontal="right" vertical="center" wrapText="1"/>
    </xf>
    <xf numFmtId="2" fontId="2" fillId="0" borderId="51" xfId="0" applyNumberFormat="1" applyFont="1" applyFill="1" applyBorder="1" applyAlignment="1">
      <alignment horizontal="center" vertical="center"/>
    </xf>
    <xf numFmtId="2" fontId="3" fillId="2" borderId="44" xfId="0" applyNumberFormat="1" applyFont="1" applyFill="1" applyBorder="1" applyAlignment="1">
      <alignment horizontal="center" vertical="center"/>
    </xf>
    <xf numFmtId="2" fontId="3" fillId="4" borderId="41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52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Fill="1" applyBorder="1" applyAlignment="1">
      <alignment horizontal="center" vertical="center"/>
    </xf>
    <xf numFmtId="2" fontId="3" fillId="4" borderId="54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2" fontId="15" fillId="0" borderId="34" xfId="0" applyNumberFormat="1" applyFont="1" applyFill="1" applyBorder="1" applyAlignment="1">
      <alignment horizontal="center" vertical="center"/>
    </xf>
    <xf numFmtId="2" fontId="16" fillId="3" borderId="19" xfId="0" applyNumberFormat="1" applyFont="1" applyFill="1" applyBorder="1" applyAlignment="1">
      <alignment horizontal="center" vertical="center"/>
    </xf>
    <xf numFmtId="2" fontId="16" fillId="3" borderId="20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2" fontId="8" fillId="0" borderId="29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6" fillId="6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4" borderId="44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vertical="center" wrapText="1"/>
    </xf>
    <xf numFmtId="2" fontId="15" fillId="0" borderId="0" xfId="0" applyNumberFormat="1" applyFont="1" applyAlignment="1">
      <alignment horizontal="center" vertical="center"/>
    </xf>
    <xf numFmtId="165" fontId="32" fillId="0" borderId="3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2" fontId="24" fillId="0" borderId="3" xfId="0" applyNumberFormat="1" applyFont="1" applyFill="1" applyBorder="1" applyAlignment="1">
      <alignment horizontal="center" vertical="center"/>
    </xf>
    <xf numFmtId="2" fontId="24" fillId="0" borderId="24" xfId="0" applyNumberFormat="1" applyFont="1" applyFill="1" applyBorder="1" applyAlignment="1">
      <alignment horizontal="center" vertical="center"/>
    </xf>
    <xf numFmtId="2" fontId="24" fillId="0" borderId="29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2" fontId="34" fillId="0" borderId="29" xfId="0" applyNumberFormat="1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3" fillId="3" borderId="57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2" fillId="0" borderId="56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5" fillId="0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3" fillId="4" borderId="36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0" fillId="0" borderId="0" xfId="0" applyFill="1"/>
    <xf numFmtId="0" fontId="35" fillId="0" borderId="3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3" fillId="4" borderId="36" xfId="0" applyNumberFormat="1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/>
    </xf>
    <xf numFmtId="2" fontId="2" fillId="6" borderId="56" xfId="0" applyNumberFormat="1" applyFont="1" applyFill="1" applyBorder="1" applyAlignment="1">
      <alignment horizontal="center" vertical="center"/>
    </xf>
    <xf numFmtId="2" fontId="3" fillId="4" borderId="38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3" fillId="3" borderId="53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2" fontId="25" fillId="0" borderId="9" xfId="0" applyNumberFormat="1" applyFont="1" applyFill="1" applyBorder="1" applyAlignment="1">
      <alignment vertical="center" wrapText="1"/>
    </xf>
    <xf numFmtId="2" fontId="26" fillId="3" borderId="7" xfId="0" applyNumberFormat="1" applyFont="1" applyFill="1" applyBorder="1" applyAlignment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2" fontId="26" fillId="3" borderId="17" xfId="0" applyNumberFormat="1" applyFont="1" applyFill="1" applyBorder="1" applyAlignment="1">
      <alignment horizontal="center" vertical="center"/>
    </xf>
    <xf numFmtId="2" fontId="3" fillId="3" borderId="65" xfId="0" applyNumberFormat="1" applyFont="1" applyFill="1" applyBorder="1" applyAlignment="1">
      <alignment horizontal="center" vertical="center"/>
    </xf>
    <xf numFmtId="2" fontId="3" fillId="3" borderId="64" xfId="0" applyNumberFormat="1" applyFont="1" applyFill="1" applyBorder="1" applyAlignment="1">
      <alignment horizontal="center" vertical="center"/>
    </xf>
    <xf numFmtId="2" fontId="2" fillId="3" borderId="53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2" fillId="6" borderId="58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2" fontId="25" fillId="0" borderId="56" xfId="0" applyNumberFormat="1" applyFont="1" applyFill="1" applyBorder="1" applyAlignment="1">
      <alignment horizontal="center" vertical="center"/>
    </xf>
    <xf numFmtId="2" fontId="2" fillId="0" borderId="66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/>
    </xf>
    <xf numFmtId="2" fontId="3" fillId="4" borderId="68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2" fontId="25" fillId="6" borderId="24" xfId="0" applyNumberFormat="1" applyFont="1" applyFill="1" applyBorder="1" applyAlignment="1">
      <alignment horizontal="center" vertical="center"/>
    </xf>
    <xf numFmtId="2" fontId="25" fillId="3" borderId="3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5" fillId="0" borderId="70" xfId="0" applyNumberFormat="1" applyFont="1" applyFill="1" applyBorder="1" applyAlignment="1">
      <alignment horizontal="center" vertical="center"/>
    </xf>
    <xf numFmtId="2" fontId="25" fillId="0" borderId="59" xfId="0" applyNumberFormat="1" applyFont="1" applyFill="1" applyBorder="1" applyAlignment="1">
      <alignment horizontal="center" vertical="center"/>
    </xf>
    <xf numFmtId="2" fontId="26" fillId="7" borderId="19" xfId="0" applyNumberFormat="1" applyFont="1" applyFill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37" fillId="0" borderId="0" xfId="0" applyNumberFormat="1" applyFont="1" applyFill="1" applyAlignment="1">
      <alignment horizontal="center" vertical="center"/>
    </xf>
    <xf numFmtId="2" fontId="36" fillId="0" borderId="0" xfId="0" applyNumberFormat="1" applyFont="1" applyFill="1" applyAlignment="1">
      <alignment horizontal="center" vertical="center"/>
    </xf>
    <xf numFmtId="2" fontId="36" fillId="5" borderId="0" xfId="0" applyNumberFormat="1" applyFont="1" applyFill="1" applyAlignment="1">
      <alignment horizontal="center" vertical="center"/>
    </xf>
    <xf numFmtId="2" fontId="36" fillId="5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27" fillId="0" borderId="24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vertical="center" wrapText="1"/>
    </xf>
    <xf numFmtId="4" fontId="11" fillId="0" borderId="17" xfId="0" applyNumberFormat="1" applyFont="1" applyFill="1" applyBorder="1" applyAlignment="1">
      <alignment vertical="center" wrapText="1"/>
    </xf>
    <xf numFmtId="0" fontId="11" fillId="0" borderId="28" xfId="0" applyFont="1" applyBorder="1"/>
    <xf numFmtId="0" fontId="38" fillId="0" borderId="0" xfId="0" applyFont="1"/>
    <xf numFmtId="0" fontId="38" fillId="11" borderId="0" xfId="0" applyFont="1" applyFill="1"/>
    <xf numFmtId="0" fontId="38" fillId="0" borderId="0" xfId="0" applyFont="1" applyFill="1"/>
    <xf numFmtId="2" fontId="39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textRotation="90" wrapText="1"/>
    </xf>
    <xf numFmtId="2" fontId="15" fillId="0" borderId="0" xfId="0" applyNumberFormat="1" applyFont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0" fillId="0" borderId="29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35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165" fontId="11" fillId="0" borderId="29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0" fillId="5" borderId="2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5" fillId="0" borderId="46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 textRotation="90" wrapText="1"/>
    </xf>
    <xf numFmtId="2" fontId="2" fillId="0" borderId="40" xfId="0" applyNumberFormat="1" applyFont="1" applyBorder="1" applyAlignment="1">
      <alignment horizontal="center" vertical="center" textRotation="90" wrapText="1"/>
    </xf>
    <xf numFmtId="2" fontId="2" fillId="0" borderId="16" xfId="0" applyNumberFormat="1" applyFont="1" applyBorder="1" applyAlignment="1">
      <alignment horizontal="center" vertical="center" textRotation="90" wrapText="1"/>
    </xf>
    <xf numFmtId="2" fontId="2" fillId="0" borderId="51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66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 textRotation="90" wrapText="1"/>
    </xf>
    <xf numFmtId="2" fontId="2" fillId="0" borderId="16" xfId="0" applyNumberFormat="1" applyFont="1" applyFill="1" applyBorder="1" applyAlignment="1">
      <alignment horizontal="center" vertical="center" textRotation="90" wrapText="1"/>
    </xf>
    <xf numFmtId="2" fontId="2" fillId="0" borderId="41" xfId="0" applyNumberFormat="1" applyFont="1" applyBorder="1" applyAlignment="1">
      <alignment horizontal="center" vertical="center" textRotation="90" wrapText="1"/>
    </xf>
    <xf numFmtId="2" fontId="2" fillId="0" borderId="39" xfId="0" applyNumberFormat="1" applyFont="1" applyBorder="1" applyAlignment="1">
      <alignment horizontal="center" vertical="center" textRotation="90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2" fontId="2" fillId="0" borderId="41" xfId="0" applyNumberFormat="1" applyFont="1" applyBorder="1" applyAlignment="1">
      <alignment vertical="center" wrapText="1"/>
    </xf>
    <xf numFmtId="2" fontId="2" fillId="0" borderId="39" xfId="0" applyNumberFormat="1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top"/>
    </xf>
    <xf numFmtId="2" fontId="31" fillId="0" borderId="0" xfId="0" applyNumberFormat="1" applyFont="1" applyAlignment="1">
      <alignment horizontal="left" vertical="center"/>
    </xf>
    <xf numFmtId="2" fontId="6" fillId="0" borderId="0" xfId="4" applyNumberFormat="1" applyFont="1" applyAlignment="1">
      <alignment horizontal="center" vertical="top" wrapText="1"/>
    </xf>
    <xf numFmtId="2" fontId="24" fillId="0" borderId="67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2" fontId="25" fillId="0" borderId="7" xfId="0" applyNumberFormat="1" applyFont="1" applyFill="1" applyBorder="1" applyAlignment="1">
      <alignment vertical="center" wrapText="1"/>
    </xf>
    <xf numFmtId="2" fontId="25" fillId="0" borderId="39" xfId="0" applyNumberFormat="1" applyFont="1" applyFill="1" applyBorder="1" applyAlignment="1">
      <alignment vertical="center" wrapText="1"/>
    </xf>
    <xf numFmtId="2" fontId="25" fillId="0" borderId="15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2" fontId="25" fillId="0" borderId="9" xfId="0" applyNumberFormat="1" applyFont="1" applyFill="1" applyBorder="1" applyAlignment="1">
      <alignment horizontal="center" vertical="center" wrapText="1"/>
    </xf>
    <xf numFmtId="2" fontId="25" fillId="0" borderId="38" xfId="0" applyNumberFormat="1" applyFont="1" applyFill="1" applyBorder="1" applyAlignment="1">
      <alignment horizontal="center" vertical="center" wrapText="1"/>
    </xf>
    <xf numFmtId="2" fontId="25" fillId="0" borderId="14" xfId="0" applyNumberFormat="1" applyFont="1" applyFill="1" applyBorder="1" applyAlignment="1">
      <alignment horizontal="center" vertical="center" wrapText="1"/>
    </xf>
    <xf numFmtId="2" fontId="3" fillId="4" borderId="52" xfId="0" applyNumberFormat="1" applyFont="1" applyFill="1" applyBorder="1" applyAlignment="1">
      <alignment horizontal="center" vertical="center"/>
    </xf>
    <xf numFmtId="2" fontId="3" fillId="4" borderId="65" xfId="0" applyNumberFormat="1" applyFont="1" applyFill="1" applyBorder="1" applyAlignment="1">
      <alignment horizontal="center" vertical="center"/>
    </xf>
    <xf numFmtId="2" fontId="3" fillId="4" borderId="71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vertical="center" wrapText="1"/>
    </xf>
    <xf numFmtId="2" fontId="2" fillId="0" borderId="39" xfId="0" applyNumberFormat="1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25" fillId="0" borderId="3" xfId="0" applyNumberFormat="1" applyFont="1" applyFill="1" applyBorder="1" applyAlignment="1">
      <alignment vertical="center" wrapText="1"/>
    </xf>
    <xf numFmtId="2" fontId="25" fillId="0" borderId="8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19" fillId="4" borderId="67" xfId="0" applyNumberFormat="1" applyFont="1" applyFill="1" applyBorder="1" applyAlignment="1">
      <alignment horizontal="left" vertical="center" wrapText="1"/>
    </xf>
    <xf numFmtId="2" fontId="19" fillId="4" borderId="0" xfId="0" applyNumberFormat="1" applyFont="1" applyFill="1" applyBorder="1" applyAlignment="1">
      <alignment horizontal="left" vertical="center" wrapText="1"/>
    </xf>
    <xf numFmtId="2" fontId="19" fillId="4" borderId="46" xfId="0" applyNumberFormat="1" applyFont="1" applyFill="1" applyBorder="1" applyAlignment="1">
      <alignment horizontal="left" vertical="center" wrapText="1"/>
    </xf>
    <xf numFmtId="2" fontId="19" fillId="4" borderId="47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 wrapText="1"/>
    </xf>
    <xf numFmtId="2" fontId="24" fillId="0" borderId="39" xfId="0" applyNumberFormat="1" applyFont="1" applyFill="1" applyBorder="1" applyAlignment="1">
      <alignment horizontal="center" vertical="center"/>
    </xf>
    <xf numFmtId="2" fontId="24" fillId="0" borderId="15" xfId="0" applyNumberFormat="1" applyFont="1" applyFill="1" applyBorder="1" applyAlignment="1">
      <alignment horizontal="center" vertical="center"/>
    </xf>
    <xf numFmtId="2" fontId="40" fillId="0" borderId="39" xfId="0" applyNumberFormat="1" applyFont="1" applyFill="1" applyBorder="1" applyAlignment="1">
      <alignment horizontal="center" vertical="center"/>
    </xf>
    <xf numFmtId="2" fontId="40" fillId="0" borderId="15" xfId="0" applyNumberFormat="1" applyFont="1" applyFill="1" applyBorder="1" applyAlignment="1">
      <alignment horizontal="center" vertical="center"/>
    </xf>
    <xf numFmtId="2" fontId="25" fillId="0" borderId="40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39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40" fillId="0" borderId="15" xfId="0" applyNumberFormat="1" applyFont="1" applyFill="1" applyBorder="1" applyAlignment="1">
      <alignment horizontal="left" vertical="center" wrapText="1"/>
    </xf>
    <xf numFmtId="2" fontId="40" fillId="0" borderId="3" xfId="0" applyNumberFormat="1" applyFont="1" applyFill="1" applyBorder="1" applyAlignment="1">
      <alignment horizontal="left" vertical="center" wrapText="1"/>
    </xf>
    <xf numFmtId="2" fontId="2" fillId="0" borderId="61" xfId="0" applyNumberFormat="1" applyFont="1" applyFill="1" applyBorder="1" applyAlignment="1">
      <alignment horizontal="center" vertical="center" wrapText="1"/>
    </xf>
    <xf numFmtId="2" fontId="2" fillId="0" borderId="62" xfId="0" applyNumberFormat="1" applyFont="1" applyFill="1" applyBorder="1" applyAlignment="1">
      <alignment horizontal="center" vertical="center" wrapText="1"/>
    </xf>
    <xf numFmtId="2" fontId="2" fillId="0" borderId="63" xfId="0" applyNumberFormat="1" applyFont="1" applyFill="1" applyBorder="1" applyAlignment="1">
      <alignment horizontal="center" vertical="center" wrapText="1"/>
    </xf>
    <xf numFmtId="2" fontId="25" fillId="0" borderId="35" xfId="0" applyNumberFormat="1" applyFont="1" applyFill="1" applyBorder="1" applyAlignment="1">
      <alignment horizontal="center" vertical="center"/>
    </xf>
    <xf numFmtId="2" fontId="25" fillId="0" borderId="60" xfId="0" applyNumberFormat="1" applyFont="1" applyFill="1" applyBorder="1" applyAlignment="1">
      <alignment horizontal="center" vertical="center"/>
    </xf>
    <xf numFmtId="2" fontId="25" fillId="0" borderId="58" xfId="0" applyNumberFormat="1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/>
    </xf>
    <xf numFmtId="2" fontId="15" fillId="5" borderId="22" xfId="0" applyNumberFormat="1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center" vertical="center"/>
    </xf>
    <xf numFmtId="2" fontId="3" fillId="4" borderId="36" xfId="0" applyNumberFormat="1" applyFont="1" applyFill="1" applyBorder="1" applyAlignment="1">
      <alignment horizontal="center" vertical="center"/>
    </xf>
    <xf numFmtId="2" fontId="3" fillId="4" borderId="46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4" fillId="4" borderId="45" xfId="0" applyNumberFormat="1" applyFont="1" applyFill="1" applyBorder="1" applyAlignment="1">
      <alignment horizontal="left" vertical="center" wrapText="1"/>
    </xf>
    <xf numFmtId="2" fontId="4" fillId="4" borderId="46" xfId="0" applyNumberFormat="1" applyFont="1" applyFill="1" applyBorder="1" applyAlignment="1">
      <alignment horizontal="left" vertical="center" wrapText="1"/>
    </xf>
    <xf numFmtId="2" fontId="4" fillId="4" borderId="0" xfId="0" applyNumberFormat="1" applyFont="1" applyFill="1" applyBorder="1" applyAlignment="1">
      <alignment horizontal="left" vertical="center" wrapText="1"/>
    </xf>
    <xf numFmtId="2" fontId="4" fillId="4" borderId="37" xfId="0" applyNumberFormat="1" applyFont="1" applyFill="1" applyBorder="1" applyAlignment="1">
      <alignment horizontal="left" vertical="center" wrapText="1"/>
    </xf>
    <xf numFmtId="2" fontId="15" fillId="5" borderId="23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25" fillId="0" borderId="19" xfId="0" applyNumberFormat="1" applyFont="1" applyFill="1" applyBorder="1" applyAlignment="1">
      <alignment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19" xfId="3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3" fontId="2" fillId="0" borderId="3" xfId="3" applyNumberFormat="1" applyFont="1" applyBorder="1" applyAlignment="1">
      <alignment horizontal="center" vertical="center" wrapText="1"/>
    </xf>
    <xf numFmtId="3" fontId="2" fillId="0" borderId="52" xfId="3" applyNumberFormat="1" applyFont="1" applyBorder="1" applyAlignment="1">
      <alignment horizontal="center" vertical="center" wrapText="1"/>
    </xf>
    <xf numFmtId="2" fontId="25" fillId="0" borderId="15" xfId="0" applyNumberFormat="1" applyFont="1" applyFill="1" applyBorder="1" applyAlignment="1">
      <alignment horizontal="left" vertical="center" wrapText="1"/>
    </xf>
    <xf numFmtId="2" fontId="25" fillId="0" borderId="3" xfId="0" applyNumberFormat="1" applyFont="1" applyFill="1" applyBorder="1" applyAlignment="1">
      <alignment horizontal="left" vertical="center" wrapText="1"/>
    </xf>
    <xf numFmtId="2" fontId="19" fillId="4" borderId="31" xfId="0" applyNumberFormat="1" applyFont="1" applyFill="1" applyBorder="1" applyAlignment="1">
      <alignment horizontal="left" vertical="center" wrapText="1"/>
    </xf>
    <xf numFmtId="2" fontId="19" fillId="4" borderId="39" xfId="0" applyNumberFormat="1" applyFont="1" applyFill="1" applyBorder="1" applyAlignment="1">
      <alignment horizontal="left" vertical="center" wrapText="1"/>
    </xf>
    <xf numFmtId="2" fontId="19" fillId="4" borderId="48" xfId="0" applyNumberFormat="1" applyFont="1" applyFill="1" applyBorder="1" applyAlignment="1">
      <alignment horizontal="left" vertical="center" wrapText="1"/>
    </xf>
    <xf numFmtId="2" fontId="25" fillId="0" borderId="7" xfId="0" applyNumberFormat="1" applyFont="1" applyFill="1" applyBorder="1" applyAlignment="1">
      <alignment horizontal="center" vertical="center"/>
    </xf>
    <xf numFmtId="2" fontId="25" fillId="0" borderId="39" xfId="0" applyNumberFormat="1" applyFont="1" applyFill="1" applyBorder="1" applyAlignment="1">
      <alignment horizontal="center" vertical="center"/>
    </xf>
    <xf numFmtId="2" fontId="25" fillId="0" borderId="15" xfId="0" applyNumberFormat="1" applyFont="1" applyFill="1" applyBorder="1" applyAlignment="1">
      <alignment horizontal="center" vertical="center"/>
    </xf>
    <xf numFmtId="2" fontId="25" fillId="0" borderId="17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3" fillId="9" borderId="3" xfId="0" applyNumberFormat="1" applyFont="1" applyFill="1" applyBorder="1" applyAlignment="1">
      <alignment horizontal="left" vertical="center"/>
    </xf>
    <xf numFmtId="2" fontId="3" fillId="7" borderId="32" xfId="0" applyNumberFormat="1" applyFont="1" applyFill="1" applyBorder="1" applyAlignment="1">
      <alignment horizontal="center" vertical="center"/>
    </xf>
    <xf numFmtId="2" fontId="3" fillId="7" borderId="43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left" vertical="center" wrapText="1"/>
    </xf>
    <xf numFmtId="2" fontId="4" fillId="4" borderId="43" xfId="0" applyNumberFormat="1" applyFont="1" applyFill="1" applyBorder="1" applyAlignment="1">
      <alignment horizontal="left" vertical="center" wrapText="1"/>
    </xf>
    <xf numFmtId="2" fontId="4" fillId="4" borderId="57" xfId="0" applyNumberFormat="1" applyFont="1" applyFill="1" applyBorder="1" applyAlignment="1">
      <alignment horizontal="left" vertical="center" wrapText="1"/>
    </xf>
    <xf numFmtId="2" fontId="16" fillId="0" borderId="15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2" fillId="5" borderId="15" xfId="2" applyNumberFormat="1" applyFont="1" applyFill="1" applyBorder="1" applyAlignment="1">
      <alignment horizontal="center" vertical="center" wrapText="1"/>
    </xf>
    <xf numFmtId="2" fontId="2" fillId="5" borderId="3" xfId="2" applyNumberFormat="1" applyFont="1" applyFill="1" applyBorder="1" applyAlignment="1">
      <alignment horizontal="center" vertical="center" wrapText="1"/>
    </xf>
    <xf numFmtId="2" fontId="3" fillId="9" borderId="22" xfId="0" applyNumberFormat="1" applyFont="1" applyFill="1" applyBorder="1" applyAlignment="1">
      <alignment horizontal="left" vertical="center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2" fontId="30" fillId="9" borderId="3" xfId="0" applyNumberFormat="1" applyFont="1" applyFill="1" applyBorder="1" applyAlignment="1">
      <alignment horizontal="right" vertical="center" wrapText="1"/>
    </xf>
    <xf numFmtId="2" fontId="7" fillId="2" borderId="27" xfId="0" applyNumberFormat="1" applyFont="1" applyFill="1" applyBorder="1" applyAlignment="1">
      <alignment horizontal="center" vertical="center"/>
    </xf>
    <xf numFmtId="2" fontId="7" fillId="2" borderId="43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 textRotation="90" wrapText="1"/>
    </xf>
    <xf numFmtId="2" fontId="3" fillId="2" borderId="22" xfId="0" applyNumberFormat="1" applyFont="1" applyFill="1" applyBorder="1" applyAlignment="1">
      <alignment horizontal="center" vertical="center" textRotation="90" wrapText="1"/>
    </xf>
    <xf numFmtId="2" fontId="3" fillId="2" borderId="8" xfId="0" applyNumberFormat="1" applyFont="1" applyFill="1" applyBorder="1" applyAlignment="1">
      <alignment horizontal="center" vertical="center" textRotation="90" wrapText="1"/>
    </xf>
    <xf numFmtId="2" fontId="3" fillId="2" borderId="3" xfId="0" applyNumberFormat="1" applyFont="1" applyFill="1" applyBorder="1" applyAlignment="1">
      <alignment horizontal="center" vertical="center" textRotation="90" wrapText="1"/>
    </xf>
    <xf numFmtId="2" fontId="3" fillId="2" borderId="18" xfId="0" applyNumberFormat="1" applyFont="1" applyFill="1" applyBorder="1" applyAlignment="1">
      <alignment horizontal="center" vertical="center" textRotation="90" wrapText="1"/>
    </xf>
    <xf numFmtId="2" fontId="3" fillId="2" borderId="19" xfId="0" applyNumberFormat="1" applyFont="1" applyFill="1" applyBorder="1" applyAlignment="1">
      <alignment horizontal="center" vertical="center" textRotation="90" wrapText="1"/>
    </xf>
    <xf numFmtId="2" fontId="2" fillId="9" borderId="19" xfId="0" applyNumberFormat="1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16" fillId="2" borderId="8" xfId="0" applyNumberFormat="1" applyFont="1" applyFill="1" applyBorder="1" applyAlignment="1">
      <alignment horizontal="center" vertical="center"/>
    </xf>
    <xf numFmtId="2" fontId="16" fillId="4" borderId="41" xfId="0" applyNumberFormat="1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/>
    </xf>
    <xf numFmtId="2" fontId="16" fillId="4" borderId="15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vertical="center" wrapText="1"/>
    </xf>
    <xf numFmtId="2" fontId="40" fillId="0" borderId="7" xfId="0" applyNumberFormat="1" applyFont="1" applyFill="1" applyBorder="1" applyAlignment="1">
      <alignment vertical="center" wrapText="1"/>
    </xf>
    <xf numFmtId="2" fontId="3" fillId="4" borderId="45" xfId="0" applyNumberFormat="1" applyFont="1" applyFill="1" applyBorder="1" applyAlignment="1">
      <alignment horizontal="center" vertical="center"/>
    </xf>
    <xf numFmtId="2" fontId="3" fillId="4" borderId="43" xfId="0" applyNumberFormat="1" applyFont="1" applyFill="1" applyBorder="1" applyAlignment="1">
      <alignment horizontal="center" vertical="center"/>
    </xf>
    <xf numFmtId="2" fontId="4" fillId="4" borderId="69" xfId="0" applyNumberFormat="1" applyFont="1" applyFill="1" applyBorder="1" applyAlignment="1">
      <alignment horizontal="left" vertical="center" wrapText="1"/>
    </xf>
    <xf numFmtId="2" fontId="4" fillId="4" borderId="55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53" xfId="0" applyNumberFormat="1" applyFont="1" applyFill="1" applyBorder="1" applyAlignment="1">
      <alignment horizontal="center" vertical="center" wrapText="1"/>
    </xf>
    <xf numFmtId="3" fontId="2" fillId="0" borderId="15" xfId="3" applyNumberFormat="1" applyFont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3" fillId="4" borderId="22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textRotation="90" wrapText="1"/>
    </xf>
    <xf numFmtId="2" fontId="3" fillId="10" borderId="1" xfId="0" applyNumberFormat="1" applyFont="1" applyFill="1" applyBorder="1" applyAlignment="1">
      <alignment horizontal="left" vertical="center" wrapText="1"/>
    </xf>
    <xf numFmtId="2" fontId="3" fillId="10" borderId="5" xfId="0" applyNumberFormat="1" applyFont="1" applyFill="1" applyBorder="1" applyAlignment="1">
      <alignment horizontal="left" vertical="center" wrapText="1"/>
    </xf>
    <xf numFmtId="2" fontId="3" fillId="10" borderId="13" xfId="0" applyNumberFormat="1" applyFont="1" applyFill="1" applyBorder="1" applyAlignment="1">
      <alignment horizontal="left" vertical="center" wrapText="1"/>
    </xf>
    <xf numFmtId="2" fontId="3" fillId="2" borderId="21" xfId="0" applyNumberFormat="1" applyFont="1" applyFill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2" fontId="2" fillId="0" borderId="26" xfId="0" applyNumberFormat="1" applyFont="1" applyBorder="1" applyAlignment="1">
      <alignment horizontal="center" vertical="center" textRotation="90" wrapText="1"/>
    </xf>
    <xf numFmtId="2" fontId="2" fillId="0" borderId="24" xfId="0" applyNumberFormat="1" applyFont="1" applyBorder="1" applyAlignment="1">
      <alignment horizontal="center" vertical="center" textRotation="90" wrapText="1"/>
    </xf>
    <xf numFmtId="2" fontId="2" fillId="0" borderId="25" xfId="0" applyNumberFormat="1" applyFont="1" applyBorder="1" applyAlignment="1">
      <alignment horizontal="center" vertical="center" textRotation="90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2" fontId="3" fillId="6" borderId="1" xfId="0" applyNumberFormat="1" applyFont="1" applyFill="1" applyBorder="1" applyAlignment="1">
      <alignment horizontal="left" vertical="center" wrapText="1"/>
    </xf>
    <xf numFmtId="2" fontId="3" fillId="6" borderId="5" xfId="0" applyNumberFormat="1" applyFont="1" applyFill="1" applyBorder="1" applyAlignment="1">
      <alignment horizontal="left" vertical="center" wrapText="1"/>
    </xf>
    <xf numFmtId="2" fontId="3" fillId="6" borderId="13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Border="1" applyAlignment="1">
      <alignment horizontal="center" vertical="center"/>
    </xf>
    <xf numFmtId="2" fontId="2" fillId="0" borderId="22" xfId="3" applyNumberFormat="1" applyFont="1" applyFill="1" applyBorder="1" applyAlignment="1">
      <alignment horizontal="center" vertical="center" wrapText="1"/>
    </xf>
    <xf numFmtId="3" fontId="2" fillId="0" borderId="22" xfId="3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5" fillId="0" borderId="22" xfId="0" applyNumberFormat="1" applyFont="1" applyFill="1" applyBorder="1" applyAlignment="1">
      <alignment vertical="center" wrapText="1"/>
    </xf>
    <xf numFmtId="2" fontId="3" fillId="2" borderId="18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 textRotation="90" wrapText="1"/>
    </xf>
    <xf numFmtId="2" fontId="5" fillId="0" borderId="0" xfId="0" applyNumberFormat="1" applyFont="1" applyBorder="1" applyAlignment="1">
      <alignment horizontal="right" vertical="center"/>
    </xf>
    <xf numFmtId="2" fontId="2" fillId="0" borderId="2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40" fillId="0" borderId="49" xfId="0" applyNumberFormat="1" applyFont="1" applyFill="1" applyBorder="1" applyAlignment="1">
      <alignment horizontal="center" vertical="center" wrapText="1"/>
    </xf>
    <xf numFmtId="2" fontId="40" fillId="0" borderId="29" xfId="0" applyNumberFormat="1" applyFont="1" applyFill="1" applyBorder="1" applyAlignment="1">
      <alignment horizontal="center" vertical="center" wrapText="1"/>
    </xf>
    <xf numFmtId="2" fontId="4" fillId="4" borderId="41" xfId="0" applyNumberFormat="1" applyFont="1" applyFill="1" applyBorder="1" applyAlignment="1">
      <alignment horizontal="left" vertical="center" wrapText="1"/>
    </xf>
    <xf numFmtId="2" fontId="4" fillId="4" borderId="42" xfId="0" applyNumberFormat="1" applyFont="1" applyFill="1" applyBorder="1" applyAlignment="1">
      <alignment horizontal="left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2" fontId="2" fillId="11" borderId="9" xfId="0" applyNumberFormat="1" applyFont="1" applyFill="1" applyBorder="1" applyAlignment="1">
      <alignment horizontal="center" vertical="center" wrapText="1"/>
    </xf>
    <xf numFmtId="2" fontId="2" fillId="11" borderId="38" xfId="0" applyNumberFormat="1" applyFont="1" applyFill="1" applyBorder="1" applyAlignment="1">
      <alignment horizontal="center" vertical="center" wrapText="1"/>
    </xf>
    <xf numFmtId="2" fontId="2" fillId="11" borderId="14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24" fillId="5" borderId="0" xfId="0" applyNumberFormat="1" applyFont="1" applyFill="1" applyBorder="1" applyAlignment="1">
      <alignment horizontal="center" vertical="center"/>
    </xf>
    <xf numFmtId="2" fontId="24" fillId="5" borderId="0" xfId="0" applyNumberFormat="1" applyFont="1" applyFill="1" applyAlignment="1">
      <alignment horizontal="center" vertical="center"/>
    </xf>
    <xf numFmtId="2" fontId="27" fillId="5" borderId="0" xfId="0" applyNumberFormat="1" applyFont="1" applyFill="1" applyBorder="1" applyAlignment="1">
      <alignment horizontal="center" vertical="center"/>
    </xf>
    <xf numFmtId="2" fontId="27" fillId="5" borderId="0" xfId="0" applyNumberFormat="1" applyFont="1" applyFill="1" applyAlignment="1">
      <alignment horizontal="center" vertical="center"/>
    </xf>
    <xf numFmtId="2" fontId="24" fillId="5" borderId="0" xfId="0" applyNumberFormat="1" applyFont="1" applyFill="1" applyBorder="1" applyAlignment="1">
      <alignment horizontal="left" vertical="center"/>
    </xf>
    <xf numFmtId="2" fontId="24" fillId="5" borderId="0" xfId="0" applyNumberFormat="1" applyFont="1" applyFill="1" applyAlignment="1">
      <alignment horizontal="left" vertical="center"/>
    </xf>
    <xf numFmtId="2" fontId="34" fillId="0" borderId="0" xfId="0" applyNumberFormat="1" applyFont="1" applyFill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6">
    <cellStyle name="Excel Built-in Normal" xfId="5"/>
    <cellStyle name="Įprastas" xfId="0" builtinId="0"/>
    <cellStyle name="Kablelis 2" xfId="1"/>
    <cellStyle name="Normal_4 programa (11.13)" xfId="2"/>
    <cellStyle name="Normal_6 programa" xfId="3"/>
    <cellStyle name="Normal_Sheet1" xfId="4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5"/>
  <sheetViews>
    <sheetView showRuler="0" zoomScale="140" zoomScaleNormal="140" workbookViewId="0">
      <selection activeCell="D8" sqref="D8"/>
    </sheetView>
  </sheetViews>
  <sheetFormatPr defaultRowHeight="12.75" x14ac:dyDescent="0.2"/>
  <cols>
    <col min="1" max="1" width="44.28515625" style="1" customWidth="1"/>
    <col min="2" max="3" width="12.5703125" style="1" customWidth="1"/>
    <col min="4" max="4" width="11.7109375" style="1" customWidth="1"/>
    <col min="5" max="5" width="12.28515625" style="1" customWidth="1"/>
    <col min="6" max="6" width="15.140625" style="1" customWidth="1"/>
    <col min="7" max="7" width="13.28515625" style="1" customWidth="1"/>
    <col min="8" max="8" width="18.28515625" style="1" customWidth="1"/>
    <col min="9" max="16384" width="9.140625" style="1"/>
  </cols>
  <sheetData>
    <row r="1" spans="1:7" x14ac:dyDescent="0.2">
      <c r="D1" s="296"/>
      <c r="E1" s="297"/>
    </row>
    <row r="2" spans="1:7" ht="30.75" customHeight="1" x14ac:dyDescent="0.2">
      <c r="A2" s="302" t="s">
        <v>219</v>
      </c>
      <c r="B2" s="303"/>
      <c r="C2" s="303"/>
      <c r="D2" s="303"/>
      <c r="E2" s="303"/>
      <c r="F2" s="109"/>
      <c r="G2" s="109"/>
    </row>
    <row r="3" spans="1:7" x14ac:dyDescent="0.2">
      <c r="A3" s="303" t="s">
        <v>242</v>
      </c>
      <c r="B3" s="303"/>
      <c r="C3" s="303"/>
      <c r="D3" s="303"/>
      <c r="E3" s="303"/>
    </row>
    <row r="5" spans="1:7" ht="13.5" thickBot="1" x14ac:dyDescent="0.25">
      <c r="A5" s="304" t="s">
        <v>154</v>
      </c>
      <c r="B5" s="304"/>
      <c r="C5" s="304"/>
      <c r="D5" s="304"/>
      <c r="E5" s="304"/>
    </row>
    <row r="6" spans="1:7" ht="12.75" customHeight="1" x14ac:dyDescent="0.2">
      <c r="A6" s="305" t="s">
        <v>28</v>
      </c>
      <c r="B6" s="298" t="s">
        <v>293</v>
      </c>
      <c r="C6" s="298" t="s">
        <v>294</v>
      </c>
      <c r="D6" s="298" t="s">
        <v>269</v>
      </c>
      <c r="E6" s="300" t="s">
        <v>295</v>
      </c>
    </row>
    <row r="7" spans="1:7" ht="48.75" customHeight="1" thickBot="1" x14ac:dyDescent="0.25">
      <c r="A7" s="306"/>
      <c r="B7" s="299"/>
      <c r="C7" s="299"/>
      <c r="D7" s="299"/>
      <c r="E7" s="301"/>
      <c r="G7" s="2"/>
    </row>
    <row r="8" spans="1:7" ht="13.5" thickBot="1" x14ac:dyDescent="0.25">
      <c r="A8" s="3" t="s">
        <v>29</v>
      </c>
      <c r="B8" s="111">
        <f>+B9+B11</f>
        <v>4628.8000000000011</v>
      </c>
      <c r="C8" s="111">
        <f>+C9+C11</f>
        <v>5393.1999999999989</v>
      </c>
      <c r="D8" s="111">
        <f>+'2 LENTELĖ'!P456</f>
        <v>5237.1299999999992</v>
      </c>
      <c r="E8" s="257">
        <f>+'2 LENTELĖ'!Q456</f>
        <v>3341.38</v>
      </c>
    </row>
    <row r="9" spans="1:7" x14ac:dyDescent="0.2">
      <c r="A9" s="4" t="s">
        <v>30</v>
      </c>
      <c r="B9" s="112">
        <f>+'2 LENTELĖ'!I456</f>
        <v>178.1</v>
      </c>
      <c r="C9" s="123">
        <f>+'2 LENTELĖ'!M456</f>
        <v>602.07999999999993</v>
      </c>
      <c r="D9" s="112"/>
      <c r="E9" s="113"/>
      <c r="G9" s="2"/>
    </row>
    <row r="10" spans="1:7" x14ac:dyDescent="0.2">
      <c r="A10" s="5" t="s">
        <v>31</v>
      </c>
      <c r="B10" s="114">
        <f>+'2 LENTELĖ'!J456</f>
        <v>39.56</v>
      </c>
      <c r="C10" s="119">
        <f>+'2 LENTELĖ'!N456</f>
        <v>50.27</v>
      </c>
      <c r="D10" s="114"/>
      <c r="E10" s="115"/>
      <c r="F10" s="16"/>
    </row>
    <row r="11" spans="1:7" ht="26.25" thickBot="1" x14ac:dyDescent="0.25">
      <c r="A11" s="6" t="s">
        <v>32</v>
      </c>
      <c r="B11" s="116">
        <f>+'2 LENTELĖ'!K456</f>
        <v>4450.7000000000007</v>
      </c>
      <c r="C11" s="124">
        <f>+'2 LENTELĖ'!O456</f>
        <v>4791.119999999999</v>
      </c>
      <c r="D11" s="116"/>
      <c r="E11" s="117"/>
      <c r="G11" s="2"/>
    </row>
    <row r="12" spans="1:7" ht="13.5" thickBot="1" x14ac:dyDescent="0.25">
      <c r="A12" s="3" t="s">
        <v>33</v>
      </c>
      <c r="B12" s="111">
        <f>+B13+B26</f>
        <v>4628.7999999999993</v>
      </c>
      <c r="C12" s="111">
        <f t="shared" ref="C12:E12" si="0">+C13+C26</f>
        <v>5393.2000000000007</v>
      </c>
      <c r="D12" s="111">
        <f t="shared" si="0"/>
        <v>5237.13</v>
      </c>
      <c r="E12" s="257">
        <f t="shared" si="0"/>
        <v>3341.3799999999997</v>
      </c>
      <c r="G12" s="2"/>
    </row>
    <row r="13" spans="1:7" x14ac:dyDescent="0.2">
      <c r="A13" s="7" t="s">
        <v>34</v>
      </c>
      <c r="B13" s="112">
        <f>+B19+B20+B21+B22</f>
        <v>4010.95</v>
      </c>
      <c r="C13" s="112">
        <f t="shared" ref="C13:E13" si="1">+C19+C20+C21+C22</f>
        <v>4663.0200000000004</v>
      </c>
      <c r="D13" s="112">
        <f t="shared" si="1"/>
        <v>4717.63</v>
      </c>
      <c r="E13" s="113">
        <f t="shared" si="1"/>
        <v>3087.8999999999996</v>
      </c>
    </row>
    <row r="14" spans="1:7" x14ac:dyDescent="0.2">
      <c r="A14" s="8" t="s">
        <v>35</v>
      </c>
      <c r="B14" s="114"/>
      <c r="C14" s="114"/>
      <c r="D14" s="114"/>
      <c r="E14" s="115"/>
    </row>
    <row r="15" spans="1:7" x14ac:dyDescent="0.2">
      <c r="A15" s="8" t="s">
        <v>36</v>
      </c>
      <c r="B15" s="114"/>
      <c r="C15" s="114"/>
      <c r="D15" s="114"/>
      <c r="E15" s="118"/>
    </row>
    <row r="16" spans="1:7" ht="25.5" x14ac:dyDescent="0.2">
      <c r="A16" s="8" t="s">
        <v>73</v>
      </c>
      <c r="B16" s="114"/>
      <c r="C16" s="114"/>
      <c r="D16" s="114"/>
      <c r="E16" s="118"/>
    </row>
    <row r="17" spans="1:7" x14ac:dyDescent="0.2">
      <c r="A17" s="8" t="s">
        <v>74</v>
      </c>
      <c r="B17" s="114"/>
      <c r="C17" s="114"/>
      <c r="D17" s="114"/>
      <c r="E17" s="115"/>
    </row>
    <row r="18" spans="1:7" x14ac:dyDescent="0.2">
      <c r="A18" s="5" t="s">
        <v>75</v>
      </c>
      <c r="B18" s="114"/>
      <c r="C18" s="114"/>
      <c r="D18" s="114"/>
      <c r="E18" s="115"/>
    </row>
    <row r="19" spans="1:7" ht="26.25" thickBot="1" x14ac:dyDescent="0.25">
      <c r="A19" s="8" t="s">
        <v>76</v>
      </c>
      <c r="B19" s="119">
        <f>+'2 LENTELĖ'!H464</f>
        <v>311</v>
      </c>
      <c r="C19" s="119">
        <f>+'2 LENTELĖ'!L464</f>
        <v>0</v>
      </c>
      <c r="D19" s="165">
        <f>+'2 LENTELĖ'!P464</f>
        <v>1085.9000000000001</v>
      </c>
      <c r="E19" s="258">
        <f>+'2 LENTELĖ'!Q464</f>
        <v>1217.3</v>
      </c>
    </row>
    <row r="20" spans="1:7" ht="26.25" thickBot="1" x14ac:dyDescent="0.25">
      <c r="A20" s="8" t="s">
        <v>151</v>
      </c>
      <c r="B20" s="119">
        <f>+'2 LENTELĖ'!H459</f>
        <v>2029.79</v>
      </c>
      <c r="C20" s="119">
        <f>+'2 LENTELĖ'!L459</f>
        <v>2001.36</v>
      </c>
      <c r="D20" s="119">
        <f>+'2 LENTELĖ'!P459</f>
        <v>1946.24</v>
      </c>
      <c r="E20" s="118">
        <f>+'2 LENTELĖ'!Q459</f>
        <v>483.4</v>
      </c>
      <c r="G20" s="259"/>
    </row>
    <row r="21" spans="1:7" x14ac:dyDescent="0.2">
      <c r="A21" s="8" t="s">
        <v>152</v>
      </c>
      <c r="B21" s="119">
        <f>+'2 LENTELĖ'!H465</f>
        <v>1183.2</v>
      </c>
      <c r="C21" s="119">
        <f>+'2 LENTELĖ'!L465</f>
        <v>2189.5700000000002</v>
      </c>
      <c r="D21" s="119">
        <f>+'2 LENTELĖ'!P465</f>
        <v>1049.23</v>
      </c>
      <c r="E21" s="118">
        <f>+'2 LENTELĖ'!Q465</f>
        <v>876</v>
      </c>
    </row>
    <row r="22" spans="1:7" ht="25.5" x14ac:dyDescent="0.2">
      <c r="A22" s="5" t="s">
        <v>153</v>
      </c>
      <c r="B22" s="119">
        <f>+'2 LENTELĖ'!H462</f>
        <v>486.96</v>
      </c>
      <c r="C22" s="119">
        <f>+'2 LENTELĖ'!L462</f>
        <v>472.09</v>
      </c>
      <c r="D22" s="119">
        <f>+'2 LENTELĖ'!P462</f>
        <v>636.26</v>
      </c>
      <c r="E22" s="118">
        <f>+'2 LENTELĖ'!Q462</f>
        <v>511.2</v>
      </c>
      <c r="G22" s="2"/>
    </row>
    <row r="23" spans="1:7" x14ac:dyDescent="0.2">
      <c r="A23" s="5" t="s">
        <v>77</v>
      </c>
      <c r="B23" s="114"/>
      <c r="C23" s="114"/>
      <c r="D23" s="114"/>
      <c r="E23" s="115"/>
    </row>
    <row r="24" spans="1:7" ht="25.5" x14ac:dyDescent="0.2">
      <c r="A24" s="5" t="s">
        <v>78</v>
      </c>
      <c r="B24" s="114"/>
      <c r="C24" s="114"/>
      <c r="D24" s="114"/>
      <c r="E24" s="118"/>
    </row>
    <row r="25" spans="1:7" ht="25.5" x14ac:dyDescent="0.2">
      <c r="A25" s="5" t="s">
        <v>79</v>
      </c>
      <c r="B25" s="114"/>
      <c r="C25" s="114"/>
      <c r="D25" s="114"/>
      <c r="E25" s="118"/>
    </row>
    <row r="26" spans="1:7" x14ac:dyDescent="0.2">
      <c r="A26" s="9" t="s">
        <v>80</v>
      </c>
      <c r="B26" s="120">
        <f>+B27+B28+B29+B30</f>
        <v>617.84999999999991</v>
      </c>
      <c r="C26" s="120">
        <f t="shared" ref="C26:E26" si="2">+C27+C28+C29+C30</f>
        <v>730.18</v>
      </c>
      <c r="D26" s="120">
        <f t="shared" si="2"/>
        <v>519.5</v>
      </c>
      <c r="E26" s="125">
        <f t="shared" si="2"/>
        <v>253.48</v>
      </c>
    </row>
    <row r="27" spans="1:7" x14ac:dyDescent="0.2">
      <c r="A27" s="5" t="s">
        <v>177</v>
      </c>
      <c r="B27" s="119">
        <f>+'2 LENTELĖ'!H460</f>
        <v>86.28</v>
      </c>
      <c r="C27" s="119">
        <f>+'2 LENTELĖ'!L460</f>
        <v>75.8</v>
      </c>
      <c r="D27" s="119">
        <f>+'2 LENTELĖ'!P460</f>
        <v>94.91</v>
      </c>
      <c r="E27" s="118">
        <f>+'2 LENTELĖ'!Q460</f>
        <v>33.25</v>
      </c>
    </row>
    <row r="28" spans="1:7" ht="25.5" x14ac:dyDescent="0.2">
      <c r="A28" s="5" t="s">
        <v>178</v>
      </c>
      <c r="B28" s="119">
        <f>+'2 LENTELĖ'!H463</f>
        <v>531.56999999999994</v>
      </c>
      <c r="C28" s="119">
        <f>+'2 LENTELĖ'!L463</f>
        <v>654.38</v>
      </c>
      <c r="D28" s="119">
        <f>+'2 LENTELĖ'!P463</f>
        <v>424.59</v>
      </c>
      <c r="E28" s="118">
        <f>+'2 LENTELĖ'!Q463</f>
        <v>220.23</v>
      </c>
    </row>
    <row r="29" spans="1:7" ht="25.5" x14ac:dyDescent="0.2">
      <c r="A29" s="5" t="s">
        <v>179</v>
      </c>
      <c r="B29" s="114"/>
      <c r="C29" s="114"/>
      <c r="D29" s="114"/>
      <c r="E29" s="115"/>
    </row>
    <row r="30" spans="1:7" ht="13.5" thickBot="1" x14ac:dyDescent="0.25">
      <c r="A30" s="10" t="s">
        <v>180</v>
      </c>
      <c r="B30" s="121"/>
      <c r="C30" s="121"/>
      <c r="D30" s="121"/>
      <c r="E30" s="122"/>
    </row>
    <row r="31" spans="1:7" x14ac:dyDescent="0.2">
      <c r="B31" s="2"/>
      <c r="C31" s="16"/>
      <c r="D31" s="16"/>
      <c r="E31" s="16"/>
    </row>
    <row r="32" spans="1:7" x14ac:dyDescent="0.2">
      <c r="B32" s="2"/>
      <c r="C32" s="16"/>
      <c r="D32" s="16"/>
      <c r="E32" s="16"/>
    </row>
    <row r="35" spans="2:5" x14ac:dyDescent="0.2">
      <c r="B35" s="2"/>
      <c r="C35" s="2"/>
      <c r="D35" s="2"/>
      <c r="E35" s="2"/>
    </row>
  </sheetData>
  <mergeCells count="9">
    <mergeCell ref="D1:E1"/>
    <mergeCell ref="D6:D7"/>
    <mergeCell ref="E6:E7"/>
    <mergeCell ref="A2:E2"/>
    <mergeCell ref="A3:E3"/>
    <mergeCell ref="A5:E5"/>
    <mergeCell ref="A6:A7"/>
    <mergeCell ref="B6:B7"/>
    <mergeCell ref="C6:C7"/>
  </mergeCells>
  <phoneticPr fontId="0" type="noConversion"/>
  <printOptions horizontalCentered="1"/>
  <pageMargins left="1.0236220472440944" right="0.23622047244094491" top="0.82677165354330717" bottom="0.98425196850393704" header="0.15748031496062992" footer="0.51181102362204722"/>
  <pageSetup paperSize="9" scale="90" orientation="portrait" r:id="rId1"/>
  <headerFooter alignWithMargins="0">
    <oddHeader>&amp;C42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9" zoomScaleNormal="100" zoomScaleSheetLayoutView="75" workbookViewId="0">
      <selection activeCell="P9" sqref="P9"/>
    </sheetView>
  </sheetViews>
  <sheetFormatPr defaultRowHeight="11.25" x14ac:dyDescent="0.2"/>
  <cols>
    <col min="1" max="1" width="8" style="18" customWidth="1"/>
    <col min="2" max="2" width="17.85546875" style="105" customWidth="1"/>
    <col min="3" max="3" width="9.85546875" style="18" customWidth="1"/>
    <col min="4" max="4" width="5.42578125" style="18" customWidth="1"/>
    <col min="5" max="5" width="11.42578125" style="18" customWidth="1"/>
    <col min="6" max="6" width="16.85546875" style="18" customWidth="1"/>
    <col min="7" max="7" width="11.5703125" style="18" customWidth="1"/>
    <col min="8" max="8" width="9" style="18" customWidth="1"/>
    <col min="9" max="9" width="11.7109375" style="18" customWidth="1"/>
    <col min="10" max="10" width="17.28515625" style="18" customWidth="1"/>
    <col min="11" max="11" width="7.5703125" style="18" customWidth="1"/>
    <col min="12" max="12" width="5.42578125" style="18" customWidth="1"/>
    <col min="13" max="13" width="8" style="18" customWidth="1"/>
    <col min="14" max="14" width="10" style="163" bestFit="1" customWidth="1"/>
    <col min="15" max="15" width="9.140625" style="163"/>
    <col min="16" max="16" width="10" style="18" bestFit="1" customWidth="1"/>
    <col min="17" max="16384" width="9.140625" style="18"/>
  </cols>
  <sheetData>
    <row r="1" spans="1:19" ht="13.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336"/>
      <c r="K1" s="336"/>
      <c r="L1" s="336"/>
      <c r="M1" s="336"/>
      <c r="N1" s="17"/>
      <c r="O1" s="17"/>
    </row>
    <row r="2" spans="1:19" s="20" customFormat="1" ht="13.5" customHeight="1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19"/>
      <c r="O2" s="19"/>
    </row>
    <row r="3" spans="1:19" s="22" customFormat="1" ht="21" customHeight="1" x14ac:dyDescent="0.2">
      <c r="A3" s="338" t="s">
        <v>233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21"/>
      <c r="O3" s="21"/>
    </row>
    <row r="4" spans="1:19" s="20" customFormat="1" ht="13.5" customHeight="1" x14ac:dyDescent="0.2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19"/>
      <c r="O4" s="19"/>
    </row>
    <row r="5" spans="1:19" ht="13.5" customHeight="1" x14ac:dyDescent="0.2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17"/>
      <c r="O5" s="17"/>
    </row>
    <row r="6" spans="1:19" ht="13.5" customHeight="1" thickBot="1" x14ac:dyDescent="0.2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17"/>
      <c r="O6" s="17"/>
    </row>
    <row r="7" spans="1:19" ht="24.75" customHeight="1" x14ac:dyDescent="0.2">
      <c r="A7" s="330" t="s">
        <v>230</v>
      </c>
      <c r="B7" s="333" t="s">
        <v>3</v>
      </c>
      <c r="C7" s="330" t="s">
        <v>4</v>
      </c>
      <c r="D7" s="330" t="s">
        <v>5</v>
      </c>
      <c r="E7" s="319" t="s">
        <v>6</v>
      </c>
      <c r="F7" s="322" t="s">
        <v>229</v>
      </c>
      <c r="G7" s="323"/>
      <c r="H7" s="323"/>
      <c r="I7" s="324"/>
      <c r="J7" s="322" t="s">
        <v>7</v>
      </c>
      <c r="K7" s="323"/>
      <c r="L7" s="323"/>
      <c r="M7" s="324"/>
      <c r="N7" s="274"/>
      <c r="O7" s="274"/>
    </row>
    <row r="8" spans="1:19" ht="19.5" customHeight="1" x14ac:dyDescent="0.2">
      <c r="A8" s="331"/>
      <c r="B8" s="334"/>
      <c r="C8" s="331"/>
      <c r="D8" s="331"/>
      <c r="E8" s="320"/>
      <c r="F8" s="325" t="s">
        <v>8</v>
      </c>
      <c r="G8" s="316" t="s">
        <v>9</v>
      </c>
      <c r="H8" s="327"/>
      <c r="I8" s="328" t="s">
        <v>10</v>
      </c>
      <c r="J8" s="314" t="s">
        <v>25</v>
      </c>
      <c r="K8" s="316" t="s">
        <v>11</v>
      </c>
      <c r="L8" s="317"/>
      <c r="M8" s="318"/>
      <c r="N8" s="274"/>
      <c r="O8" s="274"/>
    </row>
    <row r="9" spans="1:19" ht="92.25" customHeight="1" x14ac:dyDescent="0.2">
      <c r="A9" s="332"/>
      <c r="B9" s="335"/>
      <c r="C9" s="332"/>
      <c r="D9" s="332"/>
      <c r="E9" s="321"/>
      <c r="F9" s="326"/>
      <c r="G9" s="273" t="s">
        <v>8</v>
      </c>
      <c r="H9" s="24" t="s">
        <v>12</v>
      </c>
      <c r="I9" s="329"/>
      <c r="J9" s="315"/>
      <c r="K9" s="25" t="s">
        <v>279</v>
      </c>
      <c r="L9" s="25" t="s">
        <v>244</v>
      </c>
      <c r="M9" s="26" t="s">
        <v>280</v>
      </c>
      <c r="N9" s="274"/>
      <c r="O9" s="274"/>
    </row>
    <row r="10" spans="1:19" ht="14.85" customHeight="1" x14ac:dyDescent="0.2">
      <c r="A10" s="343">
        <v>1</v>
      </c>
      <c r="B10" s="346" t="s">
        <v>232</v>
      </c>
      <c r="C10" s="349" t="s">
        <v>64</v>
      </c>
      <c r="D10" s="352">
        <v>1</v>
      </c>
      <c r="E10" s="272" t="s">
        <v>41</v>
      </c>
      <c r="F10" s="62"/>
      <c r="G10" s="271"/>
      <c r="H10" s="271"/>
      <c r="I10" s="272"/>
      <c r="J10" s="355" t="s">
        <v>59</v>
      </c>
      <c r="K10" s="307">
        <v>0.8</v>
      </c>
      <c r="L10" s="307"/>
      <c r="M10" s="310"/>
      <c r="N10" s="274"/>
      <c r="O10" s="274"/>
    </row>
    <row r="11" spans="1:19" ht="14.85" customHeight="1" x14ac:dyDescent="0.2">
      <c r="A11" s="344"/>
      <c r="B11" s="347"/>
      <c r="C11" s="350"/>
      <c r="D11" s="353"/>
      <c r="E11" s="145" t="s">
        <v>88</v>
      </c>
      <c r="F11" s="62"/>
      <c r="G11" s="271"/>
      <c r="H11" s="271"/>
      <c r="I11" s="272"/>
      <c r="J11" s="356"/>
      <c r="K11" s="308"/>
      <c r="L11" s="308"/>
      <c r="M11" s="311"/>
      <c r="N11" s="274"/>
      <c r="O11" s="274"/>
    </row>
    <row r="12" spans="1:19" ht="14.85" customHeight="1" x14ac:dyDescent="0.2">
      <c r="A12" s="344"/>
      <c r="B12" s="347"/>
      <c r="C12" s="350"/>
      <c r="D12" s="353"/>
      <c r="E12" s="146" t="s">
        <v>65</v>
      </c>
      <c r="F12" s="63">
        <f>+F13+F14</f>
        <v>0</v>
      </c>
      <c r="G12" s="35">
        <f t="shared" ref="G12:I12" si="0">+G13+G14</f>
        <v>0</v>
      </c>
      <c r="H12" s="35">
        <f t="shared" si="0"/>
        <v>0</v>
      </c>
      <c r="I12" s="37">
        <f t="shared" si="0"/>
        <v>0</v>
      </c>
      <c r="J12" s="356"/>
      <c r="K12" s="308"/>
      <c r="L12" s="308"/>
      <c r="M12" s="311"/>
      <c r="N12" s="274"/>
      <c r="O12" s="274"/>
    </row>
    <row r="13" spans="1:19" ht="14.85" customHeight="1" x14ac:dyDescent="0.2">
      <c r="A13" s="344"/>
      <c r="B13" s="347"/>
      <c r="C13" s="350"/>
      <c r="D13" s="353"/>
      <c r="E13" s="147" t="s">
        <v>137</v>
      </c>
      <c r="F13" s="144"/>
      <c r="G13" s="142"/>
      <c r="H13" s="142"/>
      <c r="I13" s="143"/>
      <c r="J13" s="356"/>
      <c r="K13" s="308"/>
      <c r="L13" s="308"/>
      <c r="M13" s="311"/>
      <c r="N13" s="274"/>
      <c r="O13" s="274"/>
    </row>
    <row r="14" spans="1:19" ht="14.85" customHeight="1" x14ac:dyDescent="0.2">
      <c r="A14" s="344"/>
      <c r="B14" s="347"/>
      <c r="C14" s="350"/>
      <c r="D14" s="353"/>
      <c r="E14" s="147" t="s">
        <v>82</v>
      </c>
      <c r="F14" s="144"/>
      <c r="G14" s="142"/>
      <c r="H14" s="142"/>
      <c r="I14" s="143"/>
      <c r="J14" s="356"/>
      <c r="K14" s="308"/>
      <c r="L14" s="308"/>
      <c r="M14" s="311"/>
      <c r="N14" s="341"/>
      <c r="O14" s="342"/>
      <c r="P14" s="342"/>
      <c r="Q14" s="342"/>
      <c r="R14" s="342"/>
      <c r="S14" s="342"/>
    </row>
    <row r="15" spans="1:19" ht="14.85" customHeight="1" x14ac:dyDescent="0.2">
      <c r="A15" s="344"/>
      <c r="B15" s="347"/>
      <c r="C15" s="350"/>
      <c r="D15" s="353"/>
      <c r="E15" s="145" t="s">
        <v>46</v>
      </c>
      <c r="F15" s="62"/>
      <c r="G15" s="271"/>
      <c r="H15" s="271"/>
      <c r="I15" s="272"/>
      <c r="J15" s="356"/>
      <c r="K15" s="308"/>
      <c r="L15" s="308"/>
      <c r="M15" s="311"/>
      <c r="N15" s="274"/>
      <c r="O15" s="274"/>
    </row>
    <row r="16" spans="1:19" ht="14.85" customHeight="1" x14ac:dyDescent="0.2">
      <c r="A16" s="344"/>
      <c r="B16" s="347"/>
      <c r="C16" s="350"/>
      <c r="D16" s="353"/>
      <c r="E16" s="145" t="s">
        <v>84</v>
      </c>
      <c r="F16" s="62">
        <v>308.60000000000002</v>
      </c>
      <c r="G16" s="271"/>
      <c r="H16" s="271"/>
      <c r="I16" s="272">
        <v>308.60000000000002</v>
      </c>
      <c r="J16" s="356"/>
      <c r="K16" s="309"/>
      <c r="L16" s="309"/>
      <c r="M16" s="312"/>
      <c r="N16" s="274"/>
      <c r="O16" s="274"/>
    </row>
    <row r="17" spans="1:19" ht="14.85" customHeight="1" x14ac:dyDescent="0.2">
      <c r="A17" s="345"/>
      <c r="B17" s="348"/>
      <c r="C17" s="351"/>
      <c r="D17" s="354"/>
      <c r="E17" s="148" t="s">
        <v>13</v>
      </c>
      <c r="F17" s="45">
        <f>+F10+F11+F12+F15+F16</f>
        <v>308.60000000000002</v>
      </c>
      <c r="G17" s="44">
        <f t="shared" ref="G17:I17" si="1">+G10+G11+G12+G15+G16</f>
        <v>0</v>
      </c>
      <c r="H17" s="44">
        <f t="shared" si="1"/>
        <v>0</v>
      </c>
      <c r="I17" s="49">
        <f t="shared" si="1"/>
        <v>308.60000000000002</v>
      </c>
      <c r="J17" s="357"/>
      <c r="K17" s="44">
        <f>SUM(K10)</f>
        <v>0.8</v>
      </c>
      <c r="L17" s="44">
        <f>SUM(L10)</f>
        <v>0</v>
      </c>
      <c r="M17" s="49">
        <f>SUM(M10)</f>
        <v>0</v>
      </c>
      <c r="N17" s="274"/>
      <c r="O17" s="274"/>
    </row>
    <row r="18" spans="1:19" s="163" customFormat="1" ht="15" customHeight="1" x14ac:dyDescent="0.2">
      <c r="A18" s="343">
        <v>2</v>
      </c>
      <c r="B18" s="361" t="s">
        <v>272</v>
      </c>
      <c r="C18" s="349" t="s">
        <v>64</v>
      </c>
      <c r="D18" s="352">
        <v>1</v>
      </c>
      <c r="E18" s="272" t="s">
        <v>41</v>
      </c>
      <c r="F18" s="62"/>
      <c r="G18" s="271"/>
      <c r="H18" s="271"/>
      <c r="I18" s="272"/>
      <c r="J18" s="355" t="s">
        <v>224</v>
      </c>
      <c r="K18" s="307">
        <v>0.54</v>
      </c>
      <c r="L18" s="307"/>
      <c r="M18" s="310"/>
      <c r="N18" s="274"/>
      <c r="O18" s="274"/>
      <c r="P18" s="274"/>
      <c r="Q18" s="274"/>
      <c r="R18" s="274"/>
      <c r="S18" s="274"/>
    </row>
    <row r="19" spans="1:19" s="163" customFormat="1" ht="15" customHeight="1" x14ac:dyDescent="0.2">
      <c r="A19" s="344"/>
      <c r="B19" s="362"/>
      <c r="C19" s="350"/>
      <c r="D19" s="353"/>
      <c r="E19" s="145" t="s">
        <v>88</v>
      </c>
      <c r="F19" s="62"/>
      <c r="G19" s="271"/>
      <c r="H19" s="271"/>
      <c r="I19" s="272"/>
      <c r="J19" s="356"/>
      <c r="K19" s="308"/>
      <c r="L19" s="308"/>
      <c r="M19" s="311"/>
      <c r="N19" s="274"/>
      <c r="O19" s="274"/>
      <c r="P19" s="274"/>
      <c r="Q19" s="274"/>
      <c r="R19" s="274"/>
      <c r="S19" s="274"/>
    </row>
    <row r="20" spans="1:19" s="163" customFormat="1" ht="15" customHeight="1" x14ac:dyDescent="0.2">
      <c r="A20" s="344"/>
      <c r="B20" s="362"/>
      <c r="C20" s="350"/>
      <c r="D20" s="353"/>
      <c r="E20" s="146" t="s">
        <v>65</v>
      </c>
      <c r="F20" s="63"/>
      <c r="G20" s="35"/>
      <c r="H20" s="35"/>
      <c r="I20" s="37"/>
      <c r="J20" s="356"/>
      <c r="K20" s="308"/>
      <c r="L20" s="308"/>
      <c r="M20" s="311"/>
      <c r="N20" s="274"/>
      <c r="O20" s="274"/>
      <c r="P20" s="274"/>
      <c r="Q20" s="274"/>
      <c r="R20" s="274"/>
      <c r="S20" s="274"/>
    </row>
    <row r="21" spans="1:19" s="163" customFormat="1" ht="15" customHeight="1" x14ac:dyDescent="0.2">
      <c r="A21" s="344"/>
      <c r="B21" s="362"/>
      <c r="C21" s="350"/>
      <c r="D21" s="353"/>
      <c r="E21" s="147" t="s">
        <v>137</v>
      </c>
      <c r="F21" s="144"/>
      <c r="G21" s="142"/>
      <c r="H21" s="142"/>
      <c r="I21" s="143"/>
      <c r="J21" s="356"/>
      <c r="K21" s="308"/>
      <c r="L21" s="308"/>
      <c r="M21" s="311"/>
      <c r="N21" s="274"/>
      <c r="O21" s="274"/>
      <c r="P21" s="18"/>
      <c r="Q21" s="18"/>
      <c r="R21" s="18"/>
      <c r="S21" s="18"/>
    </row>
    <row r="22" spans="1:19" s="163" customFormat="1" ht="15" customHeight="1" x14ac:dyDescent="0.2">
      <c r="A22" s="344"/>
      <c r="B22" s="362"/>
      <c r="C22" s="350"/>
      <c r="D22" s="353"/>
      <c r="E22" s="147" t="s">
        <v>82</v>
      </c>
      <c r="F22" s="144"/>
      <c r="G22" s="142"/>
      <c r="H22" s="142"/>
      <c r="I22" s="143"/>
      <c r="J22" s="356"/>
      <c r="K22" s="308"/>
      <c r="L22" s="308"/>
      <c r="M22" s="311"/>
      <c r="N22" s="274"/>
      <c r="O22" s="274"/>
      <c r="P22" s="18"/>
      <c r="Q22" s="18"/>
      <c r="R22" s="18"/>
      <c r="S22" s="18"/>
    </row>
    <row r="23" spans="1:19" s="163" customFormat="1" ht="15" customHeight="1" x14ac:dyDescent="0.2">
      <c r="A23" s="344"/>
      <c r="B23" s="362"/>
      <c r="C23" s="350"/>
      <c r="D23" s="353"/>
      <c r="E23" s="145" t="s">
        <v>46</v>
      </c>
      <c r="F23" s="62"/>
      <c r="G23" s="271"/>
      <c r="H23" s="271"/>
      <c r="I23" s="272"/>
      <c r="J23" s="356"/>
      <c r="K23" s="308"/>
      <c r="L23" s="308"/>
      <c r="M23" s="311"/>
      <c r="N23" s="274"/>
      <c r="O23" s="274"/>
      <c r="P23" s="18"/>
      <c r="Q23" s="18"/>
      <c r="R23" s="18"/>
      <c r="S23" s="18"/>
    </row>
    <row r="24" spans="1:19" s="163" customFormat="1" ht="15" customHeight="1" x14ac:dyDescent="0.2">
      <c r="A24" s="344"/>
      <c r="B24" s="362"/>
      <c r="C24" s="350"/>
      <c r="D24" s="353"/>
      <c r="E24" s="145" t="s">
        <v>84</v>
      </c>
      <c r="F24" s="62">
        <v>45</v>
      </c>
      <c r="G24" s="271"/>
      <c r="H24" s="271"/>
      <c r="I24" s="272">
        <v>45</v>
      </c>
      <c r="J24" s="356"/>
      <c r="K24" s="309"/>
      <c r="L24" s="309"/>
      <c r="M24" s="312"/>
      <c r="N24" s="274"/>
      <c r="O24" s="274"/>
      <c r="P24" s="18"/>
      <c r="Q24" s="18"/>
      <c r="R24" s="18"/>
      <c r="S24" s="18"/>
    </row>
    <row r="25" spans="1:19" s="163" customFormat="1" ht="15" customHeight="1" x14ac:dyDescent="0.2">
      <c r="A25" s="345"/>
      <c r="B25" s="363"/>
      <c r="C25" s="351"/>
      <c r="D25" s="354"/>
      <c r="E25" s="148" t="s">
        <v>13</v>
      </c>
      <c r="F25" s="45">
        <f>+F18+F19+F20+F23+F24</f>
        <v>45</v>
      </c>
      <c r="G25" s="44">
        <f t="shared" ref="G25:I25" si="2">+G18+G19+G20+G23+G24</f>
        <v>0</v>
      </c>
      <c r="H25" s="44">
        <f t="shared" si="2"/>
        <v>0</v>
      </c>
      <c r="I25" s="49">
        <f t="shared" si="2"/>
        <v>45</v>
      </c>
      <c r="J25" s="357"/>
      <c r="K25" s="44">
        <v>0</v>
      </c>
      <c r="L25" s="44">
        <v>0</v>
      </c>
      <c r="M25" s="49">
        <v>0</v>
      </c>
      <c r="N25" s="274"/>
      <c r="O25" s="274"/>
      <c r="P25" s="18"/>
      <c r="Q25" s="18"/>
      <c r="R25" s="18"/>
      <c r="S25" s="18"/>
    </row>
    <row r="26" spans="1:19" s="176" customFormat="1" ht="15" customHeight="1" x14ac:dyDescent="0.2">
      <c r="A26" s="343">
        <v>3</v>
      </c>
      <c r="B26" s="361" t="s">
        <v>273</v>
      </c>
      <c r="C26" s="349" t="s">
        <v>64</v>
      </c>
      <c r="D26" s="352">
        <v>1</v>
      </c>
      <c r="E26" s="272" t="s">
        <v>41</v>
      </c>
      <c r="F26" s="62"/>
      <c r="G26" s="271"/>
      <c r="H26" s="271"/>
      <c r="I26" s="272"/>
      <c r="J26" s="355" t="s">
        <v>59</v>
      </c>
      <c r="K26" s="307">
        <v>0.183</v>
      </c>
      <c r="L26" s="307"/>
      <c r="M26" s="310"/>
      <c r="N26" s="274"/>
      <c r="O26" s="274"/>
      <c r="P26" s="18"/>
      <c r="Q26" s="18"/>
      <c r="R26" s="18"/>
      <c r="S26" s="18"/>
    </row>
    <row r="27" spans="1:19" s="176" customFormat="1" ht="15" customHeight="1" x14ac:dyDescent="0.2">
      <c r="A27" s="344"/>
      <c r="B27" s="362"/>
      <c r="C27" s="350"/>
      <c r="D27" s="353"/>
      <c r="E27" s="145" t="s">
        <v>88</v>
      </c>
      <c r="F27" s="62"/>
      <c r="G27" s="271"/>
      <c r="H27" s="271"/>
      <c r="I27" s="272"/>
      <c r="J27" s="356"/>
      <c r="K27" s="308"/>
      <c r="L27" s="308"/>
      <c r="M27" s="311"/>
      <c r="N27" s="274"/>
      <c r="O27" s="274"/>
      <c r="P27" s="18"/>
      <c r="Q27" s="18"/>
      <c r="R27" s="18"/>
      <c r="S27" s="18"/>
    </row>
    <row r="28" spans="1:19" s="176" customFormat="1" ht="15" customHeight="1" x14ac:dyDescent="0.2">
      <c r="A28" s="344"/>
      <c r="B28" s="362"/>
      <c r="C28" s="350"/>
      <c r="D28" s="353"/>
      <c r="E28" s="146" t="s">
        <v>65</v>
      </c>
      <c r="F28" s="63"/>
      <c r="G28" s="35"/>
      <c r="H28" s="35"/>
      <c r="I28" s="37"/>
      <c r="J28" s="356"/>
      <c r="K28" s="308"/>
      <c r="L28" s="308"/>
      <c r="M28" s="311"/>
      <c r="N28" s="274"/>
      <c r="O28" s="274"/>
      <c r="P28" s="18"/>
      <c r="Q28" s="18"/>
      <c r="R28" s="18"/>
      <c r="S28" s="18"/>
    </row>
    <row r="29" spans="1:19" s="176" customFormat="1" ht="15" customHeight="1" x14ac:dyDescent="0.2">
      <c r="A29" s="344"/>
      <c r="B29" s="362"/>
      <c r="C29" s="350"/>
      <c r="D29" s="353"/>
      <c r="E29" s="147" t="s">
        <v>137</v>
      </c>
      <c r="F29" s="144"/>
      <c r="G29" s="142"/>
      <c r="H29" s="142"/>
      <c r="I29" s="143"/>
      <c r="J29" s="356"/>
      <c r="K29" s="308"/>
      <c r="L29" s="308"/>
      <c r="M29" s="311"/>
      <c r="N29" s="274"/>
      <c r="O29" s="274"/>
      <c r="P29" s="18"/>
      <c r="Q29" s="18"/>
      <c r="R29" s="18"/>
      <c r="S29" s="18"/>
    </row>
    <row r="30" spans="1:19" s="176" customFormat="1" ht="15" customHeight="1" x14ac:dyDescent="0.2">
      <c r="A30" s="344"/>
      <c r="B30" s="362"/>
      <c r="C30" s="350"/>
      <c r="D30" s="353"/>
      <c r="E30" s="147" t="s">
        <v>82</v>
      </c>
      <c r="F30" s="144"/>
      <c r="G30" s="142"/>
      <c r="H30" s="142"/>
      <c r="I30" s="143"/>
      <c r="J30" s="356"/>
      <c r="K30" s="308"/>
      <c r="L30" s="308"/>
      <c r="M30" s="311"/>
      <c r="N30" s="274"/>
      <c r="O30" s="274"/>
      <c r="P30" s="18"/>
      <c r="Q30" s="18"/>
      <c r="R30" s="18"/>
      <c r="S30" s="18"/>
    </row>
    <row r="31" spans="1:19" s="176" customFormat="1" ht="15" customHeight="1" x14ac:dyDescent="0.2">
      <c r="A31" s="344"/>
      <c r="B31" s="362"/>
      <c r="C31" s="350"/>
      <c r="D31" s="353"/>
      <c r="E31" s="145" t="s">
        <v>46</v>
      </c>
      <c r="F31" s="62"/>
      <c r="G31" s="271"/>
      <c r="H31" s="271"/>
      <c r="I31" s="272"/>
      <c r="J31" s="356"/>
      <c r="K31" s="308"/>
      <c r="L31" s="308"/>
      <c r="M31" s="311"/>
      <c r="N31" s="274"/>
      <c r="O31" s="274"/>
      <c r="P31" s="18"/>
      <c r="Q31" s="18"/>
      <c r="R31" s="18"/>
      <c r="S31" s="18"/>
    </row>
    <row r="32" spans="1:19" s="176" customFormat="1" ht="15" customHeight="1" x14ac:dyDescent="0.2">
      <c r="A32" s="344"/>
      <c r="B32" s="362"/>
      <c r="C32" s="350"/>
      <c r="D32" s="353"/>
      <c r="E32" s="145" t="s">
        <v>84</v>
      </c>
      <c r="F32" s="62">
        <v>33.56</v>
      </c>
      <c r="G32" s="271"/>
      <c r="H32" s="271"/>
      <c r="I32" s="272">
        <v>33.56</v>
      </c>
      <c r="J32" s="356"/>
      <c r="K32" s="309"/>
      <c r="L32" s="309"/>
      <c r="M32" s="312"/>
      <c r="N32" s="274"/>
      <c r="O32" s="274"/>
      <c r="P32" s="18"/>
      <c r="Q32" s="18"/>
      <c r="R32" s="18"/>
      <c r="S32" s="18"/>
    </row>
    <row r="33" spans="1:19" s="176" customFormat="1" ht="15" customHeight="1" x14ac:dyDescent="0.2">
      <c r="A33" s="345"/>
      <c r="B33" s="363"/>
      <c r="C33" s="351"/>
      <c r="D33" s="354"/>
      <c r="E33" s="148" t="s">
        <v>13</v>
      </c>
      <c r="F33" s="45">
        <f>+F26+F27+F28+F31+F32</f>
        <v>33.56</v>
      </c>
      <c r="G33" s="44">
        <f t="shared" ref="G33:I33" si="3">+G26+G27+G28+G31+G32</f>
        <v>0</v>
      </c>
      <c r="H33" s="44">
        <f t="shared" si="3"/>
        <v>0</v>
      </c>
      <c r="I33" s="49">
        <f t="shared" si="3"/>
        <v>33.56</v>
      </c>
      <c r="J33" s="357"/>
      <c r="K33" s="44">
        <f>SUM(K26)</f>
        <v>0.183</v>
      </c>
      <c r="L33" s="44">
        <f>SUM(L26)</f>
        <v>0</v>
      </c>
      <c r="M33" s="49">
        <f>SUM(M26)</f>
        <v>0</v>
      </c>
      <c r="N33" s="274"/>
      <c r="O33" s="274"/>
      <c r="P33" s="18"/>
      <c r="Q33" s="18"/>
      <c r="R33" s="18"/>
      <c r="S33" s="18"/>
    </row>
    <row r="34" spans="1:19" s="176" customFormat="1" ht="15" customHeight="1" x14ac:dyDescent="0.2">
      <c r="A34" s="343">
        <v>4</v>
      </c>
      <c r="B34" s="361" t="s">
        <v>274</v>
      </c>
      <c r="C34" s="349" t="s">
        <v>250</v>
      </c>
      <c r="D34" s="352">
        <v>1</v>
      </c>
      <c r="E34" s="272" t="s">
        <v>41</v>
      </c>
      <c r="F34" s="62"/>
      <c r="G34" s="271"/>
      <c r="H34" s="271"/>
      <c r="I34" s="272"/>
      <c r="J34" s="355" t="s">
        <v>59</v>
      </c>
      <c r="K34" s="307">
        <v>0.16700000000000001</v>
      </c>
      <c r="L34" s="307"/>
      <c r="M34" s="310"/>
      <c r="N34" s="274"/>
      <c r="O34" s="274"/>
      <c r="P34" s="18"/>
      <c r="Q34" s="18"/>
      <c r="R34" s="18"/>
      <c r="S34" s="18"/>
    </row>
    <row r="35" spans="1:19" s="176" customFormat="1" ht="15" customHeight="1" x14ac:dyDescent="0.2">
      <c r="A35" s="344"/>
      <c r="B35" s="362"/>
      <c r="C35" s="350"/>
      <c r="D35" s="353"/>
      <c r="E35" s="145" t="s">
        <v>88</v>
      </c>
      <c r="F35" s="62"/>
      <c r="G35" s="271"/>
      <c r="H35" s="271"/>
      <c r="I35" s="272"/>
      <c r="J35" s="356"/>
      <c r="K35" s="308"/>
      <c r="L35" s="308"/>
      <c r="M35" s="311"/>
      <c r="N35" s="274"/>
      <c r="O35" s="274"/>
      <c r="P35" s="18"/>
      <c r="Q35" s="18"/>
      <c r="R35" s="18"/>
      <c r="S35" s="18"/>
    </row>
    <row r="36" spans="1:19" s="176" customFormat="1" ht="15" customHeight="1" x14ac:dyDescent="0.2">
      <c r="A36" s="344"/>
      <c r="B36" s="362"/>
      <c r="C36" s="350"/>
      <c r="D36" s="353"/>
      <c r="E36" s="146" t="s">
        <v>65</v>
      </c>
      <c r="F36" s="63"/>
      <c r="G36" s="35"/>
      <c r="H36" s="35"/>
      <c r="I36" s="37"/>
      <c r="J36" s="356"/>
      <c r="K36" s="308"/>
      <c r="L36" s="308"/>
      <c r="M36" s="311"/>
      <c r="N36" s="274"/>
      <c r="O36" s="274"/>
      <c r="P36" s="18"/>
      <c r="Q36" s="18"/>
      <c r="R36" s="18"/>
      <c r="S36" s="18"/>
    </row>
    <row r="37" spans="1:19" s="176" customFormat="1" ht="15" customHeight="1" x14ac:dyDescent="0.2">
      <c r="A37" s="344"/>
      <c r="B37" s="362"/>
      <c r="C37" s="350"/>
      <c r="D37" s="353"/>
      <c r="E37" s="147" t="s">
        <v>137</v>
      </c>
      <c r="F37" s="144"/>
      <c r="G37" s="142"/>
      <c r="H37" s="142"/>
      <c r="I37" s="143"/>
      <c r="J37" s="356"/>
      <c r="K37" s="308"/>
      <c r="L37" s="308"/>
      <c r="M37" s="311"/>
      <c r="N37" s="274"/>
      <c r="O37" s="274"/>
      <c r="P37" s="18"/>
      <c r="Q37" s="18"/>
      <c r="R37" s="18"/>
      <c r="S37" s="18"/>
    </row>
    <row r="38" spans="1:19" s="176" customFormat="1" ht="15" customHeight="1" x14ac:dyDescent="0.2">
      <c r="A38" s="344"/>
      <c r="B38" s="362"/>
      <c r="C38" s="350"/>
      <c r="D38" s="353"/>
      <c r="E38" s="147" t="s">
        <v>82</v>
      </c>
      <c r="F38" s="144"/>
      <c r="G38" s="142"/>
      <c r="H38" s="142"/>
      <c r="I38" s="143"/>
      <c r="J38" s="356"/>
      <c r="K38" s="308"/>
      <c r="L38" s="308"/>
      <c r="M38" s="311"/>
      <c r="N38" s="274"/>
      <c r="O38" s="274"/>
      <c r="P38" s="18"/>
      <c r="Q38" s="18"/>
      <c r="R38" s="18"/>
      <c r="S38" s="18"/>
    </row>
    <row r="39" spans="1:19" s="176" customFormat="1" ht="15" customHeight="1" x14ac:dyDescent="0.2">
      <c r="A39" s="344"/>
      <c r="B39" s="362"/>
      <c r="C39" s="350"/>
      <c r="D39" s="353"/>
      <c r="E39" s="145" t="s">
        <v>46</v>
      </c>
      <c r="F39" s="62"/>
      <c r="G39" s="271"/>
      <c r="H39" s="271"/>
      <c r="I39" s="272"/>
      <c r="J39" s="356"/>
      <c r="K39" s="308"/>
      <c r="L39" s="308"/>
      <c r="M39" s="311"/>
      <c r="N39" s="274"/>
      <c r="O39" s="274"/>
      <c r="P39" s="18"/>
      <c r="Q39" s="18"/>
      <c r="R39" s="18"/>
      <c r="S39" s="18"/>
    </row>
    <row r="40" spans="1:19" s="176" customFormat="1" ht="15" customHeight="1" x14ac:dyDescent="0.2">
      <c r="A40" s="344"/>
      <c r="B40" s="362"/>
      <c r="C40" s="350"/>
      <c r="D40" s="353"/>
      <c r="E40" s="145" t="s">
        <v>84</v>
      </c>
      <c r="F40" s="62">
        <v>28.38</v>
      </c>
      <c r="G40" s="271"/>
      <c r="H40" s="271"/>
      <c r="I40" s="272">
        <v>28.38</v>
      </c>
      <c r="J40" s="356"/>
      <c r="K40" s="309"/>
      <c r="L40" s="309"/>
      <c r="M40" s="312"/>
      <c r="N40" s="274"/>
      <c r="O40" s="274"/>
      <c r="P40" s="18"/>
      <c r="Q40" s="18"/>
      <c r="R40" s="18"/>
      <c r="S40" s="18"/>
    </row>
    <row r="41" spans="1:19" s="176" customFormat="1" ht="15" customHeight="1" thickBot="1" x14ac:dyDescent="0.25">
      <c r="A41" s="345"/>
      <c r="B41" s="363"/>
      <c r="C41" s="351"/>
      <c r="D41" s="354"/>
      <c r="E41" s="148" t="s">
        <v>13</v>
      </c>
      <c r="F41" s="45">
        <f>+F34+F35+F36+F39+F40</f>
        <v>28.38</v>
      </c>
      <c r="G41" s="44">
        <f t="shared" ref="G41:I41" si="4">+G34+G35+G36+G39+G40</f>
        <v>0</v>
      </c>
      <c r="H41" s="44">
        <f t="shared" si="4"/>
        <v>0</v>
      </c>
      <c r="I41" s="49">
        <f t="shared" si="4"/>
        <v>28.38</v>
      </c>
      <c r="J41" s="357"/>
      <c r="K41" s="44">
        <f>SUM(K34)</f>
        <v>0.16700000000000001</v>
      </c>
      <c r="L41" s="44">
        <f>SUM(L34)</f>
        <v>0</v>
      </c>
      <c r="M41" s="49">
        <f>SUM(M34)</f>
        <v>0</v>
      </c>
      <c r="N41" s="274"/>
      <c r="O41" s="274"/>
      <c r="P41" s="18"/>
      <c r="Q41" s="18"/>
      <c r="R41" s="18"/>
      <c r="S41" s="18"/>
    </row>
    <row r="42" spans="1:19" ht="15" customHeight="1" thickBot="1" x14ac:dyDescent="0.25">
      <c r="A42" s="358" t="s">
        <v>223</v>
      </c>
      <c r="B42" s="359"/>
      <c r="C42" s="359"/>
      <c r="D42" s="359"/>
      <c r="E42" s="360"/>
      <c r="F42" s="57">
        <f>+F17+F25+F33+F41</f>
        <v>415.54</v>
      </c>
      <c r="G42" s="57">
        <f t="shared" ref="G42:I42" si="5">+G17+G25+G33+G41</f>
        <v>0</v>
      </c>
      <c r="H42" s="57">
        <f t="shared" si="5"/>
        <v>0</v>
      </c>
      <c r="I42" s="57">
        <f t="shared" si="5"/>
        <v>415.54</v>
      </c>
      <c r="J42" s="137" t="s">
        <v>24</v>
      </c>
      <c r="K42" s="275" t="s">
        <v>24</v>
      </c>
      <c r="L42" s="275" t="s">
        <v>24</v>
      </c>
      <c r="M42" s="138" t="s">
        <v>24</v>
      </c>
      <c r="N42" s="274"/>
      <c r="O42" s="274"/>
    </row>
    <row r="43" spans="1:19" x14ac:dyDescent="0.2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2"/>
      <c r="N43" s="274"/>
      <c r="O43" s="274"/>
    </row>
    <row r="44" spans="1:19" ht="11.25" customHeight="1" x14ac:dyDescent="0.2">
      <c r="A44" s="90"/>
      <c r="B44" s="91"/>
      <c r="C44" s="90"/>
      <c r="D44" s="90"/>
      <c r="E44" s="90"/>
      <c r="F44" s="270"/>
      <c r="G44" s="270"/>
      <c r="H44" s="270"/>
      <c r="I44" s="270"/>
      <c r="J44" s="270"/>
      <c r="K44" s="270"/>
      <c r="L44" s="61"/>
      <c r="M44" s="61"/>
      <c r="N44" s="274"/>
      <c r="O44" s="274"/>
    </row>
    <row r="45" spans="1:19" s="163" customFormat="1" x14ac:dyDescent="0.2">
      <c r="A45" s="18"/>
      <c r="B45" s="105"/>
      <c r="C45" s="18"/>
      <c r="D45" s="18"/>
      <c r="E45" s="18"/>
      <c r="F45" s="106" t="e">
        <f>SUM(#REF!)</f>
        <v>#REF!</v>
      </c>
      <c r="G45" s="106" t="e">
        <f>SUM(#REF!)</f>
        <v>#REF!</v>
      </c>
      <c r="H45" s="106" t="e">
        <f>SUM(#REF!)</f>
        <v>#REF!</v>
      </c>
      <c r="I45" s="106" t="e">
        <f>SUM(#REF!)</f>
        <v>#REF!</v>
      </c>
      <c r="J45" s="18"/>
      <c r="K45" s="18"/>
      <c r="L45" s="18"/>
      <c r="M45" s="18"/>
      <c r="N45" s="274"/>
      <c r="O45" s="274"/>
      <c r="P45" s="18"/>
      <c r="Q45" s="18"/>
      <c r="R45" s="18"/>
      <c r="S45" s="18"/>
    </row>
    <row r="46" spans="1:19" s="163" customFormat="1" x14ac:dyDescent="0.2">
      <c r="A46" s="365"/>
      <c r="B46" s="365"/>
      <c r="C46" s="365"/>
      <c r="D46" s="365"/>
      <c r="E46" s="90"/>
      <c r="F46" s="18"/>
      <c r="G46" s="18"/>
      <c r="H46" s="18"/>
      <c r="I46" s="61"/>
      <c r="J46" s="18"/>
      <c r="K46" s="18"/>
      <c r="L46" s="18"/>
      <c r="M46" s="18"/>
      <c r="N46" s="274"/>
      <c r="O46" s="274"/>
      <c r="P46" s="18"/>
      <c r="Q46" s="18"/>
      <c r="R46" s="18"/>
      <c r="S46" s="18"/>
    </row>
    <row r="47" spans="1:19" s="163" customFormat="1" x14ac:dyDescent="0.2">
      <c r="A47" s="365"/>
      <c r="B47" s="365"/>
      <c r="C47" s="365"/>
      <c r="D47" s="365"/>
      <c r="E47" s="90"/>
      <c r="F47" s="18"/>
      <c r="G47" s="18"/>
      <c r="H47" s="18"/>
      <c r="I47" s="61"/>
      <c r="J47" s="18"/>
      <c r="K47" s="18"/>
      <c r="L47" s="18"/>
      <c r="M47" s="18"/>
      <c r="N47" s="274"/>
      <c r="O47" s="274"/>
      <c r="P47" s="18"/>
      <c r="Q47" s="18"/>
      <c r="R47" s="18"/>
      <c r="S47" s="18"/>
    </row>
    <row r="48" spans="1:19" s="163" customFormat="1" x14ac:dyDescent="0.2">
      <c r="A48" s="365"/>
      <c r="B48" s="365"/>
      <c r="C48" s="365"/>
      <c r="D48" s="365"/>
      <c r="E48" s="90"/>
      <c r="F48" s="18"/>
      <c r="G48" s="18"/>
      <c r="H48" s="18"/>
      <c r="I48" s="61"/>
      <c r="J48" s="18"/>
      <c r="K48" s="18"/>
      <c r="L48" s="18"/>
      <c r="M48" s="18"/>
      <c r="N48" s="274"/>
      <c r="O48" s="274"/>
      <c r="P48" s="18"/>
      <c r="Q48" s="18"/>
      <c r="R48" s="18"/>
      <c r="S48" s="18"/>
    </row>
    <row r="49" spans="1:19" s="163" customFormat="1" x14ac:dyDescent="0.2">
      <c r="A49" s="365"/>
      <c r="B49" s="365"/>
      <c r="C49" s="365"/>
      <c r="D49" s="365"/>
      <c r="E49" s="90"/>
      <c r="F49" s="18"/>
      <c r="G49" s="18"/>
      <c r="H49" s="18"/>
      <c r="I49" s="61"/>
      <c r="J49" s="18"/>
      <c r="K49" s="18"/>
      <c r="L49" s="18"/>
      <c r="M49" s="18"/>
      <c r="N49" s="274"/>
      <c r="O49" s="274"/>
      <c r="P49" s="18"/>
      <c r="Q49" s="18"/>
      <c r="R49" s="18"/>
      <c r="S49" s="18"/>
    </row>
    <row r="50" spans="1:19" s="163" customFormat="1" x14ac:dyDescent="0.2">
      <c r="A50" s="364"/>
      <c r="B50" s="364"/>
      <c r="C50" s="364"/>
      <c r="D50" s="364"/>
      <c r="E50" s="364"/>
      <c r="F50" s="20"/>
      <c r="G50" s="18"/>
      <c r="H50" s="18"/>
      <c r="I50" s="18"/>
      <c r="J50" s="18"/>
      <c r="K50" s="18"/>
      <c r="L50" s="18"/>
      <c r="M50" s="18"/>
      <c r="N50" s="274"/>
      <c r="O50" s="274"/>
      <c r="P50" s="18"/>
      <c r="Q50" s="18"/>
      <c r="R50" s="18"/>
      <c r="S50" s="18"/>
    </row>
    <row r="51" spans="1:19" s="163" customFormat="1" x14ac:dyDescent="0.2">
      <c r="A51" s="101"/>
      <c r="B51" s="102"/>
      <c r="C51" s="101"/>
      <c r="D51" s="101"/>
      <c r="E51" s="101"/>
      <c r="F51" s="18"/>
      <c r="G51" s="18"/>
      <c r="H51" s="18"/>
      <c r="I51" s="18"/>
      <c r="J51" s="18"/>
      <c r="K51" s="18"/>
      <c r="L51" s="18"/>
      <c r="M51" s="18"/>
      <c r="N51" s="274"/>
      <c r="O51" s="274"/>
      <c r="P51" s="18"/>
      <c r="Q51" s="18"/>
      <c r="R51" s="18"/>
      <c r="S51" s="18"/>
    </row>
  </sheetData>
  <mergeCells count="57">
    <mergeCell ref="D26:D33"/>
    <mergeCell ref="J26:J33"/>
    <mergeCell ref="A50:E50"/>
    <mergeCell ref="A46:D46"/>
    <mergeCell ref="A47:D47"/>
    <mergeCell ref="A48:D48"/>
    <mergeCell ref="A49:D49"/>
    <mergeCell ref="J34:J41"/>
    <mergeCell ref="K18:K24"/>
    <mergeCell ref="L18:L24"/>
    <mergeCell ref="M18:M24"/>
    <mergeCell ref="A42:E42"/>
    <mergeCell ref="A18:A25"/>
    <mergeCell ref="B18:B25"/>
    <mergeCell ref="C18:C25"/>
    <mergeCell ref="D18:D25"/>
    <mergeCell ref="A26:A33"/>
    <mergeCell ref="A34:A41"/>
    <mergeCell ref="B34:B41"/>
    <mergeCell ref="C34:C41"/>
    <mergeCell ref="D34:D41"/>
    <mergeCell ref="J18:J25"/>
    <mergeCell ref="B26:B33"/>
    <mergeCell ref="C26:C33"/>
    <mergeCell ref="N14:S14"/>
    <mergeCell ref="A10:A17"/>
    <mergeCell ref="B10:B17"/>
    <mergeCell ref="C10:C17"/>
    <mergeCell ref="D10:D17"/>
    <mergeCell ref="J10:J17"/>
    <mergeCell ref="K10:K16"/>
    <mergeCell ref="L10:L16"/>
    <mergeCell ref="M10:M16"/>
    <mergeCell ref="J1:M1"/>
    <mergeCell ref="A2:M2"/>
    <mergeCell ref="A3:M3"/>
    <mergeCell ref="A4:M4"/>
    <mergeCell ref="A5:M5"/>
    <mergeCell ref="A6:M6"/>
    <mergeCell ref="J8:J9"/>
    <mergeCell ref="K8:M8"/>
    <mergeCell ref="E7:E9"/>
    <mergeCell ref="F7:I7"/>
    <mergeCell ref="J7:M7"/>
    <mergeCell ref="F8:F9"/>
    <mergeCell ref="G8:H8"/>
    <mergeCell ref="I8:I9"/>
    <mergeCell ref="A7:A9"/>
    <mergeCell ref="B7:B9"/>
    <mergeCell ref="C7:C9"/>
    <mergeCell ref="D7:D9"/>
    <mergeCell ref="K26:K32"/>
    <mergeCell ref="L26:L32"/>
    <mergeCell ref="M26:M32"/>
    <mergeCell ref="K34:K40"/>
    <mergeCell ref="L34:L40"/>
    <mergeCell ref="M34:M40"/>
  </mergeCells>
  <conditionalFormatting sqref="N3:IN3">
    <cfRule type="cellIs" dxfId="2" priority="1" stopIfTrue="1" operator="equal">
      <formula>0</formula>
    </cfRule>
  </conditionalFormatting>
  <printOptions horizontalCentered="1"/>
  <pageMargins left="0.82677165354330717" right="0.15748031496062992" top="0.59055118110236227" bottom="0.59055118110236227" header="0.15748031496062992" footer="0.11811023622047245"/>
  <pageSetup paperSize="9" scale="63" firstPageNumber="49" orientation="portrait" useFirstPageNumber="1" r:id="rId1"/>
  <headerFooter alignWithMargins="0">
    <oddHeader>&amp;C53</oddHeader>
  </headerFooter>
  <colBreaks count="1" manualBreakCount="1">
    <brk id="14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75"/>
  <sheetViews>
    <sheetView tabSelected="1" topLeftCell="C439" zoomScale="145" zoomScaleNormal="145" zoomScaleSheetLayoutView="75" workbookViewId="0">
      <selection activeCell="Q458" sqref="Q458"/>
    </sheetView>
  </sheetViews>
  <sheetFormatPr defaultRowHeight="11.25" x14ac:dyDescent="0.2"/>
  <cols>
    <col min="1" max="2" width="3.7109375" style="18" customWidth="1"/>
    <col min="3" max="3" width="4.85546875" style="18" customWidth="1"/>
    <col min="4" max="4" width="17.85546875" style="105" customWidth="1"/>
    <col min="5" max="5" width="9.85546875" style="18" customWidth="1"/>
    <col min="6" max="6" width="5.42578125" style="18" customWidth="1"/>
    <col min="7" max="7" width="11.42578125" style="18" customWidth="1"/>
    <col min="8" max="8" width="16.85546875" style="18" customWidth="1"/>
    <col min="9" max="9" width="11.5703125" style="18" customWidth="1"/>
    <col min="10" max="10" width="9" style="18" customWidth="1"/>
    <col min="11" max="11" width="11.7109375" style="18" customWidth="1"/>
    <col min="12" max="12" width="12.5703125" style="18" customWidth="1"/>
    <col min="13" max="13" width="10" style="18" customWidth="1"/>
    <col min="14" max="14" width="11.5703125" style="18" customWidth="1"/>
    <col min="15" max="15" width="10.85546875" style="18" customWidth="1"/>
    <col min="16" max="16" width="11.28515625" style="18" customWidth="1"/>
    <col min="17" max="17" width="11.85546875" style="18" customWidth="1"/>
    <col min="18" max="18" width="17.28515625" style="18" customWidth="1"/>
    <col min="19" max="19" width="7.5703125" style="18" customWidth="1"/>
    <col min="20" max="20" width="6.85546875" style="18" customWidth="1"/>
    <col min="21" max="21" width="8" style="18" customWidth="1"/>
    <col min="22" max="22" width="10" style="249" bestFit="1" customWidth="1"/>
    <col min="23" max="23" width="9.140625" style="264"/>
    <col min="24" max="24" width="10" style="264" bestFit="1" customWidth="1"/>
    <col min="25" max="27" width="9.140625" style="264"/>
    <col min="28" max="16384" width="9.140625" style="18"/>
  </cols>
  <sheetData>
    <row r="2" spans="1:27" s="20" customFormat="1" ht="13.5" customHeight="1" thickBot="1" x14ac:dyDescent="0.25">
      <c r="A2" s="337" t="s">
        <v>218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250"/>
      <c r="W2" s="263"/>
      <c r="X2" s="263"/>
      <c r="Y2" s="263"/>
      <c r="Z2" s="263"/>
      <c r="AA2" s="263"/>
    </row>
    <row r="3" spans="1:27" ht="13.5" customHeight="1" thickBot="1" x14ac:dyDescent="0.25">
      <c r="A3" s="340" t="s">
        <v>26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Y3" s="265"/>
    </row>
    <row r="4" spans="1:27" ht="13.5" customHeight="1" thickBot="1" x14ac:dyDescent="0.25">
      <c r="A4" s="525" t="s">
        <v>154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</row>
    <row r="5" spans="1:27" ht="24.75" customHeight="1" x14ac:dyDescent="0.2">
      <c r="A5" s="524" t="s">
        <v>0</v>
      </c>
      <c r="B5" s="492" t="s">
        <v>1</v>
      </c>
      <c r="C5" s="492" t="s">
        <v>2</v>
      </c>
      <c r="D5" s="526" t="s">
        <v>3</v>
      </c>
      <c r="E5" s="492" t="s">
        <v>4</v>
      </c>
      <c r="F5" s="492" t="s">
        <v>5</v>
      </c>
      <c r="G5" s="501" t="s">
        <v>6</v>
      </c>
      <c r="H5" s="533" t="s">
        <v>276</v>
      </c>
      <c r="I5" s="517"/>
      <c r="J5" s="517"/>
      <c r="K5" s="518"/>
      <c r="L5" s="533" t="s">
        <v>229</v>
      </c>
      <c r="M5" s="517"/>
      <c r="N5" s="517"/>
      <c r="O5" s="518"/>
      <c r="P5" s="504" t="s">
        <v>277</v>
      </c>
      <c r="Q5" s="504" t="s">
        <v>278</v>
      </c>
      <c r="R5" s="516" t="s">
        <v>7</v>
      </c>
      <c r="S5" s="517"/>
      <c r="T5" s="517"/>
      <c r="U5" s="518"/>
    </row>
    <row r="6" spans="1:27" ht="19.5" customHeight="1" x14ac:dyDescent="0.2">
      <c r="A6" s="496"/>
      <c r="B6" s="493"/>
      <c r="C6" s="493"/>
      <c r="D6" s="527"/>
      <c r="E6" s="493"/>
      <c r="F6" s="493"/>
      <c r="G6" s="502"/>
      <c r="H6" s="496" t="s">
        <v>8</v>
      </c>
      <c r="I6" s="522" t="s">
        <v>9</v>
      </c>
      <c r="J6" s="522"/>
      <c r="K6" s="509" t="s">
        <v>10</v>
      </c>
      <c r="L6" s="496" t="s">
        <v>8</v>
      </c>
      <c r="M6" s="522" t="s">
        <v>9</v>
      </c>
      <c r="N6" s="522"/>
      <c r="O6" s="509" t="s">
        <v>10</v>
      </c>
      <c r="P6" s="505"/>
      <c r="Q6" s="505"/>
      <c r="R6" s="327" t="s">
        <v>25</v>
      </c>
      <c r="S6" s="522" t="s">
        <v>11</v>
      </c>
      <c r="T6" s="522"/>
      <c r="U6" s="523"/>
    </row>
    <row r="7" spans="1:27" ht="92.25" customHeight="1" thickBot="1" x14ac:dyDescent="0.25">
      <c r="A7" s="325"/>
      <c r="B7" s="494"/>
      <c r="C7" s="494"/>
      <c r="D7" s="528"/>
      <c r="E7" s="494"/>
      <c r="F7" s="494"/>
      <c r="G7" s="503"/>
      <c r="H7" s="325"/>
      <c r="I7" s="232" t="s">
        <v>8</v>
      </c>
      <c r="J7" s="24" t="s">
        <v>12</v>
      </c>
      <c r="K7" s="328"/>
      <c r="L7" s="325"/>
      <c r="M7" s="232" t="s">
        <v>8</v>
      </c>
      <c r="N7" s="24" t="s">
        <v>12</v>
      </c>
      <c r="O7" s="328"/>
      <c r="P7" s="506"/>
      <c r="Q7" s="506"/>
      <c r="R7" s="534"/>
      <c r="S7" s="25" t="s">
        <v>279</v>
      </c>
      <c r="T7" s="25" t="s">
        <v>244</v>
      </c>
      <c r="U7" s="26" t="s">
        <v>280</v>
      </c>
    </row>
    <row r="8" spans="1:27" ht="15" customHeight="1" thickBot="1" x14ac:dyDescent="0.25">
      <c r="A8" s="497" t="s">
        <v>38</v>
      </c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9"/>
    </row>
    <row r="9" spans="1:27" ht="15" customHeight="1" thickBot="1" x14ac:dyDescent="0.25">
      <c r="A9" s="510" t="s">
        <v>37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2"/>
    </row>
    <row r="10" spans="1:27" ht="15" customHeight="1" thickBot="1" x14ac:dyDescent="0.25">
      <c r="A10" s="27" t="s">
        <v>18</v>
      </c>
      <c r="B10" s="535" t="s">
        <v>39</v>
      </c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6"/>
    </row>
    <row r="11" spans="1:27" ht="15" customHeight="1" thickBot="1" x14ac:dyDescent="0.25">
      <c r="A11" s="130" t="s">
        <v>18</v>
      </c>
      <c r="B11" s="131" t="s">
        <v>18</v>
      </c>
      <c r="C11" s="531" t="s">
        <v>40</v>
      </c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2"/>
    </row>
    <row r="12" spans="1:27" ht="14.85" customHeight="1" x14ac:dyDescent="0.2">
      <c r="A12" s="500" t="s">
        <v>18</v>
      </c>
      <c r="B12" s="495" t="s">
        <v>18</v>
      </c>
      <c r="C12" s="513" t="s">
        <v>18</v>
      </c>
      <c r="D12" s="519" t="s">
        <v>287</v>
      </c>
      <c r="E12" s="514" t="s">
        <v>95</v>
      </c>
      <c r="F12" s="515">
        <v>1</v>
      </c>
      <c r="G12" s="199" t="s">
        <v>41</v>
      </c>
      <c r="H12" s="135"/>
      <c r="I12" s="238"/>
      <c r="J12" s="238"/>
      <c r="K12" s="237"/>
      <c r="L12" s="135"/>
      <c r="M12" s="238"/>
      <c r="N12" s="238"/>
      <c r="O12" s="59"/>
      <c r="P12" s="30"/>
      <c r="Q12" s="30"/>
      <c r="R12" s="529" t="s">
        <v>225</v>
      </c>
      <c r="S12" s="374">
        <v>6</v>
      </c>
      <c r="T12" s="374">
        <v>4</v>
      </c>
      <c r="U12" s="372">
        <v>4</v>
      </c>
    </row>
    <row r="13" spans="1:27" ht="14.85" customHeight="1" x14ac:dyDescent="0.2">
      <c r="A13" s="419"/>
      <c r="B13" s="422"/>
      <c r="C13" s="423"/>
      <c r="D13" s="368"/>
      <c r="E13" s="430"/>
      <c r="F13" s="436"/>
      <c r="G13" s="145" t="s">
        <v>88</v>
      </c>
      <c r="H13" s="62"/>
      <c r="I13" s="229"/>
      <c r="J13" s="229"/>
      <c r="K13" s="231"/>
      <c r="L13" s="62"/>
      <c r="M13" s="229"/>
      <c r="N13" s="229"/>
      <c r="O13" s="41"/>
      <c r="P13" s="32"/>
      <c r="Q13" s="32"/>
      <c r="R13" s="530"/>
      <c r="S13" s="370"/>
      <c r="T13" s="370"/>
      <c r="U13" s="371"/>
    </row>
    <row r="14" spans="1:27" ht="14.85" customHeight="1" x14ac:dyDescent="0.2">
      <c r="A14" s="419"/>
      <c r="B14" s="422"/>
      <c r="C14" s="423"/>
      <c r="D14" s="368"/>
      <c r="E14" s="430"/>
      <c r="F14" s="436"/>
      <c r="G14" s="146" t="s">
        <v>65</v>
      </c>
      <c r="H14" s="63">
        <f t="shared" ref="H14:Q14" si="0">+H15+H16</f>
        <v>15</v>
      </c>
      <c r="I14" s="35">
        <f t="shared" si="0"/>
        <v>0</v>
      </c>
      <c r="J14" s="35">
        <f t="shared" si="0"/>
        <v>0</v>
      </c>
      <c r="K14" s="37">
        <f t="shared" si="0"/>
        <v>15</v>
      </c>
      <c r="L14" s="63">
        <f t="shared" si="0"/>
        <v>15</v>
      </c>
      <c r="M14" s="35">
        <f t="shared" si="0"/>
        <v>0</v>
      </c>
      <c r="N14" s="35">
        <f t="shared" si="0"/>
        <v>0</v>
      </c>
      <c r="O14" s="37">
        <f t="shared" si="0"/>
        <v>15</v>
      </c>
      <c r="P14" s="63">
        <f t="shared" si="0"/>
        <v>10</v>
      </c>
      <c r="Q14" s="38">
        <f t="shared" si="0"/>
        <v>10</v>
      </c>
      <c r="R14" s="530"/>
      <c r="S14" s="370"/>
      <c r="T14" s="370"/>
      <c r="U14" s="371"/>
    </row>
    <row r="15" spans="1:27" ht="14.85" customHeight="1" x14ac:dyDescent="0.2">
      <c r="A15" s="419"/>
      <c r="B15" s="422"/>
      <c r="C15" s="423"/>
      <c r="D15" s="368"/>
      <c r="E15" s="430"/>
      <c r="F15" s="436"/>
      <c r="G15" s="147" t="s">
        <v>137</v>
      </c>
      <c r="H15" s="62">
        <v>15</v>
      </c>
      <c r="I15" s="229"/>
      <c r="J15" s="229"/>
      <c r="K15" s="231">
        <v>15</v>
      </c>
      <c r="L15" s="62">
        <v>15</v>
      </c>
      <c r="M15" s="229"/>
      <c r="N15" s="229"/>
      <c r="O15" s="231">
        <v>15</v>
      </c>
      <c r="P15" s="183">
        <v>10</v>
      </c>
      <c r="Q15" s="32">
        <v>10</v>
      </c>
      <c r="R15" s="530"/>
      <c r="S15" s="370"/>
      <c r="T15" s="370"/>
      <c r="U15" s="371"/>
    </row>
    <row r="16" spans="1:27" ht="14.85" customHeight="1" x14ac:dyDescent="0.2">
      <c r="A16" s="419"/>
      <c r="B16" s="422"/>
      <c r="C16" s="423"/>
      <c r="D16" s="368"/>
      <c r="E16" s="430"/>
      <c r="F16" s="436"/>
      <c r="G16" s="147" t="s">
        <v>82</v>
      </c>
      <c r="H16" s="62"/>
      <c r="I16" s="229"/>
      <c r="J16" s="229"/>
      <c r="K16" s="231"/>
      <c r="L16" s="62"/>
      <c r="M16" s="229"/>
      <c r="N16" s="229"/>
      <c r="O16" s="41"/>
      <c r="P16" s="32"/>
      <c r="Q16" s="32"/>
      <c r="R16" s="530"/>
      <c r="S16" s="370"/>
      <c r="T16" s="370"/>
      <c r="U16" s="371"/>
    </row>
    <row r="17" spans="1:27" ht="14.85" customHeight="1" x14ac:dyDescent="0.2">
      <c r="A17" s="419"/>
      <c r="B17" s="422"/>
      <c r="C17" s="423"/>
      <c r="D17" s="368"/>
      <c r="E17" s="430"/>
      <c r="F17" s="436"/>
      <c r="G17" s="145" t="s">
        <v>46</v>
      </c>
      <c r="H17" s="62"/>
      <c r="I17" s="229"/>
      <c r="J17" s="229"/>
      <c r="K17" s="231"/>
      <c r="L17" s="62"/>
      <c r="M17" s="229"/>
      <c r="N17" s="229"/>
      <c r="O17" s="41"/>
      <c r="P17" s="32"/>
      <c r="Q17" s="32"/>
      <c r="R17" s="530"/>
      <c r="S17" s="370"/>
      <c r="T17" s="370"/>
      <c r="U17" s="371"/>
    </row>
    <row r="18" spans="1:27" ht="14.85" customHeight="1" x14ac:dyDescent="0.2">
      <c r="A18" s="419"/>
      <c r="B18" s="422"/>
      <c r="C18" s="423"/>
      <c r="D18" s="368"/>
      <c r="E18" s="430"/>
      <c r="F18" s="436"/>
      <c r="G18" s="145" t="s">
        <v>84</v>
      </c>
      <c r="H18" s="62"/>
      <c r="I18" s="229"/>
      <c r="J18" s="229"/>
      <c r="K18" s="231"/>
      <c r="L18" s="62"/>
      <c r="M18" s="229"/>
      <c r="N18" s="229"/>
      <c r="O18" s="41"/>
      <c r="P18" s="32"/>
      <c r="Q18" s="32"/>
      <c r="R18" s="530"/>
      <c r="S18" s="370"/>
      <c r="T18" s="370"/>
      <c r="U18" s="371"/>
    </row>
    <row r="19" spans="1:27" s="20" customFormat="1" ht="14.85" customHeight="1" x14ac:dyDescent="0.2">
      <c r="A19" s="419"/>
      <c r="B19" s="422"/>
      <c r="C19" s="423"/>
      <c r="D19" s="368"/>
      <c r="E19" s="430"/>
      <c r="F19" s="436"/>
      <c r="G19" s="148" t="s">
        <v>13</v>
      </c>
      <c r="H19" s="45">
        <f>+H12+H13+H14+H17+H18</f>
        <v>15</v>
      </c>
      <c r="I19" s="44">
        <f t="shared" ref="I19:Q19" si="1">+I12+I13+I14+I17+I18</f>
        <v>0</v>
      </c>
      <c r="J19" s="44">
        <f t="shared" si="1"/>
        <v>0</v>
      </c>
      <c r="K19" s="49">
        <f t="shared" si="1"/>
        <v>15</v>
      </c>
      <c r="L19" s="45">
        <f t="shared" si="1"/>
        <v>15</v>
      </c>
      <c r="M19" s="44">
        <f t="shared" si="1"/>
        <v>0</v>
      </c>
      <c r="N19" s="44">
        <f t="shared" si="1"/>
        <v>0</v>
      </c>
      <c r="O19" s="49">
        <f t="shared" si="1"/>
        <v>15</v>
      </c>
      <c r="P19" s="45">
        <f t="shared" si="1"/>
        <v>10</v>
      </c>
      <c r="Q19" s="50">
        <f t="shared" si="1"/>
        <v>10</v>
      </c>
      <c r="R19" s="530"/>
      <c r="S19" s="44">
        <f>SUM(S12)</f>
        <v>6</v>
      </c>
      <c r="T19" s="44">
        <f>SUM(T12)</f>
        <v>4</v>
      </c>
      <c r="U19" s="49">
        <f>SUM(U12)</f>
        <v>4</v>
      </c>
      <c r="V19" s="250"/>
      <c r="W19" s="263"/>
      <c r="X19" s="263"/>
      <c r="Y19" s="263"/>
      <c r="Z19" s="263"/>
      <c r="AA19" s="263"/>
    </row>
    <row r="20" spans="1:27" s="51" customFormat="1" ht="14.85" customHeight="1" x14ac:dyDescent="0.2">
      <c r="A20" s="419" t="s">
        <v>18</v>
      </c>
      <c r="B20" s="422" t="s">
        <v>18</v>
      </c>
      <c r="C20" s="384">
        <v>2</v>
      </c>
      <c r="D20" s="368" t="s">
        <v>51</v>
      </c>
      <c r="E20" s="430" t="s">
        <v>95</v>
      </c>
      <c r="F20" s="436">
        <v>1</v>
      </c>
      <c r="G20" s="194" t="s">
        <v>41</v>
      </c>
      <c r="H20" s="62"/>
      <c r="I20" s="229"/>
      <c r="J20" s="229"/>
      <c r="K20" s="231"/>
      <c r="L20" s="62"/>
      <c r="M20" s="229"/>
      <c r="N20" s="229"/>
      <c r="O20" s="231"/>
      <c r="P20" s="183"/>
      <c r="Q20" s="32"/>
      <c r="R20" s="488" t="s">
        <v>56</v>
      </c>
      <c r="S20" s="370">
        <v>12</v>
      </c>
      <c r="T20" s="370">
        <v>8</v>
      </c>
      <c r="U20" s="371">
        <v>7</v>
      </c>
      <c r="V20" s="251"/>
      <c r="W20" s="263"/>
      <c r="X20" s="263"/>
      <c r="Y20" s="263"/>
      <c r="Z20" s="263"/>
      <c r="AA20" s="263"/>
    </row>
    <row r="21" spans="1:27" s="51" customFormat="1" ht="14.85" customHeight="1" x14ac:dyDescent="0.2">
      <c r="A21" s="419"/>
      <c r="B21" s="422"/>
      <c r="C21" s="384"/>
      <c r="D21" s="368"/>
      <c r="E21" s="430"/>
      <c r="F21" s="436"/>
      <c r="G21" s="145" t="s">
        <v>88</v>
      </c>
      <c r="H21" s="62"/>
      <c r="I21" s="229"/>
      <c r="J21" s="229"/>
      <c r="K21" s="231"/>
      <c r="L21" s="62"/>
      <c r="M21" s="229"/>
      <c r="N21" s="229"/>
      <c r="O21" s="41"/>
      <c r="P21" s="32"/>
      <c r="Q21" s="32"/>
      <c r="R21" s="488"/>
      <c r="S21" s="370"/>
      <c r="T21" s="370"/>
      <c r="U21" s="371"/>
      <c r="V21" s="251" t="s">
        <v>286</v>
      </c>
      <c r="W21" s="263"/>
      <c r="X21" s="263"/>
      <c r="Y21" s="263"/>
      <c r="Z21" s="263"/>
      <c r="AA21" s="263"/>
    </row>
    <row r="22" spans="1:27" s="51" customFormat="1" ht="14.85" customHeight="1" x14ac:dyDescent="0.2">
      <c r="A22" s="419"/>
      <c r="B22" s="422"/>
      <c r="C22" s="384"/>
      <c r="D22" s="368"/>
      <c r="E22" s="430"/>
      <c r="F22" s="436"/>
      <c r="G22" s="146" t="s">
        <v>65</v>
      </c>
      <c r="H22" s="63">
        <f t="shared" ref="H22:Q22" si="2">+H23+H24</f>
        <v>80</v>
      </c>
      <c r="I22" s="35">
        <f t="shared" si="2"/>
        <v>0</v>
      </c>
      <c r="J22" s="35">
        <f t="shared" si="2"/>
        <v>0</v>
      </c>
      <c r="K22" s="37">
        <f t="shared" si="2"/>
        <v>80</v>
      </c>
      <c r="L22" s="63">
        <f t="shared" si="2"/>
        <v>50</v>
      </c>
      <c r="M22" s="35">
        <f t="shared" si="2"/>
        <v>0</v>
      </c>
      <c r="N22" s="35">
        <f t="shared" si="2"/>
        <v>0</v>
      </c>
      <c r="O22" s="37">
        <f t="shared" si="2"/>
        <v>50</v>
      </c>
      <c r="P22" s="63">
        <f t="shared" si="2"/>
        <v>0</v>
      </c>
      <c r="Q22" s="38">
        <f t="shared" si="2"/>
        <v>0</v>
      </c>
      <c r="R22" s="488"/>
      <c r="S22" s="370"/>
      <c r="T22" s="370"/>
      <c r="U22" s="371"/>
      <c r="V22" s="251"/>
      <c r="W22" s="263"/>
      <c r="X22" s="263"/>
      <c r="Y22" s="263"/>
      <c r="Z22" s="263"/>
      <c r="AA22" s="263"/>
    </row>
    <row r="23" spans="1:27" s="51" customFormat="1" ht="14.85" customHeight="1" x14ac:dyDescent="0.2">
      <c r="A23" s="419"/>
      <c r="B23" s="422"/>
      <c r="C23" s="384"/>
      <c r="D23" s="368"/>
      <c r="E23" s="430"/>
      <c r="F23" s="436"/>
      <c r="G23" s="147" t="s">
        <v>137</v>
      </c>
      <c r="H23" s="62">
        <v>80</v>
      </c>
      <c r="I23" s="229"/>
      <c r="J23" s="229"/>
      <c r="K23" s="231">
        <v>80</v>
      </c>
      <c r="L23" s="62">
        <v>50</v>
      </c>
      <c r="M23" s="229"/>
      <c r="N23" s="229"/>
      <c r="O23" s="231">
        <v>50</v>
      </c>
      <c r="P23" s="183"/>
      <c r="Q23" s="32"/>
      <c r="R23" s="488"/>
      <c r="S23" s="370"/>
      <c r="T23" s="370"/>
      <c r="U23" s="371"/>
      <c r="V23" s="251"/>
      <c r="W23" s="263"/>
      <c r="X23" s="263"/>
      <c r="Y23" s="263"/>
      <c r="Z23" s="263"/>
      <c r="AA23" s="263"/>
    </row>
    <row r="24" spans="1:27" s="51" customFormat="1" ht="14.85" customHeight="1" x14ac:dyDescent="0.2">
      <c r="A24" s="419"/>
      <c r="B24" s="422"/>
      <c r="C24" s="384"/>
      <c r="D24" s="368"/>
      <c r="E24" s="430"/>
      <c r="F24" s="436"/>
      <c r="G24" s="147" t="s">
        <v>82</v>
      </c>
      <c r="H24" s="62"/>
      <c r="I24" s="229"/>
      <c r="J24" s="229"/>
      <c r="K24" s="231"/>
      <c r="L24" s="62"/>
      <c r="M24" s="229"/>
      <c r="N24" s="229"/>
      <c r="O24" s="41"/>
      <c r="P24" s="32"/>
      <c r="Q24" s="32"/>
      <c r="R24" s="488"/>
      <c r="S24" s="370"/>
      <c r="T24" s="370"/>
      <c r="U24" s="371"/>
      <c r="V24" s="251"/>
      <c r="W24" s="263"/>
      <c r="X24" s="263"/>
      <c r="Y24" s="263"/>
      <c r="Z24" s="263"/>
      <c r="AA24" s="263"/>
    </row>
    <row r="25" spans="1:27" s="51" customFormat="1" ht="14.85" customHeight="1" x14ac:dyDescent="0.2">
      <c r="A25" s="419"/>
      <c r="B25" s="422"/>
      <c r="C25" s="384"/>
      <c r="D25" s="368"/>
      <c r="E25" s="430"/>
      <c r="F25" s="436"/>
      <c r="G25" s="145" t="s">
        <v>46</v>
      </c>
      <c r="H25" s="62"/>
      <c r="I25" s="229"/>
      <c r="J25" s="229"/>
      <c r="K25" s="231"/>
      <c r="L25" s="62"/>
      <c r="M25" s="229"/>
      <c r="N25" s="229"/>
      <c r="O25" s="41"/>
      <c r="P25" s="32"/>
      <c r="Q25" s="32"/>
      <c r="R25" s="488"/>
      <c r="S25" s="370"/>
      <c r="T25" s="370"/>
      <c r="U25" s="371"/>
      <c r="V25" s="251"/>
      <c r="W25" s="263"/>
      <c r="X25" s="263"/>
      <c r="Y25" s="263"/>
      <c r="Z25" s="263"/>
      <c r="AA25" s="263"/>
    </row>
    <row r="26" spans="1:27" s="51" customFormat="1" ht="14.85" customHeight="1" x14ac:dyDescent="0.2">
      <c r="A26" s="419"/>
      <c r="B26" s="422"/>
      <c r="C26" s="384"/>
      <c r="D26" s="368"/>
      <c r="E26" s="430"/>
      <c r="F26" s="436"/>
      <c r="G26" s="145" t="s">
        <v>84</v>
      </c>
      <c r="H26" s="62"/>
      <c r="I26" s="229"/>
      <c r="J26" s="229"/>
      <c r="K26" s="231"/>
      <c r="L26" s="62"/>
      <c r="M26" s="229"/>
      <c r="N26" s="229"/>
      <c r="O26" s="41"/>
      <c r="P26" s="32"/>
      <c r="Q26" s="32"/>
      <c r="R26" s="488"/>
      <c r="S26" s="370"/>
      <c r="T26" s="370"/>
      <c r="U26" s="371"/>
      <c r="V26" s="251"/>
      <c r="W26" s="263"/>
      <c r="X26" s="263"/>
      <c r="Y26" s="263"/>
      <c r="Z26" s="263"/>
      <c r="AA26" s="263"/>
    </row>
    <row r="27" spans="1:27" s="20" customFormat="1" ht="14.85" customHeight="1" x14ac:dyDescent="0.2">
      <c r="A27" s="419"/>
      <c r="B27" s="422"/>
      <c r="C27" s="384"/>
      <c r="D27" s="368"/>
      <c r="E27" s="430"/>
      <c r="F27" s="436"/>
      <c r="G27" s="148" t="s">
        <v>13</v>
      </c>
      <c r="H27" s="45">
        <f>+H20+H21+H22+H25+H26</f>
        <v>80</v>
      </c>
      <c r="I27" s="44">
        <f t="shared" ref="I27:Q27" si="3">+I20+I21+I22+I25+I26</f>
        <v>0</v>
      </c>
      <c r="J27" s="44">
        <f t="shared" si="3"/>
        <v>0</v>
      </c>
      <c r="K27" s="49">
        <f t="shared" si="3"/>
        <v>80</v>
      </c>
      <c r="L27" s="45">
        <f t="shared" si="3"/>
        <v>50</v>
      </c>
      <c r="M27" s="44">
        <f t="shared" si="3"/>
        <v>0</v>
      </c>
      <c r="N27" s="44">
        <f t="shared" si="3"/>
        <v>0</v>
      </c>
      <c r="O27" s="49">
        <f t="shared" si="3"/>
        <v>50</v>
      </c>
      <c r="P27" s="45">
        <f t="shared" si="3"/>
        <v>0</v>
      </c>
      <c r="Q27" s="50">
        <f t="shared" si="3"/>
        <v>0</v>
      </c>
      <c r="R27" s="488"/>
      <c r="S27" s="44">
        <f>SUM(S20)</f>
        <v>12</v>
      </c>
      <c r="T27" s="44">
        <f>SUM(T20)</f>
        <v>8</v>
      </c>
      <c r="U27" s="49">
        <f>SUM(U20)</f>
        <v>7</v>
      </c>
      <c r="V27" s="250"/>
      <c r="W27" s="263"/>
      <c r="X27" s="263"/>
      <c r="Y27" s="263"/>
      <c r="Z27" s="263"/>
      <c r="AA27" s="263"/>
    </row>
    <row r="28" spans="1:27" s="51" customFormat="1" ht="14.85" customHeight="1" x14ac:dyDescent="0.2">
      <c r="A28" s="419" t="s">
        <v>18</v>
      </c>
      <c r="B28" s="422" t="s">
        <v>18</v>
      </c>
      <c r="C28" s="384">
        <v>3</v>
      </c>
      <c r="D28" s="368" t="s">
        <v>68</v>
      </c>
      <c r="E28" s="430" t="s">
        <v>62</v>
      </c>
      <c r="F28" s="436">
        <v>1</v>
      </c>
      <c r="G28" s="194" t="s">
        <v>41</v>
      </c>
      <c r="H28" s="62"/>
      <c r="I28" s="229"/>
      <c r="J28" s="229"/>
      <c r="K28" s="231"/>
      <c r="L28" s="62"/>
      <c r="M28" s="229"/>
      <c r="N28" s="229"/>
      <c r="O28" s="231"/>
      <c r="P28" s="183"/>
      <c r="Q28" s="32"/>
      <c r="R28" s="488" t="s">
        <v>69</v>
      </c>
      <c r="S28" s="370"/>
      <c r="T28" s="370"/>
      <c r="U28" s="371"/>
      <c r="V28" s="251"/>
      <c r="W28" s="263"/>
      <c r="X28" s="263"/>
      <c r="Y28" s="263"/>
      <c r="Z28" s="263"/>
      <c r="AA28" s="263"/>
    </row>
    <row r="29" spans="1:27" s="51" customFormat="1" ht="14.85" customHeight="1" x14ac:dyDescent="0.2">
      <c r="A29" s="419"/>
      <c r="B29" s="422"/>
      <c r="C29" s="384"/>
      <c r="D29" s="368"/>
      <c r="E29" s="430"/>
      <c r="F29" s="436"/>
      <c r="G29" s="145" t="s">
        <v>88</v>
      </c>
      <c r="H29" s="62"/>
      <c r="I29" s="229"/>
      <c r="J29" s="229"/>
      <c r="K29" s="231"/>
      <c r="L29" s="62"/>
      <c r="M29" s="229"/>
      <c r="N29" s="229"/>
      <c r="O29" s="41"/>
      <c r="P29" s="32"/>
      <c r="Q29" s="32"/>
      <c r="R29" s="488"/>
      <c r="S29" s="370"/>
      <c r="T29" s="370"/>
      <c r="U29" s="371"/>
      <c r="V29" s="251"/>
      <c r="W29" s="263"/>
      <c r="X29" s="263"/>
      <c r="Y29" s="263"/>
      <c r="Z29" s="263"/>
      <c r="AA29" s="263"/>
    </row>
    <row r="30" spans="1:27" s="51" customFormat="1" ht="14.85" customHeight="1" x14ac:dyDescent="0.2">
      <c r="A30" s="419"/>
      <c r="B30" s="422"/>
      <c r="C30" s="384"/>
      <c r="D30" s="368"/>
      <c r="E30" s="430"/>
      <c r="F30" s="436"/>
      <c r="G30" s="146" t="s">
        <v>65</v>
      </c>
      <c r="H30" s="63">
        <f t="shared" ref="H30:Q30" si="4">+H31+H32</f>
        <v>30</v>
      </c>
      <c r="I30" s="35">
        <f t="shared" si="4"/>
        <v>30</v>
      </c>
      <c r="J30" s="35">
        <f t="shared" si="4"/>
        <v>10</v>
      </c>
      <c r="K30" s="37">
        <f t="shared" si="4"/>
        <v>0</v>
      </c>
      <c r="L30" s="63">
        <f t="shared" si="4"/>
        <v>0</v>
      </c>
      <c r="M30" s="35">
        <f t="shared" si="4"/>
        <v>0</v>
      </c>
      <c r="N30" s="35">
        <f t="shared" si="4"/>
        <v>0</v>
      </c>
      <c r="O30" s="37">
        <f t="shared" si="4"/>
        <v>0</v>
      </c>
      <c r="P30" s="63">
        <f t="shared" si="4"/>
        <v>0</v>
      </c>
      <c r="Q30" s="38">
        <f t="shared" si="4"/>
        <v>0</v>
      </c>
      <c r="R30" s="488"/>
      <c r="S30" s="370"/>
      <c r="T30" s="370"/>
      <c r="U30" s="371"/>
      <c r="V30" s="251"/>
      <c r="W30" s="263"/>
      <c r="X30" s="263"/>
      <c r="Y30" s="263"/>
      <c r="Z30" s="263"/>
      <c r="AA30" s="263"/>
    </row>
    <row r="31" spans="1:27" s="51" customFormat="1" ht="14.85" customHeight="1" x14ac:dyDescent="0.2">
      <c r="A31" s="419"/>
      <c r="B31" s="422"/>
      <c r="C31" s="384"/>
      <c r="D31" s="368"/>
      <c r="E31" s="430"/>
      <c r="F31" s="436"/>
      <c r="G31" s="147" t="s">
        <v>137</v>
      </c>
      <c r="H31" s="62">
        <v>30</v>
      </c>
      <c r="I31" s="229">
        <v>30</v>
      </c>
      <c r="J31" s="229">
        <v>10</v>
      </c>
      <c r="K31" s="231"/>
      <c r="L31" s="62"/>
      <c r="M31" s="229"/>
      <c r="N31" s="229"/>
      <c r="O31" s="231"/>
      <c r="P31" s="183"/>
      <c r="Q31" s="32"/>
      <c r="R31" s="488"/>
      <c r="S31" s="370"/>
      <c r="T31" s="370"/>
      <c r="U31" s="371"/>
      <c r="V31" s="251"/>
      <c r="W31" s="263"/>
      <c r="X31" s="263"/>
      <c r="Y31" s="263"/>
      <c r="Z31" s="263"/>
      <c r="AA31" s="263"/>
    </row>
    <row r="32" spans="1:27" s="51" customFormat="1" ht="14.85" customHeight="1" x14ac:dyDescent="0.2">
      <c r="A32" s="419"/>
      <c r="B32" s="422"/>
      <c r="C32" s="384"/>
      <c r="D32" s="368"/>
      <c r="E32" s="430"/>
      <c r="F32" s="436"/>
      <c r="G32" s="147" t="s">
        <v>82</v>
      </c>
      <c r="H32" s="62"/>
      <c r="I32" s="229"/>
      <c r="J32" s="229"/>
      <c r="K32" s="231"/>
      <c r="L32" s="62"/>
      <c r="M32" s="229"/>
      <c r="N32" s="229"/>
      <c r="O32" s="41"/>
      <c r="P32" s="32"/>
      <c r="Q32" s="32"/>
      <c r="R32" s="488"/>
      <c r="S32" s="370"/>
      <c r="T32" s="370"/>
      <c r="U32" s="371"/>
      <c r="V32" s="251"/>
      <c r="W32" s="263"/>
      <c r="X32" s="263"/>
      <c r="Y32" s="263"/>
      <c r="Z32" s="263"/>
      <c r="AA32" s="263"/>
    </row>
    <row r="33" spans="1:27" s="51" customFormat="1" ht="14.85" customHeight="1" x14ac:dyDescent="0.2">
      <c r="A33" s="419"/>
      <c r="B33" s="422"/>
      <c r="C33" s="384"/>
      <c r="D33" s="368"/>
      <c r="E33" s="430"/>
      <c r="F33" s="436"/>
      <c r="G33" s="145" t="s">
        <v>46</v>
      </c>
      <c r="H33" s="62"/>
      <c r="I33" s="229"/>
      <c r="J33" s="229"/>
      <c r="K33" s="231"/>
      <c r="L33" s="62"/>
      <c r="M33" s="229"/>
      <c r="N33" s="229"/>
      <c r="O33" s="41"/>
      <c r="P33" s="32"/>
      <c r="Q33" s="32"/>
      <c r="R33" s="488"/>
      <c r="S33" s="370"/>
      <c r="T33" s="370"/>
      <c r="U33" s="371"/>
      <c r="V33" s="251"/>
      <c r="W33" s="263"/>
      <c r="X33" s="263"/>
      <c r="Y33" s="263"/>
      <c r="Z33" s="263"/>
      <c r="AA33" s="263"/>
    </row>
    <row r="34" spans="1:27" s="51" customFormat="1" ht="14.85" customHeight="1" x14ac:dyDescent="0.2">
      <c r="A34" s="419"/>
      <c r="B34" s="422"/>
      <c r="C34" s="384"/>
      <c r="D34" s="368"/>
      <c r="E34" s="430"/>
      <c r="F34" s="436"/>
      <c r="G34" s="145" t="s">
        <v>84</v>
      </c>
      <c r="H34" s="62"/>
      <c r="I34" s="229"/>
      <c r="J34" s="229"/>
      <c r="K34" s="231"/>
      <c r="L34" s="62"/>
      <c r="M34" s="229"/>
      <c r="N34" s="229"/>
      <c r="O34" s="231"/>
      <c r="P34" s="183"/>
      <c r="Q34" s="32"/>
      <c r="R34" s="488"/>
      <c r="S34" s="370"/>
      <c r="T34" s="370"/>
      <c r="U34" s="371"/>
      <c r="V34" s="251"/>
      <c r="W34" s="263"/>
      <c r="X34" s="263"/>
      <c r="Y34" s="263"/>
      <c r="Z34" s="263"/>
      <c r="AA34" s="263"/>
    </row>
    <row r="35" spans="1:27" s="20" customFormat="1" ht="14.85" customHeight="1" x14ac:dyDescent="0.2">
      <c r="A35" s="419"/>
      <c r="B35" s="422"/>
      <c r="C35" s="384"/>
      <c r="D35" s="368"/>
      <c r="E35" s="430"/>
      <c r="F35" s="436"/>
      <c r="G35" s="148" t="s">
        <v>13</v>
      </c>
      <c r="H35" s="45">
        <f>+H28+H29+H30+H33+H34</f>
        <v>30</v>
      </c>
      <c r="I35" s="44">
        <f t="shared" ref="I35:Q35" si="5">+I28+I29+I30+I33+I34</f>
        <v>30</v>
      </c>
      <c r="J35" s="44">
        <f t="shared" si="5"/>
        <v>10</v>
      </c>
      <c r="K35" s="49">
        <f t="shared" si="5"/>
        <v>0</v>
      </c>
      <c r="L35" s="45">
        <f t="shared" si="5"/>
        <v>0</v>
      </c>
      <c r="M35" s="44">
        <f t="shared" si="5"/>
        <v>0</v>
      </c>
      <c r="N35" s="44">
        <f t="shared" si="5"/>
        <v>0</v>
      </c>
      <c r="O35" s="49">
        <f t="shared" si="5"/>
        <v>0</v>
      </c>
      <c r="P35" s="45">
        <f t="shared" si="5"/>
        <v>0</v>
      </c>
      <c r="Q35" s="50">
        <f t="shared" si="5"/>
        <v>0</v>
      </c>
      <c r="R35" s="488"/>
      <c r="S35" s="44">
        <f>SUM(S28)</f>
        <v>0</v>
      </c>
      <c r="T35" s="44">
        <f>SUM(T28)</f>
        <v>0</v>
      </c>
      <c r="U35" s="49">
        <f>SUM(U28)</f>
        <v>0</v>
      </c>
      <c r="V35" s="250"/>
      <c r="W35" s="263"/>
      <c r="X35" s="263"/>
      <c r="Y35" s="263"/>
      <c r="Z35" s="263"/>
      <c r="AA35" s="263"/>
    </row>
    <row r="36" spans="1:27" s="51" customFormat="1" ht="14.85" customHeight="1" x14ac:dyDescent="0.2">
      <c r="A36" s="419" t="s">
        <v>18</v>
      </c>
      <c r="B36" s="422" t="s">
        <v>18</v>
      </c>
      <c r="C36" s="384">
        <v>4</v>
      </c>
      <c r="D36" s="368" t="s">
        <v>106</v>
      </c>
      <c r="E36" s="430" t="s">
        <v>104</v>
      </c>
      <c r="F36" s="436">
        <v>1</v>
      </c>
      <c r="G36" s="194" t="s">
        <v>41</v>
      </c>
      <c r="H36" s="62"/>
      <c r="I36" s="229"/>
      <c r="J36" s="229"/>
      <c r="K36" s="231"/>
      <c r="L36" s="62"/>
      <c r="M36" s="229"/>
      <c r="N36" s="229"/>
      <c r="O36" s="231"/>
      <c r="P36" s="183"/>
      <c r="Q36" s="32"/>
      <c r="R36" s="488" t="s">
        <v>105</v>
      </c>
      <c r="S36" s="370"/>
      <c r="T36" s="370"/>
      <c r="U36" s="371"/>
      <c r="V36" s="251"/>
      <c r="W36" s="263"/>
      <c r="X36" s="263"/>
      <c r="Y36" s="263"/>
      <c r="Z36" s="263"/>
      <c r="AA36" s="263"/>
    </row>
    <row r="37" spans="1:27" s="51" customFormat="1" ht="14.85" customHeight="1" x14ac:dyDescent="0.2">
      <c r="A37" s="419"/>
      <c r="B37" s="422"/>
      <c r="C37" s="384"/>
      <c r="D37" s="368"/>
      <c r="E37" s="430"/>
      <c r="F37" s="436"/>
      <c r="G37" s="145" t="s">
        <v>88</v>
      </c>
      <c r="H37" s="62"/>
      <c r="I37" s="229"/>
      <c r="J37" s="229"/>
      <c r="K37" s="231"/>
      <c r="L37" s="62"/>
      <c r="M37" s="229"/>
      <c r="N37" s="229"/>
      <c r="O37" s="41"/>
      <c r="P37" s="32"/>
      <c r="Q37" s="32"/>
      <c r="R37" s="488"/>
      <c r="S37" s="370"/>
      <c r="T37" s="370"/>
      <c r="U37" s="371"/>
      <c r="V37" s="251"/>
      <c r="W37" s="263"/>
      <c r="X37" s="263"/>
      <c r="Y37" s="263"/>
      <c r="Z37" s="263"/>
      <c r="AA37" s="263"/>
    </row>
    <row r="38" spans="1:27" s="51" customFormat="1" ht="14.85" customHeight="1" x14ac:dyDescent="0.2">
      <c r="A38" s="419"/>
      <c r="B38" s="422"/>
      <c r="C38" s="384"/>
      <c r="D38" s="368"/>
      <c r="E38" s="430"/>
      <c r="F38" s="436"/>
      <c r="G38" s="146" t="s">
        <v>65</v>
      </c>
      <c r="H38" s="63">
        <f>+H39+H40</f>
        <v>0</v>
      </c>
      <c r="I38" s="35">
        <f t="shared" ref="I38:Q38" si="6">+I39+I40</f>
        <v>0</v>
      </c>
      <c r="J38" s="35">
        <f t="shared" si="6"/>
        <v>0</v>
      </c>
      <c r="K38" s="37">
        <f t="shared" si="6"/>
        <v>0</v>
      </c>
      <c r="L38" s="63">
        <f t="shared" si="6"/>
        <v>0</v>
      </c>
      <c r="M38" s="35">
        <f t="shared" si="6"/>
        <v>0</v>
      </c>
      <c r="N38" s="35">
        <f t="shared" si="6"/>
        <v>0</v>
      </c>
      <c r="O38" s="37">
        <f t="shared" si="6"/>
        <v>0</v>
      </c>
      <c r="P38" s="63">
        <f t="shared" si="6"/>
        <v>0</v>
      </c>
      <c r="Q38" s="38">
        <f t="shared" si="6"/>
        <v>0</v>
      </c>
      <c r="R38" s="488"/>
      <c r="S38" s="370"/>
      <c r="T38" s="370"/>
      <c r="U38" s="371"/>
      <c r="V38" s="251"/>
      <c r="W38" s="263"/>
      <c r="X38" s="263"/>
      <c r="Y38" s="263"/>
      <c r="Z38" s="263"/>
      <c r="AA38" s="263"/>
    </row>
    <row r="39" spans="1:27" s="51" customFormat="1" ht="14.85" customHeight="1" x14ac:dyDescent="0.2">
      <c r="A39" s="419"/>
      <c r="B39" s="422"/>
      <c r="C39" s="384"/>
      <c r="D39" s="368"/>
      <c r="E39" s="430"/>
      <c r="F39" s="436"/>
      <c r="G39" s="147" t="s">
        <v>137</v>
      </c>
      <c r="H39" s="62"/>
      <c r="I39" s="229"/>
      <c r="J39" s="229"/>
      <c r="K39" s="231"/>
      <c r="L39" s="62"/>
      <c r="M39" s="229"/>
      <c r="N39" s="229"/>
      <c r="O39" s="231"/>
      <c r="P39" s="183"/>
      <c r="Q39" s="32"/>
      <c r="R39" s="488"/>
      <c r="S39" s="370"/>
      <c r="T39" s="370"/>
      <c r="U39" s="371"/>
      <c r="V39" s="251"/>
      <c r="W39" s="263"/>
      <c r="X39" s="263"/>
      <c r="Y39" s="263"/>
      <c r="Z39" s="263"/>
      <c r="AA39" s="263"/>
    </row>
    <row r="40" spans="1:27" s="51" customFormat="1" ht="14.85" customHeight="1" x14ac:dyDescent="0.2">
      <c r="A40" s="419"/>
      <c r="B40" s="422"/>
      <c r="C40" s="384"/>
      <c r="D40" s="368"/>
      <c r="E40" s="430"/>
      <c r="F40" s="436"/>
      <c r="G40" s="147" t="s">
        <v>82</v>
      </c>
      <c r="H40" s="62"/>
      <c r="I40" s="229"/>
      <c r="J40" s="229"/>
      <c r="K40" s="231"/>
      <c r="L40" s="62"/>
      <c r="M40" s="229"/>
      <c r="N40" s="229"/>
      <c r="O40" s="41"/>
      <c r="P40" s="32"/>
      <c r="Q40" s="32"/>
      <c r="R40" s="488"/>
      <c r="S40" s="370"/>
      <c r="T40" s="370"/>
      <c r="U40" s="371"/>
      <c r="V40" s="251"/>
      <c r="W40" s="263"/>
      <c r="X40" s="263"/>
      <c r="Y40" s="263"/>
      <c r="Z40" s="263"/>
      <c r="AA40" s="263"/>
    </row>
    <row r="41" spans="1:27" s="51" customFormat="1" ht="14.85" customHeight="1" x14ac:dyDescent="0.2">
      <c r="A41" s="419"/>
      <c r="B41" s="422"/>
      <c r="C41" s="384"/>
      <c r="D41" s="368"/>
      <c r="E41" s="430"/>
      <c r="F41" s="436"/>
      <c r="G41" s="145" t="s">
        <v>46</v>
      </c>
      <c r="H41" s="62"/>
      <c r="I41" s="229"/>
      <c r="J41" s="229"/>
      <c r="K41" s="231"/>
      <c r="L41" s="62"/>
      <c r="M41" s="229"/>
      <c r="N41" s="229"/>
      <c r="O41" s="41"/>
      <c r="P41" s="32"/>
      <c r="Q41" s="32"/>
      <c r="R41" s="488"/>
      <c r="S41" s="370"/>
      <c r="T41" s="370"/>
      <c r="U41" s="371"/>
      <c r="V41" s="251"/>
      <c r="W41" s="263"/>
      <c r="X41" s="263"/>
      <c r="Y41" s="263"/>
      <c r="Z41" s="263"/>
      <c r="AA41" s="263"/>
    </row>
    <row r="42" spans="1:27" s="51" customFormat="1" ht="14.85" customHeight="1" x14ac:dyDescent="0.2">
      <c r="A42" s="419"/>
      <c r="B42" s="422"/>
      <c r="C42" s="384"/>
      <c r="D42" s="368"/>
      <c r="E42" s="430"/>
      <c r="F42" s="436"/>
      <c r="G42" s="145" t="s">
        <v>84</v>
      </c>
      <c r="H42" s="62"/>
      <c r="I42" s="229"/>
      <c r="J42" s="229"/>
      <c r="K42" s="231"/>
      <c r="L42" s="62"/>
      <c r="M42" s="229"/>
      <c r="N42" s="229"/>
      <c r="O42" s="41"/>
      <c r="P42" s="32"/>
      <c r="Q42" s="32"/>
      <c r="R42" s="488"/>
      <c r="S42" s="370"/>
      <c r="T42" s="370"/>
      <c r="U42" s="371"/>
      <c r="V42" s="251"/>
      <c r="W42" s="263"/>
      <c r="X42" s="263"/>
      <c r="Y42" s="263"/>
      <c r="Z42" s="263"/>
      <c r="AA42" s="263"/>
    </row>
    <row r="43" spans="1:27" s="20" customFormat="1" ht="14.85" customHeight="1" x14ac:dyDescent="0.2">
      <c r="A43" s="419"/>
      <c r="B43" s="422"/>
      <c r="C43" s="384"/>
      <c r="D43" s="368"/>
      <c r="E43" s="430"/>
      <c r="F43" s="436"/>
      <c r="G43" s="148" t="s">
        <v>13</v>
      </c>
      <c r="H43" s="45">
        <f>+H36+H37+H38+H41+H42</f>
        <v>0</v>
      </c>
      <c r="I43" s="44">
        <f t="shared" ref="I43" si="7">+I36+I37+I38+I41+I42</f>
        <v>0</v>
      </c>
      <c r="J43" s="44">
        <f t="shared" ref="J43" si="8">+J36+J37+J38+J41+J42</f>
        <v>0</v>
      </c>
      <c r="K43" s="49">
        <f t="shared" ref="K43" si="9">+K36+K37+K38+K41+K42</f>
        <v>0</v>
      </c>
      <c r="L43" s="45">
        <f t="shared" ref="L43" si="10">+L36+L37+L38+L41+L42</f>
        <v>0</v>
      </c>
      <c r="M43" s="44">
        <f t="shared" ref="M43" si="11">+M36+M37+M38+M41+M42</f>
        <v>0</v>
      </c>
      <c r="N43" s="44">
        <f t="shared" ref="N43" si="12">+N36+N37+N38+N41+N42</f>
        <v>0</v>
      </c>
      <c r="O43" s="48">
        <f t="shared" ref="O43" si="13">+O36+O37+O38+O41+O42</f>
        <v>0</v>
      </c>
      <c r="P43" s="50">
        <f t="shared" ref="P43" si="14">+P36+P37+P38+P41+P42</f>
        <v>0</v>
      </c>
      <c r="Q43" s="50">
        <f t="shared" ref="Q43" si="15">+Q36+Q37+Q38+Q41+Q42</f>
        <v>0</v>
      </c>
      <c r="R43" s="488"/>
      <c r="S43" s="44">
        <f>SUM(S36)</f>
        <v>0</v>
      </c>
      <c r="T43" s="44">
        <f>SUM(T36)</f>
        <v>0</v>
      </c>
      <c r="U43" s="49">
        <f>SUM(U36)</f>
        <v>0</v>
      </c>
      <c r="V43" s="250"/>
      <c r="W43" s="263"/>
      <c r="X43" s="263"/>
      <c r="Y43" s="263"/>
      <c r="Z43" s="263"/>
      <c r="AA43" s="263"/>
    </row>
    <row r="44" spans="1:27" s="51" customFormat="1" ht="14.85" customHeight="1" x14ac:dyDescent="0.2">
      <c r="A44" s="419" t="s">
        <v>18</v>
      </c>
      <c r="B44" s="422" t="s">
        <v>18</v>
      </c>
      <c r="C44" s="384">
        <v>5</v>
      </c>
      <c r="D44" s="368" t="s">
        <v>175</v>
      </c>
      <c r="E44" s="430" t="s">
        <v>181</v>
      </c>
      <c r="F44" s="436">
        <v>1</v>
      </c>
      <c r="G44" s="194" t="s">
        <v>41</v>
      </c>
      <c r="H44" s="62"/>
      <c r="I44" s="229"/>
      <c r="J44" s="229"/>
      <c r="K44" s="231"/>
      <c r="L44" s="62"/>
      <c r="M44" s="229"/>
      <c r="N44" s="229"/>
      <c r="O44" s="41"/>
      <c r="P44" s="32"/>
      <c r="Q44" s="32"/>
      <c r="R44" s="488" t="s">
        <v>105</v>
      </c>
      <c r="S44" s="370">
        <v>100</v>
      </c>
      <c r="T44" s="370">
        <v>100</v>
      </c>
      <c r="U44" s="371"/>
      <c r="V44" s="251"/>
      <c r="W44" s="263"/>
      <c r="X44" s="263"/>
      <c r="Y44" s="263"/>
      <c r="Z44" s="263"/>
      <c r="AA44" s="263"/>
    </row>
    <row r="45" spans="1:27" s="51" customFormat="1" ht="14.85" customHeight="1" x14ac:dyDescent="0.2">
      <c r="A45" s="419"/>
      <c r="B45" s="422"/>
      <c r="C45" s="384"/>
      <c r="D45" s="368"/>
      <c r="E45" s="430"/>
      <c r="F45" s="436"/>
      <c r="G45" s="145" t="s">
        <v>88</v>
      </c>
      <c r="H45" s="62"/>
      <c r="I45" s="229"/>
      <c r="J45" s="229"/>
      <c r="K45" s="231"/>
      <c r="L45" s="62"/>
      <c r="M45" s="229"/>
      <c r="N45" s="229"/>
      <c r="O45" s="41"/>
      <c r="P45" s="32"/>
      <c r="Q45" s="32"/>
      <c r="R45" s="488"/>
      <c r="S45" s="370"/>
      <c r="T45" s="370"/>
      <c r="U45" s="371"/>
      <c r="V45" s="251"/>
      <c r="W45" s="263"/>
      <c r="X45" s="263"/>
      <c r="Y45" s="263"/>
      <c r="Z45" s="263"/>
      <c r="AA45" s="263"/>
    </row>
    <row r="46" spans="1:27" s="51" customFormat="1" ht="14.85" customHeight="1" x14ac:dyDescent="0.2">
      <c r="A46" s="419"/>
      <c r="B46" s="422"/>
      <c r="C46" s="384"/>
      <c r="D46" s="368"/>
      <c r="E46" s="430"/>
      <c r="F46" s="436"/>
      <c r="G46" s="146" t="s">
        <v>65</v>
      </c>
      <c r="H46" s="63">
        <f>+H47+H48</f>
        <v>98.73</v>
      </c>
      <c r="I46" s="35">
        <f>+I47+I48</f>
        <v>0</v>
      </c>
      <c r="J46" s="35">
        <f>+J47+J48</f>
        <v>0</v>
      </c>
      <c r="K46" s="37">
        <f>+K47+K48</f>
        <v>98.73</v>
      </c>
      <c r="L46" s="63">
        <f>+L47+L48</f>
        <v>98.8</v>
      </c>
      <c r="M46" s="63">
        <f t="shared" ref="M46:Q46" si="16">+M47+M48</f>
        <v>0</v>
      </c>
      <c r="N46" s="63">
        <f t="shared" si="16"/>
        <v>0</v>
      </c>
      <c r="O46" s="37">
        <f t="shared" si="16"/>
        <v>98.8</v>
      </c>
      <c r="P46" s="38">
        <f t="shared" si="16"/>
        <v>22.7</v>
      </c>
      <c r="Q46" s="38">
        <f t="shared" si="16"/>
        <v>0</v>
      </c>
      <c r="R46" s="488"/>
      <c r="S46" s="370"/>
      <c r="T46" s="370"/>
      <c r="U46" s="371"/>
      <c r="V46" s="251"/>
      <c r="W46" s="263"/>
      <c r="X46" s="263"/>
      <c r="Y46" s="263"/>
      <c r="Z46" s="263"/>
      <c r="AA46" s="263"/>
    </row>
    <row r="47" spans="1:27" s="51" customFormat="1" ht="14.85" customHeight="1" x14ac:dyDescent="0.2">
      <c r="A47" s="419"/>
      <c r="B47" s="422"/>
      <c r="C47" s="384"/>
      <c r="D47" s="368"/>
      <c r="E47" s="430"/>
      <c r="F47" s="436"/>
      <c r="G47" s="147" t="s">
        <v>137</v>
      </c>
      <c r="H47" s="62">
        <v>98.73</v>
      </c>
      <c r="I47" s="229"/>
      <c r="J47" s="229"/>
      <c r="K47" s="231">
        <v>98.73</v>
      </c>
      <c r="L47" s="62">
        <v>98.8</v>
      </c>
      <c r="M47" s="229"/>
      <c r="N47" s="229"/>
      <c r="O47" s="41">
        <v>98.8</v>
      </c>
      <c r="P47" s="32">
        <v>22.7</v>
      </c>
      <c r="Q47" s="32"/>
      <c r="R47" s="488"/>
      <c r="S47" s="370"/>
      <c r="T47" s="370"/>
      <c r="U47" s="371"/>
      <c r="V47" s="251"/>
      <c r="W47" s="263"/>
      <c r="X47" s="263"/>
      <c r="Y47" s="263"/>
      <c r="Z47" s="263"/>
      <c r="AA47" s="263"/>
    </row>
    <row r="48" spans="1:27" s="51" customFormat="1" ht="14.85" customHeight="1" x14ac:dyDescent="0.2">
      <c r="A48" s="419"/>
      <c r="B48" s="422"/>
      <c r="C48" s="384"/>
      <c r="D48" s="368"/>
      <c r="E48" s="430"/>
      <c r="F48" s="436"/>
      <c r="G48" s="147" t="s">
        <v>82</v>
      </c>
      <c r="H48" s="62"/>
      <c r="I48" s="229"/>
      <c r="J48" s="229"/>
      <c r="K48" s="231"/>
      <c r="L48" s="62"/>
      <c r="M48" s="229"/>
      <c r="N48" s="229"/>
      <c r="O48" s="41"/>
      <c r="P48" s="32"/>
      <c r="Q48" s="32"/>
      <c r="R48" s="488"/>
      <c r="S48" s="370"/>
      <c r="T48" s="370"/>
      <c r="U48" s="371"/>
      <c r="V48" s="251"/>
      <c r="W48" s="263"/>
      <c r="X48" s="263"/>
      <c r="Y48" s="263"/>
      <c r="Z48" s="263"/>
      <c r="AA48" s="263"/>
    </row>
    <row r="49" spans="1:27" s="51" customFormat="1" ht="14.85" customHeight="1" x14ac:dyDescent="0.2">
      <c r="A49" s="419"/>
      <c r="B49" s="422"/>
      <c r="C49" s="384"/>
      <c r="D49" s="368"/>
      <c r="E49" s="430"/>
      <c r="F49" s="436"/>
      <c r="G49" s="145" t="s">
        <v>46</v>
      </c>
      <c r="H49" s="62"/>
      <c r="I49" s="229"/>
      <c r="J49" s="229"/>
      <c r="K49" s="231"/>
      <c r="L49" s="62"/>
      <c r="M49" s="229"/>
      <c r="N49" s="229"/>
      <c r="O49" s="41"/>
      <c r="P49" s="32"/>
      <c r="Q49" s="32"/>
      <c r="R49" s="488"/>
      <c r="S49" s="370"/>
      <c r="T49" s="370"/>
      <c r="U49" s="371"/>
      <c r="V49" s="251"/>
      <c r="W49" s="263"/>
      <c r="X49" s="263"/>
      <c r="Y49" s="263"/>
      <c r="Z49" s="263"/>
      <c r="AA49" s="263"/>
    </row>
    <row r="50" spans="1:27" s="51" customFormat="1" ht="14.85" customHeight="1" thickBot="1" x14ac:dyDescent="0.25">
      <c r="A50" s="419"/>
      <c r="B50" s="422"/>
      <c r="C50" s="384"/>
      <c r="D50" s="368"/>
      <c r="E50" s="430"/>
      <c r="F50" s="436"/>
      <c r="G50" s="184" t="s">
        <v>84</v>
      </c>
      <c r="H50" s="178"/>
      <c r="I50" s="233"/>
      <c r="J50" s="233"/>
      <c r="K50" s="235"/>
      <c r="L50" s="178"/>
      <c r="M50" s="233"/>
      <c r="N50" s="233"/>
      <c r="O50" s="179"/>
      <c r="P50" s="180"/>
      <c r="Q50" s="180"/>
      <c r="R50" s="488"/>
      <c r="S50" s="370"/>
      <c r="T50" s="370"/>
      <c r="U50" s="371"/>
      <c r="V50" s="251"/>
      <c r="W50" s="263"/>
      <c r="X50" s="263"/>
      <c r="Y50" s="263"/>
      <c r="Z50" s="263"/>
      <c r="AA50" s="263"/>
    </row>
    <row r="51" spans="1:27" s="20" customFormat="1" ht="14.85" customHeight="1" thickBot="1" x14ac:dyDescent="0.25">
      <c r="A51" s="520"/>
      <c r="B51" s="521"/>
      <c r="C51" s="435"/>
      <c r="D51" s="429"/>
      <c r="E51" s="431"/>
      <c r="F51" s="437"/>
      <c r="G51" s="185" t="s">
        <v>13</v>
      </c>
      <c r="H51" s="181">
        <f>+H44+H45+H46+H49+H50</f>
        <v>98.73</v>
      </c>
      <c r="I51" s="182">
        <f t="shared" ref="I51:J51" si="17">+I44+I45+I46+I49+I50</f>
        <v>0</v>
      </c>
      <c r="J51" s="182">
        <f t="shared" si="17"/>
        <v>0</v>
      </c>
      <c r="K51" s="182">
        <f t="shared" ref="K51" si="18">+K44+K45+K46+K49+K50</f>
        <v>98.73</v>
      </c>
      <c r="L51" s="182">
        <f t="shared" ref="L51" si="19">+L44+L45+L46+L49+L50</f>
        <v>98.8</v>
      </c>
      <c r="M51" s="182">
        <f t="shared" ref="M51" si="20">+M44+M45+M46+M49+M50</f>
        <v>0</v>
      </c>
      <c r="N51" s="182">
        <f t="shared" ref="N51" si="21">+N44+N45+N46+N49+N50</f>
        <v>0</v>
      </c>
      <c r="O51" s="182">
        <f t="shared" ref="O51" si="22">+O44+O45+O46+O49+O50</f>
        <v>98.8</v>
      </c>
      <c r="P51" s="181">
        <f t="shared" ref="P51" si="23">+P44+P45+P46+P49+P50</f>
        <v>22.7</v>
      </c>
      <c r="Q51" s="182">
        <f t="shared" ref="Q51" si="24">+Q44+Q45+Q46+Q49+Q50</f>
        <v>0</v>
      </c>
      <c r="R51" s="489"/>
      <c r="S51" s="132">
        <f>SUM(S44)</f>
        <v>100</v>
      </c>
      <c r="T51" s="132">
        <f>SUM(T44)</f>
        <v>100</v>
      </c>
      <c r="U51" s="133">
        <f>SUM(U44)</f>
        <v>0</v>
      </c>
      <c r="V51" s="250"/>
      <c r="W51" s="263"/>
      <c r="X51" s="263"/>
      <c r="Y51" s="263"/>
      <c r="Z51" s="263"/>
      <c r="AA51" s="263"/>
    </row>
    <row r="52" spans="1:27" s="20" customFormat="1" ht="14.25" customHeight="1" thickBot="1" x14ac:dyDescent="0.25">
      <c r="A52" s="196" t="s">
        <v>18</v>
      </c>
      <c r="B52" s="197" t="s">
        <v>18</v>
      </c>
      <c r="C52" s="432" t="s">
        <v>14</v>
      </c>
      <c r="D52" s="433"/>
      <c r="E52" s="433"/>
      <c r="F52" s="433"/>
      <c r="G52" s="434"/>
      <c r="H52" s="136">
        <f>+H51+H43+H35+H27+H19</f>
        <v>223.73000000000002</v>
      </c>
      <c r="I52" s="136">
        <f t="shared" ref="I52:Q52" si="25">+I51+I43+I35+I27+I19</f>
        <v>30</v>
      </c>
      <c r="J52" s="136">
        <f t="shared" si="25"/>
        <v>10</v>
      </c>
      <c r="K52" s="136">
        <f t="shared" si="25"/>
        <v>193.73000000000002</v>
      </c>
      <c r="L52" s="136">
        <f t="shared" si="25"/>
        <v>163.80000000000001</v>
      </c>
      <c r="M52" s="136">
        <f t="shared" si="25"/>
        <v>0</v>
      </c>
      <c r="N52" s="136">
        <f t="shared" si="25"/>
        <v>0</v>
      </c>
      <c r="O52" s="136">
        <f t="shared" si="25"/>
        <v>163.80000000000001</v>
      </c>
      <c r="P52" s="136">
        <f t="shared" si="25"/>
        <v>32.700000000000003</v>
      </c>
      <c r="Q52" s="136">
        <f t="shared" si="25"/>
        <v>10</v>
      </c>
      <c r="R52" s="76" t="s">
        <v>24</v>
      </c>
      <c r="S52" s="75" t="s">
        <v>24</v>
      </c>
      <c r="T52" s="197" t="s">
        <v>24</v>
      </c>
      <c r="U52" s="77" t="s">
        <v>24</v>
      </c>
      <c r="V52" s="250"/>
      <c r="W52" s="263"/>
      <c r="X52" s="263"/>
      <c r="Y52" s="263"/>
      <c r="Z52" s="263"/>
      <c r="AA52" s="263"/>
    </row>
    <row r="53" spans="1:27" ht="15" customHeight="1" thickBot="1" x14ac:dyDescent="0.25">
      <c r="A53" s="196" t="s">
        <v>18</v>
      </c>
      <c r="B53" s="197" t="s">
        <v>19</v>
      </c>
      <c r="C53" s="440" t="s">
        <v>71</v>
      </c>
      <c r="D53" s="440"/>
      <c r="E53" s="440"/>
      <c r="F53" s="440"/>
      <c r="G53" s="440"/>
      <c r="H53" s="440"/>
      <c r="I53" s="440"/>
      <c r="J53" s="440"/>
      <c r="K53" s="440"/>
      <c r="L53" s="441"/>
      <c r="M53" s="441"/>
      <c r="N53" s="441"/>
      <c r="O53" s="441"/>
      <c r="P53" s="441"/>
      <c r="Q53" s="440"/>
      <c r="R53" s="440"/>
      <c r="S53" s="440"/>
      <c r="T53" s="440"/>
      <c r="U53" s="442"/>
    </row>
    <row r="54" spans="1:27" ht="15" customHeight="1" x14ac:dyDescent="0.2">
      <c r="A54" s="420" t="s">
        <v>18</v>
      </c>
      <c r="B54" s="508" t="s">
        <v>19</v>
      </c>
      <c r="C54" s="427" t="s">
        <v>18</v>
      </c>
      <c r="D54" s="438" t="s">
        <v>94</v>
      </c>
      <c r="E54" s="351" t="s">
        <v>96</v>
      </c>
      <c r="F54" s="490">
        <v>1</v>
      </c>
      <c r="G54" s="59" t="s">
        <v>41</v>
      </c>
      <c r="H54" s="29"/>
      <c r="I54" s="238"/>
      <c r="J54" s="238"/>
      <c r="K54" s="237"/>
      <c r="L54" s="135"/>
      <c r="M54" s="238"/>
      <c r="N54" s="238"/>
      <c r="O54" s="59"/>
      <c r="P54" s="30"/>
      <c r="Q54" s="30"/>
      <c r="R54" s="379" t="s">
        <v>57</v>
      </c>
      <c r="S54" s="374"/>
      <c r="T54" s="374">
        <v>1</v>
      </c>
      <c r="U54" s="372">
        <v>1</v>
      </c>
    </row>
    <row r="55" spans="1:27" ht="15" customHeight="1" x14ac:dyDescent="0.2">
      <c r="A55" s="420"/>
      <c r="B55" s="508"/>
      <c r="C55" s="427"/>
      <c r="D55" s="438"/>
      <c r="E55" s="351"/>
      <c r="F55" s="490"/>
      <c r="G55" s="31" t="s">
        <v>88</v>
      </c>
      <c r="H55" s="166"/>
      <c r="I55" s="229"/>
      <c r="J55" s="229"/>
      <c r="K55" s="231"/>
      <c r="L55" s="62"/>
      <c r="M55" s="229"/>
      <c r="N55" s="229"/>
      <c r="O55" s="41"/>
      <c r="P55" s="32"/>
      <c r="Q55" s="32"/>
      <c r="R55" s="377"/>
      <c r="S55" s="370"/>
      <c r="T55" s="370"/>
      <c r="U55" s="371"/>
    </row>
    <row r="56" spans="1:27" ht="15" customHeight="1" x14ac:dyDescent="0.2">
      <c r="A56" s="420"/>
      <c r="B56" s="508"/>
      <c r="C56" s="427"/>
      <c r="D56" s="438"/>
      <c r="E56" s="351"/>
      <c r="F56" s="490"/>
      <c r="G56" s="146" t="s">
        <v>65</v>
      </c>
      <c r="H56" s="63">
        <f>+H57+H58</f>
        <v>0</v>
      </c>
      <c r="I56" s="35">
        <f t="shared" ref="I56:O56" si="26">+I57+I58</f>
        <v>0</v>
      </c>
      <c r="J56" s="35">
        <f t="shared" si="26"/>
        <v>0</v>
      </c>
      <c r="K56" s="37">
        <f t="shared" si="26"/>
        <v>0</v>
      </c>
      <c r="L56" s="63">
        <f t="shared" si="26"/>
        <v>0</v>
      </c>
      <c r="M56" s="35">
        <f t="shared" si="26"/>
        <v>0</v>
      </c>
      <c r="N56" s="35">
        <f t="shared" si="26"/>
        <v>0</v>
      </c>
      <c r="O56" s="35">
        <f t="shared" si="26"/>
        <v>0</v>
      </c>
      <c r="P56" s="209">
        <f t="shared" ref="P56:Q56" si="27">+P57+P58</f>
        <v>10</v>
      </c>
      <c r="Q56" s="38">
        <f t="shared" si="27"/>
        <v>10</v>
      </c>
      <c r="R56" s="377"/>
      <c r="S56" s="370"/>
      <c r="T56" s="370"/>
      <c r="U56" s="371"/>
    </row>
    <row r="57" spans="1:27" ht="15" customHeight="1" x14ac:dyDescent="0.2">
      <c r="A57" s="420"/>
      <c r="B57" s="508"/>
      <c r="C57" s="427"/>
      <c r="D57" s="438"/>
      <c r="E57" s="351"/>
      <c r="F57" s="490"/>
      <c r="G57" s="147" t="s">
        <v>137</v>
      </c>
      <c r="H57" s="62"/>
      <c r="I57" s="229"/>
      <c r="J57" s="229"/>
      <c r="K57" s="231"/>
      <c r="L57" s="62"/>
      <c r="M57" s="229"/>
      <c r="N57" s="229"/>
      <c r="O57" s="41"/>
      <c r="P57" s="32">
        <v>10</v>
      </c>
      <c r="Q57" s="32">
        <v>10</v>
      </c>
      <c r="R57" s="377"/>
      <c r="S57" s="370"/>
      <c r="T57" s="370"/>
      <c r="U57" s="371"/>
    </row>
    <row r="58" spans="1:27" ht="15" customHeight="1" x14ac:dyDescent="0.2">
      <c r="A58" s="420"/>
      <c r="B58" s="508"/>
      <c r="C58" s="427"/>
      <c r="D58" s="438"/>
      <c r="E58" s="351"/>
      <c r="F58" s="490"/>
      <c r="G58" s="126" t="s">
        <v>82</v>
      </c>
      <c r="H58" s="166"/>
      <c r="I58" s="229"/>
      <c r="J58" s="229"/>
      <c r="K58" s="231"/>
      <c r="L58" s="62"/>
      <c r="M58" s="229"/>
      <c r="N58" s="229"/>
      <c r="O58" s="41"/>
      <c r="P58" s="32"/>
      <c r="Q58" s="32"/>
      <c r="R58" s="377"/>
      <c r="S58" s="370"/>
      <c r="T58" s="370"/>
      <c r="U58" s="371"/>
    </row>
    <row r="59" spans="1:27" ht="15" customHeight="1" x14ac:dyDescent="0.2">
      <c r="A59" s="420"/>
      <c r="B59" s="508"/>
      <c r="C59" s="427"/>
      <c r="D59" s="438"/>
      <c r="E59" s="351"/>
      <c r="F59" s="490"/>
      <c r="G59" s="31" t="s">
        <v>46</v>
      </c>
      <c r="H59" s="166"/>
      <c r="I59" s="229"/>
      <c r="J59" s="229"/>
      <c r="K59" s="231"/>
      <c r="L59" s="62"/>
      <c r="M59" s="229"/>
      <c r="N59" s="229"/>
      <c r="O59" s="41"/>
      <c r="P59" s="32"/>
      <c r="Q59" s="32"/>
      <c r="R59" s="377"/>
      <c r="S59" s="370"/>
      <c r="T59" s="370"/>
      <c r="U59" s="371"/>
    </row>
    <row r="60" spans="1:27" ht="15" customHeight="1" x14ac:dyDescent="0.2">
      <c r="A60" s="420"/>
      <c r="B60" s="508"/>
      <c r="C60" s="427"/>
      <c r="D60" s="438"/>
      <c r="E60" s="351"/>
      <c r="F60" s="490"/>
      <c r="G60" s="31" t="s">
        <v>84</v>
      </c>
      <c r="H60" s="166"/>
      <c r="I60" s="229"/>
      <c r="J60" s="229"/>
      <c r="K60" s="231"/>
      <c r="L60" s="62"/>
      <c r="M60" s="229"/>
      <c r="N60" s="229"/>
      <c r="O60" s="41"/>
      <c r="P60" s="32"/>
      <c r="Q60" s="32"/>
      <c r="R60" s="377"/>
      <c r="S60" s="370"/>
      <c r="T60" s="370"/>
      <c r="U60" s="371"/>
    </row>
    <row r="61" spans="1:27" ht="15" customHeight="1" x14ac:dyDescent="0.2">
      <c r="A61" s="419"/>
      <c r="B61" s="422"/>
      <c r="C61" s="423"/>
      <c r="D61" s="439"/>
      <c r="E61" s="375"/>
      <c r="F61" s="436"/>
      <c r="G61" s="148" t="s">
        <v>13</v>
      </c>
      <c r="H61" s="45">
        <f>+H54+H55+H56+H59+H60</f>
        <v>0</v>
      </c>
      <c r="I61" s="44">
        <f t="shared" ref="I61:Q61" si="28">+I54+I55+I56+I59+I60</f>
        <v>0</v>
      </c>
      <c r="J61" s="44">
        <f t="shared" si="28"/>
        <v>0</v>
      </c>
      <c r="K61" s="44">
        <f t="shared" si="28"/>
        <v>0</v>
      </c>
      <c r="L61" s="44">
        <f t="shared" si="28"/>
        <v>0</v>
      </c>
      <c r="M61" s="44">
        <f t="shared" si="28"/>
        <v>0</v>
      </c>
      <c r="N61" s="44">
        <f t="shared" si="28"/>
        <v>0</v>
      </c>
      <c r="O61" s="44">
        <f t="shared" si="28"/>
        <v>0</v>
      </c>
      <c r="P61" s="45">
        <f t="shared" si="28"/>
        <v>10</v>
      </c>
      <c r="Q61" s="46">
        <f t="shared" si="28"/>
        <v>10</v>
      </c>
      <c r="R61" s="377"/>
      <c r="S61" s="44">
        <f>SUM(S54)</f>
        <v>0</v>
      </c>
      <c r="T61" s="44">
        <f>SUM(T54)</f>
        <v>1</v>
      </c>
      <c r="U61" s="49">
        <f>SUM(U54)</f>
        <v>1</v>
      </c>
    </row>
    <row r="62" spans="1:27" s="61" customFormat="1" ht="15" customHeight="1" x14ac:dyDescent="0.2">
      <c r="A62" s="392" t="s">
        <v>18</v>
      </c>
      <c r="B62" s="422" t="s">
        <v>19</v>
      </c>
      <c r="C62" s="507" t="s">
        <v>19</v>
      </c>
      <c r="D62" s="439" t="s">
        <v>134</v>
      </c>
      <c r="E62" s="375" t="s">
        <v>160</v>
      </c>
      <c r="F62" s="370" t="s">
        <v>18</v>
      </c>
      <c r="G62" s="194" t="s">
        <v>41</v>
      </c>
      <c r="H62" s="62">
        <v>5.5</v>
      </c>
      <c r="I62" s="229"/>
      <c r="J62" s="229"/>
      <c r="K62" s="231">
        <v>5.5</v>
      </c>
      <c r="L62" s="62">
        <v>178.5</v>
      </c>
      <c r="M62" s="229"/>
      <c r="N62" s="229"/>
      <c r="O62" s="41">
        <v>178.5</v>
      </c>
      <c r="P62" s="32">
        <v>122.63</v>
      </c>
      <c r="Q62" s="32"/>
      <c r="R62" s="377" t="s">
        <v>142</v>
      </c>
      <c r="S62" s="370"/>
      <c r="T62" s="370">
        <v>1</v>
      </c>
      <c r="U62" s="371"/>
      <c r="V62" s="252"/>
      <c r="W62" s="264"/>
      <c r="X62" s="264"/>
      <c r="Y62" s="264"/>
      <c r="Z62" s="264"/>
      <c r="AA62" s="264"/>
    </row>
    <row r="63" spans="1:27" s="60" customFormat="1" ht="15" customHeight="1" x14ac:dyDescent="0.2">
      <c r="A63" s="393"/>
      <c r="B63" s="422"/>
      <c r="C63" s="507"/>
      <c r="D63" s="439"/>
      <c r="E63" s="375"/>
      <c r="F63" s="370"/>
      <c r="G63" s="31" t="s">
        <v>88</v>
      </c>
      <c r="H63" s="166"/>
      <c r="I63" s="229"/>
      <c r="J63" s="229"/>
      <c r="K63" s="231"/>
      <c r="L63" s="62"/>
      <c r="M63" s="229"/>
      <c r="N63" s="229"/>
      <c r="O63" s="41"/>
      <c r="P63" s="32"/>
      <c r="Q63" s="32"/>
      <c r="R63" s="377"/>
      <c r="S63" s="370"/>
      <c r="T63" s="370"/>
      <c r="U63" s="371"/>
      <c r="V63" s="252"/>
      <c r="W63" s="264"/>
      <c r="X63" s="264"/>
      <c r="Y63" s="264"/>
      <c r="Z63" s="264"/>
      <c r="AA63" s="264"/>
    </row>
    <row r="64" spans="1:27" s="60" customFormat="1" ht="15" customHeight="1" x14ac:dyDescent="0.2">
      <c r="A64" s="393"/>
      <c r="B64" s="422"/>
      <c r="C64" s="507"/>
      <c r="D64" s="439"/>
      <c r="E64" s="375"/>
      <c r="F64" s="370"/>
      <c r="G64" s="33" t="s">
        <v>65</v>
      </c>
      <c r="H64" s="34">
        <f>+H65+H66</f>
        <v>1</v>
      </c>
      <c r="I64" s="35">
        <f t="shared" ref="I64:Q64" si="29">+I65+I66</f>
        <v>0</v>
      </c>
      <c r="J64" s="35">
        <f t="shared" si="29"/>
        <v>0</v>
      </c>
      <c r="K64" s="37">
        <f t="shared" si="29"/>
        <v>1</v>
      </c>
      <c r="L64" s="63">
        <f t="shared" si="29"/>
        <v>31.5</v>
      </c>
      <c r="M64" s="35">
        <f t="shared" si="29"/>
        <v>0</v>
      </c>
      <c r="N64" s="35">
        <f t="shared" si="29"/>
        <v>0</v>
      </c>
      <c r="O64" s="36">
        <f t="shared" si="29"/>
        <v>31.5</v>
      </c>
      <c r="P64" s="38">
        <f t="shared" si="29"/>
        <v>21.64</v>
      </c>
      <c r="Q64" s="38">
        <f t="shared" si="29"/>
        <v>0</v>
      </c>
      <c r="R64" s="377"/>
      <c r="S64" s="370"/>
      <c r="T64" s="370"/>
      <c r="U64" s="371"/>
      <c r="V64" s="252"/>
      <c r="W64" s="264"/>
      <c r="X64" s="264"/>
      <c r="Y64" s="264"/>
      <c r="Z64" s="264"/>
      <c r="AA64" s="264"/>
    </row>
    <row r="65" spans="1:27" s="60" customFormat="1" ht="15" customHeight="1" x14ac:dyDescent="0.2">
      <c r="A65" s="393"/>
      <c r="B65" s="422"/>
      <c r="C65" s="507"/>
      <c r="D65" s="439"/>
      <c r="E65" s="375"/>
      <c r="F65" s="370"/>
      <c r="G65" s="126" t="s">
        <v>137</v>
      </c>
      <c r="H65" s="166">
        <v>1</v>
      </c>
      <c r="I65" s="229"/>
      <c r="J65" s="229"/>
      <c r="K65" s="231">
        <v>1</v>
      </c>
      <c r="L65" s="62">
        <v>31.5</v>
      </c>
      <c r="M65" s="229"/>
      <c r="N65" s="229"/>
      <c r="O65" s="41">
        <v>31.5</v>
      </c>
      <c r="P65" s="32">
        <v>21.64</v>
      </c>
      <c r="Q65" s="32"/>
      <c r="R65" s="377"/>
      <c r="S65" s="370"/>
      <c r="T65" s="370"/>
      <c r="U65" s="371"/>
      <c r="V65" s="252"/>
      <c r="W65" s="264"/>
      <c r="X65" s="264"/>
      <c r="Y65" s="264"/>
      <c r="Z65" s="264"/>
      <c r="AA65" s="264"/>
    </row>
    <row r="66" spans="1:27" s="60" customFormat="1" ht="15" customHeight="1" x14ac:dyDescent="0.2">
      <c r="A66" s="393"/>
      <c r="B66" s="422"/>
      <c r="C66" s="507"/>
      <c r="D66" s="439"/>
      <c r="E66" s="375"/>
      <c r="F66" s="370"/>
      <c r="G66" s="126" t="s">
        <v>82</v>
      </c>
      <c r="H66" s="166"/>
      <c r="I66" s="229"/>
      <c r="J66" s="229"/>
      <c r="K66" s="231"/>
      <c r="L66" s="62"/>
      <c r="M66" s="229"/>
      <c r="N66" s="229"/>
      <c r="O66" s="41"/>
      <c r="P66" s="32"/>
      <c r="Q66" s="32"/>
      <c r="R66" s="377"/>
      <c r="S66" s="370"/>
      <c r="T66" s="370"/>
      <c r="U66" s="371"/>
      <c r="V66" s="252"/>
      <c r="W66" s="264"/>
      <c r="X66" s="264"/>
      <c r="Y66" s="264"/>
      <c r="Z66" s="264"/>
      <c r="AA66" s="264"/>
    </row>
    <row r="67" spans="1:27" s="60" customFormat="1" ht="15" customHeight="1" x14ac:dyDescent="0.2">
      <c r="A67" s="393"/>
      <c r="B67" s="422"/>
      <c r="C67" s="507"/>
      <c r="D67" s="439"/>
      <c r="E67" s="375"/>
      <c r="F67" s="370"/>
      <c r="G67" s="31" t="s">
        <v>46</v>
      </c>
      <c r="H67" s="166"/>
      <c r="I67" s="229"/>
      <c r="J67" s="229"/>
      <c r="K67" s="231"/>
      <c r="L67" s="62"/>
      <c r="M67" s="229"/>
      <c r="N67" s="229"/>
      <c r="O67" s="41"/>
      <c r="P67" s="32"/>
      <c r="Q67" s="32"/>
      <c r="R67" s="377"/>
      <c r="S67" s="370"/>
      <c r="T67" s="370"/>
      <c r="U67" s="371"/>
      <c r="V67" s="252"/>
      <c r="W67" s="264"/>
      <c r="X67" s="264"/>
      <c r="Y67" s="264"/>
      <c r="Z67" s="264"/>
      <c r="AA67" s="264"/>
    </row>
    <row r="68" spans="1:27" s="60" customFormat="1" ht="15" customHeight="1" x14ac:dyDescent="0.2">
      <c r="A68" s="393"/>
      <c r="B68" s="422"/>
      <c r="C68" s="507"/>
      <c r="D68" s="439"/>
      <c r="E68" s="375"/>
      <c r="F68" s="370"/>
      <c r="G68" s="145" t="s">
        <v>84</v>
      </c>
      <c r="H68" s="62"/>
      <c r="I68" s="229"/>
      <c r="J68" s="229"/>
      <c r="K68" s="231"/>
      <c r="L68" s="62"/>
      <c r="M68" s="229"/>
      <c r="N68" s="229"/>
      <c r="O68" s="41"/>
      <c r="P68" s="32"/>
      <c r="Q68" s="32"/>
      <c r="R68" s="377"/>
      <c r="S68" s="370"/>
      <c r="T68" s="370"/>
      <c r="U68" s="371"/>
      <c r="V68" s="252"/>
      <c r="W68" s="264"/>
      <c r="X68" s="264"/>
      <c r="Y68" s="264"/>
      <c r="Z68" s="264"/>
      <c r="AA68" s="264"/>
    </row>
    <row r="69" spans="1:27" s="60" customFormat="1" ht="15" customHeight="1" thickBot="1" x14ac:dyDescent="0.25">
      <c r="A69" s="420"/>
      <c r="B69" s="422"/>
      <c r="C69" s="507"/>
      <c r="D69" s="439"/>
      <c r="E69" s="375"/>
      <c r="F69" s="370"/>
      <c r="G69" s="211" t="s">
        <v>13</v>
      </c>
      <c r="H69" s="66">
        <f>+H62+H63+H64+H67+H68</f>
        <v>6.5</v>
      </c>
      <c r="I69" s="55">
        <f t="shared" ref="I69:Q69" si="30">+I62+I63+I64+I67+I68</f>
        <v>0</v>
      </c>
      <c r="J69" s="55">
        <f t="shared" si="30"/>
        <v>0</v>
      </c>
      <c r="K69" s="55">
        <f t="shared" si="30"/>
        <v>6.5</v>
      </c>
      <c r="L69" s="55">
        <f t="shared" si="30"/>
        <v>210</v>
      </c>
      <c r="M69" s="55">
        <f t="shared" si="30"/>
        <v>0</v>
      </c>
      <c r="N69" s="55">
        <f t="shared" si="30"/>
        <v>0</v>
      </c>
      <c r="O69" s="55">
        <f t="shared" si="30"/>
        <v>210</v>
      </c>
      <c r="P69" s="66">
        <f t="shared" si="30"/>
        <v>144.26999999999998</v>
      </c>
      <c r="Q69" s="54">
        <f t="shared" si="30"/>
        <v>0</v>
      </c>
      <c r="R69" s="411"/>
      <c r="S69" s="55">
        <f>+S62</f>
        <v>0</v>
      </c>
      <c r="T69" s="55">
        <f>+T62</f>
        <v>1</v>
      </c>
      <c r="U69" s="56">
        <f>+U62</f>
        <v>0</v>
      </c>
      <c r="V69" s="252"/>
      <c r="W69" s="264"/>
      <c r="X69" s="264"/>
      <c r="Y69" s="264"/>
      <c r="Z69" s="264"/>
      <c r="AA69" s="264"/>
    </row>
    <row r="70" spans="1:27" s="61" customFormat="1" ht="15" customHeight="1" x14ac:dyDescent="0.2">
      <c r="A70" s="392" t="s">
        <v>18</v>
      </c>
      <c r="B70" s="422" t="s">
        <v>19</v>
      </c>
      <c r="C70" s="423" t="s">
        <v>108</v>
      </c>
      <c r="D70" s="368" t="s">
        <v>48</v>
      </c>
      <c r="E70" s="375" t="s">
        <v>103</v>
      </c>
      <c r="F70" s="425" t="s">
        <v>288</v>
      </c>
      <c r="G70" s="59" t="s">
        <v>41</v>
      </c>
      <c r="H70" s="29"/>
      <c r="I70" s="238"/>
      <c r="J70" s="238"/>
      <c r="K70" s="237"/>
      <c r="L70" s="135"/>
      <c r="M70" s="238"/>
      <c r="N70" s="238"/>
      <c r="O70" s="59"/>
      <c r="P70" s="30">
        <v>24.2</v>
      </c>
      <c r="Q70" s="30">
        <v>48.4</v>
      </c>
      <c r="R70" s="379" t="s">
        <v>105</v>
      </c>
      <c r="S70" s="374"/>
      <c r="T70" s="374">
        <v>100</v>
      </c>
      <c r="U70" s="372">
        <v>100</v>
      </c>
      <c r="V70" s="545"/>
      <c r="W70" s="546"/>
      <c r="X70" s="546"/>
      <c r="Y70" s="264"/>
      <c r="Z70" s="264"/>
      <c r="AA70" s="264"/>
    </row>
    <row r="71" spans="1:27" s="61" customFormat="1" ht="15" customHeight="1" x14ac:dyDescent="0.2">
      <c r="A71" s="393"/>
      <c r="B71" s="422"/>
      <c r="C71" s="423"/>
      <c r="D71" s="368"/>
      <c r="E71" s="375"/>
      <c r="F71" s="425"/>
      <c r="G71" s="31" t="s">
        <v>88</v>
      </c>
      <c r="H71" s="166"/>
      <c r="I71" s="229"/>
      <c r="J71" s="229"/>
      <c r="K71" s="231"/>
      <c r="L71" s="62"/>
      <c r="M71" s="229"/>
      <c r="N71" s="229"/>
      <c r="O71" s="41"/>
      <c r="P71" s="32">
        <v>2</v>
      </c>
      <c r="Q71" s="32">
        <v>3.6</v>
      </c>
      <c r="R71" s="377"/>
      <c r="S71" s="370"/>
      <c r="T71" s="370"/>
      <c r="U71" s="371"/>
      <c r="V71" s="252"/>
      <c r="W71" s="264"/>
      <c r="X71" s="264"/>
      <c r="Y71" s="264"/>
      <c r="Z71" s="264"/>
      <c r="AA71" s="264"/>
    </row>
    <row r="72" spans="1:27" s="61" customFormat="1" ht="15" customHeight="1" x14ac:dyDescent="0.2">
      <c r="A72" s="393"/>
      <c r="B72" s="422"/>
      <c r="C72" s="423"/>
      <c r="D72" s="368"/>
      <c r="E72" s="375"/>
      <c r="F72" s="425"/>
      <c r="G72" s="33" t="s">
        <v>65</v>
      </c>
      <c r="H72" s="34">
        <f>+H73+H74</f>
        <v>0</v>
      </c>
      <c r="I72" s="35">
        <f t="shared" ref="I72:Q72" si="31">+I73+I74</f>
        <v>0</v>
      </c>
      <c r="J72" s="35">
        <f t="shared" si="31"/>
        <v>0</v>
      </c>
      <c r="K72" s="37">
        <f t="shared" si="31"/>
        <v>0</v>
      </c>
      <c r="L72" s="63">
        <f t="shared" si="31"/>
        <v>0</v>
      </c>
      <c r="M72" s="35">
        <f t="shared" si="31"/>
        <v>0</v>
      </c>
      <c r="N72" s="35">
        <f t="shared" si="31"/>
        <v>0</v>
      </c>
      <c r="O72" s="36">
        <f t="shared" si="31"/>
        <v>0</v>
      </c>
      <c r="P72" s="38">
        <f t="shared" si="31"/>
        <v>0</v>
      </c>
      <c r="Q72" s="38">
        <f t="shared" si="31"/>
        <v>0</v>
      </c>
      <c r="R72" s="377"/>
      <c r="S72" s="370"/>
      <c r="T72" s="370"/>
      <c r="U72" s="371"/>
      <c r="V72" s="252"/>
      <c r="W72" s="264"/>
      <c r="X72" s="264"/>
      <c r="Y72" s="264"/>
      <c r="Z72" s="264"/>
      <c r="AA72" s="264"/>
    </row>
    <row r="73" spans="1:27" s="61" customFormat="1" ht="15" customHeight="1" x14ac:dyDescent="0.2">
      <c r="A73" s="393"/>
      <c r="B73" s="422"/>
      <c r="C73" s="423"/>
      <c r="D73" s="368"/>
      <c r="E73" s="375"/>
      <c r="F73" s="425"/>
      <c r="G73" s="126" t="s">
        <v>137</v>
      </c>
      <c r="H73" s="166"/>
      <c r="I73" s="229"/>
      <c r="J73" s="229"/>
      <c r="K73" s="231"/>
      <c r="L73" s="62"/>
      <c r="M73" s="229"/>
      <c r="N73" s="229"/>
      <c r="O73" s="41"/>
      <c r="P73" s="32"/>
      <c r="Q73" s="32"/>
      <c r="R73" s="377"/>
      <c r="S73" s="370"/>
      <c r="T73" s="370"/>
      <c r="U73" s="371"/>
      <c r="V73" s="252"/>
      <c r="W73" s="264"/>
      <c r="X73" s="264"/>
      <c r="Y73" s="264"/>
      <c r="Z73" s="264"/>
      <c r="AA73" s="264"/>
    </row>
    <row r="74" spans="1:27" s="61" customFormat="1" ht="15" customHeight="1" x14ac:dyDescent="0.2">
      <c r="A74" s="393"/>
      <c r="B74" s="422"/>
      <c r="C74" s="423"/>
      <c r="D74" s="368"/>
      <c r="E74" s="375"/>
      <c r="F74" s="425"/>
      <c r="G74" s="126" t="s">
        <v>82</v>
      </c>
      <c r="H74" s="166"/>
      <c r="I74" s="229"/>
      <c r="J74" s="229"/>
      <c r="K74" s="231"/>
      <c r="L74" s="62"/>
      <c r="M74" s="229"/>
      <c r="N74" s="229"/>
      <c r="O74" s="41"/>
      <c r="P74" s="32"/>
      <c r="Q74" s="32"/>
      <c r="R74" s="377" t="s">
        <v>145</v>
      </c>
      <c r="S74" s="370"/>
      <c r="T74" s="370"/>
      <c r="U74" s="371"/>
      <c r="V74" s="252"/>
      <c r="W74" s="264"/>
      <c r="X74" s="264"/>
      <c r="Y74" s="264"/>
      <c r="Z74" s="264"/>
      <c r="AA74" s="264"/>
    </row>
    <row r="75" spans="1:27" s="61" customFormat="1" ht="15" customHeight="1" x14ac:dyDescent="0.2">
      <c r="A75" s="393"/>
      <c r="B75" s="422"/>
      <c r="C75" s="423"/>
      <c r="D75" s="368"/>
      <c r="E75" s="375"/>
      <c r="F75" s="425"/>
      <c r="G75" s="31" t="s">
        <v>46</v>
      </c>
      <c r="H75" s="166">
        <v>287</v>
      </c>
      <c r="I75" s="229"/>
      <c r="J75" s="229"/>
      <c r="K75" s="231">
        <v>287</v>
      </c>
      <c r="L75" s="62"/>
      <c r="M75" s="229"/>
      <c r="N75" s="229"/>
      <c r="O75" s="41"/>
      <c r="P75" s="32"/>
      <c r="Q75" s="32"/>
      <c r="R75" s="377"/>
      <c r="S75" s="370"/>
      <c r="T75" s="370"/>
      <c r="U75" s="371"/>
      <c r="V75" s="252"/>
      <c r="W75" s="264"/>
      <c r="X75" s="264"/>
      <c r="Y75" s="264"/>
      <c r="Z75" s="264"/>
      <c r="AA75" s="264"/>
    </row>
    <row r="76" spans="1:27" s="61" customFormat="1" ht="14.25" customHeight="1" x14ac:dyDescent="0.2">
      <c r="A76" s="393"/>
      <c r="B76" s="422"/>
      <c r="C76" s="423"/>
      <c r="D76" s="368"/>
      <c r="E76" s="375"/>
      <c r="F76" s="425"/>
      <c r="G76" s="145" t="s">
        <v>84</v>
      </c>
      <c r="H76" s="62"/>
      <c r="I76" s="229"/>
      <c r="J76" s="229"/>
      <c r="K76" s="231"/>
      <c r="L76" s="62"/>
      <c r="M76" s="229"/>
      <c r="N76" s="229"/>
      <c r="O76" s="41"/>
      <c r="P76" s="32"/>
      <c r="Q76" s="32"/>
      <c r="R76" s="377"/>
      <c r="S76" s="370"/>
      <c r="T76" s="370"/>
      <c r="U76" s="371"/>
      <c r="V76" s="252"/>
      <c r="W76" s="264"/>
      <c r="X76" s="264"/>
      <c r="Y76" s="264"/>
      <c r="Z76" s="264"/>
      <c r="AA76" s="264"/>
    </row>
    <row r="77" spans="1:27" ht="15" customHeight="1" x14ac:dyDescent="0.2">
      <c r="A77" s="420"/>
      <c r="B77" s="422"/>
      <c r="C77" s="423"/>
      <c r="D77" s="368"/>
      <c r="E77" s="375"/>
      <c r="F77" s="425"/>
      <c r="G77" s="148" t="s">
        <v>13</v>
      </c>
      <c r="H77" s="45">
        <f>+H70+H71+H72+H75+H76</f>
        <v>287</v>
      </c>
      <c r="I77" s="44">
        <f t="shared" ref="I77:Q77" si="32">+I70+I71+I72+I75+I76</f>
        <v>0</v>
      </c>
      <c r="J77" s="44">
        <f t="shared" si="32"/>
        <v>0</v>
      </c>
      <c r="K77" s="44">
        <f t="shared" si="32"/>
        <v>287</v>
      </c>
      <c r="L77" s="44">
        <f t="shared" si="32"/>
        <v>0</v>
      </c>
      <c r="M77" s="44">
        <f t="shared" si="32"/>
        <v>0</v>
      </c>
      <c r="N77" s="44">
        <f t="shared" si="32"/>
        <v>0</v>
      </c>
      <c r="O77" s="44">
        <f t="shared" si="32"/>
        <v>0</v>
      </c>
      <c r="P77" s="45">
        <f t="shared" si="32"/>
        <v>26.2</v>
      </c>
      <c r="Q77" s="46">
        <f t="shared" si="32"/>
        <v>52</v>
      </c>
      <c r="R77" s="377"/>
      <c r="S77" s="44">
        <f>+S70</f>
        <v>0</v>
      </c>
      <c r="T77" s="44">
        <f>+T70</f>
        <v>100</v>
      </c>
      <c r="U77" s="49">
        <f>+U70</f>
        <v>100</v>
      </c>
    </row>
    <row r="78" spans="1:27" s="61" customFormat="1" ht="15" customHeight="1" x14ac:dyDescent="0.2">
      <c r="A78" s="392" t="s">
        <v>18</v>
      </c>
      <c r="B78" s="422" t="s">
        <v>19</v>
      </c>
      <c r="C78" s="423" t="s">
        <v>109</v>
      </c>
      <c r="D78" s="368" t="s">
        <v>150</v>
      </c>
      <c r="E78" s="375" t="s">
        <v>97</v>
      </c>
      <c r="F78" s="425">
        <v>1</v>
      </c>
      <c r="G78" s="205" t="s">
        <v>41</v>
      </c>
      <c r="H78" s="62"/>
      <c r="I78" s="229"/>
      <c r="J78" s="229"/>
      <c r="K78" s="231"/>
      <c r="L78" s="62"/>
      <c r="M78" s="229"/>
      <c r="N78" s="229"/>
      <c r="O78" s="41"/>
      <c r="P78" s="32"/>
      <c r="Q78" s="32"/>
      <c r="R78" s="377" t="s">
        <v>53</v>
      </c>
      <c r="S78" s="370"/>
      <c r="T78" s="370"/>
      <c r="U78" s="371"/>
      <c r="V78" s="252"/>
      <c r="W78" s="264"/>
      <c r="X78" s="264"/>
      <c r="Y78" s="264"/>
      <c r="Z78" s="264"/>
      <c r="AA78" s="264"/>
    </row>
    <row r="79" spans="1:27" s="61" customFormat="1" ht="15" customHeight="1" x14ac:dyDescent="0.2">
      <c r="A79" s="393"/>
      <c r="B79" s="422"/>
      <c r="C79" s="423"/>
      <c r="D79" s="368"/>
      <c r="E79" s="375"/>
      <c r="F79" s="425"/>
      <c r="G79" s="145" t="s">
        <v>88</v>
      </c>
      <c r="H79" s="62"/>
      <c r="I79" s="229"/>
      <c r="J79" s="229"/>
      <c r="K79" s="231"/>
      <c r="L79" s="62"/>
      <c r="M79" s="229"/>
      <c r="N79" s="229"/>
      <c r="O79" s="41"/>
      <c r="P79" s="32"/>
      <c r="Q79" s="32"/>
      <c r="R79" s="377"/>
      <c r="S79" s="370"/>
      <c r="T79" s="370"/>
      <c r="U79" s="371"/>
      <c r="V79" s="252"/>
      <c r="W79" s="264"/>
      <c r="X79" s="264"/>
      <c r="Y79" s="264"/>
      <c r="Z79" s="264"/>
      <c r="AA79" s="264"/>
    </row>
    <row r="80" spans="1:27" s="61" customFormat="1" ht="15" customHeight="1" x14ac:dyDescent="0.2">
      <c r="A80" s="393"/>
      <c r="B80" s="422"/>
      <c r="C80" s="423"/>
      <c r="D80" s="368"/>
      <c r="E80" s="375"/>
      <c r="F80" s="425"/>
      <c r="G80" s="146" t="s">
        <v>65</v>
      </c>
      <c r="H80" s="63">
        <f>+H81+H82</f>
        <v>15.5</v>
      </c>
      <c r="I80" s="35">
        <f t="shared" ref="I80:Q80" si="33">+I81+I82</f>
        <v>0</v>
      </c>
      <c r="J80" s="35">
        <f t="shared" si="33"/>
        <v>0</v>
      </c>
      <c r="K80" s="35">
        <f t="shared" si="33"/>
        <v>15.5</v>
      </c>
      <c r="L80" s="35">
        <f t="shared" si="33"/>
        <v>0</v>
      </c>
      <c r="M80" s="35">
        <f t="shared" si="33"/>
        <v>0</v>
      </c>
      <c r="N80" s="35">
        <f t="shared" si="33"/>
        <v>0</v>
      </c>
      <c r="O80" s="35">
        <f t="shared" si="33"/>
        <v>0</v>
      </c>
      <c r="P80" s="63">
        <f t="shared" si="33"/>
        <v>0</v>
      </c>
      <c r="Q80" s="34">
        <f t="shared" si="33"/>
        <v>0</v>
      </c>
      <c r="R80" s="377"/>
      <c r="S80" s="370"/>
      <c r="T80" s="370"/>
      <c r="U80" s="371"/>
      <c r="V80" s="252"/>
      <c r="W80" s="264"/>
      <c r="X80" s="264"/>
      <c r="Y80" s="264"/>
      <c r="Z80" s="264"/>
      <c r="AA80" s="264"/>
    </row>
    <row r="81" spans="1:27" s="61" customFormat="1" ht="15" customHeight="1" x14ac:dyDescent="0.2">
      <c r="A81" s="393"/>
      <c r="B81" s="422"/>
      <c r="C81" s="423"/>
      <c r="D81" s="368"/>
      <c r="E81" s="375"/>
      <c r="F81" s="425"/>
      <c r="G81" s="147" t="s">
        <v>137</v>
      </c>
      <c r="H81" s="62"/>
      <c r="I81" s="229"/>
      <c r="J81" s="229"/>
      <c r="K81" s="231"/>
      <c r="L81" s="62"/>
      <c r="M81" s="229"/>
      <c r="N81" s="229"/>
      <c r="O81" s="41"/>
      <c r="P81" s="32"/>
      <c r="Q81" s="32"/>
      <c r="R81" s="377"/>
      <c r="S81" s="370"/>
      <c r="T81" s="370"/>
      <c r="U81" s="371"/>
      <c r="V81" s="252"/>
      <c r="W81" s="264"/>
      <c r="X81" s="264"/>
      <c r="Y81" s="264"/>
      <c r="Z81" s="264"/>
      <c r="AA81" s="264"/>
    </row>
    <row r="82" spans="1:27" s="61" customFormat="1" ht="15" customHeight="1" x14ac:dyDescent="0.2">
      <c r="A82" s="393"/>
      <c r="B82" s="422"/>
      <c r="C82" s="423"/>
      <c r="D82" s="368"/>
      <c r="E82" s="375"/>
      <c r="F82" s="425"/>
      <c r="G82" s="126" t="s">
        <v>82</v>
      </c>
      <c r="H82" s="166">
        <v>15.5</v>
      </c>
      <c r="I82" s="229"/>
      <c r="J82" s="229"/>
      <c r="K82" s="231">
        <v>15.5</v>
      </c>
      <c r="L82" s="62"/>
      <c r="M82" s="229"/>
      <c r="N82" s="229"/>
      <c r="O82" s="41"/>
      <c r="P82" s="32"/>
      <c r="Q82" s="32"/>
      <c r="R82" s="377"/>
      <c r="S82" s="370"/>
      <c r="T82" s="370"/>
      <c r="U82" s="371"/>
      <c r="V82" s="252"/>
      <c r="W82" s="264"/>
      <c r="X82" s="264"/>
      <c r="Y82" s="264"/>
      <c r="Z82" s="264"/>
      <c r="AA82" s="264"/>
    </row>
    <row r="83" spans="1:27" s="61" customFormat="1" ht="15" customHeight="1" x14ac:dyDescent="0.2">
      <c r="A83" s="393"/>
      <c r="B83" s="422"/>
      <c r="C83" s="423"/>
      <c r="D83" s="368"/>
      <c r="E83" s="375"/>
      <c r="F83" s="425"/>
      <c r="G83" s="31" t="s">
        <v>46</v>
      </c>
      <c r="H83" s="166"/>
      <c r="I83" s="229"/>
      <c r="J83" s="229"/>
      <c r="K83" s="231"/>
      <c r="L83" s="62"/>
      <c r="M83" s="229"/>
      <c r="N83" s="229"/>
      <c r="O83" s="41"/>
      <c r="P83" s="32"/>
      <c r="Q83" s="32"/>
      <c r="R83" s="377"/>
      <c r="S83" s="370"/>
      <c r="T83" s="370"/>
      <c r="U83" s="371"/>
      <c r="V83" s="252"/>
      <c r="W83" s="264"/>
      <c r="X83" s="264"/>
      <c r="Y83" s="264"/>
      <c r="Z83" s="264"/>
      <c r="AA83" s="264"/>
    </row>
    <row r="84" spans="1:27" s="61" customFormat="1" ht="15" customHeight="1" x14ac:dyDescent="0.2">
      <c r="A84" s="393"/>
      <c r="B84" s="422"/>
      <c r="C84" s="423"/>
      <c r="D84" s="368"/>
      <c r="E84" s="375"/>
      <c r="F84" s="425"/>
      <c r="G84" s="31" t="s">
        <v>84</v>
      </c>
      <c r="H84" s="166"/>
      <c r="I84" s="229"/>
      <c r="J84" s="229"/>
      <c r="K84" s="231"/>
      <c r="L84" s="62"/>
      <c r="M84" s="229"/>
      <c r="N84" s="229"/>
      <c r="O84" s="41"/>
      <c r="P84" s="32"/>
      <c r="Q84" s="32"/>
      <c r="R84" s="377"/>
      <c r="S84" s="370"/>
      <c r="T84" s="370"/>
      <c r="U84" s="371"/>
      <c r="V84" s="252"/>
      <c r="W84" s="264"/>
      <c r="X84" s="264"/>
      <c r="Y84" s="264"/>
      <c r="Z84" s="264"/>
      <c r="AA84" s="264"/>
    </row>
    <row r="85" spans="1:27" ht="15" customHeight="1" x14ac:dyDescent="0.2">
      <c r="A85" s="420"/>
      <c r="B85" s="422"/>
      <c r="C85" s="423"/>
      <c r="D85" s="368"/>
      <c r="E85" s="375"/>
      <c r="F85" s="425"/>
      <c r="G85" s="148" t="s">
        <v>13</v>
      </c>
      <c r="H85" s="45">
        <f>+H78+H79+H80+H83+H84</f>
        <v>15.5</v>
      </c>
      <c r="I85" s="44">
        <f t="shared" ref="I85:Q85" si="34">+I78+I79+I80+I83+I84</f>
        <v>0</v>
      </c>
      <c r="J85" s="44">
        <f t="shared" si="34"/>
        <v>0</v>
      </c>
      <c r="K85" s="49">
        <f t="shared" si="34"/>
        <v>15.5</v>
      </c>
      <c r="L85" s="44">
        <f t="shared" si="34"/>
        <v>0</v>
      </c>
      <c r="M85" s="44">
        <f t="shared" si="34"/>
        <v>0</v>
      </c>
      <c r="N85" s="44">
        <f t="shared" si="34"/>
        <v>0</v>
      </c>
      <c r="O85" s="44">
        <f t="shared" si="34"/>
        <v>0</v>
      </c>
      <c r="P85" s="46">
        <f t="shared" si="34"/>
        <v>0</v>
      </c>
      <c r="Q85" s="46">
        <f t="shared" si="34"/>
        <v>0</v>
      </c>
      <c r="R85" s="377"/>
      <c r="S85" s="44">
        <f>+S78</f>
        <v>0</v>
      </c>
      <c r="T85" s="44">
        <f>+T78</f>
        <v>0</v>
      </c>
      <c r="U85" s="49">
        <f>+U78</f>
        <v>0</v>
      </c>
    </row>
    <row r="86" spans="1:27" s="64" customFormat="1" ht="15" customHeight="1" x14ac:dyDescent="0.2">
      <c r="A86" s="392" t="s">
        <v>18</v>
      </c>
      <c r="B86" s="422" t="s">
        <v>19</v>
      </c>
      <c r="C86" s="423" t="s">
        <v>110</v>
      </c>
      <c r="D86" s="378" t="s">
        <v>161</v>
      </c>
      <c r="E86" s="375" t="s">
        <v>61</v>
      </c>
      <c r="F86" s="425">
        <v>1</v>
      </c>
      <c r="G86" s="205" t="s">
        <v>41</v>
      </c>
      <c r="H86" s="62"/>
      <c r="I86" s="229"/>
      <c r="J86" s="229"/>
      <c r="K86" s="231"/>
      <c r="L86" s="62"/>
      <c r="M86" s="229"/>
      <c r="N86" s="229"/>
      <c r="O86" s="41"/>
      <c r="P86" s="32"/>
      <c r="Q86" s="32"/>
      <c r="R86" s="377" t="s">
        <v>53</v>
      </c>
      <c r="S86" s="370"/>
      <c r="T86" s="370"/>
      <c r="U86" s="371">
        <v>1</v>
      </c>
      <c r="V86" s="549"/>
      <c r="W86" s="550"/>
      <c r="X86" s="550"/>
      <c r="Y86" s="550"/>
      <c r="Z86" s="264"/>
      <c r="AA86" s="264"/>
    </row>
    <row r="87" spans="1:27" s="64" customFormat="1" ht="15" customHeight="1" x14ac:dyDescent="0.2">
      <c r="A87" s="393"/>
      <c r="B87" s="422"/>
      <c r="C87" s="423"/>
      <c r="D87" s="378"/>
      <c r="E87" s="375"/>
      <c r="F87" s="425"/>
      <c r="G87" s="145" t="s">
        <v>88</v>
      </c>
      <c r="H87" s="62"/>
      <c r="I87" s="229"/>
      <c r="J87" s="229"/>
      <c r="K87" s="231"/>
      <c r="L87" s="171"/>
      <c r="M87" s="169"/>
      <c r="N87" s="169"/>
      <c r="O87" s="172"/>
      <c r="P87" s="32"/>
      <c r="Q87" s="32"/>
      <c r="R87" s="377"/>
      <c r="S87" s="370"/>
      <c r="T87" s="370"/>
      <c r="U87" s="371"/>
      <c r="V87" s="253"/>
      <c r="W87" s="264"/>
      <c r="X87" s="264"/>
      <c r="Y87" s="264"/>
      <c r="Z87" s="264"/>
      <c r="AA87" s="264"/>
    </row>
    <row r="88" spans="1:27" s="64" customFormat="1" ht="15" customHeight="1" x14ac:dyDescent="0.2">
      <c r="A88" s="393"/>
      <c r="B88" s="422"/>
      <c r="C88" s="423"/>
      <c r="D88" s="378"/>
      <c r="E88" s="375"/>
      <c r="F88" s="425"/>
      <c r="G88" s="33" t="s">
        <v>65</v>
      </c>
      <c r="H88" s="34">
        <f>+H89+H90</f>
        <v>40</v>
      </c>
      <c r="I88" s="35">
        <f t="shared" ref="I88:O88" si="35">+I89+I90</f>
        <v>0</v>
      </c>
      <c r="J88" s="35">
        <f t="shared" si="35"/>
        <v>0</v>
      </c>
      <c r="K88" s="37">
        <f t="shared" si="35"/>
        <v>40</v>
      </c>
      <c r="L88" s="35">
        <f t="shared" si="35"/>
        <v>0</v>
      </c>
      <c r="M88" s="35">
        <f t="shared" si="35"/>
        <v>0</v>
      </c>
      <c r="N88" s="35">
        <f t="shared" si="35"/>
        <v>0</v>
      </c>
      <c r="O88" s="35">
        <f t="shared" si="35"/>
        <v>0</v>
      </c>
      <c r="P88" s="38">
        <f t="shared" ref="P88:Q88" si="36">+P89+P90</f>
        <v>167</v>
      </c>
      <c r="Q88" s="38">
        <f t="shared" si="36"/>
        <v>153</v>
      </c>
      <c r="R88" s="377"/>
      <c r="S88" s="370"/>
      <c r="T88" s="370"/>
      <c r="U88" s="371"/>
      <c r="V88" s="253"/>
      <c r="W88" s="264"/>
      <c r="X88" s="264"/>
      <c r="Y88" s="264"/>
      <c r="Z88" s="264"/>
      <c r="AA88" s="264"/>
    </row>
    <row r="89" spans="1:27" s="64" customFormat="1" ht="15" customHeight="1" x14ac:dyDescent="0.2">
      <c r="A89" s="393"/>
      <c r="B89" s="422"/>
      <c r="C89" s="423"/>
      <c r="D89" s="378"/>
      <c r="E89" s="375"/>
      <c r="F89" s="425"/>
      <c r="G89" s="126" t="s">
        <v>137</v>
      </c>
      <c r="H89" s="166"/>
      <c r="I89" s="229"/>
      <c r="J89" s="229"/>
      <c r="K89" s="231"/>
      <c r="L89" s="171"/>
      <c r="M89" s="169"/>
      <c r="N89" s="169"/>
      <c r="O89" s="172"/>
      <c r="P89" s="32"/>
      <c r="Q89" s="32"/>
      <c r="R89" s="377"/>
      <c r="S89" s="370"/>
      <c r="T89" s="370"/>
      <c r="U89" s="371"/>
      <c r="V89" s="253"/>
      <c r="W89" s="264"/>
      <c r="X89" s="264"/>
      <c r="Y89" s="264"/>
      <c r="Z89" s="264"/>
      <c r="AA89" s="264"/>
    </row>
    <row r="90" spans="1:27" s="64" customFormat="1" ht="15" customHeight="1" x14ac:dyDescent="0.2">
      <c r="A90" s="393"/>
      <c r="B90" s="422"/>
      <c r="C90" s="423"/>
      <c r="D90" s="378"/>
      <c r="E90" s="375"/>
      <c r="F90" s="425"/>
      <c r="G90" s="126" t="s">
        <v>82</v>
      </c>
      <c r="H90" s="166">
        <v>40</v>
      </c>
      <c r="I90" s="229"/>
      <c r="J90" s="229"/>
      <c r="K90" s="231">
        <v>40</v>
      </c>
      <c r="L90" s="62"/>
      <c r="M90" s="229"/>
      <c r="N90" s="229"/>
      <c r="O90" s="41"/>
      <c r="P90" s="32">
        <v>167</v>
      </c>
      <c r="Q90" s="32">
        <v>153</v>
      </c>
      <c r="R90" s="377"/>
      <c r="S90" s="370"/>
      <c r="T90" s="370"/>
      <c r="U90" s="371"/>
      <c r="V90" s="253"/>
      <c r="W90" s="264"/>
      <c r="X90" s="264"/>
      <c r="Y90" s="264"/>
      <c r="Z90" s="264"/>
      <c r="AA90" s="264"/>
    </row>
    <row r="91" spans="1:27" s="64" customFormat="1" ht="15" customHeight="1" x14ac:dyDescent="0.2">
      <c r="A91" s="393"/>
      <c r="B91" s="422"/>
      <c r="C91" s="423"/>
      <c r="D91" s="378"/>
      <c r="E91" s="375"/>
      <c r="F91" s="425"/>
      <c r="G91" s="31" t="s">
        <v>46</v>
      </c>
      <c r="H91" s="166"/>
      <c r="I91" s="229"/>
      <c r="J91" s="229"/>
      <c r="K91" s="231"/>
      <c r="L91" s="62"/>
      <c r="M91" s="229"/>
      <c r="N91" s="229"/>
      <c r="O91" s="41"/>
      <c r="P91" s="32">
        <v>793</v>
      </c>
      <c r="Q91" s="32">
        <v>728</v>
      </c>
      <c r="R91" s="377"/>
      <c r="S91" s="370"/>
      <c r="T91" s="370"/>
      <c r="U91" s="371"/>
      <c r="V91" s="253"/>
      <c r="W91" s="264"/>
      <c r="X91" s="264"/>
      <c r="Y91" s="264"/>
      <c r="Z91" s="264"/>
      <c r="AA91" s="264"/>
    </row>
    <row r="92" spans="1:27" s="64" customFormat="1" ht="15" customHeight="1" x14ac:dyDescent="0.2">
      <c r="A92" s="393"/>
      <c r="B92" s="422"/>
      <c r="C92" s="423"/>
      <c r="D92" s="378"/>
      <c r="E92" s="375"/>
      <c r="F92" s="425"/>
      <c r="G92" s="31" t="s">
        <v>84</v>
      </c>
      <c r="H92" s="166"/>
      <c r="I92" s="229"/>
      <c r="J92" s="229"/>
      <c r="K92" s="231"/>
      <c r="L92" s="62"/>
      <c r="M92" s="229"/>
      <c r="N92" s="229"/>
      <c r="O92" s="41"/>
      <c r="P92" s="32"/>
      <c r="Q92" s="32"/>
      <c r="R92" s="377"/>
      <c r="S92" s="370"/>
      <c r="T92" s="370"/>
      <c r="U92" s="371"/>
      <c r="V92" s="253"/>
      <c r="W92" s="264"/>
      <c r="X92" s="264"/>
      <c r="Y92" s="264"/>
      <c r="Z92" s="264"/>
      <c r="AA92" s="264"/>
    </row>
    <row r="93" spans="1:27" ht="15" customHeight="1" x14ac:dyDescent="0.2">
      <c r="A93" s="420"/>
      <c r="B93" s="422"/>
      <c r="C93" s="423"/>
      <c r="D93" s="378"/>
      <c r="E93" s="375"/>
      <c r="F93" s="425"/>
      <c r="G93" s="148" t="s">
        <v>13</v>
      </c>
      <c r="H93" s="45">
        <f>+H86+H87+H88+H91+H92</f>
        <v>40</v>
      </c>
      <c r="I93" s="44">
        <f t="shared" ref="I93:Q93" si="37">+I86+I87+I88+I91+I92</f>
        <v>0</v>
      </c>
      <c r="J93" s="44">
        <f t="shared" si="37"/>
        <v>0</v>
      </c>
      <c r="K93" s="49">
        <f t="shared" si="37"/>
        <v>40</v>
      </c>
      <c r="L93" s="45">
        <f t="shared" si="37"/>
        <v>0</v>
      </c>
      <c r="M93" s="44">
        <f t="shared" si="37"/>
        <v>0</v>
      </c>
      <c r="N93" s="44">
        <f t="shared" si="37"/>
        <v>0</v>
      </c>
      <c r="O93" s="49">
        <f t="shared" si="37"/>
        <v>0</v>
      </c>
      <c r="P93" s="46">
        <f t="shared" si="37"/>
        <v>960</v>
      </c>
      <c r="Q93" s="46">
        <f t="shared" si="37"/>
        <v>881</v>
      </c>
      <c r="R93" s="377"/>
      <c r="S93" s="44">
        <f>+S86</f>
        <v>0</v>
      </c>
      <c r="T93" s="44">
        <f>+T86</f>
        <v>0</v>
      </c>
      <c r="U93" s="49">
        <f>+U86</f>
        <v>1</v>
      </c>
    </row>
    <row r="94" spans="1:27" s="64" customFormat="1" ht="15" customHeight="1" x14ac:dyDescent="0.2">
      <c r="A94" s="392" t="s">
        <v>18</v>
      </c>
      <c r="B94" s="422" t="s">
        <v>19</v>
      </c>
      <c r="C94" s="423" t="s">
        <v>112</v>
      </c>
      <c r="D94" s="378" t="s">
        <v>256</v>
      </c>
      <c r="E94" s="424" t="s">
        <v>62</v>
      </c>
      <c r="F94" s="425">
        <v>1</v>
      </c>
      <c r="G94" s="205" t="s">
        <v>41</v>
      </c>
      <c r="H94" s="62"/>
      <c r="I94" s="229"/>
      <c r="J94" s="229"/>
      <c r="K94" s="231"/>
      <c r="L94" s="62">
        <v>117.3</v>
      </c>
      <c r="M94" s="229">
        <v>0.86</v>
      </c>
      <c r="N94" s="229">
        <v>0.85</v>
      </c>
      <c r="O94" s="41">
        <f>+L94-M94</f>
        <v>116.44</v>
      </c>
      <c r="P94" s="32">
        <v>273.7</v>
      </c>
      <c r="Q94" s="32"/>
      <c r="R94" s="411" t="s">
        <v>130</v>
      </c>
      <c r="S94" s="307"/>
      <c r="T94" s="307">
        <v>1</v>
      </c>
      <c r="U94" s="310"/>
      <c r="V94" s="253"/>
      <c r="W94" s="264"/>
      <c r="X94" s="264"/>
      <c r="Y94" s="264"/>
      <c r="Z94" s="264"/>
      <c r="AA94" s="264"/>
    </row>
    <row r="95" spans="1:27" s="64" customFormat="1" ht="15" customHeight="1" x14ac:dyDescent="0.2">
      <c r="A95" s="393"/>
      <c r="B95" s="422"/>
      <c r="C95" s="423"/>
      <c r="D95" s="378"/>
      <c r="E95" s="424"/>
      <c r="F95" s="425"/>
      <c r="G95" s="31" t="s">
        <v>88</v>
      </c>
      <c r="H95" s="166"/>
      <c r="I95" s="229"/>
      <c r="J95" s="229"/>
      <c r="K95" s="231"/>
      <c r="L95" s="62">
        <v>10.35</v>
      </c>
      <c r="M95" s="229">
        <v>0.08</v>
      </c>
      <c r="N95" s="229">
        <v>0.08</v>
      </c>
      <c r="O95" s="41">
        <f>+L95-M95</f>
        <v>10.27</v>
      </c>
      <c r="P95" s="32">
        <v>24.15</v>
      </c>
      <c r="Q95" s="32"/>
      <c r="R95" s="385"/>
      <c r="S95" s="308"/>
      <c r="T95" s="308"/>
      <c r="U95" s="311"/>
      <c r="V95" s="253"/>
      <c r="W95" s="264"/>
      <c r="X95" s="264"/>
      <c r="Y95" s="264"/>
      <c r="Z95" s="264"/>
      <c r="AA95" s="264"/>
    </row>
    <row r="96" spans="1:27" s="64" customFormat="1" ht="15" customHeight="1" x14ac:dyDescent="0.2">
      <c r="A96" s="393"/>
      <c r="B96" s="422"/>
      <c r="C96" s="423"/>
      <c r="D96" s="378"/>
      <c r="E96" s="424"/>
      <c r="F96" s="425"/>
      <c r="G96" s="33" t="s">
        <v>65</v>
      </c>
      <c r="H96" s="34">
        <f>+H97+H98</f>
        <v>0</v>
      </c>
      <c r="I96" s="35">
        <f t="shared" ref="I96:P96" si="38">+I97+I98</f>
        <v>0</v>
      </c>
      <c r="J96" s="35">
        <f t="shared" si="38"/>
        <v>0</v>
      </c>
      <c r="K96" s="37">
        <f t="shared" si="38"/>
        <v>0</v>
      </c>
      <c r="L96" s="63">
        <f t="shared" si="38"/>
        <v>69.95</v>
      </c>
      <c r="M96" s="35">
        <f t="shared" si="38"/>
        <v>0.09</v>
      </c>
      <c r="N96" s="35">
        <f t="shared" si="38"/>
        <v>0.08</v>
      </c>
      <c r="O96" s="36">
        <f t="shared" si="38"/>
        <v>69.86</v>
      </c>
      <c r="P96" s="38">
        <f t="shared" si="38"/>
        <v>24.15</v>
      </c>
      <c r="Q96" s="38"/>
      <c r="R96" s="385"/>
      <c r="S96" s="308"/>
      <c r="T96" s="308"/>
      <c r="U96" s="311"/>
      <c r="V96" s="253"/>
      <c r="W96" s="264"/>
      <c r="X96" s="264"/>
      <c r="Y96" s="264"/>
      <c r="Z96" s="264"/>
      <c r="AA96" s="264"/>
    </row>
    <row r="97" spans="1:27" s="64" customFormat="1" ht="15" customHeight="1" x14ac:dyDescent="0.2">
      <c r="A97" s="393"/>
      <c r="B97" s="422"/>
      <c r="C97" s="423"/>
      <c r="D97" s="378"/>
      <c r="E97" s="424"/>
      <c r="F97" s="425"/>
      <c r="G97" s="126" t="s">
        <v>137</v>
      </c>
      <c r="H97" s="166"/>
      <c r="I97" s="229"/>
      <c r="J97" s="229"/>
      <c r="K97" s="231"/>
      <c r="L97" s="62">
        <v>0.09</v>
      </c>
      <c r="M97" s="229">
        <v>0.09</v>
      </c>
      <c r="N97" s="229">
        <v>0.08</v>
      </c>
      <c r="O97" s="41">
        <f>+L97-M97</f>
        <v>0</v>
      </c>
      <c r="P97" s="32"/>
      <c r="Q97" s="32"/>
      <c r="R97" s="412"/>
      <c r="S97" s="309"/>
      <c r="T97" s="309"/>
      <c r="U97" s="312"/>
      <c r="V97" s="254"/>
      <c r="W97" s="264"/>
      <c r="X97" s="264"/>
      <c r="Y97" s="264"/>
      <c r="Z97" s="264"/>
      <c r="AA97" s="264"/>
    </row>
    <row r="98" spans="1:27" s="64" customFormat="1" ht="15" customHeight="1" x14ac:dyDescent="0.2">
      <c r="A98" s="393"/>
      <c r="B98" s="422"/>
      <c r="C98" s="423"/>
      <c r="D98" s="378"/>
      <c r="E98" s="424"/>
      <c r="F98" s="425"/>
      <c r="G98" s="126" t="s">
        <v>82</v>
      </c>
      <c r="H98" s="166"/>
      <c r="I98" s="229"/>
      <c r="J98" s="229"/>
      <c r="K98" s="231"/>
      <c r="L98" s="62">
        <v>69.86</v>
      </c>
      <c r="M98" s="229"/>
      <c r="N98" s="229"/>
      <c r="O98" s="41">
        <v>69.86</v>
      </c>
      <c r="P98" s="32">
        <v>24.15</v>
      </c>
      <c r="Q98" s="32"/>
      <c r="R98" s="411" t="s">
        <v>281</v>
      </c>
      <c r="S98" s="307">
        <v>1</v>
      </c>
      <c r="T98" s="307"/>
      <c r="U98" s="310"/>
      <c r="V98" s="253"/>
      <c r="W98" s="264"/>
      <c r="X98" s="264"/>
      <c r="Y98" s="264"/>
      <c r="Z98" s="264"/>
      <c r="AA98" s="264"/>
    </row>
    <row r="99" spans="1:27" s="64" customFormat="1" ht="15" customHeight="1" x14ac:dyDescent="0.2">
      <c r="A99" s="393"/>
      <c r="B99" s="422"/>
      <c r="C99" s="423"/>
      <c r="D99" s="378"/>
      <c r="E99" s="424"/>
      <c r="F99" s="425"/>
      <c r="G99" s="31" t="s">
        <v>46</v>
      </c>
      <c r="H99" s="166"/>
      <c r="I99" s="229"/>
      <c r="J99" s="229"/>
      <c r="K99" s="231"/>
      <c r="L99" s="62"/>
      <c r="M99" s="229"/>
      <c r="N99" s="229"/>
      <c r="O99" s="41"/>
      <c r="P99" s="32"/>
      <c r="Q99" s="32"/>
      <c r="R99" s="385"/>
      <c r="S99" s="308"/>
      <c r="T99" s="308"/>
      <c r="U99" s="311"/>
      <c r="V99" s="253"/>
      <c r="W99" s="264"/>
      <c r="X99" s="264"/>
      <c r="Y99" s="264"/>
      <c r="Z99" s="264"/>
      <c r="AA99" s="264"/>
    </row>
    <row r="100" spans="1:27" s="64" customFormat="1" ht="15" customHeight="1" x14ac:dyDescent="0.2">
      <c r="A100" s="393"/>
      <c r="B100" s="422"/>
      <c r="C100" s="423"/>
      <c r="D100" s="378"/>
      <c r="E100" s="424"/>
      <c r="F100" s="425"/>
      <c r="G100" s="31" t="s">
        <v>84</v>
      </c>
      <c r="H100" s="166"/>
      <c r="I100" s="229"/>
      <c r="J100" s="229"/>
      <c r="K100" s="231"/>
      <c r="L100" s="62"/>
      <c r="M100" s="229"/>
      <c r="N100" s="229"/>
      <c r="O100" s="41"/>
      <c r="P100" s="32"/>
      <c r="Q100" s="32"/>
      <c r="R100" s="412"/>
      <c r="S100" s="309"/>
      <c r="T100" s="309"/>
      <c r="U100" s="312"/>
      <c r="V100" s="253">
        <f>+P101+L101</f>
        <v>519.59999999999991</v>
      </c>
      <c r="W100" s="264"/>
      <c r="X100" s="264"/>
      <c r="Y100" s="264"/>
      <c r="Z100" s="264"/>
      <c r="AA100" s="264"/>
    </row>
    <row r="101" spans="1:27" s="64" customFormat="1" ht="15" customHeight="1" x14ac:dyDescent="0.2">
      <c r="A101" s="420"/>
      <c r="B101" s="422"/>
      <c r="C101" s="423"/>
      <c r="D101" s="378"/>
      <c r="E101" s="424"/>
      <c r="F101" s="425"/>
      <c r="G101" s="148" t="s">
        <v>13</v>
      </c>
      <c r="H101" s="45">
        <f>+H94+H95+H96+H99+H100</f>
        <v>0</v>
      </c>
      <c r="I101" s="44">
        <f t="shared" ref="I101:Q101" si="39">+I94+I95+I96+I99+I100</f>
        <v>0</v>
      </c>
      <c r="J101" s="44">
        <f t="shared" si="39"/>
        <v>0</v>
      </c>
      <c r="K101" s="44">
        <f t="shared" si="39"/>
        <v>0</v>
      </c>
      <c r="L101" s="44">
        <f t="shared" si="39"/>
        <v>197.6</v>
      </c>
      <c r="M101" s="44">
        <f t="shared" si="39"/>
        <v>1.03</v>
      </c>
      <c r="N101" s="44">
        <f t="shared" si="39"/>
        <v>1.01</v>
      </c>
      <c r="O101" s="44">
        <f t="shared" si="39"/>
        <v>196.57</v>
      </c>
      <c r="P101" s="45">
        <f t="shared" si="39"/>
        <v>321.99999999999994</v>
      </c>
      <c r="Q101" s="46">
        <f t="shared" si="39"/>
        <v>0</v>
      </c>
      <c r="R101" s="46"/>
      <c r="S101" s="44">
        <v>1</v>
      </c>
      <c r="T101" s="44">
        <f>+T94</f>
        <v>1</v>
      </c>
      <c r="U101" s="49">
        <f>+U94</f>
        <v>0</v>
      </c>
      <c r="V101" s="253"/>
      <c r="W101" s="264"/>
      <c r="X101" s="264"/>
      <c r="Y101" s="264"/>
      <c r="Z101" s="264"/>
      <c r="AA101" s="264"/>
    </row>
    <row r="102" spans="1:27" s="64" customFormat="1" ht="15" customHeight="1" x14ac:dyDescent="0.2">
      <c r="A102" s="392" t="s">
        <v>18</v>
      </c>
      <c r="B102" s="422" t="s">
        <v>19</v>
      </c>
      <c r="C102" s="423" t="s">
        <v>113</v>
      </c>
      <c r="D102" s="368" t="s">
        <v>98</v>
      </c>
      <c r="E102" s="424" t="s">
        <v>62</v>
      </c>
      <c r="F102" s="425">
        <v>1</v>
      </c>
      <c r="G102" s="205" t="s">
        <v>41</v>
      </c>
      <c r="H102" s="62"/>
      <c r="I102" s="229"/>
      <c r="J102" s="229"/>
      <c r="K102" s="231"/>
      <c r="L102" s="62"/>
      <c r="M102" s="229"/>
      <c r="N102" s="229"/>
      <c r="O102" s="41"/>
      <c r="P102" s="32"/>
      <c r="Q102" s="32"/>
      <c r="R102" s="377" t="s">
        <v>53</v>
      </c>
      <c r="S102" s="370"/>
      <c r="T102" s="370"/>
      <c r="U102" s="371">
        <v>1</v>
      </c>
      <c r="V102" s="253"/>
      <c r="W102" s="264"/>
      <c r="X102" s="264"/>
      <c r="Y102" s="264"/>
      <c r="Z102" s="264"/>
      <c r="AA102" s="264"/>
    </row>
    <row r="103" spans="1:27" s="64" customFormat="1" ht="15" customHeight="1" x14ac:dyDescent="0.2">
      <c r="A103" s="393"/>
      <c r="B103" s="422"/>
      <c r="C103" s="423"/>
      <c r="D103" s="368"/>
      <c r="E103" s="424"/>
      <c r="F103" s="425"/>
      <c r="G103" s="31" t="s">
        <v>88</v>
      </c>
      <c r="H103" s="166"/>
      <c r="I103" s="229"/>
      <c r="J103" s="229"/>
      <c r="K103" s="231"/>
      <c r="L103" s="62"/>
      <c r="M103" s="229"/>
      <c r="N103" s="229"/>
      <c r="O103" s="41"/>
      <c r="P103" s="32"/>
      <c r="Q103" s="32"/>
      <c r="R103" s="377"/>
      <c r="S103" s="370"/>
      <c r="T103" s="370"/>
      <c r="U103" s="371"/>
      <c r="V103" s="253"/>
      <c r="W103" s="264"/>
      <c r="X103" s="264"/>
      <c r="Y103" s="264"/>
      <c r="Z103" s="264"/>
      <c r="AA103" s="264"/>
    </row>
    <row r="104" spans="1:27" s="64" customFormat="1" ht="15" customHeight="1" x14ac:dyDescent="0.2">
      <c r="A104" s="393"/>
      <c r="B104" s="422"/>
      <c r="C104" s="423"/>
      <c r="D104" s="368"/>
      <c r="E104" s="424"/>
      <c r="F104" s="425"/>
      <c r="G104" s="33" t="s">
        <v>65</v>
      </c>
      <c r="H104" s="34">
        <f>+H105+H106</f>
        <v>0</v>
      </c>
      <c r="I104" s="35">
        <f t="shared" ref="I104:Q104" si="40">+I105+I106</f>
        <v>0</v>
      </c>
      <c r="J104" s="35">
        <f t="shared" si="40"/>
        <v>0</v>
      </c>
      <c r="K104" s="37">
        <f t="shared" si="40"/>
        <v>0</v>
      </c>
      <c r="L104" s="63">
        <f t="shared" si="40"/>
        <v>0</v>
      </c>
      <c r="M104" s="35">
        <f t="shared" si="40"/>
        <v>0</v>
      </c>
      <c r="N104" s="35">
        <f t="shared" si="40"/>
        <v>0</v>
      </c>
      <c r="O104" s="36">
        <f t="shared" si="40"/>
        <v>0</v>
      </c>
      <c r="P104" s="38">
        <f t="shared" si="40"/>
        <v>15.6</v>
      </c>
      <c r="Q104" s="38">
        <f t="shared" si="40"/>
        <v>23.5</v>
      </c>
      <c r="R104" s="377"/>
      <c r="S104" s="370"/>
      <c r="T104" s="370"/>
      <c r="U104" s="371"/>
      <c r="V104" s="253"/>
      <c r="W104" s="264"/>
      <c r="X104" s="264"/>
      <c r="Y104" s="264"/>
      <c r="Z104" s="264"/>
      <c r="AA104" s="264"/>
    </row>
    <row r="105" spans="1:27" s="64" customFormat="1" ht="15" customHeight="1" x14ac:dyDescent="0.2">
      <c r="A105" s="393"/>
      <c r="B105" s="422"/>
      <c r="C105" s="423"/>
      <c r="D105" s="368"/>
      <c r="E105" s="424"/>
      <c r="F105" s="425"/>
      <c r="G105" s="126" t="s">
        <v>137</v>
      </c>
      <c r="H105" s="166"/>
      <c r="I105" s="229"/>
      <c r="J105" s="229"/>
      <c r="K105" s="231"/>
      <c r="L105" s="62"/>
      <c r="M105" s="229"/>
      <c r="N105" s="229"/>
      <c r="O105" s="41"/>
      <c r="P105" s="32"/>
      <c r="Q105" s="32"/>
      <c r="R105" s="377"/>
      <c r="S105" s="370"/>
      <c r="T105" s="370"/>
      <c r="U105" s="371"/>
      <c r="V105" s="253"/>
      <c r="W105" s="264"/>
      <c r="X105" s="264"/>
      <c r="Y105" s="264"/>
      <c r="Z105" s="264"/>
      <c r="AA105" s="264"/>
    </row>
    <row r="106" spans="1:27" s="64" customFormat="1" ht="15" customHeight="1" x14ac:dyDescent="0.2">
      <c r="A106" s="393"/>
      <c r="B106" s="422"/>
      <c r="C106" s="423"/>
      <c r="D106" s="368"/>
      <c r="E106" s="424"/>
      <c r="F106" s="425"/>
      <c r="G106" s="126" t="s">
        <v>82</v>
      </c>
      <c r="H106" s="166"/>
      <c r="I106" s="229"/>
      <c r="J106" s="229"/>
      <c r="K106" s="231"/>
      <c r="L106" s="62"/>
      <c r="M106" s="229"/>
      <c r="N106" s="229"/>
      <c r="O106" s="41"/>
      <c r="P106" s="32">
        <v>15.6</v>
      </c>
      <c r="Q106" s="32">
        <v>23.5</v>
      </c>
      <c r="R106" s="377"/>
      <c r="S106" s="370"/>
      <c r="T106" s="370"/>
      <c r="U106" s="371"/>
      <c r="V106" s="253"/>
      <c r="W106" s="264"/>
      <c r="X106" s="264"/>
      <c r="Y106" s="264"/>
      <c r="Z106" s="264"/>
      <c r="AA106" s="264"/>
    </row>
    <row r="107" spans="1:27" s="64" customFormat="1" ht="15" customHeight="1" x14ac:dyDescent="0.2">
      <c r="A107" s="393"/>
      <c r="B107" s="422"/>
      <c r="C107" s="423"/>
      <c r="D107" s="368"/>
      <c r="E107" s="424"/>
      <c r="F107" s="425"/>
      <c r="G107" s="31" t="s">
        <v>46</v>
      </c>
      <c r="H107" s="166"/>
      <c r="I107" s="229"/>
      <c r="J107" s="229"/>
      <c r="K107" s="231"/>
      <c r="L107" s="62"/>
      <c r="M107" s="229"/>
      <c r="N107" s="229"/>
      <c r="O107" s="41"/>
      <c r="P107" s="32">
        <v>192.9</v>
      </c>
      <c r="Q107" s="32">
        <v>289.3</v>
      </c>
      <c r="R107" s="377"/>
      <c r="S107" s="370"/>
      <c r="T107" s="370"/>
      <c r="U107" s="371"/>
      <c r="V107" s="253"/>
      <c r="W107" s="264"/>
      <c r="X107" s="264"/>
      <c r="Y107" s="264"/>
      <c r="Z107" s="264"/>
      <c r="AA107" s="264"/>
    </row>
    <row r="108" spans="1:27" s="64" customFormat="1" ht="15" customHeight="1" x14ac:dyDescent="0.2">
      <c r="A108" s="393"/>
      <c r="B108" s="422"/>
      <c r="C108" s="423"/>
      <c r="D108" s="368"/>
      <c r="E108" s="424"/>
      <c r="F108" s="425"/>
      <c r="G108" s="31" t="s">
        <v>84</v>
      </c>
      <c r="H108" s="166"/>
      <c r="I108" s="229"/>
      <c r="J108" s="229"/>
      <c r="K108" s="231"/>
      <c r="L108" s="62"/>
      <c r="M108" s="229"/>
      <c r="N108" s="229"/>
      <c r="O108" s="41"/>
      <c r="P108" s="32"/>
      <c r="Q108" s="32"/>
      <c r="R108" s="377"/>
      <c r="S108" s="370"/>
      <c r="T108" s="370"/>
      <c r="U108" s="371"/>
      <c r="V108" s="253"/>
      <c r="W108" s="264"/>
      <c r="X108" s="264"/>
      <c r="Y108" s="264"/>
      <c r="Z108" s="264"/>
      <c r="AA108" s="264"/>
    </row>
    <row r="109" spans="1:27" s="64" customFormat="1" ht="15" customHeight="1" x14ac:dyDescent="0.2">
      <c r="A109" s="393"/>
      <c r="B109" s="422"/>
      <c r="C109" s="423"/>
      <c r="D109" s="368"/>
      <c r="E109" s="424"/>
      <c r="F109" s="425"/>
      <c r="G109" s="148" t="s">
        <v>13</v>
      </c>
      <c r="H109" s="45">
        <f>+H102+H103+H104+H107+H108</f>
        <v>0</v>
      </c>
      <c r="I109" s="44">
        <f t="shared" ref="I109:Q109" si="41">+I102+I103+I104+I107+I108</f>
        <v>0</v>
      </c>
      <c r="J109" s="44">
        <f t="shared" si="41"/>
        <v>0</v>
      </c>
      <c r="K109" s="49">
        <f t="shared" si="41"/>
        <v>0</v>
      </c>
      <c r="L109" s="45">
        <f t="shared" si="41"/>
        <v>0</v>
      </c>
      <c r="M109" s="44">
        <f t="shared" si="41"/>
        <v>0</v>
      </c>
      <c r="N109" s="44">
        <f t="shared" si="41"/>
        <v>0</v>
      </c>
      <c r="O109" s="49">
        <f t="shared" si="41"/>
        <v>0</v>
      </c>
      <c r="P109" s="45">
        <f t="shared" si="41"/>
        <v>208.5</v>
      </c>
      <c r="Q109" s="46">
        <f t="shared" si="41"/>
        <v>312.8</v>
      </c>
      <c r="R109" s="377"/>
      <c r="S109" s="44">
        <f>+S102</f>
        <v>0</v>
      </c>
      <c r="T109" s="44">
        <f>+T102</f>
        <v>0</v>
      </c>
      <c r="U109" s="49">
        <f>+U102</f>
        <v>1</v>
      </c>
      <c r="V109" s="253"/>
      <c r="W109" s="264"/>
      <c r="X109" s="264"/>
      <c r="Y109" s="264"/>
      <c r="Z109" s="264"/>
      <c r="AA109" s="264"/>
    </row>
    <row r="110" spans="1:27" s="20" customFormat="1" ht="15" customHeight="1" x14ac:dyDescent="0.2">
      <c r="A110" s="392" t="s">
        <v>18</v>
      </c>
      <c r="B110" s="422" t="s">
        <v>19</v>
      </c>
      <c r="C110" s="423" t="s">
        <v>114</v>
      </c>
      <c r="D110" s="368" t="s">
        <v>119</v>
      </c>
      <c r="E110" s="424" t="s">
        <v>62</v>
      </c>
      <c r="F110" s="425">
        <v>1</v>
      </c>
      <c r="G110" s="41" t="s">
        <v>41</v>
      </c>
      <c r="H110" s="166">
        <v>121.39</v>
      </c>
      <c r="I110" s="229"/>
      <c r="J110" s="229"/>
      <c r="K110" s="231">
        <v>121.39</v>
      </c>
      <c r="L110" s="62">
        <v>213.9</v>
      </c>
      <c r="M110" s="229"/>
      <c r="N110" s="229"/>
      <c r="O110" s="231">
        <v>213.9</v>
      </c>
      <c r="P110" s="183">
        <v>75.33</v>
      </c>
      <c r="Q110" s="32"/>
      <c r="R110" s="377" t="s">
        <v>130</v>
      </c>
      <c r="S110" s="370"/>
      <c r="T110" s="370">
        <v>1</v>
      </c>
      <c r="U110" s="371"/>
      <c r="V110" s="250"/>
      <c r="W110" s="263"/>
      <c r="X110" s="263"/>
      <c r="Y110" s="263"/>
      <c r="Z110" s="263"/>
      <c r="AA110" s="263"/>
    </row>
    <row r="111" spans="1:27" ht="15" customHeight="1" x14ac:dyDescent="0.2">
      <c r="A111" s="393"/>
      <c r="B111" s="422"/>
      <c r="C111" s="423"/>
      <c r="D111" s="368"/>
      <c r="E111" s="424"/>
      <c r="F111" s="425"/>
      <c r="G111" s="31" t="s">
        <v>88</v>
      </c>
      <c r="H111" s="166"/>
      <c r="I111" s="229"/>
      <c r="J111" s="229"/>
      <c r="K111" s="231"/>
      <c r="L111" s="62"/>
      <c r="M111" s="229"/>
      <c r="N111" s="229"/>
      <c r="O111" s="41"/>
      <c r="P111" s="32"/>
      <c r="Q111" s="32"/>
      <c r="R111" s="377"/>
      <c r="S111" s="370"/>
      <c r="T111" s="370"/>
      <c r="U111" s="371"/>
    </row>
    <row r="112" spans="1:27" ht="15" customHeight="1" x14ac:dyDescent="0.2">
      <c r="A112" s="393"/>
      <c r="B112" s="422"/>
      <c r="C112" s="423"/>
      <c r="D112" s="368"/>
      <c r="E112" s="424"/>
      <c r="F112" s="425"/>
      <c r="G112" s="33" t="s">
        <v>65</v>
      </c>
      <c r="H112" s="34">
        <f>+H113+H114</f>
        <v>21.42</v>
      </c>
      <c r="I112" s="35">
        <f t="shared" ref="I112:K112" si="42">+I113+I114</f>
        <v>0</v>
      </c>
      <c r="J112" s="35">
        <f t="shared" si="42"/>
        <v>0</v>
      </c>
      <c r="K112" s="37">
        <f t="shared" si="42"/>
        <v>21.42</v>
      </c>
      <c r="L112" s="63">
        <v>37.75</v>
      </c>
      <c r="M112" s="35">
        <f t="shared" ref="M112:N112" si="43">+M113+M114</f>
        <v>0</v>
      </c>
      <c r="N112" s="35">
        <f t="shared" si="43"/>
        <v>0</v>
      </c>
      <c r="O112" s="36">
        <v>37.75</v>
      </c>
      <c r="P112" s="38">
        <v>13.29</v>
      </c>
      <c r="Q112" s="38"/>
      <c r="R112" s="377"/>
      <c r="S112" s="370"/>
      <c r="T112" s="370"/>
      <c r="U112" s="371"/>
    </row>
    <row r="113" spans="1:27" ht="15" customHeight="1" x14ac:dyDescent="0.2">
      <c r="A113" s="393"/>
      <c r="B113" s="422"/>
      <c r="C113" s="423"/>
      <c r="D113" s="368"/>
      <c r="E113" s="424"/>
      <c r="F113" s="425"/>
      <c r="G113" s="126" t="s">
        <v>137</v>
      </c>
      <c r="H113" s="166"/>
      <c r="I113" s="229"/>
      <c r="J113" s="229"/>
      <c r="K113" s="231"/>
      <c r="L113" s="62"/>
      <c r="M113" s="229"/>
      <c r="N113" s="229"/>
      <c r="O113" s="41"/>
      <c r="P113" s="32"/>
      <c r="Q113" s="32"/>
      <c r="R113" s="377"/>
      <c r="S113" s="370"/>
      <c r="T113" s="370"/>
      <c r="U113" s="371"/>
    </row>
    <row r="114" spans="1:27" ht="15" customHeight="1" x14ac:dyDescent="0.2">
      <c r="A114" s="393"/>
      <c r="B114" s="422"/>
      <c r="C114" s="423"/>
      <c r="D114" s="368"/>
      <c r="E114" s="424"/>
      <c r="F114" s="425"/>
      <c r="G114" s="126" t="s">
        <v>82</v>
      </c>
      <c r="H114" s="166">
        <v>21.42</v>
      </c>
      <c r="I114" s="229"/>
      <c r="J114" s="229"/>
      <c r="K114" s="231">
        <v>21.42</v>
      </c>
      <c r="L114" s="62">
        <v>37.75</v>
      </c>
      <c r="M114" s="229"/>
      <c r="N114" s="229"/>
      <c r="O114" s="41">
        <v>37.75</v>
      </c>
      <c r="P114" s="277">
        <v>13.29</v>
      </c>
      <c r="Q114" s="256"/>
      <c r="R114" s="377"/>
      <c r="S114" s="370"/>
      <c r="T114" s="370"/>
      <c r="U114" s="371"/>
    </row>
    <row r="115" spans="1:27" ht="15" customHeight="1" x14ac:dyDescent="0.2">
      <c r="A115" s="393"/>
      <c r="B115" s="422"/>
      <c r="C115" s="423"/>
      <c r="D115" s="368"/>
      <c r="E115" s="424"/>
      <c r="F115" s="425"/>
      <c r="G115" s="31" t="s">
        <v>46</v>
      </c>
      <c r="H115" s="166"/>
      <c r="I115" s="229"/>
      <c r="J115" s="229"/>
      <c r="K115" s="231"/>
      <c r="L115" s="62"/>
      <c r="M115" s="229"/>
      <c r="N115" s="229"/>
      <c r="O115" s="231"/>
      <c r="P115" s="183"/>
      <c r="Q115" s="32"/>
      <c r="R115" s="377"/>
      <c r="S115" s="370"/>
      <c r="T115" s="370"/>
      <c r="U115" s="371"/>
    </row>
    <row r="116" spans="1:27" ht="15" customHeight="1" x14ac:dyDescent="0.2">
      <c r="A116" s="393"/>
      <c r="B116" s="422"/>
      <c r="C116" s="423"/>
      <c r="D116" s="368"/>
      <c r="E116" s="424"/>
      <c r="F116" s="425"/>
      <c r="G116" s="145" t="s">
        <v>84</v>
      </c>
      <c r="H116" s="62"/>
      <c r="I116" s="229"/>
      <c r="J116" s="229"/>
      <c r="K116" s="231"/>
      <c r="L116" s="62"/>
      <c r="M116" s="229"/>
      <c r="N116" s="229"/>
      <c r="O116" s="231"/>
      <c r="P116" s="183"/>
      <c r="Q116" s="32"/>
      <c r="R116" s="377"/>
      <c r="S116" s="370"/>
      <c r="T116" s="370"/>
      <c r="U116" s="371"/>
    </row>
    <row r="117" spans="1:27" ht="15" customHeight="1" x14ac:dyDescent="0.2">
      <c r="A117" s="393"/>
      <c r="B117" s="422"/>
      <c r="C117" s="423"/>
      <c r="D117" s="368"/>
      <c r="E117" s="424"/>
      <c r="F117" s="425"/>
      <c r="G117" s="148" t="s">
        <v>13</v>
      </c>
      <c r="H117" s="45">
        <f>+H110+H111+H112+H115+H116</f>
        <v>142.81</v>
      </c>
      <c r="I117" s="44">
        <f t="shared" ref="I117:Q117" si="44">+I110+I111+I112+I115+I116</f>
        <v>0</v>
      </c>
      <c r="J117" s="44">
        <f t="shared" si="44"/>
        <v>0</v>
      </c>
      <c r="K117" s="49">
        <f t="shared" si="44"/>
        <v>142.81</v>
      </c>
      <c r="L117" s="45">
        <f t="shared" si="44"/>
        <v>251.65</v>
      </c>
      <c r="M117" s="44">
        <f t="shared" si="44"/>
        <v>0</v>
      </c>
      <c r="N117" s="44">
        <f t="shared" si="44"/>
        <v>0</v>
      </c>
      <c r="O117" s="49">
        <f t="shared" si="44"/>
        <v>251.65</v>
      </c>
      <c r="P117" s="45">
        <f t="shared" si="44"/>
        <v>88.62</v>
      </c>
      <c r="Q117" s="46">
        <f t="shared" si="44"/>
        <v>0</v>
      </c>
      <c r="R117" s="377"/>
      <c r="S117" s="44">
        <f>+S110</f>
        <v>0</v>
      </c>
      <c r="T117" s="44">
        <f>+T110</f>
        <v>1</v>
      </c>
      <c r="U117" s="49">
        <f>+U110</f>
        <v>0</v>
      </c>
    </row>
    <row r="118" spans="1:27" s="20" customFormat="1" ht="15" customHeight="1" x14ac:dyDescent="0.2">
      <c r="A118" s="392" t="s">
        <v>18</v>
      </c>
      <c r="B118" s="422" t="s">
        <v>19</v>
      </c>
      <c r="C118" s="423" t="s">
        <v>122</v>
      </c>
      <c r="D118" s="368" t="s">
        <v>117</v>
      </c>
      <c r="E118" s="424" t="s">
        <v>62</v>
      </c>
      <c r="F118" s="425">
        <v>1</v>
      </c>
      <c r="G118" s="194" t="s">
        <v>41</v>
      </c>
      <c r="H118" s="62">
        <v>6.38</v>
      </c>
      <c r="I118" s="229"/>
      <c r="J118" s="229"/>
      <c r="K118" s="231">
        <v>6.38</v>
      </c>
      <c r="L118" s="62">
        <v>45.28</v>
      </c>
      <c r="M118" s="229"/>
      <c r="N118" s="229"/>
      <c r="O118" s="231">
        <v>45.28</v>
      </c>
      <c r="P118" s="183">
        <v>63.65</v>
      </c>
      <c r="Q118" s="32"/>
      <c r="R118" s="377" t="s">
        <v>139</v>
      </c>
      <c r="S118" s="370"/>
      <c r="T118" s="370">
        <v>1</v>
      </c>
      <c r="U118" s="371"/>
      <c r="V118" s="250"/>
      <c r="W118" s="263"/>
      <c r="X118" s="263"/>
      <c r="Y118" s="263"/>
      <c r="Z118" s="263"/>
      <c r="AA118" s="263"/>
    </row>
    <row r="119" spans="1:27" ht="15" customHeight="1" x14ac:dyDescent="0.2">
      <c r="A119" s="393"/>
      <c r="B119" s="422"/>
      <c r="C119" s="423"/>
      <c r="D119" s="368"/>
      <c r="E119" s="424"/>
      <c r="F119" s="425"/>
      <c r="G119" s="31" t="s">
        <v>88</v>
      </c>
      <c r="H119" s="166"/>
      <c r="I119" s="229"/>
      <c r="J119" s="229"/>
      <c r="K119" s="231"/>
      <c r="L119" s="62">
        <v>4</v>
      </c>
      <c r="M119" s="229"/>
      <c r="N119" s="229"/>
      <c r="O119" s="41">
        <v>4</v>
      </c>
      <c r="P119" s="32">
        <v>5.62</v>
      </c>
      <c r="Q119" s="32"/>
      <c r="R119" s="377"/>
      <c r="S119" s="370"/>
      <c r="T119" s="370"/>
      <c r="U119" s="371"/>
    </row>
    <row r="120" spans="1:27" ht="15" customHeight="1" x14ac:dyDescent="0.2">
      <c r="A120" s="393"/>
      <c r="B120" s="422"/>
      <c r="C120" s="423"/>
      <c r="D120" s="368"/>
      <c r="E120" s="424"/>
      <c r="F120" s="425"/>
      <c r="G120" s="33" t="s">
        <v>65</v>
      </c>
      <c r="H120" s="34">
        <f>+H121+H122</f>
        <v>1.1299999999999999</v>
      </c>
      <c r="I120" s="35">
        <f t="shared" ref="I120:Q120" si="45">+I121+I122</f>
        <v>0</v>
      </c>
      <c r="J120" s="35">
        <f t="shared" si="45"/>
        <v>0</v>
      </c>
      <c r="K120" s="37">
        <f t="shared" si="45"/>
        <v>1.1299999999999999</v>
      </c>
      <c r="L120" s="63">
        <f t="shared" si="45"/>
        <v>4</v>
      </c>
      <c r="M120" s="35">
        <f t="shared" si="45"/>
        <v>0</v>
      </c>
      <c r="N120" s="35">
        <f t="shared" si="45"/>
        <v>0</v>
      </c>
      <c r="O120" s="36">
        <f t="shared" si="45"/>
        <v>4</v>
      </c>
      <c r="P120" s="38">
        <f t="shared" si="45"/>
        <v>5.62</v>
      </c>
      <c r="Q120" s="38">
        <f t="shared" si="45"/>
        <v>0</v>
      </c>
      <c r="R120" s="377"/>
      <c r="S120" s="370"/>
      <c r="T120" s="370"/>
      <c r="U120" s="371"/>
    </row>
    <row r="121" spans="1:27" ht="15" customHeight="1" x14ac:dyDescent="0.2">
      <c r="A121" s="393"/>
      <c r="B121" s="422"/>
      <c r="C121" s="423"/>
      <c r="D121" s="368"/>
      <c r="E121" s="424"/>
      <c r="F121" s="425"/>
      <c r="G121" s="126" t="s">
        <v>137</v>
      </c>
      <c r="H121" s="166">
        <v>1.1299999999999999</v>
      </c>
      <c r="I121" s="229"/>
      <c r="J121" s="229"/>
      <c r="K121" s="231">
        <v>1.1299999999999999</v>
      </c>
      <c r="L121" s="62">
        <v>4</v>
      </c>
      <c r="M121" s="229"/>
      <c r="N121" s="229"/>
      <c r="O121" s="41">
        <v>4</v>
      </c>
      <c r="P121" s="32">
        <v>5.62</v>
      </c>
      <c r="Q121" s="32"/>
      <c r="R121" s="377"/>
      <c r="S121" s="370"/>
      <c r="T121" s="370"/>
      <c r="U121" s="371"/>
    </row>
    <row r="122" spans="1:27" ht="15" customHeight="1" x14ac:dyDescent="0.2">
      <c r="A122" s="393"/>
      <c r="B122" s="422"/>
      <c r="C122" s="423"/>
      <c r="D122" s="368"/>
      <c r="E122" s="424"/>
      <c r="F122" s="425"/>
      <c r="G122" s="126" t="s">
        <v>82</v>
      </c>
      <c r="H122" s="166"/>
      <c r="I122" s="229"/>
      <c r="J122" s="229"/>
      <c r="K122" s="231"/>
      <c r="L122" s="62"/>
      <c r="M122" s="229"/>
      <c r="N122" s="229"/>
      <c r="O122" s="41"/>
      <c r="P122" s="32"/>
      <c r="Q122" s="32"/>
      <c r="R122" s="377"/>
      <c r="S122" s="370"/>
      <c r="T122" s="370"/>
      <c r="U122" s="371"/>
    </row>
    <row r="123" spans="1:27" ht="15" customHeight="1" x14ac:dyDescent="0.2">
      <c r="A123" s="393"/>
      <c r="B123" s="422"/>
      <c r="C123" s="423"/>
      <c r="D123" s="368"/>
      <c r="E123" s="424"/>
      <c r="F123" s="425"/>
      <c r="G123" s="31" t="s">
        <v>46</v>
      </c>
      <c r="H123" s="166"/>
      <c r="I123" s="229"/>
      <c r="J123" s="229"/>
      <c r="K123" s="231"/>
      <c r="L123" s="62"/>
      <c r="M123" s="229"/>
      <c r="N123" s="229"/>
      <c r="O123" s="41"/>
      <c r="P123" s="32"/>
      <c r="Q123" s="32"/>
      <c r="R123" s="377"/>
      <c r="S123" s="370"/>
      <c r="T123" s="370"/>
      <c r="U123" s="371"/>
    </row>
    <row r="124" spans="1:27" ht="15" customHeight="1" x14ac:dyDescent="0.2">
      <c r="A124" s="393"/>
      <c r="B124" s="422"/>
      <c r="C124" s="423"/>
      <c r="D124" s="368"/>
      <c r="E124" s="424"/>
      <c r="F124" s="425"/>
      <c r="G124" s="31" t="s">
        <v>84</v>
      </c>
      <c r="H124" s="166"/>
      <c r="I124" s="229"/>
      <c r="J124" s="229"/>
      <c r="K124" s="231"/>
      <c r="L124" s="62"/>
      <c r="M124" s="229"/>
      <c r="N124" s="229"/>
      <c r="O124" s="41"/>
      <c r="P124" s="32"/>
      <c r="Q124" s="32"/>
      <c r="R124" s="377"/>
      <c r="S124" s="370"/>
      <c r="T124" s="370"/>
      <c r="U124" s="371"/>
    </row>
    <row r="125" spans="1:27" ht="15" customHeight="1" x14ac:dyDescent="0.2">
      <c r="A125" s="420"/>
      <c r="B125" s="422"/>
      <c r="C125" s="423"/>
      <c r="D125" s="368"/>
      <c r="E125" s="424"/>
      <c r="F125" s="425"/>
      <c r="G125" s="148" t="s">
        <v>13</v>
      </c>
      <c r="H125" s="45">
        <f>+H118+H119+H120+H123+H124</f>
        <v>7.51</v>
      </c>
      <c r="I125" s="44">
        <f t="shared" ref="I125:Q125" si="46">+I118+I119+I120+I123+I124</f>
        <v>0</v>
      </c>
      <c r="J125" s="44">
        <f t="shared" si="46"/>
        <v>0</v>
      </c>
      <c r="K125" s="49">
        <f t="shared" si="46"/>
        <v>7.51</v>
      </c>
      <c r="L125" s="45">
        <f t="shared" si="46"/>
        <v>53.28</v>
      </c>
      <c r="M125" s="44">
        <f t="shared" si="46"/>
        <v>0</v>
      </c>
      <c r="N125" s="44">
        <f t="shared" si="46"/>
        <v>0</v>
      </c>
      <c r="O125" s="49">
        <f t="shared" si="46"/>
        <v>53.28</v>
      </c>
      <c r="P125" s="45">
        <f t="shared" si="46"/>
        <v>74.89</v>
      </c>
      <c r="Q125" s="46">
        <f t="shared" si="46"/>
        <v>0</v>
      </c>
      <c r="R125" s="377"/>
      <c r="S125" s="44">
        <f>+S118</f>
        <v>0</v>
      </c>
      <c r="T125" s="44">
        <f>+T118</f>
        <v>1</v>
      </c>
      <c r="U125" s="49">
        <f>+U118</f>
        <v>0</v>
      </c>
    </row>
    <row r="126" spans="1:27" s="20" customFormat="1" ht="15" customHeight="1" x14ac:dyDescent="0.2">
      <c r="A126" s="392" t="s">
        <v>18</v>
      </c>
      <c r="B126" s="422" t="s">
        <v>19</v>
      </c>
      <c r="C126" s="423" t="s">
        <v>123</v>
      </c>
      <c r="D126" s="368" t="s">
        <v>118</v>
      </c>
      <c r="E126" s="424" t="s">
        <v>62</v>
      </c>
      <c r="F126" s="425">
        <v>1</v>
      </c>
      <c r="G126" s="205" t="s">
        <v>41</v>
      </c>
      <c r="H126" s="62">
        <v>92.5</v>
      </c>
      <c r="I126" s="229"/>
      <c r="J126" s="229"/>
      <c r="K126" s="231">
        <v>92.5</v>
      </c>
      <c r="L126" s="62">
        <v>56.24</v>
      </c>
      <c r="M126" s="229"/>
      <c r="N126" s="62"/>
      <c r="O126" s="231">
        <v>56.24</v>
      </c>
      <c r="P126" s="183"/>
      <c r="Q126" s="32"/>
      <c r="R126" s="377" t="s">
        <v>138</v>
      </c>
      <c r="S126" s="370">
        <v>1</v>
      </c>
      <c r="T126" s="370"/>
      <c r="U126" s="371"/>
      <c r="V126" s="250"/>
      <c r="W126" s="263"/>
      <c r="X126" s="263"/>
      <c r="Y126" s="263"/>
      <c r="Z126" s="263"/>
      <c r="AA126" s="263"/>
    </row>
    <row r="127" spans="1:27" ht="15" customHeight="1" x14ac:dyDescent="0.2">
      <c r="A127" s="393"/>
      <c r="B127" s="422"/>
      <c r="C127" s="423"/>
      <c r="D127" s="368"/>
      <c r="E127" s="424"/>
      <c r="F127" s="425"/>
      <c r="G127" s="31" t="s">
        <v>88</v>
      </c>
      <c r="H127" s="166"/>
      <c r="I127" s="229"/>
      <c r="J127" s="229"/>
      <c r="K127" s="231"/>
      <c r="L127" s="62">
        <v>4.96</v>
      </c>
      <c r="M127" s="229"/>
      <c r="N127" s="62"/>
      <c r="O127" s="41">
        <v>4.96</v>
      </c>
      <c r="P127" s="32"/>
      <c r="Q127" s="32"/>
      <c r="R127" s="377"/>
      <c r="S127" s="370"/>
      <c r="T127" s="370"/>
      <c r="U127" s="371"/>
    </row>
    <row r="128" spans="1:27" ht="15" customHeight="1" x14ac:dyDescent="0.2">
      <c r="A128" s="393"/>
      <c r="B128" s="422"/>
      <c r="C128" s="423"/>
      <c r="D128" s="368"/>
      <c r="E128" s="424"/>
      <c r="F128" s="425"/>
      <c r="G128" s="33" t="s">
        <v>65</v>
      </c>
      <c r="H128" s="34">
        <f>+H129+H130</f>
        <v>7.5</v>
      </c>
      <c r="I128" s="35">
        <f t="shared" ref="I128:Q128" si="47">+I129+I130</f>
        <v>0</v>
      </c>
      <c r="J128" s="35">
        <f t="shared" si="47"/>
        <v>0</v>
      </c>
      <c r="K128" s="37">
        <f t="shared" si="47"/>
        <v>7.5</v>
      </c>
      <c r="L128" s="37">
        <v>4.96</v>
      </c>
      <c r="M128" s="37">
        <f t="shared" si="47"/>
        <v>0</v>
      </c>
      <c r="N128" s="37">
        <v>4.96</v>
      </c>
      <c r="O128" s="38">
        <f t="shared" si="47"/>
        <v>4.96</v>
      </c>
      <c r="P128" s="38">
        <f t="shared" si="47"/>
        <v>0</v>
      </c>
      <c r="Q128" s="38">
        <f t="shared" si="47"/>
        <v>0</v>
      </c>
      <c r="R128" s="377"/>
      <c r="S128" s="370"/>
      <c r="T128" s="370"/>
      <c r="U128" s="371"/>
    </row>
    <row r="129" spans="1:27" ht="15" customHeight="1" x14ac:dyDescent="0.2">
      <c r="A129" s="393"/>
      <c r="B129" s="422"/>
      <c r="C129" s="423"/>
      <c r="D129" s="368"/>
      <c r="E129" s="424"/>
      <c r="F129" s="425"/>
      <c r="G129" s="126" t="s">
        <v>137</v>
      </c>
      <c r="H129" s="166">
        <v>7.5</v>
      </c>
      <c r="I129" s="229"/>
      <c r="J129" s="229"/>
      <c r="K129" s="231">
        <v>7.5</v>
      </c>
      <c r="L129" s="62"/>
      <c r="M129" s="229"/>
      <c r="N129" s="62"/>
      <c r="O129" s="41"/>
      <c r="P129" s="32"/>
      <c r="Q129" s="32"/>
      <c r="R129" s="377"/>
      <c r="S129" s="370"/>
      <c r="T129" s="370"/>
      <c r="U129" s="371"/>
    </row>
    <row r="130" spans="1:27" ht="15" customHeight="1" x14ac:dyDescent="0.2">
      <c r="A130" s="393"/>
      <c r="B130" s="422"/>
      <c r="C130" s="423"/>
      <c r="D130" s="368"/>
      <c r="E130" s="424"/>
      <c r="F130" s="425"/>
      <c r="G130" s="126" t="s">
        <v>82</v>
      </c>
      <c r="H130" s="166"/>
      <c r="I130" s="229"/>
      <c r="J130" s="229"/>
      <c r="K130" s="231"/>
      <c r="L130" s="62">
        <v>4.96</v>
      </c>
      <c r="M130" s="229"/>
      <c r="N130" s="62"/>
      <c r="O130" s="41">
        <v>4.96</v>
      </c>
      <c r="P130" s="32"/>
      <c r="Q130" s="32"/>
      <c r="R130" s="377"/>
      <c r="S130" s="370"/>
      <c r="T130" s="370"/>
      <c r="U130" s="371"/>
    </row>
    <row r="131" spans="1:27" ht="15" customHeight="1" x14ac:dyDescent="0.2">
      <c r="A131" s="393"/>
      <c r="B131" s="422"/>
      <c r="C131" s="423"/>
      <c r="D131" s="368"/>
      <c r="E131" s="424"/>
      <c r="F131" s="425"/>
      <c r="G131" s="31" t="s">
        <v>46</v>
      </c>
      <c r="H131" s="166"/>
      <c r="I131" s="229"/>
      <c r="J131" s="229"/>
      <c r="K131" s="231"/>
      <c r="L131" s="62"/>
      <c r="M131" s="229"/>
      <c r="N131" s="229"/>
      <c r="O131" s="41"/>
      <c r="P131" s="32"/>
      <c r="Q131" s="32"/>
      <c r="R131" s="377"/>
      <c r="S131" s="370"/>
      <c r="T131" s="370"/>
      <c r="U131" s="371"/>
    </row>
    <row r="132" spans="1:27" ht="15" customHeight="1" x14ac:dyDescent="0.2">
      <c r="A132" s="393"/>
      <c r="B132" s="422"/>
      <c r="C132" s="423"/>
      <c r="D132" s="368"/>
      <c r="E132" s="424"/>
      <c r="F132" s="425"/>
      <c r="G132" s="145" t="s">
        <v>84</v>
      </c>
      <c r="H132" s="62"/>
      <c r="I132" s="229"/>
      <c r="J132" s="229"/>
      <c r="K132" s="231"/>
      <c r="L132" s="62"/>
      <c r="M132" s="229"/>
      <c r="N132" s="229"/>
      <c r="O132" s="41"/>
      <c r="P132" s="32"/>
      <c r="Q132" s="32"/>
      <c r="R132" s="377"/>
      <c r="S132" s="370"/>
      <c r="T132" s="370"/>
      <c r="U132" s="371"/>
    </row>
    <row r="133" spans="1:27" ht="15" customHeight="1" x14ac:dyDescent="0.2">
      <c r="A133" s="393"/>
      <c r="B133" s="422"/>
      <c r="C133" s="423"/>
      <c r="D133" s="368"/>
      <c r="E133" s="424"/>
      <c r="F133" s="425"/>
      <c r="G133" s="148" t="s">
        <v>13</v>
      </c>
      <c r="H133" s="45">
        <f>+H126+H127+H128+H131+H132</f>
        <v>100</v>
      </c>
      <c r="I133" s="44">
        <f t="shared" ref="I133:Q133" si="48">+I126+I127+I128+I131+I132</f>
        <v>0</v>
      </c>
      <c r="J133" s="44">
        <f t="shared" si="48"/>
        <v>0</v>
      </c>
      <c r="K133" s="49">
        <f t="shared" si="48"/>
        <v>100</v>
      </c>
      <c r="L133" s="45">
        <f t="shared" si="48"/>
        <v>66.16</v>
      </c>
      <c r="M133" s="44">
        <f t="shared" si="48"/>
        <v>0</v>
      </c>
      <c r="N133" s="44">
        <f t="shared" si="48"/>
        <v>4.96</v>
      </c>
      <c r="O133" s="49">
        <f t="shared" si="48"/>
        <v>66.16</v>
      </c>
      <c r="P133" s="45">
        <f t="shared" si="48"/>
        <v>0</v>
      </c>
      <c r="Q133" s="46">
        <f t="shared" si="48"/>
        <v>0</v>
      </c>
      <c r="R133" s="377"/>
      <c r="S133" s="44">
        <f>+S126</f>
        <v>1</v>
      </c>
      <c r="T133" s="44">
        <f>+T126</f>
        <v>0</v>
      </c>
      <c r="U133" s="49">
        <f>+U126</f>
        <v>0</v>
      </c>
    </row>
    <row r="134" spans="1:27" s="20" customFormat="1" ht="15" customHeight="1" x14ac:dyDescent="0.2">
      <c r="A134" s="392" t="s">
        <v>18</v>
      </c>
      <c r="B134" s="422" t="s">
        <v>19</v>
      </c>
      <c r="C134" s="423" t="s">
        <v>124</v>
      </c>
      <c r="D134" s="368" t="s">
        <v>121</v>
      </c>
      <c r="E134" s="424" t="s">
        <v>62</v>
      </c>
      <c r="F134" s="425">
        <v>1</v>
      </c>
      <c r="G134" s="205" t="s">
        <v>41</v>
      </c>
      <c r="H134" s="62">
        <v>104.96</v>
      </c>
      <c r="I134" s="229"/>
      <c r="J134" s="229"/>
      <c r="K134" s="231">
        <v>104.96</v>
      </c>
      <c r="L134" s="62">
        <v>79.650000000000006</v>
      </c>
      <c r="M134" s="229"/>
      <c r="N134" s="229"/>
      <c r="O134" s="231">
        <v>79.650000000000006</v>
      </c>
      <c r="P134" s="183">
        <v>29.57</v>
      </c>
      <c r="Q134" s="32"/>
      <c r="R134" s="377" t="s">
        <v>131</v>
      </c>
      <c r="S134" s="370"/>
      <c r="T134" s="370">
        <v>1</v>
      </c>
      <c r="U134" s="371"/>
      <c r="V134" s="250"/>
      <c r="W134" s="263"/>
      <c r="X134" s="263"/>
      <c r="Y134" s="263"/>
      <c r="Z134" s="263"/>
      <c r="AA134" s="263"/>
    </row>
    <row r="135" spans="1:27" ht="15" customHeight="1" x14ac:dyDescent="0.2">
      <c r="A135" s="393"/>
      <c r="B135" s="422"/>
      <c r="C135" s="423"/>
      <c r="D135" s="368"/>
      <c r="E135" s="424"/>
      <c r="F135" s="425"/>
      <c r="G135" s="31" t="s">
        <v>88</v>
      </c>
      <c r="H135" s="166"/>
      <c r="I135" s="229"/>
      <c r="J135" s="229"/>
      <c r="K135" s="231"/>
      <c r="L135" s="62"/>
      <c r="M135" s="229"/>
      <c r="N135" s="229"/>
      <c r="O135" s="41"/>
      <c r="P135" s="32"/>
      <c r="Q135" s="32"/>
      <c r="R135" s="377"/>
      <c r="S135" s="370"/>
      <c r="T135" s="370"/>
      <c r="U135" s="371"/>
    </row>
    <row r="136" spans="1:27" ht="15" customHeight="1" x14ac:dyDescent="0.2">
      <c r="A136" s="393"/>
      <c r="B136" s="422"/>
      <c r="C136" s="423"/>
      <c r="D136" s="368"/>
      <c r="E136" s="424"/>
      <c r="F136" s="425"/>
      <c r="G136" s="33" t="s">
        <v>65</v>
      </c>
      <c r="H136" s="34">
        <f>+H137+H138</f>
        <v>84.92</v>
      </c>
      <c r="I136" s="35">
        <f t="shared" ref="I136:Q136" si="49">+I137+I138</f>
        <v>0</v>
      </c>
      <c r="J136" s="35">
        <f t="shared" si="49"/>
        <v>0</v>
      </c>
      <c r="K136" s="37">
        <f t="shared" si="49"/>
        <v>84.92</v>
      </c>
      <c r="L136" s="63">
        <f t="shared" si="49"/>
        <v>64.27</v>
      </c>
      <c r="M136" s="35">
        <f t="shared" si="49"/>
        <v>0</v>
      </c>
      <c r="N136" s="35">
        <f t="shared" si="49"/>
        <v>0</v>
      </c>
      <c r="O136" s="36">
        <f t="shared" si="49"/>
        <v>64.27</v>
      </c>
      <c r="P136" s="38">
        <f t="shared" si="49"/>
        <v>24.06</v>
      </c>
      <c r="Q136" s="38">
        <f t="shared" si="49"/>
        <v>0</v>
      </c>
      <c r="R136" s="377"/>
      <c r="S136" s="370"/>
      <c r="T136" s="370"/>
      <c r="U136" s="371"/>
    </row>
    <row r="137" spans="1:27" ht="15" customHeight="1" x14ac:dyDescent="0.2">
      <c r="A137" s="393"/>
      <c r="B137" s="422"/>
      <c r="C137" s="423"/>
      <c r="D137" s="368"/>
      <c r="E137" s="424"/>
      <c r="F137" s="425"/>
      <c r="G137" s="126" t="s">
        <v>137</v>
      </c>
      <c r="H137" s="166">
        <v>18.52</v>
      </c>
      <c r="I137" s="229"/>
      <c r="J137" s="229"/>
      <c r="K137" s="231">
        <v>18.52</v>
      </c>
      <c r="L137" s="62"/>
      <c r="M137" s="229"/>
      <c r="N137" s="229"/>
      <c r="O137" s="41"/>
      <c r="P137" s="32"/>
      <c r="Q137" s="32"/>
      <c r="R137" s="377"/>
      <c r="S137" s="370"/>
      <c r="T137" s="370"/>
      <c r="U137" s="371"/>
      <c r="V137" s="255"/>
    </row>
    <row r="138" spans="1:27" ht="15" customHeight="1" x14ac:dyDescent="0.2">
      <c r="A138" s="393"/>
      <c r="B138" s="422"/>
      <c r="C138" s="423"/>
      <c r="D138" s="368"/>
      <c r="E138" s="424"/>
      <c r="F138" s="425"/>
      <c r="G138" s="126" t="s">
        <v>82</v>
      </c>
      <c r="H138" s="166">
        <v>66.400000000000006</v>
      </c>
      <c r="I138" s="229"/>
      <c r="J138" s="229"/>
      <c r="K138" s="231">
        <v>66.400000000000006</v>
      </c>
      <c r="L138" s="62">
        <v>64.27</v>
      </c>
      <c r="M138" s="229"/>
      <c r="N138" s="229"/>
      <c r="O138" s="41">
        <v>64.27</v>
      </c>
      <c r="P138" s="32">
        <v>24.06</v>
      </c>
      <c r="Q138" s="32"/>
      <c r="R138" s="377"/>
      <c r="S138" s="370"/>
      <c r="T138" s="370"/>
      <c r="U138" s="371"/>
    </row>
    <row r="139" spans="1:27" ht="15" customHeight="1" x14ac:dyDescent="0.2">
      <c r="A139" s="393"/>
      <c r="B139" s="422"/>
      <c r="C139" s="423"/>
      <c r="D139" s="368"/>
      <c r="E139" s="424"/>
      <c r="F139" s="425"/>
      <c r="G139" s="31" t="s">
        <v>46</v>
      </c>
      <c r="H139" s="166"/>
      <c r="I139" s="229"/>
      <c r="J139" s="229"/>
      <c r="K139" s="231"/>
      <c r="L139" s="62"/>
      <c r="M139" s="229"/>
      <c r="N139" s="229"/>
      <c r="O139" s="41"/>
      <c r="P139" s="32"/>
      <c r="Q139" s="32"/>
      <c r="R139" s="377"/>
      <c r="S139" s="370"/>
      <c r="T139" s="370"/>
      <c r="U139" s="371"/>
    </row>
    <row r="140" spans="1:27" ht="15" customHeight="1" x14ac:dyDescent="0.2">
      <c r="A140" s="393"/>
      <c r="B140" s="422"/>
      <c r="C140" s="423"/>
      <c r="D140" s="368"/>
      <c r="E140" s="424"/>
      <c r="F140" s="425"/>
      <c r="G140" s="145" t="s">
        <v>84</v>
      </c>
      <c r="H140" s="62"/>
      <c r="I140" s="229"/>
      <c r="J140" s="229"/>
      <c r="K140" s="231"/>
      <c r="L140" s="62"/>
      <c r="M140" s="229"/>
      <c r="N140" s="229"/>
      <c r="O140" s="41"/>
      <c r="P140" s="32"/>
      <c r="Q140" s="32"/>
      <c r="R140" s="377"/>
      <c r="S140" s="370"/>
      <c r="T140" s="370"/>
      <c r="U140" s="371"/>
    </row>
    <row r="141" spans="1:27" ht="17.25" customHeight="1" x14ac:dyDescent="0.2">
      <c r="A141" s="420"/>
      <c r="B141" s="422"/>
      <c r="C141" s="423"/>
      <c r="D141" s="368"/>
      <c r="E141" s="424"/>
      <c r="F141" s="425"/>
      <c r="G141" s="148" t="s">
        <v>13</v>
      </c>
      <c r="H141" s="45">
        <f>+H134+H135+H136+H139+H140</f>
        <v>189.88</v>
      </c>
      <c r="I141" s="44">
        <f t="shared" ref="I141:Q141" si="50">+I134+I135+I136+I139+I140</f>
        <v>0</v>
      </c>
      <c r="J141" s="44">
        <f t="shared" si="50"/>
        <v>0</v>
      </c>
      <c r="K141" s="49">
        <f t="shared" si="50"/>
        <v>189.88</v>
      </c>
      <c r="L141" s="45">
        <f t="shared" si="50"/>
        <v>143.92000000000002</v>
      </c>
      <c r="M141" s="244">
        <f t="shared" si="50"/>
        <v>0</v>
      </c>
      <c r="N141" s="44">
        <f t="shared" si="50"/>
        <v>0</v>
      </c>
      <c r="O141" s="49">
        <f t="shared" si="50"/>
        <v>143.92000000000002</v>
      </c>
      <c r="P141" s="50">
        <f t="shared" si="50"/>
        <v>53.629999999999995</v>
      </c>
      <c r="Q141" s="46">
        <f t="shared" si="50"/>
        <v>0</v>
      </c>
      <c r="R141" s="377"/>
      <c r="S141" s="44">
        <f>+S134</f>
        <v>0</v>
      </c>
      <c r="T141" s="44">
        <f>+T134</f>
        <v>1</v>
      </c>
      <c r="U141" s="49">
        <f>+U134</f>
        <v>0</v>
      </c>
    </row>
    <row r="142" spans="1:27" s="20" customFormat="1" ht="14.85" customHeight="1" x14ac:dyDescent="0.2">
      <c r="A142" s="392" t="s">
        <v>18</v>
      </c>
      <c r="B142" s="422" t="s">
        <v>19</v>
      </c>
      <c r="C142" s="423" t="s">
        <v>132</v>
      </c>
      <c r="D142" s="368" t="s">
        <v>146</v>
      </c>
      <c r="E142" s="424" t="s">
        <v>140</v>
      </c>
      <c r="F142" s="425">
        <v>1</v>
      </c>
      <c r="G142" s="205" t="s">
        <v>41</v>
      </c>
      <c r="H142" s="62"/>
      <c r="I142" s="229"/>
      <c r="J142" s="229"/>
      <c r="K142" s="231"/>
      <c r="L142" s="62"/>
      <c r="M142" s="229"/>
      <c r="N142" s="229"/>
      <c r="O142" s="41"/>
      <c r="P142" s="32"/>
      <c r="Q142" s="32"/>
      <c r="R142" s="377" t="s">
        <v>147</v>
      </c>
      <c r="S142" s="370"/>
      <c r="T142" s="370"/>
      <c r="U142" s="371">
        <v>2</v>
      </c>
      <c r="V142" s="250"/>
      <c r="W142" s="263"/>
      <c r="X142" s="263"/>
      <c r="Y142" s="263"/>
      <c r="Z142" s="263"/>
      <c r="AA142" s="263"/>
    </row>
    <row r="143" spans="1:27" ht="14.85" customHeight="1" x14ac:dyDescent="0.2">
      <c r="A143" s="393"/>
      <c r="B143" s="422"/>
      <c r="C143" s="423"/>
      <c r="D143" s="368"/>
      <c r="E143" s="424"/>
      <c r="F143" s="425"/>
      <c r="G143" s="145" t="s">
        <v>88</v>
      </c>
      <c r="H143" s="62"/>
      <c r="I143" s="229"/>
      <c r="J143" s="229"/>
      <c r="K143" s="231"/>
      <c r="L143" s="62"/>
      <c r="M143" s="229"/>
      <c r="N143" s="229"/>
      <c r="O143" s="41"/>
      <c r="P143" s="32"/>
      <c r="Q143" s="32"/>
      <c r="R143" s="377"/>
      <c r="S143" s="370"/>
      <c r="T143" s="370"/>
      <c r="U143" s="371"/>
    </row>
    <row r="144" spans="1:27" ht="14.85" customHeight="1" x14ac:dyDescent="0.2">
      <c r="A144" s="393"/>
      <c r="B144" s="422"/>
      <c r="C144" s="423"/>
      <c r="D144" s="368"/>
      <c r="E144" s="424"/>
      <c r="F144" s="425"/>
      <c r="G144" s="146" t="s">
        <v>65</v>
      </c>
      <c r="H144" s="63">
        <f>+H145+H146</f>
        <v>0</v>
      </c>
      <c r="I144" s="35">
        <f t="shared" ref="I144:K144" si="51">+I145+I146</f>
        <v>0</v>
      </c>
      <c r="J144" s="35">
        <f t="shared" si="51"/>
        <v>0</v>
      </c>
      <c r="K144" s="37">
        <f t="shared" si="51"/>
        <v>0</v>
      </c>
      <c r="L144" s="63">
        <f>+L145+L146</f>
        <v>0</v>
      </c>
      <c r="M144" s="35">
        <f t="shared" ref="M144:Q144" si="52">+M145+M146</f>
        <v>0</v>
      </c>
      <c r="N144" s="35">
        <f t="shared" si="52"/>
        <v>0</v>
      </c>
      <c r="O144" s="36">
        <f t="shared" si="52"/>
        <v>0</v>
      </c>
      <c r="P144" s="38">
        <f t="shared" si="52"/>
        <v>50</v>
      </c>
      <c r="Q144" s="38">
        <f t="shared" si="52"/>
        <v>50</v>
      </c>
      <c r="R144" s="377"/>
      <c r="S144" s="370"/>
      <c r="T144" s="370"/>
      <c r="U144" s="371"/>
    </row>
    <row r="145" spans="1:27" ht="14.85" customHeight="1" x14ac:dyDescent="0.2">
      <c r="A145" s="393"/>
      <c r="B145" s="422"/>
      <c r="C145" s="423"/>
      <c r="D145" s="368"/>
      <c r="E145" s="424"/>
      <c r="F145" s="425"/>
      <c r="G145" s="147" t="s">
        <v>137</v>
      </c>
      <c r="H145" s="62"/>
      <c r="I145" s="229"/>
      <c r="J145" s="229"/>
      <c r="K145" s="231"/>
      <c r="L145" s="62"/>
      <c r="M145" s="229"/>
      <c r="N145" s="229"/>
      <c r="O145" s="41"/>
      <c r="P145" s="32">
        <v>50</v>
      </c>
      <c r="Q145" s="32">
        <v>50</v>
      </c>
      <c r="R145" s="377"/>
      <c r="S145" s="370"/>
      <c r="T145" s="370"/>
      <c r="U145" s="371"/>
    </row>
    <row r="146" spans="1:27" ht="14.85" customHeight="1" x14ac:dyDescent="0.2">
      <c r="A146" s="393"/>
      <c r="B146" s="422"/>
      <c r="C146" s="423"/>
      <c r="D146" s="368"/>
      <c r="E146" s="424"/>
      <c r="F146" s="425"/>
      <c r="G146" s="147" t="s">
        <v>82</v>
      </c>
      <c r="H146" s="62"/>
      <c r="I146" s="229"/>
      <c r="J146" s="229"/>
      <c r="K146" s="231"/>
      <c r="L146" s="62"/>
      <c r="M146" s="229"/>
      <c r="N146" s="229"/>
      <c r="O146" s="41"/>
      <c r="P146" s="32"/>
      <c r="Q146" s="32"/>
      <c r="R146" s="377"/>
      <c r="S146" s="370"/>
      <c r="T146" s="370"/>
      <c r="U146" s="371"/>
    </row>
    <row r="147" spans="1:27" ht="14.85" customHeight="1" x14ac:dyDescent="0.2">
      <c r="A147" s="393"/>
      <c r="B147" s="422"/>
      <c r="C147" s="423"/>
      <c r="D147" s="368"/>
      <c r="E147" s="424"/>
      <c r="F147" s="425"/>
      <c r="G147" s="145" t="s">
        <v>46</v>
      </c>
      <c r="H147" s="62"/>
      <c r="I147" s="229"/>
      <c r="J147" s="229"/>
      <c r="K147" s="231"/>
      <c r="L147" s="62"/>
      <c r="M147" s="229"/>
      <c r="N147" s="229"/>
      <c r="O147" s="41"/>
      <c r="P147" s="32"/>
      <c r="Q147" s="32"/>
      <c r="R147" s="377"/>
      <c r="S147" s="370"/>
      <c r="T147" s="370"/>
      <c r="U147" s="371"/>
    </row>
    <row r="148" spans="1:27" ht="14.85" customHeight="1" x14ac:dyDescent="0.2">
      <c r="A148" s="393"/>
      <c r="B148" s="422"/>
      <c r="C148" s="423"/>
      <c r="D148" s="368"/>
      <c r="E148" s="424"/>
      <c r="F148" s="425"/>
      <c r="G148" s="145" t="s">
        <v>84</v>
      </c>
      <c r="H148" s="62"/>
      <c r="I148" s="229"/>
      <c r="J148" s="229"/>
      <c r="K148" s="231"/>
      <c r="L148" s="62"/>
      <c r="M148" s="229"/>
      <c r="N148" s="229"/>
      <c r="O148" s="41"/>
      <c r="P148" s="32"/>
      <c r="Q148" s="32"/>
      <c r="R148" s="377"/>
      <c r="S148" s="370"/>
      <c r="T148" s="370"/>
      <c r="U148" s="371"/>
    </row>
    <row r="149" spans="1:27" ht="14.85" customHeight="1" thickBot="1" x14ac:dyDescent="0.25">
      <c r="A149" s="393"/>
      <c r="B149" s="422"/>
      <c r="C149" s="423"/>
      <c r="D149" s="368"/>
      <c r="E149" s="424"/>
      <c r="F149" s="425"/>
      <c r="G149" s="149" t="s">
        <v>13</v>
      </c>
      <c r="H149" s="45">
        <f>+H142+H143+H144+H147+H148</f>
        <v>0</v>
      </c>
      <c r="I149" s="44">
        <f t="shared" ref="I149:Q149" si="53">+I142+I143+I144+I147+I148</f>
        <v>0</v>
      </c>
      <c r="J149" s="44">
        <f t="shared" si="53"/>
        <v>0</v>
      </c>
      <c r="K149" s="49">
        <f t="shared" si="53"/>
        <v>0</v>
      </c>
      <c r="L149" s="45">
        <f t="shared" si="53"/>
        <v>0</v>
      </c>
      <c r="M149" s="44">
        <f t="shared" si="53"/>
        <v>0</v>
      </c>
      <c r="N149" s="44">
        <f t="shared" si="53"/>
        <v>0</v>
      </c>
      <c r="O149" s="49">
        <f t="shared" si="53"/>
        <v>0</v>
      </c>
      <c r="P149" s="66">
        <f t="shared" si="53"/>
        <v>50</v>
      </c>
      <c r="Q149" s="54">
        <f t="shared" si="53"/>
        <v>50</v>
      </c>
      <c r="R149" s="426"/>
      <c r="S149" s="132">
        <f>+S142</f>
        <v>0</v>
      </c>
      <c r="T149" s="132">
        <f>+T142</f>
        <v>0</v>
      </c>
      <c r="U149" s="133">
        <f>+U142</f>
        <v>2</v>
      </c>
    </row>
    <row r="150" spans="1:27" s="20" customFormat="1" ht="14.85" customHeight="1" x14ac:dyDescent="0.2">
      <c r="A150" s="392" t="s">
        <v>18</v>
      </c>
      <c r="B150" s="422" t="s">
        <v>19</v>
      </c>
      <c r="C150" s="423" t="s">
        <v>234</v>
      </c>
      <c r="D150" s="378" t="s">
        <v>235</v>
      </c>
      <c r="E150" s="424" t="s">
        <v>140</v>
      </c>
      <c r="F150" s="425">
        <v>1</v>
      </c>
      <c r="G150" s="205" t="s">
        <v>41</v>
      </c>
      <c r="H150" s="62"/>
      <c r="I150" s="229"/>
      <c r="J150" s="229"/>
      <c r="K150" s="231"/>
      <c r="L150" s="62"/>
      <c r="M150" s="229"/>
      <c r="N150" s="229"/>
      <c r="O150" s="41"/>
      <c r="P150" s="32"/>
      <c r="Q150" s="32"/>
      <c r="R150" s="377" t="s">
        <v>236</v>
      </c>
      <c r="S150" s="370"/>
      <c r="T150" s="370"/>
      <c r="U150" s="371">
        <v>1</v>
      </c>
      <c r="V150" s="250"/>
      <c r="W150" s="263"/>
      <c r="X150" s="263"/>
      <c r="Y150" s="263"/>
      <c r="Z150" s="263"/>
      <c r="AA150" s="263"/>
    </row>
    <row r="151" spans="1:27" ht="14.85" customHeight="1" x14ac:dyDescent="0.2">
      <c r="A151" s="393"/>
      <c r="B151" s="422"/>
      <c r="C151" s="423"/>
      <c r="D151" s="378"/>
      <c r="E151" s="424"/>
      <c r="F151" s="425"/>
      <c r="G151" s="145" t="s">
        <v>88</v>
      </c>
      <c r="H151" s="62"/>
      <c r="I151" s="229"/>
      <c r="J151" s="229"/>
      <c r="K151" s="231"/>
      <c r="L151" s="62"/>
      <c r="M151" s="229"/>
      <c r="N151" s="229"/>
      <c r="O151" s="41"/>
      <c r="P151" s="32"/>
      <c r="Q151" s="32"/>
      <c r="R151" s="377"/>
      <c r="S151" s="370"/>
      <c r="T151" s="370"/>
      <c r="U151" s="371"/>
    </row>
    <row r="152" spans="1:27" ht="14.85" customHeight="1" x14ac:dyDescent="0.2">
      <c r="A152" s="393"/>
      <c r="B152" s="422"/>
      <c r="C152" s="423"/>
      <c r="D152" s="378"/>
      <c r="E152" s="424"/>
      <c r="F152" s="425"/>
      <c r="G152" s="33" t="s">
        <v>65</v>
      </c>
      <c r="H152" s="34">
        <f>+H153+H154</f>
        <v>0</v>
      </c>
      <c r="I152" s="35">
        <f t="shared" ref="I152:K152" si="54">+I153+I154</f>
        <v>0</v>
      </c>
      <c r="J152" s="35">
        <f t="shared" si="54"/>
        <v>0</v>
      </c>
      <c r="K152" s="37">
        <f t="shared" si="54"/>
        <v>0</v>
      </c>
      <c r="L152" s="63">
        <f>+L153+L154</f>
        <v>20</v>
      </c>
      <c r="M152" s="35">
        <f t="shared" ref="M152:O152" si="55">+M153+M154</f>
        <v>0</v>
      </c>
      <c r="N152" s="35">
        <f t="shared" si="55"/>
        <v>0</v>
      </c>
      <c r="O152" s="36">
        <f t="shared" si="55"/>
        <v>20</v>
      </c>
      <c r="P152" s="38">
        <f t="shared" ref="P152:Q152" si="56">+P153+P154</f>
        <v>230</v>
      </c>
      <c r="Q152" s="38">
        <f t="shared" si="56"/>
        <v>69</v>
      </c>
      <c r="R152" s="377"/>
      <c r="S152" s="370"/>
      <c r="T152" s="370"/>
      <c r="U152" s="371"/>
    </row>
    <row r="153" spans="1:27" ht="14.85" customHeight="1" x14ac:dyDescent="0.2">
      <c r="A153" s="393"/>
      <c r="B153" s="422"/>
      <c r="C153" s="423"/>
      <c r="D153" s="378"/>
      <c r="E153" s="424"/>
      <c r="F153" s="425"/>
      <c r="G153" s="126" t="s">
        <v>137</v>
      </c>
      <c r="H153" s="166"/>
      <c r="I153" s="229"/>
      <c r="J153" s="229"/>
      <c r="K153" s="231"/>
      <c r="L153" s="62">
        <v>20</v>
      </c>
      <c r="M153" s="229"/>
      <c r="N153" s="229"/>
      <c r="O153" s="41">
        <v>20</v>
      </c>
      <c r="P153" s="32">
        <v>230</v>
      </c>
      <c r="Q153" s="32">
        <v>69</v>
      </c>
      <c r="R153" s="377"/>
      <c r="S153" s="370"/>
      <c r="T153" s="370"/>
      <c r="U153" s="371"/>
    </row>
    <row r="154" spans="1:27" ht="14.85" customHeight="1" x14ac:dyDescent="0.2">
      <c r="A154" s="393"/>
      <c r="B154" s="422"/>
      <c r="C154" s="423"/>
      <c r="D154" s="378"/>
      <c r="E154" s="424"/>
      <c r="F154" s="425"/>
      <c r="G154" s="126" t="s">
        <v>82</v>
      </c>
      <c r="H154" s="166"/>
      <c r="I154" s="229"/>
      <c r="J154" s="229"/>
      <c r="K154" s="231"/>
      <c r="L154" s="62"/>
      <c r="M154" s="229"/>
      <c r="N154" s="229"/>
      <c r="O154" s="41"/>
      <c r="P154" s="32"/>
      <c r="Q154" s="32"/>
      <c r="R154" s="377"/>
      <c r="S154" s="370"/>
      <c r="T154" s="370"/>
      <c r="U154" s="371"/>
    </row>
    <row r="155" spans="1:27" ht="14.85" customHeight="1" x14ac:dyDescent="0.2">
      <c r="A155" s="393"/>
      <c r="B155" s="422"/>
      <c r="C155" s="423"/>
      <c r="D155" s="378"/>
      <c r="E155" s="424"/>
      <c r="F155" s="425"/>
      <c r="G155" s="31" t="s">
        <v>46</v>
      </c>
      <c r="H155" s="166"/>
      <c r="I155" s="229"/>
      <c r="J155" s="229"/>
      <c r="K155" s="231"/>
      <c r="L155" s="62"/>
      <c r="M155" s="229"/>
      <c r="N155" s="229"/>
      <c r="O155" s="41"/>
      <c r="P155" s="32"/>
      <c r="Q155" s="32"/>
      <c r="R155" s="377"/>
      <c r="S155" s="370"/>
      <c r="T155" s="370"/>
      <c r="U155" s="371"/>
    </row>
    <row r="156" spans="1:27" ht="14.85" customHeight="1" x14ac:dyDescent="0.2">
      <c r="A156" s="393"/>
      <c r="B156" s="422"/>
      <c r="C156" s="423"/>
      <c r="D156" s="378"/>
      <c r="E156" s="424"/>
      <c r="F156" s="425"/>
      <c r="G156" s="31" t="s">
        <v>84</v>
      </c>
      <c r="H156" s="166"/>
      <c r="I156" s="229"/>
      <c r="J156" s="229"/>
      <c r="K156" s="231"/>
      <c r="L156" s="62"/>
      <c r="M156" s="229"/>
      <c r="N156" s="229"/>
      <c r="O156" s="231"/>
      <c r="P156" s="183"/>
      <c r="Q156" s="32"/>
      <c r="R156" s="377"/>
      <c r="S156" s="370"/>
      <c r="T156" s="370"/>
      <c r="U156" s="371"/>
    </row>
    <row r="157" spans="1:27" ht="14.85" customHeight="1" thickBot="1" x14ac:dyDescent="0.25">
      <c r="A157" s="393"/>
      <c r="B157" s="422"/>
      <c r="C157" s="423"/>
      <c r="D157" s="378"/>
      <c r="E157" s="424"/>
      <c r="F157" s="425"/>
      <c r="G157" s="134" t="s">
        <v>13</v>
      </c>
      <c r="H157" s="214">
        <f>+H150+H151+H152+H155+H156</f>
        <v>0</v>
      </c>
      <c r="I157" s="132">
        <f t="shared" ref="I157:Q157" si="57">+I150+I151+I152+I155+I156</f>
        <v>0</v>
      </c>
      <c r="J157" s="132">
        <f t="shared" si="57"/>
        <v>0</v>
      </c>
      <c r="K157" s="133">
        <f t="shared" si="57"/>
        <v>0</v>
      </c>
      <c r="L157" s="213">
        <f t="shared" si="57"/>
        <v>20</v>
      </c>
      <c r="M157" s="132">
        <f t="shared" si="57"/>
        <v>0</v>
      </c>
      <c r="N157" s="132">
        <f t="shared" si="57"/>
        <v>0</v>
      </c>
      <c r="O157" s="133">
        <f t="shared" si="57"/>
        <v>20</v>
      </c>
      <c r="P157" s="213">
        <f t="shared" si="57"/>
        <v>230</v>
      </c>
      <c r="Q157" s="221">
        <f t="shared" si="57"/>
        <v>69</v>
      </c>
      <c r="R157" s="426"/>
      <c r="S157" s="132">
        <f>+S150</f>
        <v>0</v>
      </c>
      <c r="T157" s="132">
        <f>+T150</f>
        <v>0</v>
      </c>
      <c r="U157" s="133">
        <f>+U150</f>
        <v>1</v>
      </c>
    </row>
    <row r="158" spans="1:27" ht="14.85" customHeight="1" thickBot="1" x14ac:dyDescent="0.25">
      <c r="A158" s="27" t="s">
        <v>18</v>
      </c>
      <c r="B158" s="206" t="s">
        <v>19</v>
      </c>
      <c r="C158" s="484" t="s">
        <v>14</v>
      </c>
      <c r="D158" s="410"/>
      <c r="E158" s="410"/>
      <c r="F158" s="410"/>
      <c r="G158" s="485"/>
      <c r="H158" s="75">
        <f>+H61+H69+H77+H85+H93+H101+H109+H117+H125+H133+H141+H149+H157</f>
        <v>789.19999999999993</v>
      </c>
      <c r="I158" s="75">
        <f t="shared" ref="I158:Q158" si="58">+I61+I69+I77+I85+I93+I101+I109+I117+I125+I133+I141+I149+I157</f>
        <v>0</v>
      </c>
      <c r="J158" s="75">
        <f t="shared" si="58"/>
        <v>0</v>
      </c>
      <c r="K158" s="75">
        <f t="shared" si="58"/>
        <v>789.19999999999993</v>
      </c>
      <c r="L158" s="75">
        <f t="shared" si="58"/>
        <v>942.6099999999999</v>
      </c>
      <c r="M158" s="75">
        <f t="shared" si="58"/>
        <v>1.03</v>
      </c>
      <c r="N158" s="75">
        <f t="shared" si="58"/>
        <v>5.97</v>
      </c>
      <c r="O158" s="75">
        <f t="shared" si="58"/>
        <v>941.57999999999993</v>
      </c>
      <c r="P158" s="75">
        <f t="shared" si="58"/>
        <v>2168.11</v>
      </c>
      <c r="Q158" s="75">
        <f t="shared" si="58"/>
        <v>1374.8</v>
      </c>
      <c r="R158" s="57" t="s">
        <v>24</v>
      </c>
      <c r="S158" s="200" t="s">
        <v>24</v>
      </c>
      <c r="T158" s="200" t="s">
        <v>24</v>
      </c>
      <c r="U158" s="58" t="s">
        <v>24</v>
      </c>
      <c r="X158" s="264">
        <f>++AA156</f>
        <v>0</v>
      </c>
    </row>
    <row r="159" spans="1:27" ht="14.85" customHeight="1" thickBot="1" x14ac:dyDescent="0.25">
      <c r="A159" s="130" t="s">
        <v>18</v>
      </c>
      <c r="B159" s="241" t="s">
        <v>20</v>
      </c>
      <c r="C159" s="486" t="s">
        <v>221</v>
      </c>
      <c r="D159" s="487"/>
      <c r="E159" s="487"/>
      <c r="F159" s="487"/>
      <c r="G159" s="456"/>
      <c r="H159" s="414"/>
      <c r="I159" s="414"/>
      <c r="J159" s="414"/>
      <c r="K159" s="414"/>
      <c r="L159" s="415"/>
      <c r="M159" s="415"/>
      <c r="N159" s="415"/>
      <c r="O159" s="415"/>
      <c r="P159" s="415"/>
      <c r="Q159" s="414"/>
      <c r="R159" s="415"/>
      <c r="S159" s="415"/>
      <c r="T159" s="415"/>
      <c r="U159" s="416"/>
    </row>
    <row r="160" spans="1:27" ht="14.85" customHeight="1" x14ac:dyDescent="0.2">
      <c r="A160" s="477" t="s">
        <v>18</v>
      </c>
      <c r="B160" s="422" t="s">
        <v>20</v>
      </c>
      <c r="C160" s="423" t="s">
        <v>18</v>
      </c>
      <c r="D160" s="378" t="s">
        <v>47</v>
      </c>
      <c r="E160" s="375" t="s">
        <v>63</v>
      </c>
      <c r="F160" s="425">
        <v>1</v>
      </c>
      <c r="G160" s="59" t="s">
        <v>41</v>
      </c>
      <c r="H160" s="29"/>
      <c r="I160" s="238"/>
      <c r="J160" s="238"/>
      <c r="K160" s="237"/>
      <c r="L160" s="135"/>
      <c r="M160" s="238"/>
      <c r="N160" s="238"/>
      <c r="O160" s="59"/>
      <c r="P160" s="30"/>
      <c r="Q160" s="129"/>
      <c r="R160" s="379" t="s">
        <v>72</v>
      </c>
      <c r="S160" s="374">
        <v>3</v>
      </c>
      <c r="T160" s="374">
        <v>3</v>
      </c>
      <c r="U160" s="372">
        <v>3</v>
      </c>
    </row>
    <row r="161" spans="1:27" ht="14.85" customHeight="1" x14ac:dyDescent="0.2">
      <c r="A161" s="477"/>
      <c r="B161" s="422"/>
      <c r="C161" s="423"/>
      <c r="D161" s="378"/>
      <c r="E161" s="375"/>
      <c r="F161" s="425"/>
      <c r="G161" s="31" t="s">
        <v>88</v>
      </c>
      <c r="H161" s="166"/>
      <c r="I161" s="229"/>
      <c r="J161" s="229"/>
      <c r="K161" s="231"/>
      <c r="L161" s="62"/>
      <c r="M161" s="229"/>
      <c r="N161" s="229"/>
      <c r="O161" s="41"/>
      <c r="P161" s="32"/>
      <c r="Q161" s="39"/>
      <c r="R161" s="377"/>
      <c r="S161" s="370"/>
      <c r="T161" s="370"/>
      <c r="U161" s="371"/>
    </row>
    <row r="162" spans="1:27" ht="14.85" customHeight="1" x14ac:dyDescent="0.2">
      <c r="A162" s="477"/>
      <c r="B162" s="422"/>
      <c r="C162" s="423"/>
      <c r="D162" s="378"/>
      <c r="E162" s="375"/>
      <c r="F162" s="425"/>
      <c r="G162" s="33" t="s">
        <v>65</v>
      </c>
      <c r="H162" s="34">
        <f>+H163+H164</f>
        <v>0</v>
      </c>
      <c r="I162" s="35">
        <f t="shared" ref="I162:Q162" si="59">+I163+I164</f>
        <v>0</v>
      </c>
      <c r="J162" s="35">
        <f t="shared" si="59"/>
        <v>0</v>
      </c>
      <c r="K162" s="37">
        <f t="shared" si="59"/>
        <v>0</v>
      </c>
      <c r="L162" s="63">
        <f t="shared" si="59"/>
        <v>15</v>
      </c>
      <c r="M162" s="35">
        <f t="shared" si="59"/>
        <v>0</v>
      </c>
      <c r="N162" s="35">
        <f t="shared" si="59"/>
        <v>0</v>
      </c>
      <c r="O162" s="36">
        <f t="shared" si="59"/>
        <v>15</v>
      </c>
      <c r="P162" s="38">
        <f t="shared" si="59"/>
        <v>10</v>
      </c>
      <c r="Q162" s="53">
        <f t="shared" si="59"/>
        <v>10</v>
      </c>
      <c r="R162" s="377"/>
      <c r="S162" s="370"/>
      <c r="T162" s="370"/>
      <c r="U162" s="371"/>
    </row>
    <row r="163" spans="1:27" ht="14.85" customHeight="1" x14ac:dyDescent="0.2">
      <c r="A163" s="477"/>
      <c r="B163" s="422"/>
      <c r="C163" s="423"/>
      <c r="D163" s="378"/>
      <c r="E163" s="375"/>
      <c r="F163" s="425"/>
      <c r="G163" s="126" t="s">
        <v>137</v>
      </c>
      <c r="H163" s="166"/>
      <c r="I163" s="229"/>
      <c r="J163" s="229"/>
      <c r="K163" s="231"/>
      <c r="L163" s="62">
        <v>15</v>
      </c>
      <c r="M163" s="229"/>
      <c r="N163" s="229"/>
      <c r="O163" s="41">
        <v>15</v>
      </c>
      <c r="P163" s="32">
        <v>10</v>
      </c>
      <c r="Q163" s="32">
        <v>10</v>
      </c>
      <c r="R163" s="377"/>
      <c r="S163" s="370"/>
      <c r="T163" s="370"/>
      <c r="U163" s="371"/>
    </row>
    <row r="164" spans="1:27" ht="14.85" customHeight="1" x14ac:dyDescent="0.2">
      <c r="A164" s="477"/>
      <c r="B164" s="422"/>
      <c r="C164" s="423"/>
      <c r="D164" s="378"/>
      <c r="E164" s="375"/>
      <c r="F164" s="425"/>
      <c r="G164" s="126" t="s">
        <v>82</v>
      </c>
      <c r="H164" s="166"/>
      <c r="I164" s="229"/>
      <c r="J164" s="229"/>
      <c r="K164" s="231"/>
      <c r="L164" s="62"/>
      <c r="M164" s="229"/>
      <c r="N164" s="229"/>
      <c r="O164" s="41"/>
      <c r="P164" s="32"/>
      <c r="Q164" s="32"/>
      <c r="R164" s="377"/>
      <c r="S164" s="370"/>
      <c r="T164" s="370"/>
      <c r="U164" s="371"/>
    </row>
    <row r="165" spans="1:27" ht="14.85" customHeight="1" x14ac:dyDescent="0.2">
      <c r="A165" s="477"/>
      <c r="B165" s="422"/>
      <c r="C165" s="423"/>
      <c r="D165" s="378"/>
      <c r="E165" s="375"/>
      <c r="F165" s="425"/>
      <c r="G165" s="31" t="s">
        <v>46</v>
      </c>
      <c r="H165" s="166"/>
      <c r="I165" s="229"/>
      <c r="J165" s="229"/>
      <c r="K165" s="231"/>
      <c r="L165" s="62"/>
      <c r="M165" s="229"/>
      <c r="N165" s="229"/>
      <c r="O165" s="41"/>
      <c r="P165" s="32"/>
      <c r="Q165" s="39"/>
      <c r="R165" s="377"/>
      <c r="S165" s="370"/>
      <c r="T165" s="370"/>
      <c r="U165" s="371"/>
    </row>
    <row r="166" spans="1:27" ht="14.85" customHeight="1" x14ac:dyDescent="0.2">
      <c r="A166" s="477"/>
      <c r="B166" s="422"/>
      <c r="C166" s="423"/>
      <c r="D166" s="378"/>
      <c r="E166" s="375"/>
      <c r="F166" s="425"/>
      <c r="G166" s="31" t="s">
        <v>84</v>
      </c>
      <c r="H166" s="166"/>
      <c r="I166" s="229"/>
      <c r="J166" s="229"/>
      <c r="K166" s="231"/>
      <c r="L166" s="62"/>
      <c r="M166" s="229"/>
      <c r="N166" s="229"/>
      <c r="O166" s="41"/>
      <c r="P166" s="32"/>
      <c r="Q166" s="39"/>
      <c r="R166" s="377"/>
      <c r="S166" s="370"/>
      <c r="T166" s="370"/>
      <c r="U166" s="371"/>
    </row>
    <row r="167" spans="1:27" ht="14.25" customHeight="1" thickBot="1" x14ac:dyDescent="0.25">
      <c r="A167" s="477"/>
      <c r="B167" s="422"/>
      <c r="C167" s="423"/>
      <c r="D167" s="378"/>
      <c r="E167" s="375"/>
      <c r="F167" s="425"/>
      <c r="G167" s="149" t="s">
        <v>13</v>
      </c>
      <c r="H167" s="213">
        <f>+H160+H161+H162+H165+H166</f>
        <v>0</v>
      </c>
      <c r="I167" s="132">
        <f t="shared" ref="I167:Q167" si="60">+I160+I161+I162+I165+I166</f>
        <v>0</v>
      </c>
      <c r="J167" s="132">
        <f t="shared" si="60"/>
        <v>0</v>
      </c>
      <c r="K167" s="133">
        <f t="shared" si="60"/>
        <v>0</v>
      </c>
      <c r="L167" s="213">
        <f t="shared" si="60"/>
        <v>15</v>
      </c>
      <c r="M167" s="132">
        <f t="shared" si="60"/>
        <v>0</v>
      </c>
      <c r="N167" s="132">
        <f t="shared" si="60"/>
        <v>0</v>
      </c>
      <c r="O167" s="132">
        <f t="shared" si="60"/>
        <v>15</v>
      </c>
      <c r="P167" s="213">
        <f t="shared" si="60"/>
        <v>10</v>
      </c>
      <c r="Q167" s="214">
        <f t="shared" si="60"/>
        <v>10</v>
      </c>
      <c r="R167" s="426"/>
      <c r="S167" s="132">
        <f>SUM(S160:S160)</f>
        <v>3</v>
      </c>
      <c r="T167" s="132">
        <f>SUM(T160:T160)</f>
        <v>3</v>
      </c>
      <c r="U167" s="133">
        <f>SUM(U160:U160)</f>
        <v>3</v>
      </c>
    </row>
    <row r="168" spans="1:27" s="64" customFormat="1" ht="16.5" customHeight="1" x14ac:dyDescent="0.2">
      <c r="A168" s="419" t="s">
        <v>18</v>
      </c>
      <c r="B168" s="394" t="s">
        <v>20</v>
      </c>
      <c r="C168" s="427" t="s">
        <v>42</v>
      </c>
      <c r="D168" s="482" t="s">
        <v>163</v>
      </c>
      <c r="E168" s="375" t="s">
        <v>62</v>
      </c>
      <c r="F168" s="354">
        <v>1</v>
      </c>
      <c r="G168" s="41" t="s">
        <v>41</v>
      </c>
      <c r="H168" s="166">
        <v>608.57000000000005</v>
      </c>
      <c r="I168" s="229">
        <v>5.37</v>
      </c>
      <c r="J168" s="229">
        <v>0.41</v>
      </c>
      <c r="K168" s="231">
        <v>603.20000000000005</v>
      </c>
      <c r="L168" s="62">
        <v>14.8</v>
      </c>
      <c r="M168" s="229">
        <v>1.1200000000000001</v>
      </c>
      <c r="N168" s="229">
        <v>1.1100000000000001</v>
      </c>
      <c r="O168" s="41">
        <v>13.68</v>
      </c>
      <c r="P168" s="32"/>
      <c r="Q168" s="39"/>
      <c r="R168" s="377" t="s">
        <v>128</v>
      </c>
      <c r="S168" s="370">
        <v>7928</v>
      </c>
      <c r="T168" s="370"/>
      <c r="U168" s="371"/>
      <c r="V168" s="253"/>
      <c r="W168" s="264"/>
      <c r="X168" s="264"/>
      <c r="Y168" s="264"/>
      <c r="Z168" s="264"/>
      <c r="AA168" s="264"/>
    </row>
    <row r="169" spans="1:27" s="64" customFormat="1" ht="15" customHeight="1" x14ac:dyDescent="0.2">
      <c r="A169" s="419"/>
      <c r="B169" s="395"/>
      <c r="C169" s="427"/>
      <c r="D169" s="482"/>
      <c r="E169" s="375"/>
      <c r="F169" s="354"/>
      <c r="G169" s="31" t="s">
        <v>88</v>
      </c>
      <c r="H169" s="166">
        <v>53.7</v>
      </c>
      <c r="I169" s="229">
        <v>0.47</v>
      </c>
      <c r="J169" s="229">
        <v>0.36</v>
      </c>
      <c r="K169" s="231">
        <v>53.23</v>
      </c>
      <c r="L169" s="62">
        <v>1.3</v>
      </c>
      <c r="M169" s="229">
        <v>0.1</v>
      </c>
      <c r="N169" s="229">
        <v>0.1</v>
      </c>
      <c r="O169" s="41">
        <f>+L169-M169</f>
        <v>1.2</v>
      </c>
      <c r="P169" s="32"/>
      <c r="Q169" s="39"/>
      <c r="R169" s="377"/>
      <c r="S169" s="370"/>
      <c r="T169" s="370"/>
      <c r="U169" s="371"/>
      <c r="V169" s="253"/>
      <c r="W169" s="264"/>
      <c r="X169" s="264"/>
      <c r="Y169" s="264"/>
      <c r="Z169" s="264"/>
      <c r="AA169" s="264"/>
    </row>
    <row r="170" spans="1:27" s="64" customFormat="1" ht="14.85" customHeight="1" x14ac:dyDescent="0.2">
      <c r="A170" s="419"/>
      <c r="B170" s="395"/>
      <c r="C170" s="427"/>
      <c r="D170" s="482"/>
      <c r="E170" s="375"/>
      <c r="F170" s="354"/>
      <c r="G170" s="33" t="s">
        <v>65</v>
      </c>
      <c r="H170" s="34">
        <f>+H171+H172</f>
        <v>63.06</v>
      </c>
      <c r="I170" s="35">
        <v>0.47</v>
      </c>
      <c r="J170" s="35">
        <v>0.36</v>
      </c>
      <c r="K170" s="37">
        <v>62.59</v>
      </c>
      <c r="L170" s="35">
        <f>+L171+L172+L173+L174</f>
        <v>1.3</v>
      </c>
      <c r="M170" s="35">
        <f t="shared" ref="M170:Q170" si="61">+M171+M172+M173+M174</f>
        <v>0.1</v>
      </c>
      <c r="N170" s="35">
        <f t="shared" si="61"/>
        <v>0.1</v>
      </c>
      <c r="O170" s="37">
        <f t="shared" si="61"/>
        <v>1.2</v>
      </c>
      <c r="P170" s="38">
        <f t="shared" si="61"/>
        <v>0</v>
      </c>
      <c r="Q170" s="63">
        <f t="shared" si="61"/>
        <v>0</v>
      </c>
      <c r="R170" s="377"/>
      <c r="S170" s="370"/>
      <c r="T170" s="370"/>
      <c r="U170" s="371"/>
      <c r="V170" s="253"/>
      <c r="W170" s="264"/>
      <c r="X170" s="264"/>
      <c r="Y170" s="264"/>
      <c r="Z170" s="264"/>
      <c r="AA170" s="264"/>
    </row>
    <row r="171" spans="1:27" s="64" customFormat="1" ht="14.85" customHeight="1" x14ac:dyDescent="0.2">
      <c r="A171" s="419"/>
      <c r="B171" s="395"/>
      <c r="C171" s="427"/>
      <c r="D171" s="482"/>
      <c r="E171" s="375"/>
      <c r="F171" s="354"/>
      <c r="G171" s="126" t="s">
        <v>137</v>
      </c>
      <c r="H171" s="166">
        <v>0.47</v>
      </c>
      <c r="I171" s="229">
        <v>0.47</v>
      </c>
      <c r="J171" s="229">
        <v>0.36</v>
      </c>
      <c r="K171" s="231"/>
      <c r="L171" s="62">
        <v>0.1</v>
      </c>
      <c r="M171" s="229">
        <v>0.1</v>
      </c>
      <c r="N171" s="229">
        <v>0.1</v>
      </c>
      <c r="O171" s="231"/>
      <c r="P171" s="32"/>
      <c r="Q171" s="40"/>
      <c r="R171" s="377"/>
      <c r="S171" s="370"/>
      <c r="T171" s="370"/>
      <c r="U171" s="371"/>
      <c r="V171" s="551"/>
      <c r="W171" s="552"/>
      <c r="X171" s="552"/>
      <c r="Y171" s="552"/>
      <c r="Z171" s="552"/>
      <c r="AA171" s="552"/>
    </row>
    <row r="172" spans="1:27" s="64" customFormat="1" ht="14.85" customHeight="1" x14ac:dyDescent="0.2">
      <c r="A172" s="419"/>
      <c r="B172" s="395"/>
      <c r="C172" s="427"/>
      <c r="D172" s="482"/>
      <c r="E172" s="375"/>
      <c r="F172" s="354"/>
      <c r="G172" s="126" t="s">
        <v>82</v>
      </c>
      <c r="H172" s="166">
        <v>62.59</v>
      </c>
      <c r="I172" s="229"/>
      <c r="J172" s="229"/>
      <c r="K172" s="231">
        <v>62.59</v>
      </c>
      <c r="L172" s="62">
        <v>1.2</v>
      </c>
      <c r="M172" s="229"/>
      <c r="N172" s="229"/>
      <c r="O172" s="231">
        <v>1.2</v>
      </c>
      <c r="P172" s="183"/>
      <c r="Q172" s="39"/>
      <c r="R172" s="377"/>
      <c r="S172" s="370"/>
      <c r="T172" s="370"/>
      <c r="U172" s="371"/>
      <c r="V172" s="253"/>
      <c r="W172" s="264"/>
      <c r="X172" s="264"/>
      <c r="Y172" s="264"/>
      <c r="Z172" s="264"/>
      <c r="AA172" s="264"/>
    </row>
    <row r="173" spans="1:27" s="64" customFormat="1" ht="14.85" customHeight="1" x14ac:dyDescent="0.2">
      <c r="A173" s="419"/>
      <c r="B173" s="395"/>
      <c r="C173" s="427"/>
      <c r="D173" s="482"/>
      <c r="E173" s="375"/>
      <c r="F173" s="354"/>
      <c r="G173" s="31" t="s">
        <v>46</v>
      </c>
      <c r="H173" s="166"/>
      <c r="I173" s="229"/>
      <c r="J173" s="229"/>
      <c r="K173" s="231"/>
      <c r="L173" s="173"/>
      <c r="M173" s="229"/>
      <c r="N173" s="229"/>
      <c r="O173" s="41"/>
      <c r="P173" s="32"/>
      <c r="Q173" s="39"/>
      <c r="R173" s="377"/>
      <c r="S173" s="370"/>
      <c r="T173" s="370"/>
      <c r="U173" s="371"/>
      <c r="V173" s="253"/>
      <c r="W173" s="264"/>
      <c r="X173" s="264"/>
      <c r="Y173" s="264"/>
      <c r="Z173" s="264"/>
      <c r="AA173" s="264"/>
    </row>
    <row r="174" spans="1:27" s="64" customFormat="1" ht="14.85" customHeight="1" x14ac:dyDescent="0.2">
      <c r="A174" s="419"/>
      <c r="B174" s="395"/>
      <c r="C174" s="427"/>
      <c r="D174" s="482"/>
      <c r="E174" s="375"/>
      <c r="F174" s="354"/>
      <c r="G174" s="31" t="s">
        <v>84</v>
      </c>
      <c r="H174" s="166"/>
      <c r="I174" s="229"/>
      <c r="J174" s="229"/>
      <c r="K174" s="231"/>
      <c r="L174" s="173"/>
      <c r="M174" s="229"/>
      <c r="N174" s="229"/>
      <c r="O174" s="41"/>
      <c r="P174" s="32"/>
      <c r="Q174" s="39"/>
      <c r="R174" s="377"/>
      <c r="S174" s="370"/>
      <c r="T174" s="370"/>
      <c r="U174" s="371"/>
      <c r="V174" s="253"/>
      <c r="W174" s="264"/>
      <c r="X174" s="264"/>
      <c r="Y174" s="264"/>
      <c r="Z174" s="264"/>
      <c r="AA174" s="264"/>
    </row>
    <row r="175" spans="1:27" s="64" customFormat="1" ht="14.85" customHeight="1" x14ac:dyDescent="0.2">
      <c r="A175" s="392"/>
      <c r="B175" s="395"/>
      <c r="C175" s="423"/>
      <c r="D175" s="483"/>
      <c r="E175" s="349"/>
      <c r="F175" s="376"/>
      <c r="G175" s="148" t="s">
        <v>13</v>
      </c>
      <c r="H175" s="45">
        <f>+H168+H169+H170+H173+H174</f>
        <v>725.33000000000015</v>
      </c>
      <c r="I175" s="44">
        <f t="shared" ref="I175:Q175" si="62">+I168+I169+I170+I173+I174</f>
        <v>6.31</v>
      </c>
      <c r="J175" s="44">
        <f t="shared" si="62"/>
        <v>1.1299999999999999</v>
      </c>
      <c r="K175" s="49">
        <f t="shared" si="62"/>
        <v>719.0200000000001</v>
      </c>
      <c r="L175" s="45">
        <f t="shared" si="62"/>
        <v>17.400000000000002</v>
      </c>
      <c r="M175" s="44">
        <f t="shared" si="62"/>
        <v>1.3200000000000003</v>
      </c>
      <c r="N175" s="44">
        <f t="shared" si="62"/>
        <v>1.3100000000000003</v>
      </c>
      <c r="O175" s="49">
        <f t="shared" si="62"/>
        <v>16.079999999999998</v>
      </c>
      <c r="P175" s="45">
        <f t="shared" si="62"/>
        <v>0</v>
      </c>
      <c r="Q175" s="46">
        <f t="shared" si="62"/>
        <v>0</v>
      </c>
      <c r="R175" s="377"/>
      <c r="S175" s="44">
        <f>SUM(S168)</f>
        <v>7928</v>
      </c>
      <c r="T175" s="44">
        <f>SUM(T168)</f>
        <v>0</v>
      </c>
      <c r="U175" s="49">
        <f>SUM(U168)</f>
        <v>0</v>
      </c>
      <c r="V175" s="253">
        <f>+O175+M175</f>
        <v>17.399999999999999</v>
      </c>
      <c r="W175" s="264"/>
      <c r="X175" s="264"/>
      <c r="Y175" s="264"/>
      <c r="Z175" s="264"/>
      <c r="AA175" s="264"/>
    </row>
    <row r="176" spans="1:27" ht="14.85" customHeight="1" x14ac:dyDescent="0.2">
      <c r="A176" s="419" t="s">
        <v>18</v>
      </c>
      <c r="B176" s="394" t="s">
        <v>20</v>
      </c>
      <c r="C176" s="423" t="s">
        <v>49</v>
      </c>
      <c r="D176" s="378" t="s">
        <v>243</v>
      </c>
      <c r="E176" s="375" t="s">
        <v>62</v>
      </c>
      <c r="F176" s="376">
        <v>1</v>
      </c>
      <c r="G176" s="194" t="s">
        <v>41</v>
      </c>
      <c r="H176" s="62"/>
      <c r="I176" s="229"/>
      <c r="J176" s="229"/>
      <c r="K176" s="231"/>
      <c r="L176" s="62"/>
      <c r="M176" s="229"/>
      <c r="N176" s="229"/>
      <c r="O176" s="41"/>
      <c r="P176" s="32">
        <v>116</v>
      </c>
      <c r="Q176" s="39">
        <v>116</v>
      </c>
      <c r="R176" s="377" t="s">
        <v>54</v>
      </c>
      <c r="S176" s="370"/>
      <c r="T176" s="370"/>
      <c r="U176" s="371">
        <v>1</v>
      </c>
    </row>
    <row r="177" spans="1:21" ht="14.85" customHeight="1" x14ac:dyDescent="0.2">
      <c r="A177" s="419"/>
      <c r="B177" s="395"/>
      <c r="C177" s="427"/>
      <c r="D177" s="378"/>
      <c r="E177" s="375"/>
      <c r="F177" s="376"/>
      <c r="G177" s="145" t="s">
        <v>88</v>
      </c>
      <c r="H177" s="62"/>
      <c r="I177" s="229"/>
      <c r="J177" s="229"/>
      <c r="K177" s="231"/>
      <c r="L177" s="62"/>
      <c r="M177" s="229"/>
      <c r="N177" s="229"/>
      <c r="O177" s="41"/>
      <c r="P177" s="170"/>
      <c r="Q177" s="39"/>
      <c r="R177" s="377"/>
      <c r="S177" s="370"/>
      <c r="T177" s="370"/>
      <c r="U177" s="371"/>
    </row>
    <row r="178" spans="1:21" ht="14.85" customHeight="1" x14ac:dyDescent="0.2">
      <c r="A178" s="419"/>
      <c r="B178" s="395"/>
      <c r="C178" s="427"/>
      <c r="D178" s="378"/>
      <c r="E178" s="375"/>
      <c r="F178" s="376"/>
      <c r="G178" s="146" t="s">
        <v>65</v>
      </c>
      <c r="H178" s="63">
        <f>+H179+H180</f>
        <v>0</v>
      </c>
      <c r="I178" s="35">
        <f t="shared" ref="I178:Q178" si="63">+I179+I180</f>
        <v>0</v>
      </c>
      <c r="J178" s="35">
        <f t="shared" si="63"/>
        <v>0</v>
      </c>
      <c r="K178" s="37">
        <f t="shared" si="63"/>
        <v>0</v>
      </c>
      <c r="L178" s="63"/>
      <c r="M178" s="35"/>
      <c r="N178" s="35"/>
      <c r="O178" s="36"/>
      <c r="P178" s="243">
        <f t="shared" si="63"/>
        <v>29</v>
      </c>
      <c r="Q178" s="53">
        <f t="shared" si="63"/>
        <v>29</v>
      </c>
      <c r="R178" s="377"/>
      <c r="S178" s="370"/>
      <c r="T178" s="370"/>
      <c r="U178" s="371"/>
    </row>
    <row r="179" spans="1:21" ht="14.85" customHeight="1" x14ac:dyDescent="0.2">
      <c r="A179" s="419"/>
      <c r="B179" s="395"/>
      <c r="C179" s="427"/>
      <c r="D179" s="378"/>
      <c r="E179" s="375"/>
      <c r="F179" s="376"/>
      <c r="G179" s="147" t="s">
        <v>137</v>
      </c>
      <c r="H179" s="62"/>
      <c r="I179" s="229"/>
      <c r="J179" s="229"/>
      <c r="K179" s="231"/>
      <c r="L179" s="62"/>
      <c r="M179" s="229"/>
      <c r="N179" s="229"/>
      <c r="O179" s="41"/>
      <c r="P179" s="74">
        <v>29</v>
      </c>
      <c r="Q179" s="39">
        <v>29</v>
      </c>
      <c r="R179" s="377"/>
      <c r="S179" s="370"/>
      <c r="T179" s="370"/>
      <c r="U179" s="371"/>
    </row>
    <row r="180" spans="1:21" ht="14.85" customHeight="1" x14ac:dyDescent="0.2">
      <c r="A180" s="419"/>
      <c r="B180" s="395"/>
      <c r="C180" s="427"/>
      <c r="D180" s="378"/>
      <c r="E180" s="375"/>
      <c r="F180" s="376"/>
      <c r="G180" s="147" t="s">
        <v>82</v>
      </c>
      <c r="H180" s="62"/>
      <c r="I180" s="229"/>
      <c r="J180" s="229"/>
      <c r="K180" s="231"/>
      <c r="L180" s="62"/>
      <c r="M180" s="229"/>
      <c r="N180" s="229"/>
      <c r="O180" s="41"/>
      <c r="P180" s="170"/>
      <c r="Q180" s="39"/>
      <c r="R180" s="377"/>
      <c r="S180" s="370"/>
      <c r="T180" s="370"/>
      <c r="U180" s="371"/>
    </row>
    <row r="181" spans="1:21" ht="14.85" customHeight="1" x14ac:dyDescent="0.2">
      <c r="A181" s="419"/>
      <c r="B181" s="395"/>
      <c r="C181" s="427"/>
      <c r="D181" s="378"/>
      <c r="E181" s="375"/>
      <c r="F181" s="376"/>
      <c r="G181" s="145" t="s">
        <v>46</v>
      </c>
      <c r="H181" s="62"/>
      <c r="I181" s="229"/>
      <c r="J181" s="229"/>
      <c r="K181" s="231"/>
      <c r="L181" s="62"/>
      <c r="M181" s="229"/>
      <c r="N181" s="229"/>
      <c r="O181" s="41"/>
      <c r="P181" s="32"/>
      <c r="Q181" s="39"/>
      <c r="R181" s="377"/>
      <c r="S181" s="370"/>
      <c r="T181" s="370"/>
      <c r="U181" s="371"/>
    </row>
    <row r="182" spans="1:21" ht="14.85" customHeight="1" x14ac:dyDescent="0.2">
      <c r="A182" s="419"/>
      <c r="B182" s="395"/>
      <c r="C182" s="427"/>
      <c r="D182" s="378"/>
      <c r="E182" s="375"/>
      <c r="F182" s="376"/>
      <c r="G182" s="145" t="s">
        <v>84</v>
      </c>
      <c r="H182" s="62"/>
      <c r="I182" s="229"/>
      <c r="J182" s="229"/>
      <c r="K182" s="231"/>
      <c r="L182" s="62"/>
      <c r="M182" s="229"/>
      <c r="N182" s="229"/>
      <c r="O182" s="41"/>
      <c r="P182" s="32"/>
      <c r="Q182" s="39"/>
      <c r="R182" s="377"/>
      <c r="S182" s="370"/>
      <c r="T182" s="370"/>
      <c r="U182" s="371"/>
    </row>
    <row r="183" spans="1:21" ht="17.25" customHeight="1" thickBot="1" x14ac:dyDescent="0.25">
      <c r="A183" s="419"/>
      <c r="B183" s="395"/>
      <c r="C183" s="428"/>
      <c r="D183" s="361"/>
      <c r="E183" s="375"/>
      <c r="F183" s="376"/>
      <c r="G183" s="211" t="s">
        <v>13</v>
      </c>
      <c r="H183" s="66">
        <f>+H176+H177+H178+H181+H182</f>
        <v>0</v>
      </c>
      <c r="I183" s="55">
        <f t="shared" ref="I183:Q183" si="64">+I176+I177+I178+I181+I182</f>
        <v>0</v>
      </c>
      <c r="J183" s="55">
        <f t="shared" si="64"/>
        <v>0</v>
      </c>
      <c r="K183" s="56">
        <f t="shared" si="64"/>
        <v>0</v>
      </c>
      <c r="L183" s="66">
        <f t="shared" si="64"/>
        <v>0</v>
      </c>
      <c r="M183" s="55">
        <f t="shared" si="64"/>
        <v>0</v>
      </c>
      <c r="N183" s="55">
        <f t="shared" si="64"/>
        <v>0</v>
      </c>
      <c r="O183" s="56">
        <f t="shared" si="64"/>
        <v>0</v>
      </c>
      <c r="P183" s="66">
        <f t="shared" si="64"/>
        <v>145</v>
      </c>
      <c r="Q183" s="54">
        <f t="shared" si="64"/>
        <v>145</v>
      </c>
      <c r="R183" s="411"/>
      <c r="S183" s="55">
        <f>SUM(S176)</f>
        <v>0</v>
      </c>
      <c r="T183" s="55">
        <f>SUM(T176)</f>
        <v>0</v>
      </c>
      <c r="U183" s="56">
        <f>SUM(U176)</f>
        <v>1</v>
      </c>
    </row>
    <row r="184" spans="1:21" ht="15" customHeight="1" x14ac:dyDescent="0.2">
      <c r="A184" s="419" t="s">
        <v>18</v>
      </c>
      <c r="B184" s="422" t="s">
        <v>20</v>
      </c>
      <c r="C184" s="423" t="s">
        <v>50</v>
      </c>
      <c r="D184" s="368" t="s">
        <v>100</v>
      </c>
      <c r="E184" s="375" t="s">
        <v>62</v>
      </c>
      <c r="F184" s="376">
        <v>1</v>
      </c>
      <c r="G184" s="199" t="s">
        <v>41</v>
      </c>
      <c r="H184" s="135"/>
      <c r="I184" s="238"/>
      <c r="J184" s="238"/>
      <c r="K184" s="237"/>
      <c r="L184" s="135"/>
      <c r="M184" s="238"/>
      <c r="N184" s="238"/>
      <c r="O184" s="237"/>
      <c r="P184" s="228"/>
      <c r="Q184" s="129"/>
      <c r="R184" s="379" t="s">
        <v>291</v>
      </c>
      <c r="S184" s="374"/>
      <c r="T184" s="374"/>
      <c r="U184" s="372">
        <v>3</v>
      </c>
    </row>
    <row r="185" spans="1:21" ht="15" customHeight="1" x14ac:dyDescent="0.2">
      <c r="A185" s="419"/>
      <c r="B185" s="422"/>
      <c r="C185" s="423"/>
      <c r="D185" s="368"/>
      <c r="E185" s="375"/>
      <c r="F185" s="376"/>
      <c r="G185" s="145" t="s">
        <v>88</v>
      </c>
      <c r="H185" s="62"/>
      <c r="I185" s="229"/>
      <c r="J185" s="229"/>
      <c r="K185" s="231"/>
      <c r="L185" s="62"/>
      <c r="M185" s="229"/>
      <c r="N185" s="229"/>
      <c r="O185" s="41"/>
      <c r="P185" s="32"/>
      <c r="Q185" s="39"/>
      <c r="R185" s="377"/>
      <c r="S185" s="370"/>
      <c r="T185" s="370"/>
      <c r="U185" s="371"/>
    </row>
    <row r="186" spans="1:21" ht="15" customHeight="1" x14ac:dyDescent="0.2">
      <c r="A186" s="419"/>
      <c r="B186" s="422"/>
      <c r="C186" s="423"/>
      <c r="D186" s="368"/>
      <c r="E186" s="375"/>
      <c r="F186" s="376"/>
      <c r="G186" s="146" t="s">
        <v>65</v>
      </c>
      <c r="H186" s="63">
        <f>+H187+H188</f>
        <v>6</v>
      </c>
      <c r="I186" s="35">
        <f t="shared" ref="I186:Q186" si="65">+I187+I188</f>
        <v>0</v>
      </c>
      <c r="J186" s="35">
        <f t="shared" si="65"/>
        <v>0</v>
      </c>
      <c r="K186" s="37">
        <f t="shared" si="65"/>
        <v>6</v>
      </c>
      <c r="L186" s="63">
        <f t="shared" si="65"/>
        <v>0</v>
      </c>
      <c r="M186" s="35">
        <f t="shared" si="65"/>
        <v>0</v>
      </c>
      <c r="N186" s="35">
        <f t="shared" si="65"/>
        <v>0</v>
      </c>
      <c r="O186" s="36">
        <f t="shared" si="65"/>
        <v>0</v>
      </c>
      <c r="P186" s="38">
        <f t="shared" si="65"/>
        <v>0</v>
      </c>
      <c r="Q186" s="53">
        <f t="shared" si="65"/>
        <v>0</v>
      </c>
      <c r="R186" s="377"/>
      <c r="S186" s="370"/>
      <c r="T186" s="370"/>
      <c r="U186" s="371"/>
    </row>
    <row r="187" spans="1:21" ht="15" customHeight="1" x14ac:dyDescent="0.2">
      <c r="A187" s="419"/>
      <c r="B187" s="422"/>
      <c r="C187" s="423"/>
      <c r="D187" s="368"/>
      <c r="E187" s="375"/>
      <c r="F187" s="376"/>
      <c r="G187" s="147" t="s">
        <v>137</v>
      </c>
      <c r="H187" s="62">
        <v>6</v>
      </c>
      <c r="I187" s="229"/>
      <c r="J187" s="229"/>
      <c r="K187" s="231">
        <v>6</v>
      </c>
      <c r="L187" s="62"/>
      <c r="M187" s="229"/>
      <c r="N187" s="229"/>
      <c r="O187" s="41"/>
      <c r="P187" s="32"/>
      <c r="Q187" s="39"/>
      <c r="R187" s="377"/>
      <c r="S187" s="370"/>
      <c r="T187" s="370"/>
      <c r="U187" s="371"/>
    </row>
    <row r="188" spans="1:21" ht="15" customHeight="1" x14ac:dyDescent="0.2">
      <c r="A188" s="419"/>
      <c r="B188" s="422"/>
      <c r="C188" s="423"/>
      <c r="D188" s="368"/>
      <c r="E188" s="375"/>
      <c r="F188" s="376"/>
      <c r="G188" s="147" t="s">
        <v>82</v>
      </c>
      <c r="H188" s="62"/>
      <c r="I188" s="229"/>
      <c r="J188" s="229"/>
      <c r="K188" s="231"/>
      <c r="L188" s="62"/>
      <c r="M188" s="229"/>
      <c r="N188" s="229"/>
      <c r="O188" s="41"/>
      <c r="P188" s="32"/>
      <c r="Q188" s="39"/>
      <c r="R188" s="377"/>
      <c r="S188" s="370"/>
      <c r="T188" s="370"/>
      <c r="U188" s="371"/>
    </row>
    <row r="189" spans="1:21" ht="15" customHeight="1" x14ac:dyDescent="0.2">
      <c r="A189" s="419"/>
      <c r="B189" s="422"/>
      <c r="C189" s="423"/>
      <c r="D189" s="368"/>
      <c r="E189" s="375"/>
      <c r="F189" s="376"/>
      <c r="G189" s="145" t="s">
        <v>46</v>
      </c>
      <c r="H189" s="62">
        <v>24</v>
      </c>
      <c r="I189" s="229"/>
      <c r="J189" s="229"/>
      <c r="K189" s="231">
        <v>24</v>
      </c>
      <c r="L189" s="62"/>
      <c r="M189" s="229"/>
      <c r="N189" s="229"/>
      <c r="O189" s="41"/>
      <c r="P189" s="32">
        <v>100</v>
      </c>
      <c r="Q189" s="39">
        <v>200</v>
      </c>
      <c r="R189" s="377"/>
      <c r="S189" s="370"/>
      <c r="T189" s="370"/>
      <c r="U189" s="371"/>
    </row>
    <row r="190" spans="1:21" ht="15" customHeight="1" x14ac:dyDescent="0.2">
      <c r="A190" s="419"/>
      <c r="B190" s="422"/>
      <c r="C190" s="423"/>
      <c r="D190" s="368"/>
      <c r="E190" s="375"/>
      <c r="F190" s="376"/>
      <c r="G190" s="145" t="s">
        <v>84</v>
      </c>
      <c r="H190" s="62"/>
      <c r="I190" s="229"/>
      <c r="J190" s="229"/>
      <c r="K190" s="231"/>
      <c r="L190" s="62"/>
      <c r="M190" s="229"/>
      <c r="N190" s="229"/>
      <c r="O190" s="41"/>
      <c r="P190" s="32"/>
      <c r="Q190" s="39"/>
      <c r="R190" s="377"/>
      <c r="S190" s="370"/>
      <c r="T190" s="370"/>
      <c r="U190" s="371"/>
    </row>
    <row r="191" spans="1:21" ht="15" customHeight="1" x14ac:dyDescent="0.2">
      <c r="A191" s="419"/>
      <c r="B191" s="422"/>
      <c r="C191" s="423"/>
      <c r="D191" s="368"/>
      <c r="E191" s="375"/>
      <c r="F191" s="376"/>
      <c r="G191" s="148" t="s">
        <v>13</v>
      </c>
      <c r="H191" s="45">
        <f>+H184+H185+H186+H189+H190</f>
        <v>30</v>
      </c>
      <c r="I191" s="44">
        <f t="shared" ref="I191:Q191" si="66">+I184+I185+I186+I189+I190</f>
        <v>0</v>
      </c>
      <c r="J191" s="44">
        <f t="shared" si="66"/>
        <v>0</v>
      </c>
      <c r="K191" s="49">
        <f t="shared" si="66"/>
        <v>30</v>
      </c>
      <c r="L191" s="45">
        <f t="shared" si="66"/>
        <v>0</v>
      </c>
      <c r="M191" s="44">
        <f t="shared" si="66"/>
        <v>0</v>
      </c>
      <c r="N191" s="44">
        <f t="shared" si="66"/>
        <v>0</v>
      </c>
      <c r="O191" s="49">
        <f t="shared" si="66"/>
        <v>0</v>
      </c>
      <c r="P191" s="45">
        <f t="shared" si="66"/>
        <v>100</v>
      </c>
      <c r="Q191" s="46">
        <f t="shared" si="66"/>
        <v>200</v>
      </c>
      <c r="R191" s="377"/>
      <c r="S191" s="44">
        <f>SUM(S184)</f>
        <v>0</v>
      </c>
      <c r="T191" s="44">
        <f>SUM(T184)</f>
        <v>0</v>
      </c>
      <c r="U191" s="49">
        <f>SUM(U184)</f>
        <v>3</v>
      </c>
    </row>
    <row r="192" spans="1:21" ht="15" customHeight="1" x14ac:dyDescent="0.2">
      <c r="A192" s="419" t="s">
        <v>18</v>
      </c>
      <c r="B192" s="422" t="s">
        <v>20</v>
      </c>
      <c r="C192" s="423" t="s">
        <v>109</v>
      </c>
      <c r="D192" s="368" t="s">
        <v>120</v>
      </c>
      <c r="E192" s="375" t="s">
        <v>62</v>
      </c>
      <c r="F192" s="354">
        <v>1</v>
      </c>
      <c r="G192" s="194" t="s">
        <v>41</v>
      </c>
      <c r="H192" s="62">
        <v>127.44</v>
      </c>
      <c r="I192" s="229">
        <v>1.53</v>
      </c>
      <c r="J192" s="229"/>
      <c r="K192" s="231">
        <v>125.91</v>
      </c>
      <c r="L192" s="62">
        <v>112.4</v>
      </c>
      <c r="M192" s="229"/>
      <c r="N192" s="229"/>
      <c r="O192" s="231">
        <v>112.4</v>
      </c>
      <c r="P192" s="183"/>
      <c r="Q192" s="39"/>
      <c r="R192" s="377" t="s">
        <v>125</v>
      </c>
      <c r="S192" s="370">
        <v>3</v>
      </c>
      <c r="T192" s="370"/>
      <c r="U192" s="371"/>
    </row>
    <row r="193" spans="1:22" ht="15" customHeight="1" x14ac:dyDescent="0.2">
      <c r="A193" s="419"/>
      <c r="B193" s="422"/>
      <c r="C193" s="423"/>
      <c r="D193" s="368"/>
      <c r="E193" s="375"/>
      <c r="F193" s="354"/>
      <c r="G193" s="145" t="s">
        <v>88</v>
      </c>
      <c r="H193" s="62"/>
      <c r="I193" s="229"/>
      <c r="J193" s="229"/>
      <c r="K193" s="231"/>
      <c r="L193" s="62"/>
      <c r="M193" s="229"/>
      <c r="N193" s="229"/>
      <c r="O193" s="41"/>
      <c r="P193" s="32"/>
      <c r="Q193" s="39"/>
      <c r="R193" s="377"/>
      <c r="S193" s="370"/>
      <c r="T193" s="370"/>
      <c r="U193" s="371"/>
    </row>
    <row r="194" spans="1:22" ht="15" customHeight="1" x14ac:dyDescent="0.2">
      <c r="A194" s="419"/>
      <c r="B194" s="422"/>
      <c r="C194" s="423"/>
      <c r="D194" s="368"/>
      <c r="E194" s="375"/>
      <c r="F194" s="354"/>
      <c r="G194" s="146" t="s">
        <v>65</v>
      </c>
      <c r="H194" s="63">
        <f>+H195+H196</f>
        <v>22.49</v>
      </c>
      <c r="I194" s="35">
        <f t="shared" ref="I194:K194" si="67">+I195+I196</f>
        <v>0.27</v>
      </c>
      <c r="J194" s="35">
        <f t="shared" si="67"/>
        <v>0</v>
      </c>
      <c r="K194" s="37">
        <f t="shared" si="67"/>
        <v>22.22</v>
      </c>
      <c r="L194" s="63">
        <f>+L195+L196</f>
        <v>19.829999999999998</v>
      </c>
      <c r="M194" s="35">
        <f t="shared" ref="M194:O194" si="68">+M195+M196</f>
        <v>0</v>
      </c>
      <c r="N194" s="35">
        <f t="shared" si="68"/>
        <v>0</v>
      </c>
      <c r="O194" s="36">
        <f t="shared" si="68"/>
        <v>19.829999999999998</v>
      </c>
      <c r="P194" s="38">
        <f t="shared" ref="P194:Q194" si="69">+P195+P196</f>
        <v>0</v>
      </c>
      <c r="Q194" s="53">
        <f t="shared" si="69"/>
        <v>0</v>
      </c>
      <c r="R194" s="377"/>
      <c r="S194" s="370"/>
      <c r="T194" s="370"/>
      <c r="U194" s="371"/>
    </row>
    <row r="195" spans="1:22" ht="15" customHeight="1" x14ac:dyDescent="0.2">
      <c r="A195" s="419"/>
      <c r="B195" s="422"/>
      <c r="C195" s="423"/>
      <c r="D195" s="368"/>
      <c r="E195" s="375"/>
      <c r="F195" s="354"/>
      <c r="G195" s="147" t="s">
        <v>137</v>
      </c>
      <c r="H195" s="62">
        <v>22.49</v>
      </c>
      <c r="I195" s="229">
        <v>0.27</v>
      </c>
      <c r="J195" s="229"/>
      <c r="K195" s="231">
        <v>22.22</v>
      </c>
      <c r="L195" s="62">
        <v>19.829999999999998</v>
      </c>
      <c r="M195" s="229"/>
      <c r="N195" s="229"/>
      <c r="O195" s="41">
        <v>19.829999999999998</v>
      </c>
      <c r="P195" s="32"/>
      <c r="Q195" s="39"/>
      <c r="R195" s="377"/>
      <c r="S195" s="370"/>
      <c r="T195" s="370"/>
      <c r="U195" s="371"/>
    </row>
    <row r="196" spans="1:22" ht="15" customHeight="1" x14ac:dyDescent="0.2">
      <c r="A196" s="419"/>
      <c r="B196" s="422"/>
      <c r="C196" s="423"/>
      <c r="D196" s="368"/>
      <c r="E196" s="375"/>
      <c r="F196" s="354"/>
      <c r="G196" s="147" t="s">
        <v>82</v>
      </c>
      <c r="H196" s="62"/>
      <c r="I196" s="229"/>
      <c r="J196" s="229"/>
      <c r="K196" s="231"/>
      <c r="L196" s="62"/>
      <c r="M196" s="229"/>
      <c r="N196" s="229"/>
      <c r="O196" s="41"/>
      <c r="P196" s="32"/>
      <c r="Q196" s="39"/>
      <c r="R196" s="377"/>
      <c r="S196" s="370"/>
      <c r="T196" s="370"/>
      <c r="U196" s="371"/>
    </row>
    <row r="197" spans="1:22" ht="15" customHeight="1" x14ac:dyDescent="0.2">
      <c r="A197" s="419"/>
      <c r="B197" s="422"/>
      <c r="C197" s="423"/>
      <c r="D197" s="368"/>
      <c r="E197" s="375"/>
      <c r="F197" s="354"/>
      <c r="G197" s="145" t="s">
        <v>46</v>
      </c>
      <c r="H197" s="62"/>
      <c r="I197" s="229"/>
      <c r="J197" s="229"/>
      <c r="K197" s="231"/>
      <c r="L197" s="62"/>
      <c r="M197" s="229"/>
      <c r="N197" s="229"/>
      <c r="O197" s="41"/>
      <c r="P197" s="32"/>
      <c r="Q197" s="39"/>
      <c r="R197" s="377"/>
      <c r="S197" s="370"/>
      <c r="T197" s="370"/>
      <c r="U197" s="371"/>
    </row>
    <row r="198" spans="1:22" ht="15" customHeight="1" x14ac:dyDescent="0.2">
      <c r="A198" s="419"/>
      <c r="B198" s="422"/>
      <c r="C198" s="423"/>
      <c r="D198" s="368"/>
      <c r="E198" s="375"/>
      <c r="F198" s="354"/>
      <c r="G198" s="145" t="s">
        <v>84</v>
      </c>
      <c r="H198" s="62"/>
      <c r="I198" s="229"/>
      <c r="J198" s="229"/>
      <c r="K198" s="231"/>
      <c r="L198" s="62"/>
      <c r="M198" s="229"/>
      <c r="N198" s="229"/>
      <c r="O198" s="231"/>
      <c r="P198" s="183"/>
      <c r="Q198" s="39"/>
      <c r="R198" s="377"/>
      <c r="S198" s="370"/>
      <c r="T198" s="370"/>
      <c r="U198" s="371"/>
    </row>
    <row r="199" spans="1:22" ht="15" customHeight="1" x14ac:dyDescent="0.2">
      <c r="A199" s="392"/>
      <c r="B199" s="422"/>
      <c r="C199" s="423"/>
      <c r="D199" s="368"/>
      <c r="E199" s="349"/>
      <c r="F199" s="376"/>
      <c r="G199" s="148" t="s">
        <v>13</v>
      </c>
      <c r="H199" s="45">
        <f t="shared" ref="H199:Q199" si="70">+H192+H193+H194+H197+H198</f>
        <v>149.93</v>
      </c>
      <c r="I199" s="44">
        <f t="shared" si="70"/>
        <v>1.8</v>
      </c>
      <c r="J199" s="44">
        <f t="shared" si="70"/>
        <v>0</v>
      </c>
      <c r="K199" s="49">
        <f t="shared" si="70"/>
        <v>148.13</v>
      </c>
      <c r="L199" s="45">
        <f t="shared" si="70"/>
        <v>132.23000000000002</v>
      </c>
      <c r="M199" s="44">
        <f t="shared" si="70"/>
        <v>0</v>
      </c>
      <c r="N199" s="44">
        <f t="shared" si="70"/>
        <v>0</v>
      </c>
      <c r="O199" s="49">
        <f t="shared" si="70"/>
        <v>132.23000000000002</v>
      </c>
      <c r="P199" s="45">
        <f t="shared" si="70"/>
        <v>0</v>
      </c>
      <c r="Q199" s="46">
        <f t="shared" si="70"/>
        <v>0</v>
      </c>
      <c r="R199" s="377"/>
      <c r="S199" s="44">
        <v>9</v>
      </c>
      <c r="T199" s="44">
        <f>SUM(T192)</f>
        <v>0</v>
      </c>
      <c r="U199" s="49">
        <f>SUM(U192)</f>
        <v>0</v>
      </c>
      <c r="V199" s="249">
        <f>+O199+M199</f>
        <v>132.23000000000002</v>
      </c>
    </row>
    <row r="200" spans="1:22" ht="15" customHeight="1" x14ac:dyDescent="0.2">
      <c r="A200" s="419" t="s">
        <v>18</v>
      </c>
      <c r="B200" s="422" t="s">
        <v>20</v>
      </c>
      <c r="C200" s="423" t="s">
        <v>126</v>
      </c>
      <c r="D200" s="378" t="s">
        <v>255</v>
      </c>
      <c r="E200" s="375" t="s">
        <v>62</v>
      </c>
      <c r="F200" s="354">
        <v>1</v>
      </c>
      <c r="G200" s="194" t="s">
        <v>41</v>
      </c>
      <c r="H200" s="62"/>
      <c r="I200" s="229"/>
      <c r="J200" s="229"/>
      <c r="K200" s="231"/>
      <c r="L200" s="62">
        <v>8.5</v>
      </c>
      <c r="M200" s="229"/>
      <c r="N200" s="229"/>
      <c r="O200" s="231">
        <v>8.5</v>
      </c>
      <c r="P200" s="183">
        <v>229.5</v>
      </c>
      <c r="Q200" s="39">
        <v>167.22</v>
      </c>
      <c r="R200" s="377" t="s">
        <v>128</v>
      </c>
      <c r="S200" s="370"/>
      <c r="T200" s="370"/>
      <c r="U200" s="371">
        <v>20000</v>
      </c>
    </row>
    <row r="201" spans="1:22" ht="15" customHeight="1" x14ac:dyDescent="0.2">
      <c r="A201" s="419"/>
      <c r="B201" s="422"/>
      <c r="C201" s="423"/>
      <c r="D201" s="378"/>
      <c r="E201" s="375"/>
      <c r="F201" s="354"/>
      <c r="G201" s="145" t="s">
        <v>88</v>
      </c>
      <c r="H201" s="62"/>
      <c r="I201" s="229"/>
      <c r="J201" s="229"/>
      <c r="K201" s="231"/>
      <c r="L201" s="62">
        <v>0.75</v>
      </c>
      <c r="M201" s="229"/>
      <c r="N201" s="229"/>
      <c r="O201" s="231">
        <v>0.75</v>
      </c>
      <c r="P201" s="183">
        <v>20.25</v>
      </c>
      <c r="Q201" s="39">
        <v>14.75</v>
      </c>
      <c r="R201" s="377"/>
      <c r="S201" s="370"/>
      <c r="T201" s="370"/>
      <c r="U201" s="371"/>
    </row>
    <row r="202" spans="1:22" ht="15" customHeight="1" x14ac:dyDescent="0.2">
      <c r="A202" s="419"/>
      <c r="B202" s="422"/>
      <c r="C202" s="423"/>
      <c r="D202" s="378"/>
      <c r="E202" s="375"/>
      <c r="F202" s="354"/>
      <c r="G202" s="146" t="s">
        <v>65</v>
      </c>
      <c r="H202" s="63">
        <f>+H203+H204</f>
        <v>0</v>
      </c>
      <c r="I202" s="35">
        <f t="shared" ref="I202:Q202" si="71">+I203+I204</f>
        <v>0</v>
      </c>
      <c r="J202" s="35">
        <f t="shared" si="71"/>
        <v>0</v>
      </c>
      <c r="K202" s="37">
        <f t="shared" si="71"/>
        <v>0</v>
      </c>
      <c r="L202" s="34">
        <f t="shared" si="71"/>
        <v>0.75</v>
      </c>
      <c r="M202" s="35">
        <f t="shared" si="71"/>
        <v>0</v>
      </c>
      <c r="N202" s="35">
        <f t="shared" si="71"/>
        <v>0</v>
      </c>
      <c r="O202" s="36">
        <f t="shared" si="71"/>
        <v>0.75</v>
      </c>
      <c r="P202" s="38">
        <f t="shared" si="71"/>
        <v>20.25</v>
      </c>
      <c r="Q202" s="53">
        <f t="shared" si="71"/>
        <v>14.76</v>
      </c>
      <c r="R202" s="377"/>
      <c r="S202" s="370"/>
      <c r="T202" s="370"/>
      <c r="U202" s="371"/>
    </row>
    <row r="203" spans="1:22" ht="15" customHeight="1" x14ac:dyDescent="0.2">
      <c r="A203" s="419"/>
      <c r="B203" s="422"/>
      <c r="C203" s="423"/>
      <c r="D203" s="378"/>
      <c r="E203" s="375"/>
      <c r="F203" s="354"/>
      <c r="G203" s="147" t="s">
        <v>137</v>
      </c>
      <c r="H203" s="62"/>
      <c r="I203" s="229"/>
      <c r="J203" s="229"/>
      <c r="K203" s="231"/>
      <c r="L203" s="62"/>
      <c r="M203" s="229"/>
      <c r="N203" s="229"/>
      <c r="O203" s="41"/>
      <c r="P203" s="32"/>
      <c r="Q203" s="39"/>
      <c r="R203" s="377"/>
      <c r="S203" s="370"/>
      <c r="T203" s="370"/>
      <c r="U203" s="371"/>
    </row>
    <row r="204" spans="1:22" ht="15" customHeight="1" x14ac:dyDescent="0.2">
      <c r="A204" s="419"/>
      <c r="B204" s="422"/>
      <c r="C204" s="423"/>
      <c r="D204" s="378"/>
      <c r="E204" s="375"/>
      <c r="F204" s="354"/>
      <c r="G204" s="147" t="s">
        <v>82</v>
      </c>
      <c r="H204" s="62"/>
      <c r="I204" s="229"/>
      <c r="J204" s="229"/>
      <c r="K204" s="231"/>
      <c r="L204" s="62">
        <v>0.75</v>
      </c>
      <c r="M204" s="229"/>
      <c r="N204" s="229"/>
      <c r="O204" s="41">
        <v>0.75</v>
      </c>
      <c r="P204" s="32">
        <v>20.25</v>
      </c>
      <c r="Q204" s="39">
        <v>14.76</v>
      </c>
      <c r="R204" s="377"/>
      <c r="S204" s="370"/>
      <c r="T204" s="370"/>
      <c r="U204" s="371"/>
    </row>
    <row r="205" spans="1:22" ht="15" customHeight="1" x14ac:dyDescent="0.2">
      <c r="A205" s="419"/>
      <c r="B205" s="422"/>
      <c r="C205" s="423"/>
      <c r="D205" s="378"/>
      <c r="E205" s="375"/>
      <c r="F205" s="354"/>
      <c r="G205" s="145" t="s">
        <v>46</v>
      </c>
      <c r="H205" s="62"/>
      <c r="I205" s="229"/>
      <c r="J205" s="229"/>
      <c r="K205" s="231"/>
      <c r="L205" s="62"/>
      <c r="M205" s="229"/>
      <c r="N205" s="229"/>
      <c r="O205" s="231"/>
      <c r="P205" s="183"/>
      <c r="Q205" s="39"/>
      <c r="R205" s="377"/>
      <c r="S205" s="370"/>
      <c r="T205" s="370"/>
      <c r="U205" s="371"/>
    </row>
    <row r="206" spans="1:22" ht="15" customHeight="1" x14ac:dyDescent="0.2">
      <c r="A206" s="419"/>
      <c r="B206" s="422"/>
      <c r="C206" s="423"/>
      <c r="D206" s="378"/>
      <c r="E206" s="375"/>
      <c r="F206" s="354"/>
      <c r="G206" s="145" t="s">
        <v>84</v>
      </c>
      <c r="H206" s="62"/>
      <c r="I206" s="229"/>
      <c r="J206" s="229"/>
      <c r="K206" s="231"/>
      <c r="L206" s="62"/>
      <c r="M206" s="229"/>
      <c r="N206" s="229"/>
      <c r="O206" s="231"/>
      <c r="P206" s="183"/>
      <c r="Q206" s="39"/>
      <c r="R206" s="377"/>
      <c r="S206" s="370"/>
      <c r="T206" s="370"/>
      <c r="U206" s="371"/>
    </row>
    <row r="207" spans="1:22" ht="15" customHeight="1" x14ac:dyDescent="0.2">
      <c r="A207" s="419"/>
      <c r="B207" s="422"/>
      <c r="C207" s="423"/>
      <c r="D207" s="378"/>
      <c r="E207" s="375"/>
      <c r="F207" s="376"/>
      <c r="G207" s="148" t="s">
        <v>13</v>
      </c>
      <c r="H207" s="45">
        <f>+H200+H201+H202+H205+H206</f>
        <v>0</v>
      </c>
      <c r="I207" s="44">
        <f t="shared" ref="I207:Q207" si="72">+I200+I201+I202+I205+I206</f>
        <v>0</v>
      </c>
      <c r="J207" s="44">
        <f t="shared" si="72"/>
        <v>0</v>
      </c>
      <c r="K207" s="49">
        <f t="shared" si="72"/>
        <v>0</v>
      </c>
      <c r="L207" s="45">
        <f t="shared" si="72"/>
        <v>10</v>
      </c>
      <c r="M207" s="44">
        <f t="shared" si="72"/>
        <v>0</v>
      </c>
      <c r="N207" s="44">
        <f t="shared" si="72"/>
        <v>0</v>
      </c>
      <c r="O207" s="49">
        <f t="shared" si="72"/>
        <v>10</v>
      </c>
      <c r="P207" s="45">
        <f t="shared" si="72"/>
        <v>270</v>
      </c>
      <c r="Q207" s="46">
        <f t="shared" si="72"/>
        <v>196.73</v>
      </c>
      <c r="R207" s="377"/>
      <c r="S207" s="44">
        <f>SUM(S200:S200)</f>
        <v>0</v>
      </c>
      <c r="T207" s="44">
        <f>SUM(T200:T200)</f>
        <v>0</v>
      </c>
      <c r="U207" s="49">
        <f>SUM(U200:U200)</f>
        <v>20000</v>
      </c>
    </row>
    <row r="208" spans="1:22" ht="15" customHeight="1" x14ac:dyDescent="0.2">
      <c r="A208" s="419" t="s">
        <v>18</v>
      </c>
      <c r="B208" s="422" t="s">
        <v>20</v>
      </c>
      <c r="C208" s="423" t="s">
        <v>110</v>
      </c>
      <c r="D208" s="368" t="s">
        <v>116</v>
      </c>
      <c r="E208" s="375" t="s">
        <v>62</v>
      </c>
      <c r="F208" s="376">
        <v>1</v>
      </c>
      <c r="G208" s="194" t="s">
        <v>41</v>
      </c>
      <c r="H208" s="62">
        <v>255</v>
      </c>
      <c r="I208" s="229">
        <v>0.25</v>
      </c>
      <c r="J208" s="229">
        <v>0.24</v>
      </c>
      <c r="K208" s="231">
        <f>+H208-I208</f>
        <v>254.75</v>
      </c>
      <c r="L208" s="62">
        <v>343.1</v>
      </c>
      <c r="M208" s="229">
        <v>1.2</v>
      </c>
      <c r="N208" s="229">
        <v>1.1000000000000001</v>
      </c>
      <c r="O208" s="231">
        <f>+L208-M208</f>
        <v>341.90000000000003</v>
      </c>
      <c r="P208" s="183"/>
      <c r="Q208" s="39"/>
      <c r="R208" s="355" t="s">
        <v>127</v>
      </c>
      <c r="S208" s="443">
        <v>2200</v>
      </c>
      <c r="T208" s="443"/>
      <c r="U208" s="446"/>
    </row>
    <row r="209" spans="1:25" ht="15" customHeight="1" x14ac:dyDescent="0.2">
      <c r="A209" s="419"/>
      <c r="B209" s="422"/>
      <c r="C209" s="423"/>
      <c r="D209" s="368"/>
      <c r="E209" s="375"/>
      <c r="F209" s="376"/>
      <c r="G209" s="145" t="s">
        <v>88</v>
      </c>
      <c r="H209" s="62">
        <v>22.5</v>
      </c>
      <c r="I209" s="229">
        <v>0.02</v>
      </c>
      <c r="J209" s="229">
        <v>0.02</v>
      </c>
      <c r="K209" s="276">
        <f>+H209-I209</f>
        <v>22.48</v>
      </c>
      <c r="L209" s="62">
        <v>30.28</v>
      </c>
      <c r="M209" s="229">
        <v>0.1</v>
      </c>
      <c r="N209" s="229">
        <v>0.1</v>
      </c>
      <c r="O209" s="41">
        <f>+L209-N209</f>
        <v>30.18</v>
      </c>
      <c r="P209" s="32"/>
      <c r="Q209" s="39"/>
      <c r="R209" s="356"/>
      <c r="S209" s="444"/>
      <c r="T209" s="444"/>
      <c r="U209" s="390"/>
    </row>
    <row r="210" spans="1:25" ht="15" customHeight="1" x14ac:dyDescent="0.2">
      <c r="A210" s="419"/>
      <c r="B210" s="422"/>
      <c r="C210" s="423"/>
      <c r="D210" s="368"/>
      <c r="E210" s="375"/>
      <c r="F210" s="376"/>
      <c r="G210" s="146" t="s">
        <v>65</v>
      </c>
      <c r="H210" s="63">
        <f>+H211+H212</f>
        <v>22.38</v>
      </c>
      <c r="I210" s="35">
        <f t="shared" ref="I210:K210" si="73">+I211+I212</f>
        <v>0.02</v>
      </c>
      <c r="J210" s="35">
        <f t="shared" si="73"/>
        <v>0.02</v>
      </c>
      <c r="K210" s="37">
        <f t="shared" si="73"/>
        <v>22.36</v>
      </c>
      <c r="L210" s="63">
        <f>+L211+L212</f>
        <v>30.380000000000003</v>
      </c>
      <c r="M210" s="35">
        <f t="shared" ref="M210:Q210" si="74">+M211+M212</f>
        <v>0.1</v>
      </c>
      <c r="N210" s="35">
        <f t="shared" si="74"/>
        <v>0.1</v>
      </c>
      <c r="O210" s="37">
        <f t="shared" si="74"/>
        <v>30.28</v>
      </c>
      <c r="P210" s="38">
        <f t="shared" si="74"/>
        <v>0</v>
      </c>
      <c r="Q210" s="65">
        <f t="shared" si="74"/>
        <v>0</v>
      </c>
      <c r="R210" s="356"/>
      <c r="S210" s="444"/>
      <c r="T210" s="444"/>
      <c r="U210" s="390"/>
    </row>
    <row r="211" spans="1:25" ht="15" customHeight="1" x14ac:dyDescent="0.2">
      <c r="A211" s="419"/>
      <c r="B211" s="422"/>
      <c r="C211" s="423"/>
      <c r="D211" s="368"/>
      <c r="E211" s="375"/>
      <c r="F211" s="376"/>
      <c r="G211" s="147" t="s">
        <v>137</v>
      </c>
      <c r="H211" s="62">
        <v>0.02</v>
      </c>
      <c r="I211" s="229">
        <v>0.02</v>
      </c>
      <c r="J211" s="229">
        <v>0.02</v>
      </c>
      <c r="K211" s="231"/>
      <c r="L211" s="62">
        <v>0.1</v>
      </c>
      <c r="M211" s="229">
        <v>0.1</v>
      </c>
      <c r="N211" s="229">
        <v>0.1</v>
      </c>
      <c r="O211" s="41"/>
      <c r="P211" s="32"/>
      <c r="Q211" s="39"/>
      <c r="R211" s="357"/>
      <c r="S211" s="445"/>
      <c r="T211" s="445"/>
      <c r="U211" s="391"/>
    </row>
    <row r="212" spans="1:25" ht="15" customHeight="1" x14ac:dyDescent="0.2">
      <c r="A212" s="419"/>
      <c r="B212" s="422"/>
      <c r="C212" s="423"/>
      <c r="D212" s="368"/>
      <c r="E212" s="375"/>
      <c r="F212" s="376"/>
      <c r="G212" s="147" t="s">
        <v>82</v>
      </c>
      <c r="H212" s="62">
        <v>22.36</v>
      </c>
      <c r="I212" s="229"/>
      <c r="J212" s="229"/>
      <c r="K212" s="231">
        <v>22.36</v>
      </c>
      <c r="L212" s="62">
        <v>30.28</v>
      </c>
      <c r="M212" s="229"/>
      <c r="N212" s="229"/>
      <c r="O212" s="41">
        <v>30.28</v>
      </c>
      <c r="P212" s="32"/>
      <c r="Q212" s="39"/>
      <c r="R212" s="355" t="s">
        <v>245</v>
      </c>
      <c r="S212" s="443">
        <v>50</v>
      </c>
      <c r="T212" s="443"/>
      <c r="U212" s="446"/>
    </row>
    <row r="213" spans="1:25" ht="15" customHeight="1" x14ac:dyDescent="0.2">
      <c r="A213" s="419"/>
      <c r="B213" s="422"/>
      <c r="C213" s="423"/>
      <c r="D213" s="368"/>
      <c r="E213" s="375"/>
      <c r="F213" s="376"/>
      <c r="G213" s="145" t="s">
        <v>46</v>
      </c>
      <c r="H213" s="62"/>
      <c r="I213" s="229"/>
      <c r="J213" s="229"/>
      <c r="K213" s="231"/>
      <c r="L213" s="178"/>
      <c r="M213" s="229"/>
      <c r="N213" s="229"/>
      <c r="O213" s="41"/>
      <c r="P213" s="32"/>
      <c r="Q213" s="39"/>
      <c r="R213" s="356"/>
      <c r="S213" s="444"/>
      <c r="T213" s="444"/>
      <c r="U213" s="390"/>
    </row>
    <row r="214" spans="1:25" ht="15" customHeight="1" x14ac:dyDescent="0.2">
      <c r="A214" s="419"/>
      <c r="B214" s="422"/>
      <c r="C214" s="423"/>
      <c r="D214" s="368"/>
      <c r="E214" s="375"/>
      <c r="F214" s="376"/>
      <c r="G214" s="145" t="s">
        <v>84</v>
      </c>
      <c r="H214" s="62"/>
      <c r="I214" s="229"/>
      <c r="J214" s="229"/>
      <c r="K214" s="231"/>
      <c r="L214" s="62"/>
      <c r="M214" s="62"/>
      <c r="N214" s="229"/>
      <c r="O214" s="41"/>
      <c r="P214" s="32"/>
      <c r="Q214" s="39"/>
      <c r="R214" s="357"/>
      <c r="S214" s="445"/>
      <c r="T214" s="445"/>
      <c r="U214" s="391"/>
    </row>
    <row r="215" spans="1:25" ht="15" customHeight="1" thickBot="1" x14ac:dyDescent="0.25">
      <c r="A215" s="419"/>
      <c r="B215" s="422"/>
      <c r="C215" s="423"/>
      <c r="D215" s="368"/>
      <c r="E215" s="375"/>
      <c r="F215" s="376"/>
      <c r="G215" s="211" t="s">
        <v>13</v>
      </c>
      <c r="H215" s="66">
        <f>+H208+H209+H210+H213+H214</f>
        <v>299.88</v>
      </c>
      <c r="I215" s="55">
        <f t="shared" ref="I215:Q215" si="75">+I208+I209+I210+I213+I214</f>
        <v>0.29000000000000004</v>
      </c>
      <c r="J215" s="55">
        <f t="shared" si="75"/>
        <v>0.28000000000000003</v>
      </c>
      <c r="K215" s="223">
        <f t="shared" si="75"/>
        <v>299.59000000000003</v>
      </c>
      <c r="L215" s="214">
        <f t="shared" si="75"/>
        <v>403.76</v>
      </c>
      <c r="M215" s="66">
        <f t="shared" si="75"/>
        <v>1.4000000000000001</v>
      </c>
      <c r="N215" s="55">
        <f t="shared" si="75"/>
        <v>1.3000000000000003</v>
      </c>
      <c r="O215" s="56">
        <f t="shared" si="75"/>
        <v>402.36</v>
      </c>
      <c r="P215" s="66">
        <f t="shared" si="75"/>
        <v>0</v>
      </c>
      <c r="Q215" s="54">
        <f t="shared" si="75"/>
        <v>0</v>
      </c>
      <c r="R215" s="216"/>
      <c r="S215" s="217">
        <f>+S212</f>
        <v>50</v>
      </c>
      <c r="T215" s="217">
        <f>+T208+T212</f>
        <v>0</v>
      </c>
      <c r="U215" s="219">
        <f t="shared" ref="U215" si="76">+U212</f>
        <v>0</v>
      </c>
      <c r="V215" s="249">
        <f>+O215+M215</f>
        <v>403.76</v>
      </c>
    </row>
    <row r="216" spans="1:25" ht="15" customHeight="1" x14ac:dyDescent="0.2">
      <c r="A216" s="419" t="s">
        <v>18</v>
      </c>
      <c r="B216" s="422" t="s">
        <v>20</v>
      </c>
      <c r="C216" s="423" t="s">
        <v>111</v>
      </c>
      <c r="D216" s="368" t="s">
        <v>176</v>
      </c>
      <c r="E216" s="375" t="s">
        <v>143</v>
      </c>
      <c r="F216" s="376">
        <v>1</v>
      </c>
      <c r="G216" s="199" t="s">
        <v>41</v>
      </c>
      <c r="H216" s="135">
        <v>101.4</v>
      </c>
      <c r="I216" s="238"/>
      <c r="J216" s="238"/>
      <c r="K216" s="59">
        <v>101.4</v>
      </c>
      <c r="L216" s="29">
        <v>24.7</v>
      </c>
      <c r="M216" s="135"/>
      <c r="N216" s="238"/>
      <c r="O216" s="237">
        <v>24.7</v>
      </c>
      <c r="P216" s="228">
        <v>24.7</v>
      </c>
      <c r="Q216" s="129"/>
      <c r="R216" s="379" t="s">
        <v>129</v>
      </c>
      <c r="S216" s="374"/>
      <c r="T216" s="374">
        <v>300</v>
      </c>
      <c r="U216" s="372"/>
    </row>
    <row r="217" spans="1:25" ht="15" customHeight="1" x14ac:dyDescent="0.2">
      <c r="A217" s="419"/>
      <c r="B217" s="422"/>
      <c r="C217" s="423"/>
      <c r="D217" s="368"/>
      <c r="E217" s="375"/>
      <c r="F217" s="376"/>
      <c r="G217" s="145" t="s">
        <v>88</v>
      </c>
      <c r="H217" s="62"/>
      <c r="I217" s="229"/>
      <c r="J217" s="229"/>
      <c r="K217" s="41"/>
      <c r="L217" s="166"/>
      <c r="M217" s="62"/>
      <c r="N217" s="229"/>
      <c r="O217" s="41"/>
      <c r="P217" s="32"/>
      <c r="Q217" s="39"/>
      <c r="R217" s="377"/>
      <c r="S217" s="370"/>
      <c r="T217" s="370"/>
      <c r="U217" s="371"/>
    </row>
    <row r="218" spans="1:25" ht="15" customHeight="1" x14ac:dyDescent="0.2">
      <c r="A218" s="419"/>
      <c r="B218" s="422"/>
      <c r="C218" s="423"/>
      <c r="D218" s="368"/>
      <c r="E218" s="375"/>
      <c r="F218" s="376"/>
      <c r="G218" s="146" t="s">
        <v>65</v>
      </c>
      <c r="H218" s="63">
        <f>+H219+H220</f>
        <v>17.899999999999999</v>
      </c>
      <c r="I218" s="35">
        <f t="shared" ref="I218:Q218" si="77">+I219+I220</f>
        <v>0</v>
      </c>
      <c r="J218" s="35">
        <f t="shared" si="77"/>
        <v>0</v>
      </c>
      <c r="K218" s="37">
        <f t="shared" si="77"/>
        <v>17.899999999999999</v>
      </c>
      <c r="L218" s="224">
        <f t="shared" si="77"/>
        <v>17.8</v>
      </c>
      <c r="M218" s="35">
        <f t="shared" si="77"/>
        <v>0</v>
      </c>
      <c r="N218" s="35">
        <f t="shared" si="77"/>
        <v>0</v>
      </c>
      <c r="O218" s="36">
        <f t="shared" si="77"/>
        <v>17.8</v>
      </c>
      <c r="P218" s="38">
        <f t="shared" si="77"/>
        <v>8.6999999999999993</v>
      </c>
      <c r="Q218" s="53">
        <f t="shared" si="77"/>
        <v>0</v>
      </c>
      <c r="R218" s="377"/>
      <c r="S218" s="370"/>
      <c r="T218" s="370"/>
      <c r="U218" s="371"/>
    </row>
    <row r="219" spans="1:25" ht="15" customHeight="1" x14ac:dyDescent="0.2">
      <c r="A219" s="419"/>
      <c r="B219" s="422"/>
      <c r="C219" s="423"/>
      <c r="D219" s="368"/>
      <c r="E219" s="375"/>
      <c r="F219" s="376"/>
      <c r="G219" s="147" t="s">
        <v>137</v>
      </c>
      <c r="H219" s="62">
        <v>17.899999999999999</v>
      </c>
      <c r="I219" s="229"/>
      <c r="J219" s="229"/>
      <c r="K219" s="231">
        <v>17.899999999999999</v>
      </c>
      <c r="L219" s="62"/>
      <c r="M219" s="229"/>
      <c r="N219" s="229"/>
      <c r="O219" s="41"/>
      <c r="P219" s="32"/>
      <c r="Q219" s="39"/>
      <c r="R219" s="377"/>
      <c r="S219" s="370"/>
      <c r="T219" s="370"/>
      <c r="U219" s="371"/>
    </row>
    <row r="220" spans="1:25" ht="15" customHeight="1" x14ac:dyDescent="0.2">
      <c r="A220" s="419"/>
      <c r="B220" s="422"/>
      <c r="C220" s="423"/>
      <c r="D220" s="368"/>
      <c r="E220" s="375"/>
      <c r="F220" s="376"/>
      <c r="G220" s="147" t="s">
        <v>82</v>
      </c>
      <c r="H220" s="62"/>
      <c r="I220" s="229"/>
      <c r="J220" s="229"/>
      <c r="K220" s="231"/>
      <c r="L220" s="62">
        <v>17.8</v>
      </c>
      <c r="M220" s="229"/>
      <c r="N220" s="229"/>
      <c r="O220" s="41">
        <v>17.8</v>
      </c>
      <c r="P220" s="32">
        <v>8.6999999999999993</v>
      </c>
      <c r="Q220" s="39"/>
      <c r="R220" s="377"/>
      <c r="S220" s="370"/>
      <c r="T220" s="370"/>
      <c r="U220" s="371"/>
      <c r="V220" s="544"/>
      <c r="W220" s="544"/>
      <c r="X220" s="544"/>
      <c r="Y220" s="544"/>
    </row>
    <row r="221" spans="1:25" ht="15" customHeight="1" x14ac:dyDescent="0.2">
      <c r="A221" s="419"/>
      <c r="B221" s="422"/>
      <c r="C221" s="423"/>
      <c r="D221" s="368"/>
      <c r="E221" s="375"/>
      <c r="F221" s="376"/>
      <c r="G221" s="145" t="s">
        <v>46</v>
      </c>
      <c r="H221" s="62"/>
      <c r="I221" s="229"/>
      <c r="J221" s="229"/>
      <c r="K221" s="231"/>
      <c r="L221" s="62"/>
      <c r="M221" s="229"/>
      <c r="N221" s="229"/>
      <c r="O221" s="41"/>
      <c r="P221" s="32"/>
      <c r="Q221" s="39"/>
      <c r="R221" s="377"/>
      <c r="S221" s="370"/>
      <c r="T221" s="370"/>
      <c r="U221" s="371"/>
      <c r="V221" s="544"/>
      <c r="W221" s="544"/>
      <c r="X221" s="544"/>
      <c r="Y221" s="544"/>
    </row>
    <row r="222" spans="1:25" ht="15" customHeight="1" x14ac:dyDescent="0.2">
      <c r="A222" s="419"/>
      <c r="B222" s="422"/>
      <c r="C222" s="423"/>
      <c r="D222" s="368"/>
      <c r="E222" s="375"/>
      <c r="F222" s="376"/>
      <c r="G222" s="145" t="s">
        <v>84</v>
      </c>
      <c r="H222" s="62"/>
      <c r="I222" s="229"/>
      <c r="J222" s="229"/>
      <c r="K222" s="231"/>
      <c r="L222" s="62"/>
      <c r="M222" s="229"/>
      <c r="N222" s="229"/>
      <c r="O222" s="41"/>
      <c r="P222" s="32"/>
      <c r="Q222" s="39"/>
      <c r="R222" s="377"/>
      <c r="S222" s="370"/>
      <c r="T222" s="370"/>
      <c r="U222" s="371"/>
    </row>
    <row r="223" spans="1:25" ht="15" customHeight="1" x14ac:dyDescent="0.2">
      <c r="A223" s="419"/>
      <c r="B223" s="422"/>
      <c r="C223" s="423"/>
      <c r="D223" s="368"/>
      <c r="E223" s="375"/>
      <c r="F223" s="376"/>
      <c r="G223" s="148" t="s">
        <v>13</v>
      </c>
      <c r="H223" s="45">
        <f>+H216+H217+H218+H221+H222</f>
        <v>119.30000000000001</v>
      </c>
      <c r="I223" s="44">
        <f t="shared" ref="I223:Q223" si="78">+I216+I217+I218+I221+I222</f>
        <v>0</v>
      </c>
      <c r="J223" s="44">
        <f t="shared" si="78"/>
        <v>0</v>
      </c>
      <c r="K223" s="49">
        <f t="shared" si="78"/>
        <v>119.30000000000001</v>
      </c>
      <c r="L223" s="45">
        <f t="shared" si="78"/>
        <v>42.5</v>
      </c>
      <c r="M223" s="44">
        <f t="shared" si="78"/>
        <v>0</v>
      </c>
      <c r="N223" s="44">
        <f t="shared" si="78"/>
        <v>0</v>
      </c>
      <c r="O223" s="49">
        <f t="shared" si="78"/>
        <v>42.5</v>
      </c>
      <c r="P223" s="45">
        <f t="shared" si="78"/>
        <v>33.4</v>
      </c>
      <c r="Q223" s="46">
        <f t="shared" si="78"/>
        <v>0</v>
      </c>
      <c r="R223" s="377"/>
      <c r="S223" s="44"/>
      <c r="T223" s="44">
        <f>SUM(T216)</f>
        <v>300</v>
      </c>
      <c r="U223" s="49">
        <f>SUM(U216)</f>
        <v>0</v>
      </c>
    </row>
    <row r="224" spans="1:25" ht="15" customHeight="1" x14ac:dyDescent="0.2">
      <c r="A224" s="419" t="s">
        <v>18</v>
      </c>
      <c r="B224" s="422" t="s">
        <v>20</v>
      </c>
      <c r="C224" s="423" t="s">
        <v>107</v>
      </c>
      <c r="D224" s="368" t="s">
        <v>168</v>
      </c>
      <c r="E224" s="351" t="s">
        <v>62</v>
      </c>
      <c r="F224" s="354">
        <v>1</v>
      </c>
      <c r="G224" s="205" t="s">
        <v>41</v>
      </c>
      <c r="H224" s="62">
        <v>80</v>
      </c>
      <c r="I224" s="229"/>
      <c r="J224" s="229"/>
      <c r="K224" s="295">
        <v>80</v>
      </c>
      <c r="L224" s="62">
        <v>80</v>
      </c>
      <c r="M224" s="229"/>
      <c r="N224" s="229"/>
      <c r="O224" s="41">
        <v>80</v>
      </c>
      <c r="P224" s="32">
        <v>120</v>
      </c>
      <c r="Q224" s="39">
        <v>115.88</v>
      </c>
      <c r="R224" s="377" t="s">
        <v>133</v>
      </c>
      <c r="S224" s="370"/>
      <c r="T224" s="370"/>
      <c r="U224" s="491">
        <v>1</v>
      </c>
    </row>
    <row r="225" spans="1:26" ht="15" customHeight="1" x14ac:dyDescent="0.2">
      <c r="A225" s="419"/>
      <c r="B225" s="422"/>
      <c r="C225" s="423"/>
      <c r="D225" s="368"/>
      <c r="E225" s="375"/>
      <c r="F225" s="354"/>
      <c r="G225" s="31" t="s">
        <v>88</v>
      </c>
      <c r="H225" s="166"/>
      <c r="I225" s="229"/>
      <c r="J225" s="229"/>
      <c r="K225" s="295"/>
      <c r="L225" s="62"/>
      <c r="M225" s="229"/>
      <c r="N225" s="229"/>
      <c r="O225" s="41"/>
      <c r="P225" s="32"/>
      <c r="Q225" s="39"/>
      <c r="R225" s="377"/>
      <c r="S225" s="370"/>
      <c r="T225" s="370"/>
      <c r="U225" s="491"/>
    </row>
    <row r="226" spans="1:26" ht="15" customHeight="1" x14ac:dyDescent="0.2">
      <c r="A226" s="419"/>
      <c r="B226" s="422"/>
      <c r="C226" s="423"/>
      <c r="D226" s="368"/>
      <c r="E226" s="375"/>
      <c r="F226" s="354"/>
      <c r="G226" s="33" t="s">
        <v>65</v>
      </c>
      <c r="H226" s="34">
        <f>+H227+H228</f>
        <v>20</v>
      </c>
      <c r="I226" s="35">
        <f t="shared" ref="I226:Q226" si="79">+I227+I228</f>
        <v>0</v>
      </c>
      <c r="J226" s="35">
        <f t="shared" si="79"/>
        <v>0</v>
      </c>
      <c r="K226" s="37">
        <f t="shared" si="79"/>
        <v>20</v>
      </c>
      <c r="L226" s="63">
        <v>20</v>
      </c>
      <c r="M226" s="35">
        <f t="shared" si="79"/>
        <v>0</v>
      </c>
      <c r="N226" s="35"/>
      <c r="O226" s="36">
        <v>20</v>
      </c>
      <c r="P226" s="38">
        <v>30</v>
      </c>
      <c r="Q226" s="53">
        <f t="shared" si="79"/>
        <v>28.97</v>
      </c>
      <c r="R226" s="377"/>
      <c r="S226" s="370"/>
      <c r="T226" s="370"/>
      <c r="U226" s="491"/>
      <c r="V226" s="366"/>
      <c r="W226" s="367"/>
      <c r="X226" s="367"/>
      <c r="Y226" s="367"/>
      <c r="Z226" s="367"/>
    </row>
    <row r="227" spans="1:26" ht="15" customHeight="1" x14ac:dyDescent="0.2">
      <c r="A227" s="419"/>
      <c r="B227" s="422"/>
      <c r="C227" s="423"/>
      <c r="D227" s="368"/>
      <c r="E227" s="375"/>
      <c r="F227" s="354"/>
      <c r="G227" s="126" t="s">
        <v>137</v>
      </c>
      <c r="H227" s="166"/>
      <c r="I227" s="229"/>
      <c r="J227" s="229"/>
      <c r="K227" s="231"/>
      <c r="L227" s="62"/>
      <c r="M227" s="229"/>
      <c r="N227" s="229"/>
      <c r="O227" s="41"/>
      <c r="P227" s="32"/>
      <c r="Q227" s="39"/>
      <c r="R227" s="377"/>
      <c r="S227" s="370"/>
      <c r="T227" s="370"/>
      <c r="U227" s="491"/>
      <c r="V227" s="342"/>
      <c r="W227" s="373"/>
      <c r="X227" s="373"/>
      <c r="Y227" s="373"/>
      <c r="Z227" s="373"/>
    </row>
    <row r="228" spans="1:26" ht="15" customHeight="1" x14ac:dyDescent="0.2">
      <c r="A228" s="419"/>
      <c r="B228" s="422"/>
      <c r="C228" s="423"/>
      <c r="D228" s="368"/>
      <c r="E228" s="375"/>
      <c r="F228" s="354"/>
      <c r="G228" s="126" t="s">
        <v>82</v>
      </c>
      <c r="H228" s="166">
        <v>20</v>
      </c>
      <c r="I228" s="229"/>
      <c r="J228" s="229"/>
      <c r="K228" s="231">
        <v>20</v>
      </c>
      <c r="L228" s="62">
        <v>20</v>
      </c>
      <c r="M228" s="229"/>
      <c r="N228" s="229"/>
      <c r="O228" s="41">
        <v>20</v>
      </c>
      <c r="P228" s="32">
        <v>30</v>
      </c>
      <c r="Q228" s="39">
        <v>28.97</v>
      </c>
      <c r="R228" s="377"/>
      <c r="S228" s="370"/>
      <c r="T228" s="370"/>
      <c r="U228" s="491"/>
    </row>
    <row r="229" spans="1:26" ht="15" customHeight="1" x14ac:dyDescent="0.2">
      <c r="A229" s="419"/>
      <c r="B229" s="422"/>
      <c r="C229" s="423"/>
      <c r="D229" s="368"/>
      <c r="E229" s="375"/>
      <c r="F229" s="354"/>
      <c r="G229" s="31" t="s">
        <v>46</v>
      </c>
      <c r="H229" s="166"/>
      <c r="I229" s="229"/>
      <c r="J229" s="229"/>
      <c r="K229" s="231"/>
      <c r="L229" s="62"/>
      <c r="M229" s="229"/>
      <c r="N229" s="229"/>
      <c r="O229" s="41"/>
      <c r="P229" s="32"/>
      <c r="Q229" s="39"/>
      <c r="R229" s="377"/>
      <c r="S229" s="370"/>
      <c r="T229" s="370"/>
      <c r="U229" s="491"/>
    </row>
    <row r="230" spans="1:26" ht="15" customHeight="1" x14ac:dyDescent="0.2">
      <c r="A230" s="419"/>
      <c r="B230" s="422"/>
      <c r="C230" s="423"/>
      <c r="D230" s="368"/>
      <c r="E230" s="375"/>
      <c r="F230" s="354"/>
      <c r="G230" s="31" t="s">
        <v>84</v>
      </c>
      <c r="H230" s="166"/>
      <c r="I230" s="229"/>
      <c r="J230" s="229"/>
      <c r="K230" s="231"/>
      <c r="L230" s="62"/>
      <c r="M230" s="229"/>
      <c r="N230" s="229"/>
      <c r="O230" s="41"/>
      <c r="P230" s="32"/>
      <c r="Q230" s="39"/>
      <c r="R230" s="377"/>
      <c r="S230" s="370"/>
      <c r="T230" s="370"/>
      <c r="U230" s="491"/>
    </row>
    <row r="231" spans="1:26" ht="15" customHeight="1" x14ac:dyDescent="0.2">
      <c r="A231" s="419"/>
      <c r="B231" s="422"/>
      <c r="C231" s="423"/>
      <c r="D231" s="368"/>
      <c r="E231" s="349"/>
      <c r="F231" s="376"/>
      <c r="G231" s="148" t="s">
        <v>13</v>
      </c>
      <c r="H231" s="45">
        <f>+H224+H225+H226+H229+H230</f>
        <v>100</v>
      </c>
      <c r="I231" s="44">
        <f t="shared" ref="I231:Q231" si="80">+I224+I225+I226+I229+I230</f>
        <v>0</v>
      </c>
      <c r="J231" s="44">
        <f t="shared" si="80"/>
        <v>0</v>
      </c>
      <c r="K231" s="49">
        <f t="shared" si="80"/>
        <v>100</v>
      </c>
      <c r="L231" s="45">
        <f t="shared" si="80"/>
        <v>100</v>
      </c>
      <c r="M231" s="44">
        <f t="shared" si="80"/>
        <v>0</v>
      </c>
      <c r="N231" s="44">
        <f t="shared" si="80"/>
        <v>0</v>
      </c>
      <c r="O231" s="49">
        <f t="shared" si="80"/>
        <v>100</v>
      </c>
      <c r="P231" s="45">
        <f t="shared" si="80"/>
        <v>150</v>
      </c>
      <c r="Q231" s="46">
        <f t="shared" si="80"/>
        <v>144.85</v>
      </c>
      <c r="R231" s="377"/>
      <c r="S231" s="44"/>
      <c r="T231" s="44">
        <f>SUM(T224)</f>
        <v>0</v>
      </c>
      <c r="U231" s="49">
        <f>SUM(U224)</f>
        <v>1</v>
      </c>
    </row>
    <row r="232" spans="1:26" ht="15" customHeight="1" x14ac:dyDescent="0.2">
      <c r="A232" s="419" t="s">
        <v>18</v>
      </c>
      <c r="B232" s="422" t="s">
        <v>20</v>
      </c>
      <c r="C232" s="423" t="s">
        <v>113</v>
      </c>
      <c r="D232" s="368" t="s">
        <v>169</v>
      </c>
      <c r="E232" s="375" t="s">
        <v>62</v>
      </c>
      <c r="F232" s="376">
        <v>1</v>
      </c>
      <c r="G232" s="194" t="s">
        <v>41</v>
      </c>
      <c r="H232" s="62">
        <v>80</v>
      </c>
      <c r="I232" s="229"/>
      <c r="J232" s="229"/>
      <c r="K232" s="231">
        <v>80</v>
      </c>
      <c r="L232" s="62">
        <v>110.2</v>
      </c>
      <c r="M232" s="229"/>
      <c r="N232" s="229"/>
      <c r="O232" s="231">
        <v>110.2</v>
      </c>
      <c r="P232" s="183"/>
      <c r="Q232" s="39"/>
      <c r="R232" s="377" t="s">
        <v>133</v>
      </c>
      <c r="S232" s="370">
        <v>1</v>
      </c>
      <c r="T232" s="370"/>
      <c r="U232" s="371"/>
    </row>
    <row r="233" spans="1:26" ht="15" customHeight="1" x14ac:dyDescent="0.2">
      <c r="A233" s="419"/>
      <c r="B233" s="422"/>
      <c r="C233" s="423"/>
      <c r="D233" s="368"/>
      <c r="E233" s="375"/>
      <c r="F233" s="354"/>
      <c r="G233" s="31" t="s">
        <v>88</v>
      </c>
      <c r="H233" s="166"/>
      <c r="I233" s="229"/>
      <c r="J233" s="229"/>
      <c r="K233" s="231"/>
      <c r="L233" s="62"/>
      <c r="M233" s="229"/>
      <c r="N233" s="229"/>
      <c r="O233" s="41"/>
      <c r="P233" s="32"/>
      <c r="Q233" s="39"/>
      <c r="R233" s="377"/>
      <c r="S233" s="370"/>
      <c r="T233" s="370"/>
      <c r="U233" s="371"/>
    </row>
    <row r="234" spans="1:26" ht="15" customHeight="1" x14ac:dyDescent="0.2">
      <c r="A234" s="419"/>
      <c r="B234" s="422"/>
      <c r="C234" s="423"/>
      <c r="D234" s="368"/>
      <c r="E234" s="375"/>
      <c r="F234" s="354"/>
      <c r="G234" s="33" t="s">
        <v>65</v>
      </c>
      <c r="H234" s="34">
        <f>+H235+H236</f>
        <v>20</v>
      </c>
      <c r="I234" s="35">
        <f t="shared" ref="I234:Q234" si="81">+I235+I236</f>
        <v>0</v>
      </c>
      <c r="J234" s="35">
        <f t="shared" si="81"/>
        <v>0</v>
      </c>
      <c r="K234" s="37">
        <f t="shared" si="81"/>
        <v>20</v>
      </c>
      <c r="L234" s="63">
        <v>27.55</v>
      </c>
      <c r="M234" s="35">
        <f t="shared" si="81"/>
        <v>0</v>
      </c>
      <c r="N234" s="35">
        <f t="shared" si="81"/>
        <v>0</v>
      </c>
      <c r="O234" s="36">
        <f t="shared" si="81"/>
        <v>27.55</v>
      </c>
      <c r="P234" s="38">
        <f t="shared" si="81"/>
        <v>0</v>
      </c>
      <c r="Q234" s="53">
        <f t="shared" si="81"/>
        <v>0</v>
      </c>
      <c r="R234" s="377"/>
      <c r="S234" s="370"/>
      <c r="T234" s="370"/>
      <c r="U234" s="371"/>
    </row>
    <row r="235" spans="1:26" ht="15" customHeight="1" x14ac:dyDescent="0.2">
      <c r="A235" s="419"/>
      <c r="B235" s="422"/>
      <c r="C235" s="423"/>
      <c r="D235" s="368"/>
      <c r="E235" s="375"/>
      <c r="F235" s="354"/>
      <c r="G235" s="126" t="s">
        <v>137</v>
      </c>
      <c r="H235" s="166"/>
      <c r="I235" s="229"/>
      <c r="J235" s="229"/>
      <c r="K235" s="231"/>
      <c r="L235" s="62"/>
      <c r="M235" s="229"/>
      <c r="N235" s="229"/>
      <c r="O235" s="41"/>
      <c r="P235" s="32"/>
      <c r="Q235" s="39"/>
      <c r="R235" s="377"/>
      <c r="S235" s="370"/>
      <c r="T235" s="370"/>
      <c r="U235" s="371"/>
      <c r="V235" s="342"/>
      <c r="W235" s="373"/>
      <c r="X235" s="373"/>
      <c r="Y235" s="373"/>
      <c r="Z235" s="373"/>
    </row>
    <row r="236" spans="1:26" ht="15" customHeight="1" x14ac:dyDescent="0.2">
      <c r="A236" s="419"/>
      <c r="B236" s="422"/>
      <c r="C236" s="423"/>
      <c r="D236" s="368"/>
      <c r="E236" s="375"/>
      <c r="F236" s="354"/>
      <c r="G236" s="126" t="s">
        <v>82</v>
      </c>
      <c r="H236" s="166">
        <v>20</v>
      </c>
      <c r="I236" s="229"/>
      <c r="J236" s="229"/>
      <c r="K236" s="231">
        <v>20</v>
      </c>
      <c r="L236" s="62">
        <v>27.55</v>
      </c>
      <c r="M236" s="229"/>
      <c r="N236" s="229"/>
      <c r="O236" s="41">
        <v>27.55</v>
      </c>
      <c r="P236" s="32"/>
      <c r="Q236" s="39"/>
      <c r="R236" s="377"/>
      <c r="S236" s="370"/>
      <c r="T236" s="370"/>
      <c r="U236" s="371"/>
    </row>
    <row r="237" spans="1:26" ht="15" customHeight="1" x14ac:dyDescent="0.2">
      <c r="A237" s="419"/>
      <c r="B237" s="422"/>
      <c r="C237" s="423"/>
      <c r="D237" s="368"/>
      <c r="E237" s="375"/>
      <c r="F237" s="354"/>
      <c r="G237" s="31" t="s">
        <v>46</v>
      </c>
      <c r="H237" s="166"/>
      <c r="I237" s="229"/>
      <c r="J237" s="229"/>
      <c r="K237" s="231"/>
      <c r="L237" s="62"/>
      <c r="M237" s="229"/>
      <c r="N237" s="229"/>
      <c r="O237" s="41"/>
      <c r="P237" s="32"/>
      <c r="Q237" s="39"/>
      <c r="R237" s="377"/>
      <c r="S237" s="370"/>
      <c r="T237" s="370"/>
      <c r="U237" s="371"/>
      <c r="W237" s="553"/>
      <c r="X237" s="553"/>
      <c r="Y237" s="553"/>
      <c r="Z237" s="553"/>
    </row>
    <row r="238" spans="1:26" ht="15" customHeight="1" x14ac:dyDescent="0.2">
      <c r="A238" s="419"/>
      <c r="B238" s="422"/>
      <c r="C238" s="423"/>
      <c r="D238" s="368"/>
      <c r="E238" s="375"/>
      <c r="F238" s="354"/>
      <c r="G238" s="145" t="s">
        <v>84</v>
      </c>
      <c r="H238" s="62"/>
      <c r="I238" s="229"/>
      <c r="J238" s="229"/>
      <c r="K238" s="231"/>
      <c r="L238" s="62"/>
      <c r="M238" s="229"/>
      <c r="N238" s="229"/>
      <c r="O238" s="41"/>
      <c r="P238" s="32"/>
      <c r="Q238" s="39"/>
      <c r="R238" s="377"/>
      <c r="S238" s="370"/>
      <c r="T238" s="370"/>
      <c r="U238" s="371"/>
    </row>
    <row r="239" spans="1:26" ht="15" customHeight="1" x14ac:dyDescent="0.2">
      <c r="A239" s="419"/>
      <c r="B239" s="422"/>
      <c r="C239" s="423"/>
      <c r="D239" s="368"/>
      <c r="E239" s="375"/>
      <c r="F239" s="376"/>
      <c r="G239" s="148" t="s">
        <v>13</v>
      </c>
      <c r="H239" s="45">
        <f>+H232+H233+H234+H237+H238</f>
        <v>100</v>
      </c>
      <c r="I239" s="44">
        <f t="shared" ref="I239:Q239" si="82">+I232+I233+I234+I237+I238</f>
        <v>0</v>
      </c>
      <c r="J239" s="44">
        <f t="shared" si="82"/>
        <v>0</v>
      </c>
      <c r="K239" s="49">
        <f t="shared" si="82"/>
        <v>100</v>
      </c>
      <c r="L239" s="45">
        <f t="shared" si="82"/>
        <v>137.75</v>
      </c>
      <c r="M239" s="44">
        <f t="shared" si="82"/>
        <v>0</v>
      </c>
      <c r="N239" s="44">
        <f t="shared" si="82"/>
        <v>0</v>
      </c>
      <c r="O239" s="49">
        <f t="shared" si="82"/>
        <v>137.75</v>
      </c>
      <c r="P239" s="45">
        <f t="shared" si="82"/>
        <v>0</v>
      </c>
      <c r="Q239" s="46">
        <f t="shared" si="82"/>
        <v>0</v>
      </c>
      <c r="R239" s="377"/>
      <c r="S239" s="44"/>
      <c r="T239" s="44">
        <f>SUM(S232)</f>
        <v>1</v>
      </c>
      <c r="U239" s="49">
        <f>SUM(U232)</f>
        <v>0</v>
      </c>
    </row>
    <row r="240" spans="1:26" ht="15" customHeight="1" x14ac:dyDescent="0.2">
      <c r="A240" s="419" t="s">
        <v>18</v>
      </c>
      <c r="B240" s="422" t="s">
        <v>20</v>
      </c>
      <c r="C240" s="423" t="s">
        <v>114</v>
      </c>
      <c r="D240" s="368" t="s">
        <v>170</v>
      </c>
      <c r="E240" s="375" t="s">
        <v>160</v>
      </c>
      <c r="F240" s="354">
        <v>1</v>
      </c>
      <c r="G240" s="205" t="s">
        <v>41</v>
      </c>
      <c r="H240" s="62"/>
      <c r="I240" s="229"/>
      <c r="J240" s="229"/>
      <c r="K240" s="231"/>
      <c r="L240" s="62"/>
      <c r="M240" s="229"/>
      <c r="N240" s="229"/>
      <c r="O240" s="41"/>
      <c r="P240" s="32"/>
      <c r="Q240" s="39"/>
      <c r="R240" s="377" t="s">
        <v>172</v>
      </c>
      <c r="S240" s="370">
        <v>1</v>
      </c>
      <c r="T240" s="370"/>
      <c r="U240" s="371"/>
    </row>
    <row r="241" spans="1:26" ht="15" customHeight="1" x14ac:dyDescent="0.2">
      <c r="A241" s="419"/>
      <c r="B241" s="422"/>
      <c r="C241" s="423"/>
      <c r="D241" s="368"/>
      <c r="E241" s="375"/>
      <c r="F241" s="354"/>
      <c r="G241" s="31" t="s">
        <v>88</v>
      </c>
      <c r="H241" s="166"/>
      <c r="I241" s="229"/>
      <c r="J241" s="229"/>
      <c r="K241" s="231"/>
      <c r="L241" s="62"/>
      <c r="M241" s="229"/>
      <c r="N241" s="229"/>
      <c r="O241" s="41"/>
      <c r="P241" s="32"/>
      <c r="Q241" s="39"/>
      <c r="R241" s="377"/>
      <c r="S241" s="370"/>
      <c r="T241" s="370"/>
      <c r="U241" s="371"/>
    </row>
    <row r="242" spans="1:26" ht="15" customHeight="1" x14ac:dyDescent="0.2">
      <c r="A242" s="419"/>
      <c r="B242" s="422"/>
      <c r="C242" s="423"/>
      <c r="D242" s="368"/>
      <c r="E242" s="375"/>
      <c r="F242" s="354"/>
      <c r="G242" s="33" t="s">
        <v>65</v>
      </c>
      <c r="H242" s="34">
        <f>+H243+H244</f>
        <v>12</v>
      </c>
      <c r="I242" s="35">
        <f t="shared" ref="I242:Q242" si="83">+I243+I244</f>
        <v>0</v>
      </c>
      <c r="J242" s="35">
        <f t="shared" si="83"/>
        <v>0</v>
      </c>
      <c r="K242" s="37">
        <f t="shared" si="83"/>
        <v>12</v>
      </c>
      <c r="L242" s="63">
        <f t="shared" si="83"/>
        <v>11.21</v>
      </c>
      <c r="M242" s="35">
        <f t="shared" si="83"/>
        <v>0</v>
      </c>
      <c r="N242" s="35">
        <f t="shared" si="83"/>
        <v>0</v>
      </c>
      <c r="O242" s="36">
        <f t="shared" si="83"/>
        <v>11.21</v>
      </c>
      <c r="P242" s="38">
        <f t="shared" si="83"/>
        <v>0</v>
      </c>
      <c r="Q242" s="53">
        <f t="shared" si="83"/>
        <v>0</v>
      </c>
      <c r="R242" s="377"/>
      <c r="S242" s="370"/>
      <c r="T242" s="370"/>
      <c r="U242" s="371"/>
    </row>
    <row r="243" spans="1:26" ht="15" customHeight="1" x14ac:dyDescent="0.2">
      <c r="A243" s="419"/>
      <c r="B243" s="422"/>
      <c r="C243" s="423"/>
      <c r="D243" s="368"/>
      <c r="E243" s="375"/>
      <c r="F243" s="354"/>
      <c r="G243" s="126" t="s">
        <v>137</v>
      </c>
      <c r="H243" s="166"/>
      <c r="I243" s="229"/>
      <c r="J243" s="229"/>
      <c r="K243" s="231"/>
      <c r="L243" s="62"/>
      <c r="M243" s="229"/>
      <c r="N243" s="229"/>
      <c r="O243" s="41"/>
      <c r="P243" s="32"/>
      <c r="Q243" s="39"/>
      <c r="R243" s="377"/>
      <c r="S243" s="370"/>
      <c r="T243" s="370"/>
      <c r="U243" s="371"/>
    </row>
    <row r="244" spans="1:26" ht="15" customHeight="1" x14ac:dyDescent="0.2">
      <c r="A244" s="419"/>
      <c r="B244" s="422"/>
      <c r="C244" s="423"/>
      <c r="D244" s="368"/>
      <c r="E244" s="375"/>
      <c r="F244" s="354"/>
      <c r="G244" s="126" t="s">
        <v>82</v>
      </c>
      <c r="H244" s="166">
        <v>12</v>
      </c>
      <c r="I244" s="229"/>
      <c r="J244" s="229"/>
      <c r="K244" s="231">
        <v>12</v>
      </c>
      <c r="L244" s="62">
        <v>11.21</v>
      </c>
      <c r="M244" s="229"/>
      <c r="N244" s="229"/>
      <c r="O244" s="41">
        <v>11.21</v>
      </c>
      <c r="P244" s="32"/>
      <c r="Q244" s="39"/>
      <c r="R244" s="377"/>
      <c r="S244" s="370"/>
      <c r="T244" s="370"/>
      <c r="U244" s="371"/>
      <c r="V244" s="342"/>
      <c r="W244" s="373"/>
      <c r="X244" s="373"/>
      <c r="Y244" s="373"/>
      <c r="Z244" s="373"/>
    </row>
    <row r="245" spans="1:26" ht="15" customHeight="1" x14ac:dyDescent="0.2">
      <c r="A245" s="419"/>
      <c r="B245" s="422"/>
      <c r="C245" s="423"/>
      <c r="D245" s="368"/>
      <c r="E245" s="375"/>
      <c r="F245" s="354"/>
      <c r="G245" s="31" t="s">
        <v>46</v>
      </c>
      <c r="H245" s="166"/>
      <c r="I245" s="229"/>
      <c r="J245" s="229"/>
      <c r="K245" s="231"/>
      <c r="L245" s="62"/>
      <c r="M245" s="229"/>
      <c r="N245" s="229"/>
      <c r="O245" s="41"/>
      <c r="P245" s="32"/>
      <c r="Q245" s="39"/>
      <c r="R245" s="377"/>
      <c r="S245" s="370"/>
      <c r="T245" s="370"/>
      <c r="U245" s="371"/>
    </row>
    <row r="246" spans="1:26" ht="15" customHeight="1" x14ac:dyDescent="0.2">
      <c r="A246" s="419"/>
      <c r="B246" s="422"/>
      <c r="C246" s="423"/>
      <c r="D246" s="368"/>
      <c r="E246" s="375"/>
      <c r="F246" s="354"/>
      <c r="G246" s="31" t="s">
        <v>84</v>
      </c>
      <c r="H246" s="166"/>
      <c r="I246" s="229"/>
      <c r="J246" s="229"/>
      <c r="K246" s="231"/>
      <c r="L246" s="62"/>
      <c r="M246" s="229"/>
      <c r="N246" s="229"/>
      <c r="O246" s="41"/>
      <c r="P246" s="32"/>
      <c r="Q246" s="39"/>
      <c r="R246" s="377"/>
      <c r="S246" s="370"/>
      <c r="T246" s="370"/>
      <c r="U246" s="371"/>
    </row>
    <row r="247" spans="1:26" ht="15.75" customHeight="1" x14ac:dyDescent="0.2">
      <c r="A247" s="419"/>
      <c r="B247" s="422"/>
      <c r="C247" s="423"/>
      <c r="D247" s="368"/>
      <c r="E247" s="375"/>
      <c r="F247" s="376"/>
      <c r="G247" s="148" t="s">
        <v>13</v>
      </c>
      <c r="H247" s="45">
        <f>+H240+H241+H242+H245+H246</f>
        <v>12</v>
      </c>
      <c r="I247" s="44">
        <f t="shared" ref="I247:Q247" si="84">+I240+I241+I242+I245+I246</f>
        <v>0</v>
      </c>
      <c r="J247" s="44">
        <f t="shared" si="84"/>
        <v>0</v>
      </c>
      <c r="K247" s="49">
        <f t="shared" si="84"/>
        <v>12</v>
      </c>
      <c r="L247" s="45">
        <f t="shared" si="84"/>
        <v>11.21</v>
      </c>
      <c r="M247" s="44">
        <f t="shared" si="84"/>
        <v>0</v>
      </c>
      <c r="N247" s="44">
        <f t="shared" si="84"/>
        <v>0</v>
      </c>
      <c r="O247" s="49">
        <f t="shared" si="84"/>
        <v>11.21</v>
      </c>
      <c r="P247" s="45">
        <f t="shared" si="84"/>
        <v>0</v>
      </c>
      <c r="Q247" s="50">
        <f t="shared" si="84"/>
        <v>0</v>
      </c>
      <c r="R247" s="377"/>
      <c r="S247" s="44">
        <v>1</v>
      </c>
      <c r="T247" s="44">
        <f>SUM(T240)</f>
        <v>0</v>
      </c>
      <c r="U247" s="49">
        <f>SUM(U240)</f>
        <v>0</v>
      </c>
    </row>
    <row r="248" spans="1:26" ht="14.85" customHeight="1" x14ac:dyDescent="0.2">
      <c r="A248" s="419" t="s">
        <v>18</v>
      </c>
      <c r="B248" s="422" t="s">
        <v>20</v>
      </c>
      <c r="C248" s="423" t="s">
        <v>122</v>
      </c>
      <c r="D248" s="368" t="s">
        <v>171</v>
      </c>
      <c r="E248" s="375" t="s">
        <v>62</v>
      </c>
      <c r="F248" s="354">
        <v>1</v>
      </c>
      <c r="G248" s="205" t="s">
        <v>41</v>
      </c>
      <c r="H248" s="62"/>
      <c r="I248" s="229"/>
      <c r="J248" s="229"/>
      <c r="K248" s="231"/>
      <c r="L248" s="62"/>
      <c r="M248" s="229"/>
      <c r="N248" s="229"/>
      <c r="O248" s="41"/>
      <c r="P248" s="32"/>
      <c r="Q248" s="32"/>
      <c r="R248" s="377" t="s">
        <v>172</v>
      </c>
      <c r="S248" s="370">
        <v>1</v>
      </c>
      <c r="T248" s="370"/>
      <c r="U248" s="371"/>
    </row>
    <row r="249" spans="1:26" ht="14.85" customHeight="1" x14ac:dyDescent="0.2">
      <c r="A249" s="419"/>
      <c r="B249" s="422"/>
      <c r="C249" s="423"/>
      <c r="D249" s="368"/>
      <c r="E249" s="375"/>
      <c r="F249" s="354"/>
      <c r="G249" s="31" t="s">
        <v>88</v>
      </c>
      <c r="H249" s="166"/>
      <c r="I249" s="229"/>
      <c r="J249" s="229"/>
      <c r="K249" s="231"/>
      <c r="L249" s="62"/>
      <c r="M249" s="229"/>
      <c r="N249" s="229"/>
      <c r="O249" s="41"/>
      <c r="P249" s="32"/>
      <c r="Q249" s="32"/>
      <c r="R249" s="377"/>
      <c r="S249" s="370"/>
      <c r="T249" s="370"/>
      <c r="U249" s="371"/>
    </row>
    <row r="250" spans="1:26" ht="14.85" customHeight="1" x14ac:dyDescent="0.2">
      <c r="A250" s="419"/>
      <c r="B250" s="422"/>
      <c r="C250" s="423"/>
      <c r="D250" s="368"/>
      <c r="E250" s="375"/>
      <c r="F250" s="354"/>
      <c r="G250" s="33" t="s">
        <v>65</v>
      </c>
      <c r="H250" s="34">
        <f>+H251+H252</f>
        <v>12</v>
      </c>
      <c r="I250" s="35">
        <f t="shared" ref="I250:Q250" si="85">+I251+I252</f>
        <v>0</v>
      </c>
      <c r="J250" s="35">
        <f t="shared" si="85"/>
        <v>0</v>
      </c>
      <c r="K250" s="37">
        <f t="shared" si="85"/>
        <v>12</v>
      </c>
      <c r="L250" s="63">
        <f t="shared" si="85"/>
        <v>11.17</v>
      </c>
      <c r="M250" s="35">
        <f t="shared" si="85"/>
        <v>0</v>
      </c>
      <c r="N250" s="35">
        <f t="shared" si="85"/>
        <v>0</v>
      </c>
      <c r="O250" s="36">
        <f t="shared" si="85"/>
        <v>11.17</v>
      </c>
      <c r="P250" s="38">
        <f t="shared" si="85"/>
        <v>0</v>
      </c>
      <c r="Q250" s="53">
        <f t="shared" si="85"/>
        <v>0</v>
      </c>
      <c r="R250" s="377"/>
      <c r="S250" s="370"/>
      <c r="T250" s="370"/>
      <c r="U250" s="371"/>
    </row>
    <row r="251" spans="1:26" ht="14.85" customHeight="1" x14ac:dyDescent="0.2">
      <c r="A251" s="419"/>
      <c r="B251" s="422"/>
      <c r="C251" s="423"/>
      <c r="D251" s="368"/>
      <c r="E251" s="375"/>
      <c r="F251" s="354"/>
      <c r="G251" s="126" t="s">
        <v>137</v>
      </c>
      <c r="H251" s="166"/>
      <c r="I251" s="229"/>
      <c r="J251" s="229"/>
      <c r="K251" s="231"/>
      <c r="L251" s="72"/>
      <c r="M251" s="168"/>
      <c r="N251" s="168"/>
      <c r="O251" s="78"/>
      <c r="P251" s="32"/>
      <c r="Q251" s="39"/>
      <c r="R251" s="377"/>
      <c r="S251" s="370"/>
      <c r="T251" s="370"/>
      <c r="U251" s="371"/>
      <c r="V251" s="342"/>
      <c r="W251" s="373"/>
      <c r="X251" s="373"/>
      <c r="Y251" s="373"/>
      <c r="Z251" s="373"/>
    </row>
    <row r="252" spans="1:26" ht="14.85" customHeight="1" x14ac:dyDescent="0.2">
      <c r="A252" s="419"/>
      <c r="B252" s="422"/>
      <c r="C252" s="423"/>
      <c r="D252" s="368"/>
      <c r="E252" s="375"/>
      <c r="F252" s="354"/>
      <c r="G252" s="126" t="s">
        <v>82</v>
      </c>
      <c r="H252" s="166">
        <v>12</v>
      </c>
      <c r="I252" s="229"/>
      <c r="J252" s="229"/>
      <c r="K252" s="231">
        <v>12</v>
      </c>
      <c r="L252" s="62">
        <v>11.17</v>
      </c>
      <c r="M252" s="229"/>
      <c r="N252" s="229"/>
      <c r="O252" s="41">
        <v>11.17</v>
      </c>
      <c r="P252" s="32"/>
      <c r="Q252" s="39"/>
      <c r="R252" s="377"/>
      <c r="S252" s="370"/>
      <c r="T252" s="370"/>
      <c r="U252" s="371"/>
    </row>
    <row r="253" spans="1:26" ht="14.85" customHeight="1" x14ac:dyDescent="0.2">
      <c r="A253" s="419"/>
      <c r="B253" s="422"/>
      <c r="C253" s="423"/>
      <c r="D253" s="368"/>
      <c r="E253" s="375"/>
      <c r="F253" s="354"/>
      <c r="G253" s="31" t="s">
        <v>46</v>
      </c>
      <c r="H253" s="166"/>
      <c r="I253" s="229"/>
      <c r="J253" s="229"/>
      <c r="K253" s="231"/>
      <c r="L253" s="62"/>
      <c r="M253" s="229"/>
      <c r="N253" s="229"/>
      <c r="O253" s="41"/>
      <c r="P253" s="32"/>
      <c r="Q253" s="39"/>
      <c r="R253" s="377"/>
      <c r="S253" s="370"/>
      <c r="T253" s="370"/>
      <c r="U253" s="371"/>
    </row>
    <row r="254" spans="1:26" ht="14.85" customHeight="1" x14ac:dyDescent="0.2">
      <c r="A254" s="419"/>
      <c r="B254" s="422"/>
      <c r="C254" s="423"/>
      <c r="D254" s="368"/>
      <c r="E254" s="375"/>
      <c r="F254" s="354"/>
      <c r="G254" s="31" t="s">
        <v>84</v>
      </c>
      <c r="H254" s="166"/>
      <c r="I254" s="229"/>
      <c r="J254" s="229"/>
      <c r="K254" s="231"/>
      <c r="L254" s="62"/>
      <c r="M254" s="229"/>
      <c r="N254" s="229"/>
      <c r="O254" s="41"/>
      <c r="P254" s="32"/>
      <c r="Q254" s="39"/>
      <c r="R254" s="377"/>
      <c r="S254" s="370"/>
      <c r="T254" s="370"/>
      <c r="U254" s="371"/>
    </row>
    <row r="255" spans="1:26" ht="14.85" customHeight="1" x14ac:dyDescent="0.2">
      <c r="A255" s="419"/>
      <c r="B255" s="422"/>
      <c r="C255" s="423"/>
      <c r="D255" s="368"/>
      <c r="E255" s="375"/>
      <c r="F255" s="376"/>
      <c r="G255" s="148" t="s">
        <v>13</v>
      </c>
      <c r="H255" s="45">
        <f>+H248+H249+H250+H253+H254</f>
        <v>12</v>
      </c>
      <c r="I255" s="44">
        <f t="shared" ref="I255:Q255" si="86">+I248+I249+I250+I253+I254</f>
        <v>0</v>
      </c>
      <c r="J255" s="44">
        <f t="shared" si="86"/>
        <v>0</v>
      </c>
      <c r="K255" s="49">
        <f t="shared" si="86"/>
        <v>12</v>
      </c>
      <c r="L255" s="45">
        <f t="shared" si="86"/>
        <v>11.17</v>
      </c>
      <c r="M255" s="44">
        <f t="shared" si="86"/>
        <v>0</v>
      </c>
      <c r="N255" s="44">
        <f t="shared" si="86"/>
        <v>0</v>
      </c>
      <c r="O255" s="49">
        <f t="shared" si="86"/>
        <v>11.17</v>
      </c>
      <c r="P255" s="45">
        <f t="shared" si="86"/>
        <v>0</v>
      </c>
      <c r="Q255" s="46">
        <f t="shared" si="86"/>
        <v>0</v>
      </c>
      <c r="R255" s="377"/>
      <c r="S255" s="44">
        <v>1</v>
      </c>
      <c r="T255" s="44">
        <f>SUM(T248)</f>
        <v>0</v>
      </c>
      <c r="U255" s="49">
        <f>SUM(U248)</f>
        <v>0</v>
      </c>
    </row>
    <row r="256" spans="1:26" ht="14.85" customHeight="1" x14ac:dyDescent="0.2">
      <c r="A256" s="392" t="s">
        <v>18</v>
      </c>
      <c r="B256" s="422" t="s">
        <v>20</v>
      </c>
      <c r="C256" s="384">
        <v>28</v>
      </c>
      <c r="D256" s="368" t="s">
        <v>162</v>
      </c>
      <c r="E256" s="349" t="s">
        <v>62</v>
      </c>
      <c r="F256" s="352">
        <v>1</v>
      </c>
      <c r="G256" s="41" t="s">
        <v>41</v>
      </c>
      <c r="H256" s="166"/>
      <c r="I256" s="229"/>
      <c r="J256" s="229"/>
      <c r="K256" s="231"/>
      <c r="L256" s="62">
        <v>190.87</v>
      </c>
      <c r="M256" s="229">
        <v>2</v>
      </c>
      <c r="N256" s="229">
        <v>1.96</v>
      </c>
      <c r="O256" s="231">
        <f>+L256-M256</f>
        <v>188.87</v>
      </c>
      <c r="P256" s="183">
        <v>148.88999999999999</v>
      </c>
      <c r="Q256" s="39"/>
      <c r="R256" s="541" t="s">
        <v>257</v>
      </c>
      <c r="S256" s="307"/>
      <c r="T256" s="307">
        <v>1</v>
      </c>
      <c r="U256" s="310"/>
    </row>
    <row r="257" spans="1:27" ht="14.85" customHeight="1" x14ac:dyDescent="0.2">
      <c r="A257" s="393"/>
      <c r="B257" s="422"/>
      <c r="C257" s="384"/>
      <c r="D257" s="368"/>
      <c r="E257" s="350"/>
      <c r="F257" s="353"/>
      <c r="G257" s="31" t="s">
        <v>88</v>
      </c>
      <c r="H257" s="166"/>
      <c r="I257" s="229"/>
      <c r="J257" s="229"/>
      <c r="K257" s="231"/>
      <c r="L257" s="62"/>
      <c r="M257" s="229"/>
      <c r="N257" s="229"/>
      <c r="O257" s="41"/>
      <c r="P257" s="32"/>
      <c r="Q257" s="39"/>
      <c r="R257" s="542"/>
      <c r="S257" s="308"/>
      <c r="T257" s="308"/>
      <c r="U257" s="311"/>
      <c r="V257" s="366"/>
      <c r="W257" s="366"/>
      <c r="X257" s="366"/>
      <c r="Y257" s="366"/>
    </row>
    <row r="258" spans="1:27" ht="14.85" customHeight="1" x14ac:dyDescent="0.2">
      <c r="A258" s="393"/>
      <c r="B258" s="422"/>
      <c r="C258" s="384"/>
      <c r="D258" s="368"/>
      <c r="E258" s="350"/>
      <c r="F258" s="353"/>
      <c r="G258" s="33" t="s">
        <v>65</v>
      </c>
      <c r="H258" s="34">
        <f>+H259+H260</f>
        <v>0</v>
      </c>
      <c r="I258" s="35">
        <f t="shared" ref="I258:Q258" si="87">+I259+I260</f>
        <v>0</v>
      </c>
      <c r="J258" s="35">
        <f t="shared" si="87"/>
        <v>0</v>
      </c>
      <c r="K258" s="37">
        <f t="shared" si="87"/>
        <v>0</v>
      </c>
      <c r="L258" s="63">
        <f t="shared" si="87"/>
        <v>31.69</v>
      </c>
      <c r="M258" s="35">
        <f t="shared" si="87"/>
        <v>0.35</v>
      </c>
      <c r="N258" s="35">
        <f t="shared" si="87"/>
        <v>0.34</v>
      </c>
      <c r="O258" s="36">
        <f t="shared" si="87"/>
        <v>31.34</v>
      </c>
      <c r="P258" s="38">
        <f t="shared" si="87"/>
        <v>28.62</v>
      </c>
      <c r="Q258" s="53">
        <f t="shared" si="87"/>
        <v>0</v>
      </c>
      <c r="R258" s="542"/>
      <c r="S258" s="308"/>
      <c r="T258" s="308"/>
      <c r="U258" s="311"/>
    </row>
    <row r="259" spans="1:27" ht="14.85" customHeight="1" x14ac:dyDescent="0.2">
      <c r="A259" s="393"/>
      <c r="B259" s="422"/>
      <c r="C259" s="384"/>
      <c r="D259" s="368"/>
      <c r="E259" s="350"/>
      <c r="F259" s="353"/>
      <c r="G259" s="126" t="s">
        <v>137</v>
      </c>
      <c r="H259" s="166"/>
      <c r="I259" s="229"/>
      <c r="J259" s="229"/>
      <c r="K259" s="231"/>
      <c r="L259" s="62">
        <v>0.35</v>
      </c>
      <c r="M259" s="229">
        <v>0.35</v>
      </c>
      <c r="N259" s="229">
        <v>0.34</v>
      </c>
      <c r="O259" s="41"/>
      <c r="P259" s="32">
        <v>2</v>
      </c>
      <c r="Q259" s="39"/>
      <c r="R259" s="543"/>
      <c r="S259" s="309"/>
      <c r="T259" s="309"/>
      <c r="U259" s="312"/>
    </row>
    <row r="260" spans="1:27" ht="14.85" customHeight="1" x14ac:dyDescent="0.2">
      <c r="A260" s="393"/>
      <c r="B260" s="422"/>
      <c r="C260" s="384"/>
      <c r="D260" s="368"/>
      <c r="E260" s="350"/>
      <c r="F260" s="353"/>
      <c r="G260" s="126" t="s">
        <v>82</v>
      </c>
      <c r="H260" s="166"/>
      <c r="I260" s="229"/>
      <c r="J260" s="229"/>
      <c r="K260" s="231"/>
      <c r="L260" s="62">
        <v>31.34</v>
      </c>
      <c r="M260" s="229"/>
      <c r="N260" s="229"/>
      <c r="O260" s="41">
        <v>31.34</v>
      </c>
      <c r="P260" s="32">
        <v>26.62</v>
      </c>
      <c r="Q260" s="39"/>
      <c r="R260" s="411" t="s">
        <v>285</v>
      </c>
      <c r="S260" s="307"/>
      <c r="T260" s="307">
        <v>22</v>
      </c>
      <c r="U260" s="310"/>
      <c r="V260" s="366"/>
      <c r="W260" s="367"/>
      <c r="X260" s="367"/>
      <c r="Y260" s="367"/>
      <c r="Z260" s="367"/>
    </row>
    <row r="261" spans="1:27" ht="14.85" customHeight="1" x14ac:dyDescent="0.2">
      <c r="A261" s="393"/>
      <c r="B261" s="422"/>
      <c r="C261" s="384"/>
      <c r="D261" s="368"/>
      <c r="E261" s="350"/>
      <c r="F261" s="353"/>
      <c r="G261" s="31" t="s">
        <v>46</v>
      </c>
      <c r="H261" s="166"/>
      <c r="I261" s="229"/>
      <c r="J261" s="229"/>
      <c r="K261" s="231"/>
      <c r="L261" s="62"/>
      <c r="M261" s="229"/>
      <c r="N261" s="229"/>
      <c r="O261" s="41"/>
      <c r="P261" s="32"/>
      <c r="Q261" s="39"/>
      <c r="R261" s="385"/>
      <c r="S261" s="308"/>
      <c r="T261" s="308"/>
      <c r="U261" s="311"/>
    </row>
    <row r="262" spans="1:27" ht="14.85" customHeight="1" x14ac:dyDescent="0.2">
      <c r="A262" s="393"/>
      <c r="B262" s="422"/>
      <c r="C262" s="384"/>
      <c r="D262" s="368"/>
      <c r="E262" s="350"/>
      <c r="F262" s="353"/>
      <c r="G262" s="31" t="s">
        <v>84</v>
      </c>
      <c r="H262" s="166"/>
      <c r="I262" s="229"/>
      <c r="J262" s="229"/>
      <c r="K262" s="231"/>
      <c r="L262" s="62"/>
      <c r="M262" s="229"/>
      <c r="N262" s="229"/>
      <c r="O262" s="41"/>
      <c r="P262" s="32"/>
      <c r="Q262" s="39"/>
      <c r="R262" s="385"/>
      <c r="S262" s="309"/>
      <c r="T262" s="309"/>
      <c r="U262" s="312"/>
    </row>
    <row r="263" spans="1:27" ht="14.85" customHeight="1" x14ac:dyDescent="0.2">
      <c r="A263" s="420"/>
      <c r="B263" s="422"/>
      <c r="C263" s="384"/>
      <c r="D263" s="368"/>
      <c r="E263" s="351"/>
      <c r="F263" s="354"/>
      <c r="G263" s="148" t="s">
        <v>13</v>
      </c>
      <c r="H263" s="45">
        <f>+H256+H257+H258+H261+H262</f>
        <v>0</v>
      </c>
      <c r="I263" s="44">
        <f t="shared" ref="I263:P263" si="88">+I256+I257+I258+I261+I262</f>
        <v>0</v>
      </c>
      <c r="J263" s="44">
        <f t="shared" si="88"/>
        <v>0</v>
      </c>
      <c r="K263" s="49">
        <f t="shared" si="88"/>
        <v>0</v>
      </c>
      <c r="L263" s="45">
        <f t="shared" si="88"/>
        <v>222.56</v>
      </c>
      <c r="M263" s="44">
        <f t="shared" si="88"/>
        <v>2.35</v>
      </c>
      <c r="N263" s="44">
        <f t="shared" si="88"/>
        <v>2.2999999999999998</v>
      </c>
      <c r="O263" s="49">
        <f t="shared" si="88"/>
        <v>220.21</v>
      </c>
      <c r="P263" s="45">
        <f t="shared" si="88"/>
        <v>177.51</v>
      </c>
      <c r="Q263" s="46">
        <f>+Q256+Q257+Q258+Q261+Q262</f>
        <v>0</v>
      </c>
      <c r="R263" s="412"/>
      <c r="S263" s="44"/>
      <c r="T263" s="44"/>
      <c r="U263" s="49"/>
    </row>
    <row r="264" spans="1:27" s="64" customFormat="1" ht="14.85" customHeight="1" x14ac:dyDescent="0.2">
      <c r="A264" s="419" t="s">
        <v>18</v>
      </c>
      <c r="B264" s="422" t="s">
        <v>20</v>
      </c>
      <c r="C264" s="384">
        <v>29</v>
      </c>
      <c r="D264" s="368" t="s">
        <v>164</v>
      </c>
      <c r="E264" s="375" t="s">
        <v>62</v>
      </c>
      <c r="F264" s="354">
        <v>1</v>
      </c>
      <c r="G264" s="194" t="s">
        <v>41</v>
      </c>
      <c r="H264" s="62">
        <v>88.1</v>
      </c>
      <c r="I264" s="229">
        <v>1.1000000000000001</v>
      </c>
      <c r="J264" s="229">
        <v>0.84</v>
      </c>
      <c r="K264" s="231">
        <v>87</v>
      </c>
      <c r="L264" s="62">
        <v>119.68</v>
      </c>
      <c r="M264" s="229">
        <v>1.28</v>
      </c>
      <c r="N264" s="229">
        <v>1.25</v>
      </c>
      <c r="O264" s="231">
        <f>+L264-M264</f>
        <v>118.4</v>
      </c>
      <c r="P264" s="183">
        <v>5.0999999999999996</v>
      </c>
      <c r="Q264" s="39"/>
      <c r="R264" s="377" t="s">
        <v>128</v>
      </c>
      <c r="S264" s="370"/>
      <c r="T264" s="370">
        <v>1348</v>
      </c>
      <c r="U264" s="371"/>
      <c r="V264" s="253"/>
      <c r="W264" s="264"/>
      <c r="X264" s="264"/>
      <c r="Y264" s="264"/>
      <c r="Z264" s="264"/>
      <c r="AA264" s="264"/>
    </row>
    <row r="265" spans="1:27" s="64" customFormat="1" ht="14.85" customHeight="1" x14ac:dyDescent="0.2">
      <c r="A265" s="419"/>
      <c r="B265" s="422"/>
      <c r="C265" s="384"/>
      <c r="D265" s="368"/>
      <c r="E265" s="375"/>
      <c r="F265" s="354"/>
      <c r="G265" s="145" t="s">
        <v>88</v>
      </c>
      <c r="H265" s="62">
        <v>7.78</v>
      </c>
      <c r="I265" s="229">
        <v>0.1</v>
      </c>
      <c r="J265" s="229">
        <v>0.08</v>
      </c>
      <c r="K265" s="231">
        <v>7.68</v>
      </c>
      <c r="L265" s="62">
        <v>10.56</v>
      </c>
      <c r="M265" s="229">
        <v>0.12</v>
      </c>
      <c r="N265" s="229">
        <v>0.11</v>
      </c>
      <c r="O265" s="41">
        <f>+L265-M265</f>
        <v>10.440000000000001</v>
      </c>
      <c r="P265" s="32">
        <v>0.45</v>
      </c>
      <c r="Q265" s="39"/>
      <c r="R265" s="377"/>
      <c r="S265" s="370"/>
      <c r="T265" s="370"/>
      <c r="U265" s="371"/>
      <c r="V265" s="253"/>
      <c r="W265" s="264"/>
      <c r="X265" s="264"/>
      <c r="Y265" s="264"/>
      <c r="Z265" s="264"/>
      <c r="AA265" s="264"/>
    </row>
    <row r="266" spans="1:27" s="64" customFormat="1" ht="14.85" customHeight="1" x14ac:dyDescent="0.2">
      <c r="A266" s="419"/>
      <c r="B266" s="422"/>
      <c r="C266" s="384"/>
      <c r="D266" s="368"/>
      <c r="E266" s="375"/>
      <c r="F266" s="354"/>
      <c r="G266" s="146" t="s">
        <v>65</v>
      </c>
      <c r="H266" s="63">
        <f>+H267+H268</f>
        <v>7.8</v>
      </c>
      <c r="I266" s="35">
        <f t="shared" ref="I266:Q266" si="89">+I267+I268</f>
        <v>0.1</v>
      </c>
      <c r="J266" s="35">
        <f t="shared" si="89"/>
        <v>0.08</v>
      </c>
      <c r="K266" s="37">
        <f t="shared" si="89"/>
        <v>7.7</v>
      </c>
      <c r="L266" s="63">
        <f t="shared" si="89"/>
        <v>10.559999999999999</v>
      </c>
      <c r="M266" s="35">
        <f t="shared" si="89"/>
        <v>0.12</v>
      </c>
      <c r="N266" s="35">
        <f t="shared" si="89"/>
        <v>0.11</v>
      </c>
      <c r="O266" s="37">
        <f t="shared" si="89"/>
        <v>10.44</v>
      </c>
      <c r="P266" s="63">
        <f t="shared" si="89"/>
        <v>0.45</v>
      </c>
      <c r="Q266" s="34">
        <f t="shared" si="89"/>
        <v>0</v>
      </c>
      <c r="R266" s="377"/>
      <c r="S266" s="370"/>
      <c r="T266" s="370"/>
      <c r="U266" s="371"/>
      <c r="V266" s="253"/>
      <c r="W266" s="264"/>
      <c r="X266" s="264"/>
      <c r="Y266" s="264"/>
      <c r="Z266" s="264"/>
      <c r="AA266" s="264"/>
    </row>
    <row r="267" spans="1:27" s="64" customFormat="1" ht="14.85" customHeight="1" x14ac:dyDescent="0.2">
      <c r="A267" s="419"/>
      <c r="B267" s="422"/>
      <c r="C267" s="384"/>
      <c r="D267" s="368"/>
      <c r="E267" s="375"/>
      <c r="F267" s="354"/>
      <c r="G267" s="126" t="s">
        <v>137</v>
      </c>
      <c r="H267" s="166">
        <v>0.1</v>
      </c>
      <c r="I267" s="229">
        <v>0.1</v>
      </c>
      <c r="J267" s="229">
        <v>0.08</v>
      </c>
      <c r="K267" s="231"/>
      <c r="L267" s="62">
        <v>0.12</v>
      </c>
      <c r="M267" s="229">
        <v>0.12</v>
      </c>
      <c r="N267" s="229">
        <v>0.11</v>
      </c>
      <c r="O267" s="231"/>
      <c r="P267" s="183"/>
      <c r="Q267" s="39"/>
      <c r="R267" s="377"/>
      <c r="S267" s="370"/>
      <c r="T267" s="370"/>
      <c r="U267" s="371"/>
      <c r="V267" s="547"/>
      <c r="W267" s="548"/>
      <c r="X267" s="548"/>
      <c r="Y267" s="548"/>
      <c r="Z267" s="548"/>
      <c r="AA267" s="264"/>
    </row>
    <row r="268" spans="1:27" s="64" customFormat="1" ht="14.85" customHeight="1" x14ac:dyDescent="0.2">
      <c r="A268" s="419"/>
      <c r="B268" s="422"/>
      <c r="C268" s="384"/>
      <c r="D268" s="368"/>
      <c r="E268" s="375"/>
      <c r="F268" s="354"/>
      <c r="G268" s="126" t="s">
        <v>82</v>
      </c>
      <c r="H268" s="166">
        <v>7.7</v>
      </c>
      <c r="I268" s="229"/>
      <c r="J268" s="229"/>
      <c r="K268" s="231">
        <v>7.7</v>
      </c>
      <c r="L268" s="62">
        <v>10.44</v>
      </c>
      <c r="M268" s="229"/>
      <c r="N268" s="229"/>
      <c r="O268" s="41">
        <v>10.44</v>
      </c>
      <c r="P268" s="32">
        <v>0.45</v>
      </c>
      <c r="Q268" s="39"/>
      <c r="R268" s="377"/>
      <c r="S268" s="370"/>
      <c r="T268" s="370"/>
      <c r="U268" s="371"/>
      <c r="V268" s="253"/>
      <c r="W268" s="264"/>
      <c r="X268" s="264"/>
      <c r="Y268" s="264"/>
      <c r="Z268" s="264"/>
      <c r="AA268" s="264"/>
    </row>
    <row r="269" spans="1:27" s="64" customFormat="1" ht="14.85" customHeight="1" x14ac:dyDescent="0.2">
      <c r="A269" s="419"/>
      <c r="B269" s="422"/>
      <c r="C269" s="384"/>
      <c r="D269" s="368"/>
      <c r="E269" s="375"/>
      <c r="F269" s="354"/>
      <c r="G269" s="31" t="s">
        <v>46</v>
      </c>
      <c r="H269" s="166"/>
      <c r="I269" s="229"/>
      <c r="J269" s="229"/>
      <c r="K269" s="231"/>
      <c r="L269" s="62"/>
      <c r="M269" s="229"/>
      <c r="N269" s="229"/>
      <c r="O269" s="41"/>
      <c r="P269" s="32"/>
      <c r="Q269" s="39"/>
      <c r="R269" s="377"/>
      <c r="S269" s="370"/>
      <c r="T269" s="370"/>
      <c r="U269" s="371"/>
      <c r="V269" s="253"/>
      <c r="W269" s="264"/>
      <c r="X269" s="264"/>
      <c r="Y269" s="264"/>
      <c r="Z269" s="264"/>
      <c r="AA269" s="264"/>
    </row>
    <row r="270" spans="1:27" s="64" customFormat="1" ht="14.85" customHeight="1" x14ac:dyDescent="0.2">
      <c r="A270" s="419"/>
      <c r="B270" s="422"/>
      <c r="C270" s="384"/>
      <c r="D270" s="368"/>
      <c r="E270" s="375"/>
      <c r="F270" s="354"/>
      <c r="G270" s="31" t="s">
        <v>84</v>
      </c>
      <c r="H270" s="166"/>
      <c r="I270" s="229"/>
      <c r="J270" s="229"/>
      <c r="K270" s="231"/>
      <c r="L270" s="62"/>
      <c r="M270" s="229"/>
      <c r="N270" s="229"/>
      <c r="O270" s="41"/>
      <c r="P270" s="32"/>
      <c r="Q270" s="39"/>
      <c r="R270" s="377"/>
      <c r="S270" s="370"/>
      <c r="T270" s="370"/>
      <c r="U270" s="371"/>
      <c r="V270" s="253"/>
      <c r="W270" s="264"/>
      <c r="X270" s="264"/>
      <c r="Y270" s="264"/>
      <c r="Z270" s="264"/>
      <c r="AA270" s="264"/>
    </row>
    <row r="271" spans="1:27" s="64" customFormat="1" ht="14.85" customHeight="1" x14ac:dyDescent="0.2">
      <c r="A271" s="392"/>
      <c r="B271" s="422"/>
      <c r="C271" s="384"/>
      <c r="D271" s="368"/>
      <c r="E271" s="349"/>
      <c r="F271" s="376"/>
      <c r="G271" s="148" t="s">
        <v>13</v>
      </c>
      <c r="H271" s="45">
        <f>+H264+H265+H266+H269+H270</f>
        <v>103.67999999999999</v>
      </c>
      <c r="I271" s="44">
        <f t="shared" ref="I271:Q271" si="90">+I264+I265+I266+I269+I270</f>
        <v>1.3000000000000003</v>
      </c>
      <c r="J271" s="44">
        <f t="shared" si="90"/>
        <v>0.99999999999999989</v>
      </c>
      <c r="K271" s="49">
        <f t="shared" si="90"/>
        <v>102.38000000000001</v>
      </c>
      <c r="L271" s="45">
        <f t="shared" si="90"/>
        <v>140.80000000000001</v>
      </c>
      <c r="M271" s="44">
        <f t="shared" si="90"/>
        <v>1.52</v>
      </c>
      <c r="N271" s="44">
        <f t="shared" si="90"/>
        <v>1.4700000000000002</v>
      </c>
      <c r="O271" s="49">
        <f t="shared" si="90"/>
        <v>139.28</v>
      </c>
      <c r="P271" s="45">
        <f t="shared" si="90"/>
        <v>6</v>
      </c>
      <c r="Q271" s="46">
        <f t="shared" si="90"/>
        <v>0</v>
      </c>
      <c r="R271" s="377"/>
      <c r="S271" s="44">
        <f>SUM(S264)</f>
        <v>0</v>
      </c>
      <c r="T271" s="44">
        <f>SUM(T264)</f>
        <v>1348</v>
      </c>
      <c r="U271" s="49">
        <f>SUM(U264)</f>
        <v>0</v>
      </c>
      <c r="V271" s="253">
        <f>+O271+M271</f>
        <v>140.80000000000001</v>
      </c>
      <c r="W271" s="264"/>
      <c r="X271" s="264"/>
      <c r="Y271" s="264"/>
      <c r="Z271" s="264"/>
      <c r="AA271" s="264"/>
    </row>
    <row r="272" spans="1:27" s="64" customFormat="1" ht="14.85" customHeight="1" x14ac:dyDescent="0.2">
      <c r="A272" s="419" t="s">
        <v>18</v>
      </c>
      <c r="B272" s="422" t="s">
        <v>20</v>
      </c>
      <c r="C272" s="384">
        <v>30</v>
      </c>
      <c r="D272" s="368" t="s">
        <v>165</v>
      </c>
      <c r="E272" s="375" t="s">
        <v>62</v>
      </c>
      <c r="F272" s="376">
        <v>1</v>
      </c>
      <c r="G272" s="194" t="s">
        <v>41</v>
      </c>
      <c r="H272" s="62"/>
      <c r="I272" s="229"/>
      <c r="J272" s="229"/>
      <c r="K272" s="231"/>
      <c r="L272" s="62">
        <v>115.6</v>
      </c>
      <c r="M272" s="229">
        <v>1.36</v>
      </c>
      <c r="N272" s="229">
        <v>1.34</v>
      </c>
      <c r="O272" s="231">
        <f>+L272-M272</f>
        <v>114.24</v>
      </c>
      <c r="P272" s="183">
        <v>309.39999999999998</v>
      </c>
      <c r="Q272" s="39"/>
      <c r="R272" s="377" t="s">
        <v>128</v>
      </c>
      <c r="S272" s="370"/>
      <c r="T272" s="370">
        <v>4469</v>
      </c>
      <c r="U272" s="371"/>
      <c r="V272" s="253"/>
      <c r="W272" s="264"/>
      <c r="X272" s="264"/>
      <c r="Y272" s="264"/>
      <c r="Z272" s="264"/>
      <c r="AA272" s="264"/>
    </row>
    <row r="273" spans="1:27" s="64" customFormat="1" ht="14.85" customHeight="1" x14ac:dyDescent="0.2">
      <c r="A273" s="419"/>
      <c r="B273" s="422"/>
      <c r="C273" s="384"/>
      <c r="D273" s="368"/>
      <c r="E273" s="375"/>
      <c r="F273" s="354"/>
      <c r="G273" s="31" t="s">
        <v>88</v>
      </c>
      <c r="H273" s="166"/>
      <c r="I273" s="229"/>
      <c r="J273" s="229"/>
      <c r="K273" s="231"/>
      <c r="L273" s="62">
        <v>10.199999999999999</v>
      </c>
      <c r="M273" s="229">
        <v>1.9</v>
      </c>
      <c r="N273" s="229">
        <v>1.18</v>
      </c>
      <c r="O273" s="231">
        <v>8.3000000000000007</v>
      </c>
      <c r="P273" s="183">
        <v>27.3</v>
      </c>
      <c r="Q273" s="39"/>
      <c r="R273" s="377"/>
      <c r="S273" s="370"/>
      <c r="T273" s="370"/>
      <c r="U273" s="371"/>
      <c r="V273" s="253"/>
      <c r="W273" s="264"/>
      <c r="X273" s="264"/>
      <c r="Y273" s="264"/>
      <c r="Z273" s="264"/>
      <c r="AA273" s="264"/>
    </row>
    <row r="274" spans="1:27" s="64" customFormat="1" ht="14.85" customHeight="1" x14ac:dyDescent="0.2">
      <c r="A274" s="419"/>
      <c r="B274" s="422"/>
      <c r="C274" s="384"/>
      <c r="D274" s="368"/>
      <c r="E274" s="375"/>
      <c r="F274" s="354"/>
      <c r="G274" s="146" t="s">
        <v>65</v>
      </c>
      <c r="H274" s="63">
        <f>+H275+H276</f>
        <v>0</v>
      </c>
      <c r="I274" s="35">
        <f t="shared" ref="I274:P274" si="91">+I275+I276</f>
        <v>0</v>
      </c>
      <c r="J274" s="35">
        <f t="shared" si="91"/>
        <v>0</v>
      </c>
      <c r="K274" s="37">
        <f t="shared" si="91"/>
        <v>0</v>
      </c>
      <c r="L274" s="63">
        <f t="shared" si="91"/>
        <v>10.200000000000001</v>
      </c>
      <c r="M274" s="35">
        <f t="shared" si="91"/>
        <v>1.9</v>
      </c>
      <c r="N274" s="35">
        <f t="shared" si="91"/>
        <v>1.18</v>
      </c>
      <c r="O274" s="37">
        <f t="shared" si="91"/>
        <v>8.3000000000000007</v>
      </c>
      <c r="P274" s="63">
        <f t="shared" si="91"/>
        <v>27.3</v>
      </c>
      <c r="Q274" s="34"/>
      <c r="R274" s="377"/>
      <c r="S274" s="370"/>
      <c r="T274" s="370"/>
      <c r="U274" s="371"/>
      <c r="V274" s="253"/>
      <c r="W274" s="264"/>
      <c r="X274" s="264"/>
      <c r="Y274" s="264"/>
      <c r="Z274" s="264"/>
      <c r="AA274" s="264"/>
    </row>
    <row r="275" spans="1:27" s="64" customFormat="1" ht="14.85" customHeight="1" x14ac:dyDescent="0.2">
      <c r="A275" s="419"/>
      <c r="B275" s="422"/>
      <c r="C275" s="384"/>
      <c r="D275" s="368"/>
      <c r="E275" s="375"/>
      <c r="F275" s="354"/>
      <c r="G275" s="147" t="s">
        <v>137</v>
      </c>
      <c r="H275" s="62"/>
      <c r="I275" s="229"/>
      <c r="J275" s="229"/>
      <c r="K275" s="231"/>
      <c r="L275" s="62">
        <v>1.9</v>
      </c>
      <c r="M275" s="229">
        <v>1.9</v>
      </c>
      <c r="N275" s="229">
        <v>1.18</v>
      </c>
      <c r="O275" s="231"/>
      <c r="P275" s="227"/>
      <c r="Q275" s="174"/>
      <c r="R275" s="377"/>
      <c r="S275" s="370"/>
      <c r="T275" s="370"/>
      <c r="U275" s="371"/>
      <c r="V275" s="253"/>
      <c r="W275" s="264"/>
      <c r="X275" s="264"/>
      <c r="Y275" s="264"/>
      <c r="Z275" s="264"/>
      <c r="AA275" s="264"/>
    </row>
    <row r="276" spans="1:27" s="64" customFormat="1" ht="14.85" customHeight="1" x14ac:dyDescent="0.2">
      <c r="A276" s="419"/>
      <c r="B276" s="422"/>
      <c r="C276" s="384"/>
      <c r="D276" s="368"/>
      <c r="E276" s="375"/>
      <c r="F276" s="354"/>
      <c r="G276" s="126" t="s">
        <v>82</v>
      </c>
      <c r="H276" s="166"/>
      <c r="I276" s="229"/>
      <c r="J276" s="229"/>
      <c r="K276" s="231"/>
      <c r="L276" s="62">
        <v>8.3000000000000007</v>
      </c>
      <c r="M276" s="229"/>
      <c r="N276" s="229"/>
      <c r="O276" s="41">
        <v>8.3000000000000007</v>
      </c>
      <c r="P276" s="32">
        <v>27.3</v>
      </c>
      <c r="Q276" s="39"/>
      <c r="R276" s="377"/>
      <c r="S276" s="370"/>
      <c r="T276" s="370"/>
      <c r="U276" s="371"/>
      <c r="V276" s="547"/>
      <c r="W276" s="548"/>
      <c r="X276" s="548"/>
      <c r="Y276" s="548"/>
      <c r="Z276" s="548"/>
      <c r="AA276" s="264"/>
    </row>
    <row r="277" spans="1:27" s="64" customFormat="1" ht="14.85" customHeight="1" x14ac:dyDescent="0.2">
      <c r="A277" s="419"/>
      <c r="B277" s="422"/>
      <c r="C277" s="384"/>
      <c r="D277" s="368"/>
      <c r="E277" s="375"/>
      <c r="F277" s="354"/>
      <c r="G277" s="31" t="s">
        <v>46</v>
      </c>
      <c r="H277" s="166"/>
      <c r="I277" s="229"/>
      <c r="J277" s="229"/>
      <c r="K277" s="231"/>
      <c r="L277" s="62"/>
      <c r="M277" s="229"/>
      <c r="N277" s="229"/>
      <c r="O277" s="41"/>
      <c r="P277" s="32"/>
      <c r="Q277" s="39"/>
      <c r="R277" s="377"/>
      <c r="S277" s="370"/>
      <c r="T277" s="370"/>
      <c r="U277" s="371"/>
      <c r="V277" s="253"/>
      <c r="W277" s="264"/>
      <c r="X277" s="264"/>
      <c r="Y277" s="264"/>
      <c r="Z277" s="264"/>
      <c r="AA277" s="264"/>
    </row>
    <row r="278" spans="1:27" s="64" customFormat="1" ht="14.85" customHeight="1" x14ac:dyDescent="0.2">
      <c r="A278" s="419"/>
      <c r="B278" s="422"/>
      <c r="C278" s="384"/>
      <c r="D278" s="368"/>
      <c r="E278" s="375"/>
      <c r="F278" s="354"/>
      <c r="G278" s="145" t="s">
        <v>84</v>
      </c>
      <c r="H278" s="62"/>
      <c r="I278" s="229"/>
      <c r="J278" s="229"/>
      <c r="K278" s="231"/>
      <c r="L278" s="62"/>
      <c r="M278" s="229"/>
      <c r="N278" s="229"/>
      <c r="O278" s="41"/>
      <c r="P278" s="32"/>
      <c r="Q278" s="39"/>
      <c r="R278" s="377"/>
      <c r="S278" s="370"/>
      <c r="T278" s="370"/>
      <c r="U278" s="371"/>
      <c r="V278" s="253"/>
      <c r="W278" s="264"/>
      <c r="X278" s="264"/>
      <c r="Y278" s="264"/>
      <c r="Z278" s="264"/>
      <c r="AA278" s="264"/>
    </row>
    <row r="279" spans="1:27" s="64" customFormat="1" ht="14.85" customHeight="1" x14ac:dyDescent="0.2">
      <c r="A279" s="419"/>
      <c r="B279" s="422"/>
      <c r="C279" s="384"/>
      <c r="D279" s="368"/>
      <c r="E279" s="375"/>
      <c r="F279" s="376"/>
      <c r="G279" s="148" t="s">
        <v>13</v>
      </c>
      <c r="H279" s="45">
        <f>+H272+H273+H274+H277+H278</f>
        <v>0</v>
      </c>
      <c r="I279" s="44">
        <f t="shared" ref="I279:P279" si="92">+I272+I273+I274+I277+I278</f>
        <v>0</v>
      </c>
      <c r="J279" s="44">
        <f t="shared" si="92"/>
        <v>0</v>
      </c>
      <c r="K279" s="49">
        <f t="shared" si="92"/>
        <v>0</v>
      </c>
      <c r="L279" s="45">
        <f t="shared" si="92"/>
        <v>136</v>
      </c>
      <c r="M279" s="44">
        <f t="shared" si="92"/>
        <v>5.16</v>
      </c>
      <c r="N279" s="44">
        <f t="shared" si="92"/>
        <v>3.7</v>
      </c>
      <c r="O279" s="49">
        <f t="shared" si="92"/>
        <v>130.84</v>
      </c>
      <c r="P279" s="45">
        <f t="shared" si="92"/>
        <v>364</v>
      </c>
      <c r="Q279" s="46"/>
      <c r="R279" s="377"/>
      <c r="S279" s="44">
        <f>SUM(S272)</f>
        <v>0</v>
      </c>
      <c r="T279" s="44">
        <f>SUM(T272)</f>
        <v>4469</v>
      </c>
      <c r="U279" s="49">
        <f>SUM(U272)</f>
        <v>0</v>
      </c>
      <c r="V279" s="253"/>
      <c r="W279" s="264"/>
      <c r="X279" s="264"/>
      <c r="Y279" s="264"/>
      <c r="Z279" s="264"/>
      <c r="AA279" s="264"/>
    </row>
    <row r="280" spans="1:27" ht="14.85" customHeight="1" x14ac:dyDescent="0.2">
      <c r="A280" s="392" t="s">
        <v>18</v>
      </c>
      <c r="B280" s="421">
        <v>3</v>
      </c>
      <c r="C280" s="384">
        <v>31</v>
      </c>
      <c r="D280" s="368" t="s">
        <v>173</v>
      </c>
      <c r="E280" s="349" t="s">
        <v>160</v>
      </c>
      <c r="F280" s="352">
        <v>1</v>
      </c>
      <c r="G280" s="194" t="s">
        <v>41</v>
      </c>
      <c r="H280" s="62"/>
      <c r="I280" s="229"/>
      <c r="J280" s="229"/>
      <c r="K280" s="231"/>
      <c r="L280" s="62"/>
      <c r="M280" s="229"/>
      <c r="N280" s="229"/>
      <c r="O280" s="231"/>
      <c r="P280" s="183"/>
      <c r="Q280" s="39"/>
      <c r="R280" s="369" t="s">
        <v>172</v>
      </c>
      <c r="S280" s="370"/>
      <c r="T280" s="370"/>
      <c r="U280" s="371"/>
    </row>
    <row r="281" spans="1:27" ht="14.85" customHeight="1" x14ac:dyDescent="0.2">
      <c r="A281" s="393"/>
      <c r="B281" s="421"/>
      <c r="C281" s="384"/>
      <c r="D281" s="368"/>
      <c r="E281" s="350"/>
      <c r="F281" s="353"/>
      <c r="G281" s="145" t="s">
        <v>88</v>
      </c>
      <c r="H281" s="62"/>
      <c r="I281" s="229"/>
      <c r="J281" s="229"/>
      <c r="K281" s="231"/>
      <c r="L281" s="62"/>
      <c r="M281" s="229"/>
      <c r="N281" s="229"/>
      <c r="O281" s="231"/>
      <c r="P281" s="183"/>
      <c r="Q281" s="39"/>
      <c r="R281" s="369"/>
      <c r="S281" s="370"/>
      <c r="T281" s="370"/>
      <c r="U281" s="371"/>
      <c r="V281" s="366"/>
      <c r="W281" s="366"/>
      <c r="X281" s="366"/>
      <c r="Y281" s="366"/>
    </row>
    <row r="282" spans="1:27" ht="14.85" customHeight="1" x14ac:dyDescent="0.2">
      <c r="A282" s="393"/>
      <c r="B282" s="421"/>
      <c r="C282" s="384"/>
      <c r="D282" s="368"/>
      <c r="E282" s="350"/>
      <c r="F282" s="353"/>
      <c r="G282" s="146" t="s">
        <v>65</v>
      </c>
      <c r="H282" s="63">
        <f>+H283+H284</f>
        <v>12</v>
      </c>
      <c r="I282" s="35">
        <f t="shared" ref="I282:Q282" si="93">+I283+I284</f>
        <v>0</v>
      </c>
      <c r="J282" s="35">
        <f t="shared" si="93"/>
        <v>0</v>
      </c>
      <c r="K282" s="37">
        <f t="shared" si="93"/>
        <v>12</v>
      </c>
      <c r="L282" s="63">
        <f t="shared" si="93"/>
        <v>0</v>
      </c>
      <c r="M282" s="35">
        <f t="shared" si="93"/>
        <v>0</v>
      </c>
      <c r="N282" s="35">
        <f t="shared" si="93"/>
        <v>0</v>
      </c>
      <c r="O282" s="37">
        <f t="shared" si="93"/>
        <v>0</v>
      </c>
      <c r="P282" s="63">
        <f t="shared" si="93"/>
        <v>0</v>
      </c>
      <c r="Q282" s="34">
        <f t="shared" si="93"/>
        <v>0</v>
      </c>
      <c r="R282" s="369"/>
      <c r="S282" s="370"/>
      <c r="T282" s="370"/>
      <c r="U282" s="371"/>
      <c r="V282" s="366"/>
      <c r="W282" s="367"/>
      <c r="X282" s="367"/>
      <c r="Y282" s="367"/>
    </row>
    <row r="283" spans="1:27" ht="14.85" customHeight="1" x14ac:dyDescent="0.2">
      <c r="A283" s="393"/>
      <c r="B283" s="421"/>
      <c r="C283" s="384"/>
      <c r="D283" s="368"/>
      <c r="E283" s="350"/>
      <c r="F283" s="353"/>
      <c r="G283" s="147" t="s">
        <v>137</v>
      </c>
      <c r="H283" s="62"/>
      <c r="I283" s="229"/>
      <c r="J283" s="229"/>
      <c r="K283" s="231"/>
      <c r="L283" s="72"/>
      <c r="M283" s="168"/>
      <c r="N283" s="168"/>
      <c r="O283" s="189"/>
      <c r="P283" s="183"/>
      <c r="Q283" s="39"/>
      <c r="R283" s="369"/>
      <c r="S283" s="370"/>
      <c r="T283" s="370"/>
      <c r="U283" s="371"/>
    </row>
    <row r="284" spans="1:27" ht="14.85" customHeight="1" x14ac:dyDescent="0.2">
      <c r="A284" s="393"/>
      <c r="B284" s="421"/>
      <c r="C284" s="384"/>
      <c r="D284" s="368"/>
      <c r="E284" s="350"/>
      <c r="F284" s="353"/>
      <c r="G284" s="126" t="s">
        <v>82</v>
      </c>
      <c r="H284" s="166">
        <v>12</v>
      </c>
      <c r="I284" s="229"/>
      <c r="J284" s="229"/>
      <c r="K284" s="231">
        <v>12</v>
      </c>
      <c r="L284" s="62"/>
      <c r="M284" s="229"/>
      <c r="N284" s="229"/>
      <c r="O284" s="41"/>
      <c r="P284" s="32"/>
      <c r="Q284" s="39"/>
      <c r="R284" s="369"/>
      <c r="S284" s="370"/>
      <c r="T284" s="370"/>
      <c r="U284" s="371"/>
      <c r="V284" s="547"/>
      <c r="W284" s="548"/>
      <c r="X284" s="548"/>
      <c r="Y284" s="548"/>
      <c r="Z284" s="548"/>
    </row>
    <row r="285" spans="1:27" ht="14.85" customHeight="1" x14ac:dyDescent="0.2">
      <c r="A285" s="393"/>
      <c r="B285" s="421"/>
      <c r="C285" s="384"/>
      <c r="D285" s="368"/>
      <c r="E285" s="350"/>
      <c r="F285" s="353"/>
      <c r="G285" s="31" t="s">
        <v>46</v>
      </c>
      <c r="H285" s="166"/>
      <c r="I285" s="229"/>
      <c r="J285" s="229"/>
      <c r="K285" s="231"/>
      <c r="L285" s="62"/>
      <c r="M285" s="229"/>
      <c r="N285" s="229"/>
      <c r="O285" s="41"/>
      <c r="P285" s="32"/>
      <c r="Q285" s="39"/>
      <c r="R285" s="369"/>
      <c r="S285" s="370"/>
      <c r="T285" s="370"/>
      <c r="U285" s="371"/>
    </row>
    <row r="286" spans="1:27" ht="14.85" customHeight="1" x14ac:dyDescent="0.2">
      <c r="A286" s="393"/>
      <c r="B286" s="421"/>
      <c r="C286" s="384"/>
      <c r="D286" s="368"/>
      <c r="E286" s="350"/>
      <c r="F286" s="353"/>
      <c r="G286" s="145" t="s">
        <v>84</v>
      </c>
      <c r="H286" s="62"/>
      <c r="I286" s="229"/>
      <c r="J286" s="229"/>
      <c r="K286" s="231"/>
      <c r="L286" s="62"/>
      <c r="M286" s="229"/>
      <c r="N286" s="229"/>
      <c r="O286" s="41"/>
      <c r="P286" s="32"/>
      <c r="Q286" s="39"/>
      <c r="R286" s="369"/>
      <c r="S286" s="370"/>
      <c r="T286" s="370"/>
      <c r="U286" s="371"/>
    </row>
    <row r="287" spans="1:27" ht="14.85" customHeight="1" x14ac:dyDescent="0.2">
      <c r="A287" s="420"/>
      <c r="B287" s="421"/>
      <c r="C287" s="384"/>
      <c r="D287" s="368"/>
      <c r="E287" s="351"/>
      <c r="F287" s="354"/>
      <c r="G287" s="148" t="s">
        <v>13</v>
      </c>
      <c r="H287" s="45">
        <f>+H280+H281+H282+H285+H286</f>
        <v>12</v>
      </c>
      <c r="I287" s="44">
        <f t="shared" ref="I287:Q287" si="94">+I280+I281+I282+I285+I286</f>
        <v>0</v>
      </c>
      <c r="J287" s="44">
        <f t="shared" si="94"/>
        <v>0</v>
      </c>
      <c r="K287" s="49">
        <f t="shared" si="94"/>
        <v>12</v>
      </c>
      <c r="L287" s="45">
        <f t="shared" si="94"/>
        <v>0</v>
      </c>
      <c r="M287" s="44">
        <f t="shared" si="94"/>
        <v>0</v>
      </c>
      <c r="N287" s="44">
        <f t="shared" si="94"/>
        <v>0</v>
      </c>
      <c r="O287" s="49">
        <f t="shared" si="94"/>
        <v>0</v>
      </c>
      <c r="P287" s="45">
        <f t="shared" si="94"/>
        <v>0</v>
      </c>
      <c r="Q287" s="46">
        <f t="shared" si="94"/>
        <v>0</v>
      </c>
      <c r="R287" s="369"/>
      <c r="S287" s="44">
        <f>+S280</f>
        <v>0</v>
      </c>
      <c r="T287" s="44">
        <f t="shared" ref="T287:U287" si="95">+T280</f>
        <v>0</v>
      </c>
      <c r="U287" s="49">
        <f t="shared" si="95"/>
        <v>0</v>
      </c>
    </row>
    <row r="288" spans="1:27" ht="14.85" customHeight="1" x14ac:dyDescent="0.2">
      <c r="A288" s="392" t="s">
        <v>18</v>
      </c>
      <c r="B288" s="421">
        <v>3</v>
      </c>
      <c r="C288" s="384">
        <v>32</v>
      </c>
      <c r="D288" s="368" t="s">
        <v>174</v>
      </c>
      <c r="E288" s="349" t="s">
        <v>160</v>
      </c>
      <c r="F288" s="352">
        <v>1</v>
      </c>
      <c r="G288" s="194" t="s">
        <v>41</v>
      </c>
      <c r="H288" s="62"/>
      <c r="I288" s="229"/>
      <c r="J288" s="229"/>
      <c r="K288" s="231"/>
      <c r="L288" s="62"/>
      <c r="M288" s="229"/>
      <c r="N288" s="229"/>
      <c r="O288" s="231"/>
      <c r="P288" s="183"/>
      <c r="Q288" s="39"/>
      <c r="R288" s="369" t="s">
        <v>172</v>
      </c>
      <c r="S288" s="370"/>
      <c r="T288" s="370"/>
      <c r="U288" s="371"/>
    </row>
    <row r="289" spans="1:27" ht="14.85" customHeight="1" x14ac:dyDescent="0.2">
      <c r="A289" s="393"/>
      <c r="B289" s="421"/>
      <c r="C289" s="384"/>
      <c r="D289" s="368"/>
      <c r="E289" s="350"/>
      <c r="F289" s="353"/>
      <c r="G289" s="31" t="s">
        <v>88</v>
      </c>
      <c r="H289" s="166"/>
      <c r="I289" s="229"/>
      <c r="J289" s="229"/>
      <c r="K289" s="231"/>
      <c r="L289" s="62"/>
      <c r="M289" s="229"/>
      <c r="N289" s="229"/>
      <c r="O289" s="231"/>
      <c r="P289" s="183"/>
      <c r="Q289" s="39"/>
      <c r="R289" s="369"/>
      <c r="S289" s="370"/>
      <c r="T289" s="370"/>
      <c r="U289" s="371"/>
      <c r="V289" s="366"/>
      <c r="W289" s="366"/>
      <c r="X289" s="366"/>
      <c r="Y289" s="366"/>
    </row>
    <row r="290" spans="1:27" ht="14.85" customHeight="1" x14ac:dyDescent="0.2">
      <c r="A290" s="393"/>
      <c r="B290" s="421"/>
      <c r="C290" s="384"/>
      <c r="D290" s="368"/>
      <c r="E290" s="350"/>
      <c r="F290" s="353"/>
      <c r="G290" s="146" t="s">
        <v>65</v>
      </c>
      <c r="H290" s="63">
        <f>+H291+H292</f>
        <v>16.5</v>
      </c>
      <c r="I290" s="35">
        <f t="shared" ref="I290:Q290" si="96">+I291+I292</f>
        <v>0</v>
      </c>
      <c r="J290" s="35">
        <f t="shared" si="96"/>
        <v>0</v>
      </c>
      <c r="K290" s="37">
        <f t="shared" si="96"/>
        <v>16.5</v>
      </c>
      <c r="L290" s="63">
        <f t="shared" si="96"/>
        <v>0</v>
      </c>
      <c r="M290" s="35">
        <f t="shared" si="96"/>
        <v>0</v>
      </c>
      <c r="N290" s="35">
        <f t="shared" si="96"/>
        <v>0</v>
      </c>
      <c r="O290" s="37">
        <f t="shared" si="96"/>
        <v>0</v>
      </c>
      <c r="P290" s="63">
        <f t="shared" si="96"/>
        <v>0</v>
      </c>
      <c r="Q290" s="34">
        <f t="shared" si="96"/>
        <v>0</v>
      </c>
      <c r="R290" s="369"/>
      <c r="S290" s="370"/>
      <c r="T290" s="370"/>
      <c r="U290" s="371"/>
      <c r="V290" s="366"/>
      <c r="W290" s="367"/>
      <c r="X290" s="367"/>
      <c r="Y290" s="367"/>
    </row>
    <row r="291" spans="1:27" ht="14.85" customHeight="1" x14ac:dyDescent="0.2">
      <c r="A291" s="393"/>
      <c r="B291" s="421"/>
      <c r="C291" s="384"/>
      <c r="D291" s="368"/>
      <c r="E291" s="350"/>
      <c r="F291" s="353"/>
      <c r="G291" s="147" t="s">
        <v>137</v>
      </c>
      <c r="H291" s="62"/>
      <c r="I291" s="229"/>
      <c r="J291" s="229"/>
      <c r="K291" s="231"/>
      <c r="L291" s="72"/>
      <c r="M291" s="168"/>
      <c r="N291" s="168"/>
      <c r="O291" s="78"/>
      <c r="P291" s="32"/>
      <c r="Q291" s="39"/>
      <c r="R291" s="369"/>
      <c r="S291" s="370"/>
      <c r="T291" s="370"/>
      <c r="U291" s="371"/>
    </row>
    <row r="292" spans="1:27" ht="14.85" customHeight="1" x14ac:dyDescent="0.2">
      <c r="A292" s="393"/>
      <c r="B292" s="421"/>
      <c r="C292" s="384"/>
      <c r="D292" s="368"/>
      <c r="E292" s="350"/>
      <c r="F292" s="353"/>
      <c r="G292" s="126" t="s">
        <v>82</v>
      </c>
      <c r="H292" s="166">
        <v>16.5</v>
      </c>
      <c r="I292" s="229"/>
      <c r="J292" s="229"/>
      <c r="K292" s="231">
        <v>16.5</v>
      </c>
      <c r="L292" s="72"/>
      <c r="M292" s="168"/>
      <c r="N292" s="168"/>
      <c r="O292" s="78"/>
      <c r="P292" s="32"/>
      <c r="Q292" s="39"/>
      <c r="R292" s="369"/>
      <c r="S292" s="370"/>
      <c r="T292" s="370"/>
      <c r="U292" s="371"/>
      <c r="V292" s="342"/>
      <c r="W292" s="373"/>
      <c r="X292" s="373"/>
      <c r="Y292" s="373"/>
      <c r="Z292" s="373"/>
      <c r="AA292" s="373"/>
    </row>
    <row r="293" spans="1:27" ht="14.85" customHeight="1" x14ac:dyDescent="0.2">
      <c r="A293" s="393"/>
      <c r="B293" s="421"/>
      <c r="C293" s="384"/>
      <c r="D293" s="368"/>
      <c r="E293" s="350"/>
      <c r="F293" s="353"/>
      <c r="G293" s="31" t="s">
        <v>46</v>
      </c>
      <c r="H293" s="166"/>
      <c r="I293" s="229"/>
      <c r="J293" s="229"/>
      <c r="K293" s="231"/>
      <c r="L293" s="62"/>
      <c r="M293" s="229"/>
      <c r="N293" s="229"/>
      <c r="O293" s="41"/>
      <c r="P293" s="32"/>
      <c r="Q293" s="39"/>
      <c r="R293" s="369"/>
      <c r="S293" s="370"/>
      <c r="T293" s="370"/>
      <c r="U293" s="371"/>
    </row>
    <row r="294" spans="1:27" ht="14.85" customHeight="1" x14ac:dyDescent="0.2">
      <c r="A294" s="393"/>
      <c r="B294" s="421"/>
      <c r="C294" s="384"/>
      <c r="D294" s="368"/>
      <c r="E294" s="350"/>
      <c r="F294" s="353"/>
      <c r="G294" s="145" t="s">
        <v>84</v>
      </c>
      <c r="H294" s="62"/>
      <c r="I294" s="229"/>
      <c r="J294" s="229"/>
      <c r="K294" s="231"/>
      <c r="L294" s="62"/>
      <c r="M294" s="229"/>
      <c r="N294" s="229"/>
      <c r="O294" s="41"/>
      <c r="P294" s="32"/>
      <c r="Q294" s="39"/>
      <c r="R294" s="369"/>
      <c r="S294" s="370"/>
      <c r="T294" s="370"/>
      <c r="U294" s="371"/>
    </row>
    <row r="295" spans="1:27" ht="14.85" customHeight="1" x14ac:dyDescent="0.2">
      <c r="A295" s="420"/>
      <c r="B295" s="421"/>
      <c r="C295" s="384"/>
      <c r="D295" s="368"/>
      <c r="E295" s="351"/>
      <c r="F295" s="354"/>
      <c r="G295" s="148" t="s">
        <v>13</v>
      </c>
      <c r="H295" s="45">
        <f>+H288+H289+H290+H293+H294</f>
        <v>16.5</v>
      </c>
      <c r="I295" s="44">
        <f t="shared" ref="I295:Q295" si="97">+I288+I289+I290+I293+I294</f>
        <v>0</v>
      </c>
      <c r="J295" s="44">
        <f t="shared" si="97"/>
        <v>0</v>
      </c>
      <c r="K295" s="49">
        <f t="shared" si="97"/>
        <v>16.5</v>
      </c>
      <c r="L295" s="45">
        <f t="shared" si="97"/>
        <v>0</v>
      </c>
      <c r="M295" s="44">
        <f t="shared" si="97"/>
        <v>0</v>
      </c>
      <c r="N295" s="44">
        <f t="shared" si="97"/>
        <v>0</v>
      </c>
      <c r="O295" s="49">
        <f t="shared" si="97"/>
        <v>0</v>
      </c>
      <c r="P295" s="66">
        <f t="shared" si="97"/>
        <v>0</v>
      </c>
      <c r="Q295" s="54">
        <f t="shared" si="97"/>
        <v>0</v>
      </c>
      <c r="R295" s="369"/>
      <c r="S295" s="44">
        <f>+S288</f>
        <v>0</v>
      </c>
      <c r="T295" s="44">
        <f t="shared" ref="T295:U295" si="98">+T288</f>
        <v>0</v>
      </c>
      <c r="U295" s="49">
        <f t="shared" si="98"/>
        <v>0</v>
      </c>
    </row>
    <row r="296" spans="1:27" ht="14.85" customHeight="1" x14ac:dyDescent="0.2">
      <c r="A296" s="392" t="s">
        <v>18</v>
      </c>
      <c r="B296" s="421">
        <v>3</v>
      </c>
      <c r="C296" s="384">
        <v>34</v>
      </c>
      <c r="D296" s="368" t="s">
        <v>253</v>
      </c>
      <c r="E296" s="349" t="s">
        <v>160</v>
      </c>
      <c r="F296" s="352" t="s">
        <v>288</v>
      </c>
      <c r="G296" s="194" t="s">
        <v>41</v>
      </c>
      <c r="H296" s="62"/>
      <c r="I296" s="229"/>
      <c r="J296" s="229"/>
      <c r="K296" s="231"/>
      <c r="L296" s="62"/>
      <c r="M296" s="229"/>
      <c r="N296" s="229"/>
      <c r="O296" s="231"/>
      <c r="P296" s="183"/>
      <c r="Q296" s="39"/>
      <c r="R296" s="369" t="s">
        <v>254</v>
      </c>
      <c r="S296" s="370"/>
      <c r="T296" s="370"/>
      <c r="U296" s="371">
        <v>1</v>
      </c>
    </row>
    <row r="297" spans="1:27" ht="14.85" customHeight="1" x14ac:dyDescent="0.2">
      <c r="A297" s="393"/>
      <c r="B297" s="421"/>
      <c r="C297" s="384"/>
      <c r="D297" s="368"/>
      <c r="E297" s="350"/>
      <c r="F297" s="353"/>
      <c r="G297" s="31" t="s">
        <v>88</v>
      </c>
      <c r="H297" s="166"/>
      <c r="I297" s="229"/>
      <c r="J297" s="229"/>
      <c r="K297" s="231"/>
      <c r="L297" s="62"/>
      <c r="M297" s="229"/>
      <c r="N297" s="229"/>
      <c r="O297" s="41"/>
      <c r="P297" s="32"/>
      <c r="Q297" s="39"/>
      <c r="R297" s="369"/>
      <c r="S297" s="370"/>
      <c r="T297" s="370"/>
      <c r="U297" s="371"/>
      <c r="V297" s="366"/>
      <c r="W297" s="366"/>
      <c r="X297" s="366"/>
      <c r="Y297" s="366"/>
    </row>
    <row r="298" spans="1:27" ht="14.85" customHeight="1" x14ac:dyDescent="0.2">
      <c r="A298" s="393"/>
      <c r="B298" s="421"/>
      <c r="C298" s="384"/>
      <c r="D298" s="368"/>
      <c r="E298" s="350"/>
      <c r="F298" s="353"/>
      <c r="G298" s="146" t="s">
        <v>65</v>
      </c>
      <c r="H298" s="63">
        <f>+H299+H300</f>
        <v>100</v>
      </c>
      <c r="I298" s="35">
        <f t="shared" ref="I298:Q298" si="99">+I299+I300</f>
        <v>0</v>
      </c>
      <c r="J298" s="35">
        <f t="shared" si="99"/>
        <v>0</v>
      </c>
      <c r="K298" s="37">
        <f t="shared" si="99"/>
        <v>100</v>
      </c>
      <c r="L298" s="63">
        <f t="shared" si="99"/>
        <v>100</v>
      </c>
      <c r="M298" s="35">
        <f t="shared" si="99"/>
        <v>0</v>
      </c>
      <c r="N298" s="35">
        <f t="shared" si="99"/>
        <v>0</v>
      </c>
      <c r="O298" s="37">
        <f t="shared" si="99"/>
        <v>100</v>
      </c>
      <c r="P298" s="63">
        <f t="shared" si="99"/>
        <v>100</v>
      </c>
      <c r="Q298" s="34">
        <f t="shared" si="99"/>
        <v>200</v>
      </c>
      <c r="R298" s="369"/>
      <c r="S298" s="370"/>
      <c r="T298" s="370"/>
      <c r="U298" s="371"/>
      <c r="V298" s="366"/>
      <c r="W298" s="367"/>
      <c r="X298" s="367"/>
      <c r="Y298" s="367"/>
    </row>
    <row r="299" spans="1:27" ht="14.85" customHeight="1" x14ac:dyDescent="0.2">
      <c r="A299" s="393"/>
      <c r="B299" s="421"/>
      <c r="C299" s="384"/>
      <c r="D299" s="368"/>
      <c r="E299" s="350"/>
      <c r="F299" s="353"/>
      <c r="G299" s="147" t="s">
        <v>137</v>
      </c>
      <c r="H299" s="62">
        <v>100</v>
      </c>
      <c r="I299" s="229"/>
      <c r="J299" s="229"/>
      <c r="K299" s="231">
        <v>100</v>
      </c>
      <c r="L299" s="72">
        <v>100</v>
      </c>
      <c r="M299" s="168"/>
      <c r="N299" s="168"/>
      <c r="O299" s="189">
        <v>100</v>
      </c>
      <c r="P299" s="183">
        <v>100</v>
      </c>
      <c r="Q299" s="39">
        <v>200</v>
      </c>
      <c r="R299" s="369"/>
      <c r="S299" s="370"/>
      <c r="T299" s="370"/>
      <c r="U299" s="371"/>
    </row>
    <row r="300" spans="1:27" ht="14.85" customHeight="1" x14ac:dyDescent="0.2">
      <c r="A300" s="393"/>
      <c r="B300" s="421"/>
      <c r="C300" s="384"/>
      <c r="D300" s="368"/>
      <c r="E300" s="350"/>
      <c r="F300" s="353"/>
      <c r="G300" s="147" t="s">
        <v>82</v>
      </c>
      <c r="H300" s="62"/>
      <c r="I300" s="229"/>
      <c r="J300" s="229"/>
      <c r="K300" s="231"/>
      <c r="L300" s="72"/>
      <c r="M300" s="168"/>
      <c r="N300" s="168"/>
      <c r="O300" s="189"/>
      <c r="P300" s="183"/>
      <c r="Q300" s="39"/>
      <c r="R300" s="369"/>
      <c r="S300" s="370"/>
      <c r="T300" s="370"/>
      <c r="U300" s="371"/>
      <c r="V300" s="342"/>
      <c r="W300" s="373"/>
      <c r="X300" s="373"/>
      <c r="Y300" s="373"/>
      <c r="Z300" s="373"/>
      <c r="AA300" s="373"/>
    </row>
    <row r="301" spans="1:27" ht="14.85" customHeight="1" x14ac:dyDescent="0.2">
      <c r="A301" s="393"/>
      <c r="B301" s="421"/>
      <c r="C301" s="384"/>
      <c r="D301" s="368"/>
      <c r="E301" s="350"/>
      <c r="F301" s="353"/>
      <c r="G301" s="31" t="s">
        <v>46</v>
      </c>
      <c r="H301" s="166"/>
      <c r="I301" s="229"/>
      <c r="J301" s="229"/>
      <c r="K301" s="231"/>
      <c r="L301" s="72"/>
      <c r="M301" s="168"/>
      <c r="N301" s="168"/>
      <c r="O301" s="189"/>
      <c r="P301" s="183"/>
      <c r="Q301" s="39"/>
      <c r="R301" s="369"/>
      <c r="S301" s="370"/>
      <c r="T301" s="370"/>
      <c r="U301" s="371"/>
    </row>
    <row r="302" spans="1:27" ht="14.85" customHeight="1" x14ac:dyDescent="0.2">
      <c r="A302" s="393"/>
      <c r="B302" s="421"/>
      <c r="C302" s="384"/>
      <c r="D302" s="368"/>
      <c r="E302" s="350"/>
      <c r="F302" s="353"/>
      <c r="G302" s="145" t="s">
        <v>84</v>
      </c>
      <c r="H302" s="62"/>
      <c r="I302" s="229"/>
      <c r="J302" s="229"/>
      <c r="K302" s="231"/>
      <c r="L302" s="62"/>
      <c r="M302" s="229"/>
      <c r="N302" s="229"/>
      <c r="O302" s="41"/>
      <c r="P302" s="32"/>
      <c r="Q302" s="39"/>
      <c r="R302" s="369"/>
      <c r="S302" s="370"/>
      <c r="T302" s="370"/>
      <c r="U302" s="371"/>
    </row>
    <row r="303" spans="1:27" ht="14.85" customHeight="1" x14ac:dyDescent="0.2">
      <c r="A303" s="420"/>
      <c r="B303" s="421"/>
      <c r="C303" s="384"/>
      <c r="D303" s="368"/>
      <c r="E303" s="351"/>
      <c r="F303" s="354"/>
      <c r="G303" s="148" t="s">
        <v>13</v>
      </c>
      <c r="H303" s="45">
        <f>+H296+H297+H298+H301+H302</f>
        <v>100</v>
      </c>
      <c r="I303" s="44">
        <f t="shared" ref="I303:Q303" si="100">+I296+I297+I298+I301+I302</f>
        <v>0</v>
      </c>
      <c r="J303" s="44">
        <f t="shared" si="100"/>
        <v>0</v>
      </c>
      <c r="K303" s="49">
        <f t="shared" si="100"/>
        <v>100</v>
      </c>
      <c r="L303" s="45">
        <f t="shared" si="100"/>
        <v>100</v>
      </c>
      <c r="M303" s="44">
        <f t="shared" si="100"/>
        <v>0</v>
      </c>
      <c r="N303" s="44">
        <f t="shared" si="100"/>
        <v>0</v>
      </c>
      <c r="O303" s="49">
        <f t="shared" si="100"/>
        <v>100</v>
      </c>
      <c r="P303" s="66">
        <f t="shared" si="100"/>
        <v>100</v>
      </c>
      <c r="Q303" s="54">
        <f t="shared" si="100"/>
        <v>200</v>
      </c>
      <c r="R303" s="369"/>
      <c r="S303" s="44">
        <f>+S296</f>
        <v>0</v>
      </c>
      <c r="T303" s="44">
        <f t="shared" ref="T303:U303" si="101">+T296</f>
        <v>0</v>
      </c>
      <c r="U303" s="49">
        <f t="shared" si="101"/>
        <v>1</v>
      </c>
    </row>
    <row r="304" spans="1:27" ht="14.85" customHeight="1" x14ac:dyDescent="0.2">
      <c r="A304" s="392" t="s">
        <v>18</v>
      </c>
      <c r="B304" s="421">
        <v>3</v>
      </c>
      <c r="C304" s="384">
        <v>35</v>
      </c>
      <c r="D304" s="378" t="s">
        <v>260</v>
      </c>
      <c r="E304" s="349" t="s">
        <v>160</v>
      </c>
      <c r="F304" s="352">
        <v>1</v>
      </c>
      <c r="G304" s="194" t="s">
        <v>41</v>
      </c>
      <c r="H304" s="62"/>
      <c r="I304" s="229"/>
      <c r="J304" s="229"/>
      <c r="K304" s="231"/>
      <c r="L304" s="62"/>
      <c r="M304" s="229"/>
      <c r="N304" s="229"/>
      <c r="O304" s="231"/>
      <c r="P304" s="183">
        <v>127.6</v>
      </c>
      <c r="Q304" s="39">
        <v>35.9</v>
      </c>
      <c r="R304" s="369" t="s">
        <v>254</v>
      </c>
      <c r="S304" s="370"/>
      <c r="T304" s="370"/>
      <c r="U304" s="371">
        <v>1</v>
      </c>
    </row>
    <row r="305" spans="1:27" ht="14.85" customHeight="1" x14ac:dyDescent="0.2">
      <c r="A305" s="393"/>
      <c r="B305" s="421"/>
      <c r="C305" s="384"/>
      <c r="D305" s="378"/>
      <c r="E305" s="350"/>
      <c r="F305" s="353"/>
      <c r="G305" s="145" t="s">
        <v>88</v>
      </c>
      <c r="H305" s="62"/>
      <c r="I305" s="229"/>
      <c r="J305" s="229"/>
      <c r="K305" s="231"/>
      <c r="L305" s="62"/>
      <c r="M305" s="229"/>
      <c r="N305" s="229"/>
      <c r="O305" s="231"/>
      <c r="P305" s="183"/>
      <c r="Q305" s="39">
        <v>14.9</v>
      </c>
      <c r="R305" s="369"/>
      <c r="S305" s="370"/>
      <c r="T305" s="370"/>
      <c r="U305" s="371"/>
      <c r="V305" s="366" t="s">
        <v>284</v>
      </c>
      <c r="W305" s="366"/>
      <c r="X305" s="366"/>
      <c r="Y305" s="366"/>
    </row>
    <row r="306" spans="1:27" ht="14.85" customHeight="1" x14ac:dyDescent="0.2">
      <c r="A306" s="393"/>
      <c r="B306" s="421"/>
      <c r="C306" s="384"/>
      <c r="D306" s="378"/>
      <c r="E306" s="350"/>
      <c r="F306" s="353"/>
      <c r="G306" s="146" t="s">
        <v>65</v>
      </c>
      <c r="H306" s="63">
        <f>+H307+H308</f>
        <v>100</v>
      </c>
      <c r="I306" s="35">
        <f t="shared" ref="I306:Q306" si="102">+I307+I308</f>
        <v>49</v>
      </c>
      <c r="J306" s="35">
        <f t="shared" si="102"/>
        <v>11.45</v>
      </c>
      <c r="K306" s="37">
        <f t="shared" si="102"/>
        <v>51</v>
      </c>
      <c r="L306" s="63">
        <f t="shared" si="102"/>
        <v>150.1</v>
      </c>
      <c r="M306" s="35">
        <f t="shared" si="102"/>
        <v>60.099999999999994</v>
      </c>
      <c r="N306" s="35">
        <f t="shared" si="102"/>
        <v>18.920000000000002</v>
      </c>
      <c r="O306" s="37">
        <f t="shared" si="102"/>
        <v>90</v>
      </c>
      <c r="P306" s="63">
        <f t="shared" si="102"/>
        <v>42.3</v>
      </c>
      <c r="Q306" s="34">
        <f t="shared" si="102"/>
        <v>0</v>
      </c>
      <c r="R306" s="369"/>
      <c r="S306" s="370"/>
      <c r="T306" s="370"/>
      <c r="U306" s="371"/>
      <c r="V306" s="366"/>
      <c r="W306" s="367"/>
      <c r="X306" s="367"/>
      <c r="Y306" s="367"/>
    </row>
    <row r="307" spans="1:27" ht="14.85" customHeight="1" x14ac:dyDescent="0.2">
      <c r="A307" s="393"/>
      <c r="B307" s="421"/>
      <c r="C307" s="384"/>
      <c r="D307" s="378"/>
      <c r="E307" s="350"/>
      <c r="F307" s="353"/>
      <c r="G307" s="147" t="s">
        <v>137</v>
      </c>
      <c r="H307" s="62"/>
      <c r="I307" s="229"/>
      <c r="J307" s="229"/>
      <c r="K307" s="231"/>
      <c r="L307" s="72">
        <v>19.2</v>
      </c>
      <c r="M307" s="168">
        <v>19.2</v>
      </c>
      <c r="N307" s="168">
        <v>18.920000000000002</v>
      </c>
      <c r="O307" s="189"/>
      <c r="P307" s="183">
        <v>5.4</v>
      </c>
      <c r="Q307" s="39"/>
      <c r="R307" s="369"/>
      <c r="S307" s="370"/>
      <c r="T307" s="370"/>
      <c r="U307" s="371"/>
    </row>
    <row r="308" spans="1:27" ht="14.85" customHeight="1" x14ac:dyDescent="0.2">
      <c r="A308" s="393"/>
      <c r="B308" s="421"/>
      <c r="C308" s="384"/>
      <c r="D308" s="378"/>
      <c r="E308" s="350"/>
      <c r="F308" s="353"/>
      <c r="G308" s="126" t="s">
        <v>82</v>
      </c>
      <c r="H308" s="166">
        <v>100</v>
      </c>
      <c r="I308" s="229">
        <v>49</v>
      </c>
      <c r="J308" s="229">
        <v>11.45</v>
      </c>
      <c r="K308" s="231">
        <v>51</v>
      </c>
      <c r="L308" s="72">
        <f>+M308+O308</f>
        <v>130.9</v>
      </c>
      <c r="M308" s="168">
        <v>40.9</v>
      </c>
      <c r="N308" s="168"/>
      <c r="O308" s="189">
        <v>90</v>
      </c>
      <c r="P308" s="183">
        <v>36.9</v>
      </c>
      <c r="Q308" s="39"/>
      <c r="R308" s="369"/>
      <c r="S308" s="370"/>
      <c r="T308" s="370"/>
      <c r="U308" s="371"/>
      <c r="V308" s="342"/>
      <c r="W308" s="373"/>
      <c r="X308" s="373"/>
      <c r="Y308" s="373"/>
      <c r="Z308" s="373"/>
      <c r="AA308" s="373"/>
    </row>
    <row r="309" spans="1:27" ht="14.85" customHeight="1" x14ac:dyDescent="0.2">
      <c r="A309" s="393"/>
      <c r="B309" s="421"/>
      <c r="C309" s="384"/>
      <c r="D309" s="378"/>
      <c r="E309" s="350"/>
      <c r="F309" s="353"/>
      <c r="G309" s="31" t="s">
        <v>46</v>
      </c>
      <c r="H309" s="166"/>
      <c r="I309" s="229"/>
      <c r="J309" s="229"/>
      <c r="K309" s="231"/>
      <c r="L309" s="72"/>
      <c r="M309" s="168"/>
      <c r="N309" s="168"/>
      <c r="O309" s="189"/>
      <c r="P309" s="183"/>
      <c r="Q309" s="39"/>
      <c r="R309" s="369"/>
      <c r="S309" s="370"/>
      <c r="T309" s="370"/>
      <c r="U309" s="371"/>
    </row>
    <row r="310" spans="1:27" ht="14.85" customHeight="1" x14ac:dyDescent="0.2">
      <c r="A310" s="393"/>
      <c r="B310" s="421"/>
      <c r="C310" s="384"/>
      <c r="D310" s="378"/>
      <c r="E310" s="350"/>
      <c r="F310" s="353"/>
      <c r="G310" s="145" t="s">
        <v>84</v>
      </c>
      <c r="H310" s="62"/>
      <c r="I310" s="229"/>
      <c r="J310" s="229"/>
      <c r="K310" s="231"/>
      <c r="L310" s="62"/>
      <c r="M310" s="229"/>
      <c r="N310" s="229"/>
      <c r="O310" s="231"/>
      <c r="P310" s="183"/>
      <c r="Q310" s="39"/>
      <c r="R310" s="369"/>
      <c r="S310" s="370"/>
      <c r="T310" s="370"/>
      <c r="U310" s="371"/>
    </row>
    <row r="311" spans="1:27" ht="14.85" customHeight="1" x14ac:dyDescent="0.2">
      <c r="A311" s="420"/>
      <c r="B311" s="421"/>
      <c r="C311" s="384"/>
      <c r="D311" s="378"/>
      <c r="E311" s="351"/>
      <c r="F311" s="354"/>
      <c r="G311" s="148" t="s">
        <v>13</v>
      </c>
      <c r="H311" s="45">
        <f>+H304+H305+H306+H309+H310</f>
        <v>100</v>
      </c>
      <c r="I311" s="44">
        <f t="shared" ref="I311:Q311" si="103">+I304+I305+I306+I309+I310</f>
        <v>49</v>
      </c>
      <c r="J311" s="44">
        <f t="shared" si="103"/>
        <v>11.45</v>
      </c>
      <c r="K311" s="49">
        <f t="shared" si="103"/>
        <v>51</v>
      </c>
      <c r="L311" s="45">
        <f t="shared" si="103"/>
        <v>150.1</v>
      </c>
      <c r="M311" s="44">
        <f t="shared" si="103"/>
        <v>60.099999999999994</v>
      </c>
      <c r="N311" s="44">
        <f t="shared" si="103"/>
        <v>18.920000000000002</v>
      </c>
      <c r="O311" s="49">
        <f t="shared" si="103"/>
        <v>90</v>
      </c>
      <c r="P311" s="66">
        <f t="shared" si="103"/>
        <v>169.89999999999998</v>
      </c>
      <c r="Q311" s="54">
        <f t="shared" si="103"/>
        <v>50.8</v>
      </c>
      <c r="R311" s="369"/>
      <c r="S311" s="44">
        <f>+S304</f>
        <v>0</v>
      </c>
      <c r="T311" s="44">
        <f t="shared" ref="T311:U311" si="104">+T304</f>
        <v>0</v>
      </c>
      <c r="U311" s="49">
        <f t="shared" si="104"/>
        <v>1</v>
      </c>
    </row>
    <row r="312" spans="1:27" ht="14.85" customHeight="1" x14ac:dyDescent="0.2">
      <c r="A312" s="392" t="s">
        <v>18</v>
      </c>
      <c r="B312" s="421">
        <v>3</v>
      </c>
      <c r="C312" s="384">
        <v>36</v>
      </c>
      <c r="D312" s="368" t="s">
        <v>275</v>
      </c>
      <c r="E312" s="349" t="s">
        <v>160</v>
      </c>
      <c r="F312" s="352">
        <v>1</v>
      </c>
      <c r="G312" s="205" t="s">
        <v>41</v>
      </c>
      <c r="H312" s="62"/>
      <c r="I312" s="229"/>
      <c r="J312" s="229"/>
      <c r="K312" s="231"/>
      <c r="L312" s="278"/>
      <c r="M312" s="279"/>
      <c r="N312" s="279"/>
      <c r="O312" s="280"/>
      <c r="P312" s="227">
        <v>114.93</v>
      </c>
      <c r="Q312" s="39"/>
      <c r="R312" s="369" t="s">
        <v>254</v>
      </c>
      <c r="S312" s="370"/>
      <c r="T312" s="370">
        <v>1</v>
      </c>
      <c r="U312" s="371"/>
    </row>
    <row r="313" spans="1:27" ht="14.85" customHeight="1" x14ac:dyDescent="0.2">
      <c r="A313" s="393"/>
      <c r="B313" s="421"/>
      <c r="C313" s="384"/>
      <c r="D313" s="368"/>
      <c r="E313" s="350"/>
      <c r="F313" s="353"/>
      <c r="G313" s="145" t="s">
        <v>88</v>
      </c>
      <c r="H313" s="62"/>
      <c r="I313" s="229"/>
      <c r="J313" s="229"/>
      <c r="K313" s="231"/>
      <c r="L313" s="278"/>
      <c r="M313" s="279"/>
      <c r="N313" s="279"/>
      <c r="O313" s="280"/>
      <c r="P313" s="227">
        <v>10.14</v>
      </c>
      <c r="Q313" s="39"/>
      <c r="R313" s="369"/>
      <c r="S313" s="370"/>
      <c r="T313" s="370"/>
      <c r="U313" s="371"/>
      <c r="V313" s="366"/>
      <c r="W313" s="366"/>
      <c r="X313" s="366"/>
      <c r="Y313" s="366"/>
    </row>
    <row r="314" spans="1:27" ht="14.85" customHeight="1" x14ac:dyDescent="0.2">
      <c r="A314" s="393"/>
      <c r="B314" s="421"/>
      <c r="C314" s="384"/>
      <c r="D314" s="368"/>
      <c r="E314" s="350"/>
      <c r="F314" s="353"/>
      <c r="G314" s="146" t="s">
        <v>65</v>
      </c>
      <c r="H314" s="63">
        <f>+H315+H316</f>
        <v>70</v>
      </c>
      <c r="I314" s="35">
        <f t="shared" ref="I314:Q314" si="105">+I315+I316</f>
        <v>10.5</v>
      </c>
      <c r="J314" s="35">
        <f t="shared" si="105"/>
        <v>8.1</v>
      </c>
      <c r="K314" s="37">
        <f t="shared" si="105"/>
        <v>59.5</v>
      </c>
      <c r="L314" s="63">
        <f t="shared" si="105"/>
        <v>135.21</v>
      </c>
      <c r="M314" s="35">
        <f t="shared" si="105"/>
        <v>7</v>
      </c>
      <c r="N314" s="35">
        <f t="shared" si="105"/>
        <v>6.9</v>
      </c>
      <c r="O314" s="37">
        <f t="shared" si="105"/>
        <v>128.21</v>
      </c>
      <c r="P314" s="63">
        <f t="shared" si="105"/>
        <v>1.5</v>
      </c>
      <c r="Q314" s="34">
        <f t="shared" si="105"/>
        <v>0</v>
      </c>
      <c r="R314" s="369"/>
      <c r="S314" s="370"/>
      <c r="T314" s="370"/>
      <c r="U314" s="371"/>
      <c r="V314" s="366"/>
      <c r="W314" s="367"/>
      <c r="X314" s="367"/>
      <c r="Y314" s="367"/>
    </row>
    <row r="315" spans="1:27" ht="14.85" customHeight="1" x14ac:dyDescent="0.2">
      <c r="A315" s="393"/>
      <c r="B315" s="421"/>
      <c r="C315" s="384"/>
      <c r="D315" s="368"/>
      <c r="E315" s="350"/>
      <c r="F315" s="353"/>
      <c r="G315" s="147" t="s">
        <v>137</v>
      </c>
      <c r="H315" s="62"/>
      <c r="I315" s="229"/>
      <c r="J315" s="229"/>
      <c r="K315" s="231"/>
      <c r="L315" s="62">
        <v>7</v>
      </c>
      <c r="M315" s="269">
        <v>7</v>
      </c>
      <c r="N315" s="269">
        <v>6.9</v>
      </c>
      <c r="O315" s="231"/>
      <c r="P315" s="183">
        <v>1.5</v>
      </c>
      <c r="Q315" s="39"/>
      <c r="R315" s="369"/>
      <c r="S315" s="370"/>
      <c r="T315" s="370"/>
      <c r="U315" s="371"/>
    </row>
    <row r="316" spans="1:27" ht="14.85" customHeight="1" x14ac:dyDescent="0.2">
      <c r="A316" s="393"/>
      <c r="B316" s="421"/>
      <c r="C316" s="384"/>
      <c r="D316" s="368"/>
      <c r="E316" s="350"/>
      <c r="F316" s="353"/>
      <c r="G316" s="147" t="s">
        <v>82</v>
      </c>
      <c r="H316" s="62">
        <v>70</v>
      </c>
      <c r="I316" s="229">
        <v>10.5</v>
      </c>
      <c r="J316" s="229">
        <v>8.1</v>
      </c>
      <c r="K316" s="231">
        <v>59.5</v>
      </c>
      <c r="L316" s="62">
        <v>128.21</v>
      </c>
      <c r="M316" s="229"/>
      <c r="N316" s="229"/>
      <c r="O316" s="41">
        <v>128.21</v>
      </c>
      <c r="P316" s="32"/>
      <c r="Q316" s="39"/>
      <c r="R316" s="369"/>
      <c r="S316" s="370"/>
      <c r="T316" s="370"/>
      <c r="U316" s="371"/>
      <c r="V316" s="342"/>
      <c r="W316" s="373"/>
      <c r="X316" s="373"/>
      <c r="Y316" s="373"/>
      <c r="Z316" s="373"/>
      <c r="AA316" s="373"/>
    </row>
    <row r="317" spans="1:27" ht="14.85" customHeight="1" x14ac:dyDescent="0.2">
      <c r="A317" s="393"/>
      <c r="B317" s="421"/>
      <c r="C317" s="384"/>
      <c r="D317" s="368"/>
      <c r="E317" s="350"/>
      <c r="F317" s="353"/>
      <c r="G317" s="145" t="s">
        <v>46</v>
      </c>
      <c r="H317" s="62"/>
      <c r="I317" s="229"/>
      <c r="J317" s="229"/>
      <c r="K317" s="231"/>
      <c r="L317" s="62"/>
      <c r="M317" s="229"/>
      <c r="N317" s="229"/>
      <c r="O317" s="41"/>
      <c r="P317" s="32"/>
      <c r="Q317" s="39"/>
      <c r="R317" s="369"/>
      <c r="S317" s="370"/>
      <c r="T317" s="370"/>
      <c r="U317" s="371"/>
    </row>
    <row r="318" spans="1:27" ht="14.85" customHeight="1" x14ac:dyDescent="0.2">
      <c r="A318" s="393"/>
      <c r="B318" s="421"/>
      <c r="C318" s="384"/>
      <c r="D318" s="368"/>
      <c r="E318" s="350"/>
      <c r="F318" s="353"/>
      <c r="G318" s="145" t="s">
        <v>84</v>
      </c>
      <c r="H318" s="62"/>
      <c r="I318" s="229"/>
      <c r="J318" s="229"/>
      <c r="K318" s="231"/>
      <c r="L318" s="62"/>
      <c r="M318" s="229"/>
      <c r="N318" s="229"/>
      <c r="O318" s="41"/>
      <c r="P318" s="32"/>
      <c r="Q318" s="39"/>
      <c r="R318" s="369"/>
      <c r="S318" s="370"/>
      <c r="T318" s="370"/>
      <c r="U318" s="371"/>
    </row>
    <row r="319" spans="1:27" ht="14.85" customHeight="1" x14ac:dyDescent="0.2">
      <c r="A319" s="420"/>
      <c r="B319" s="421"/>
      <c r="C319" s="384"/>
      <c r="D319" s="368"/>
      <c r="E319" s="351"/>
      <c r="F319" s="354"/>
      <c r="G319" s="148" t="s">
        <v>13</v>
      </c>
      <c r="H319" s="45">
        <f>+H312+H313+H314+H317+H318</f>
        <v>70</v>
      </c>
      <c r="I319" s="44">
        <f>+I312+I313+I314+I317+I318</f>
        <v>10.5</v>
      </c>
      <c r="J319" s="44">
        <f t="shared" ref="J319:Q319" si="106">+J312+J313+J314+J317+J318</f>
        <v>8.1</v>
      </c>
      <c r="K319" s="49">
        <f t="shared" si="106"/>
        <v>59.5</v>
      </c>
      <c r="L319" s="45">
        <f t="shared" si="106"/>
        <v>135.21</v>
      </c>
      <c r="M319" s="44">
        <f t="shared" si="106"/>
        <v>7</v>
      </c>
      <c r="N319" s="44">
        <f t="shared" si="106"/>
        <v>6.9</v>
      </c>
      <c r="O319" s="44">
        <f t="shared" si="106"/>
        <v>128.21</v>
      </c>
      <c r="P319" s="66">
        <f t="shared" si="106"/>
        <v>126.57000000000001</v>
      </c>
      <c r="Q319" s="54">
        <f t="shared" si="106"/>
        <v>0</v>
      </c>
      <c r="R319" s="369"/>
      <c r="S319" s="44">
        <f>+S312</f>
        <v>0</v>
      </c>
      <c r="T319" s="44">
        <f t="shared" ref="T319:U319" si="107">+T312</f>
        <v>1</v>
      </c>
      <c r="U319" s="49">
        <f t="shared" si="107"/>
        <v>0</v>
      </c>
    </row>
    <row r="320" spans="1:27" ht="14.85" customHeight="1" x14ac:dyDescent="0.2">
      <c r="A320" s="392" t="s">
        <v>18</v>
      </c>
      <c r="B320" s="421">
        <v>3</v>
      </c>
      <c r="C320" s="384">
        <v>37</v>
      </c>
      <c r="D320" s="368" t="s">
        <v>259</v>
      </c>
      <c r="E320" s="349" t="s">
        <v>160</v>
      </c>
      <c r="F320" s="352">
        <v>1</v>
      </c>
      <c r="G320" s="267" t="s">
        <v>41</v>
      </c>
      <c r="H320" s="62"/>
      <c r="I320" s="266"/>
      <c r="J320" s="266"/>
      <c r="K320" s="267"/>
      <c r="L320" s="62"/>
      <c r="M320" s="266"/>
      <c r="N320" s="266"/>
      <c r="O320" s="41"/>
      <c r="P320" s="32"/>
      <c r="Q320" s="39"/>
      <c r="R320" s="369" t="s">
        <v>271</v>
      </c>
      <c r="S320" s="370">
        <v>592</v>
      </c>
      <c r="T320" s="370"/>
      <c r="U320" s="371"/>
      <c r="W320" s="268"/>
      <c r="X320" s="268"/>
      <c r="Y320" s="268"/>
      <c r="Z320" s="268"/>
      <c r="AA320" s="268"/>
    </row>
    <row r="321" spans="1:27" ht="14.85" customHeight="1" x14ac:dyDescent="0.2">
      <c r="A321" s="393"/>
      <c r="B321" s="421"/>
      <c r="C321" s="384"/>
      <c r="D321" s="368"/>
      <c r="E321" s="350"/>
      <c r="F321" s="353"/>
      <c r="G321" s="145" t="s">
        <v>88</v>
      </c>
      <c r="H321" s="62"/>
      <c r="I321" s="266"/>
      <c r="J321" s="266"/>
      <c r="K321" s="267"/>
      <c r="L321" s="62"/>
      <c r="M321" s="266"/>
      <c r="N321" s="266"/>
      <c r="O321" s="41"/>
      <c r="P321" s="32"/>
      <c r="Q321" s="39"/>
      <c r="R321" s="369"/>
      <c r="S321" s="370"/>
      <c r="T321" s="370"/>
      <c r="U321" s="371"/>
      <c r="V321" s="366"/>
      <c r="W321" s="366"/>
      <c r="X321" s="366"/>
      <c r="Y321" s="366"/>
      <c r="Z321" s="268"/>
      <c r="AA321" s="268"/>
    </row>
    <row r="322" spans="1:27" ht="14.85" customHeight="1" x14ac:dyDescent="0.2">
      <c r="A322" s="393"/>
      <c r="B322" s="421"/>
      <c r="C322" s="384"/>
      <c r="D322" s="368"/>
      <c r="E322" s="350"/>
      <c r="F322" s="353"/>
      <c r="G322" s="146" t="s">
        <v>65</v>
      </c>
      <c r="H322" s="63">
        <f>+H323+H324</f>
        <v>200</v>
      </c>
      <c r="I322" s="35">
        <f t="shared" ref="I322:Q322" si="108">+I323+I324</f>
        <v>0</v>
      </c>
      <c r="J322" s="35">
        <f t="shared" si="108"/>
        <v>0</v>
      </c>
      <c r="K322" s="37">
        <f t="shared" si="108"/>
        <v>200</v>
      </c>
      <c r="L322" s="63">
        <f t="shared" si="108"/>
        <v>338</v>
      </c>
      <c r="M322" s="35">
        <f t="shared" si="108"/>
        <v>0</v>
      </c>
      <c r="N322" s="35">
        <f t="shared" si="108"/>
        <v>0</v>
      </c>
      <c r="O322" s="37">
        <f t="shared" si="108"/>
        <v>338</v>
      </c>
      <c r="P322" s="63">
        <f t="shared" si="108"/>
        <v>0</v>
      </c>
      <c r="Q322" s="34">
        <f t="shared" si="108"/>
        <v>0</v>
      </c>
      <c r="R322" s="369"/>
      <c r="S322" s="370"/>
      <c r="T322" s="370"/>
      <c r="U322" s="371"/>
      <c r="V322" s="366"/>
      <c r="W322" s="367"/>
      <c r="X322" s="367"/>
      <c r="Y322" s="367"/>
      <c r="Z322" s="268"/>
      <c r="AA322" s="268"/>
    </row>
    <row r="323" spans="1:27" ht="14.85" customHeight="1" x14ac:dyDescent="0.2">
      <c r="A323" s="393"/>
      <c r="B323" s="421"/>
      <c r="C323" s="384"/>
      <c r="D323" s="368"/>
      <c r="E323" s="350"/>
      <c r="F323" s="353"/>
      <c r="G323" s="147" t="s">
        <v>137</v>
      </c>
      <c r="H323" s="62"/>
      <c r="I323" s="266"/>
      <c r="J323" s="266"/>
      <c r="K323" s="267"/>
      <c r="L323" s="72"/>
      <c r="M323" s="168"/>
      <c r="N323" s="168"/>
      <c r="O323" s="189"/>
      <c r="P323" s="183"/>
      <c r="Q323" s="39"/>
      <c r="R323" s="369"/>
      <c r="S323" s="370"/>
      <c r="T323" s="370"/>
      <c r="U323" s="371"/>
      <c r="W323" s="268"/>
      <c r="X323" s="268"/>
      <c r="Y323" s="268"/>
      <c r="Z323" s="268"/>
      <c r="AA323" s="268"/>
    </row>
    <row r="324" spans="1:27" ht="14.85" customHeight="1" x14ac:dyDescent="0.2">
      <c r="A324" s="393"/>
      <c r="B324" s="421"/>
      <c r="C324" s="384"/>
      <c r="D324" s="368"/>
      <c r="E324" s="350"/>
      <c r="F324" s="353"/>
      <c r="G324" s="126" t="s">
        <v>82</v>
      </c>
      <c r="H324" s="166">
        <v>200</v>
      </c>
      <c r="I324" s="266"/>
      <c r="J324" s="266"/>
      <c r="K324" s="267">
        <v>200</v>
      </c>
      <c r="L324" s="72">
        <v>338</v>
      </c>
      <c r="M324" s="168"/>
      <c r="N324" s="168"/>
      <c r="O324" s="78">
        <v>338</v>
      </c>
      <c r="P324" s="32"/>
      <c r="Q324" s="39"/>
      <c r="R324" s="369"/>
      <c r="S324" s="370"/>
      <c r="T324" s="370"/>
      <c r="U324" s="371"/>
      <c r="V324" s="342"/>
      <c r="W324" s="373"/>
      <c r="X324" s="373"/>
      <c r="Y324" s="373"/>
      <c r="Z324" s="373"/>
      <c r="AA324" s="373"/>
    </row>
    <row r="325" spans="1:27" ht="14.85" customHeight="1" x14ac:dyDescent="0.2">
      <c r="A325" s="393"/>
      <c r="B325" s="421"/>
      <c r="C325" s="384"/>
      <c r="D325" s="368"/>
      <c r="E325" s="350"/>
      <c r="F325" s="353"/>
      <c r="G325" s="31" t="s">
        <v>46</v>
      </c>
      <c r="H325" s="166"/>
      <c r="I325" s="266"/>
      <c r="J325" s="266"/>
      <c r="K325" s="267"/>
      <c r="L325" s="72"/>
      <c r="M325" s="168"/>
      <c r="N325" s="168"/>
      <c r="O325" s="78"/>
      <c r="P325" s="32"/>
      <c r="Q325" s="39"/>
      <c r="R325" s="369"/>
      <c r="S325" s="370"/>
      <c r="T325" s="370"/>
      <c r="U325" s="371"/>
      <c r="W325" s="268"/>
      <c r="X325" s="268"/>
      <c r="Y325" s="268"/>
      <c r="Z325" s="268"/>
      <c r="AA325" s="268"/>
    </row>
    <row r="326" spans="1:27" ht="14.85" customHeight="1" x14ac:dyDescent="0.2">
      <c r="A326" s="393"/>
      <c r="B326" s="421"/>
      <c r="C326" s="384"/>
      <c r="D326" s="368"/>
      <c r="E326" s="350"/>
      <c r="F326" s="353"/>
      <c r="G326" s="31" t="s">
        <v>84</v>
      </c>
      <c r="H326" s="166"/>
      <c r="I326" s="293"/>
      <c r="J326" s="293"/>
      <c r="K326" s="267"/>
      <c r="L326" s="62"/>
      <c r="M326" s="266"/>
      <c r="N326" s="266"/>
      <c r="O326" s="41"/>
      <c r="P326" s="32"/>
      <c r="Q326" s="39"/>
      <c r="R326" s="369"/>
      <c r="S326" s="370"/>
      <c r="T326" s="370"/>
      <c r="U326" s="371"/>
      <c r="W326" s="268"/>
      <c r="X326" s="268"/>
      <c r="Y326" s="268"/>
      <c r="Z326" s="268"/>
      <c r="AA326" s="268"/>
    </row>
    <row r="327" spans="1:27" ht="14.85" customHeight="1" x14ac:dyDescent="0.2">
      <c r="A327" s="420"/>
      <c r="B327" s="421"/>
      <c r="C327" s="384"/>
      <c r="D327" s="368"/>
      <c r="E327" s="351"/>
      <c r="F327" s="354"/>
      <c r="G327" s="42" t="s">
        <v>13</v>
      </c>
      <c r="H327" s="54">
        <f>+H320+H321+H322+H325+H326</f>
        <v>200</v>
      </c>
      <c r="I327" s="44">
        <f t="shared" ref="I327:Q327" si="109">+I320+I321+I322+I325+I326</f>
        <v>0</v>
      </c>
      <c r="J327" s="44">
        <f t="shared" si="109"/>
        <v>0</v>
      </c>
      <c r="K327" s="54">
        <f t="shared" si="109"/>
        <v>200</v>
      </c>
      <c r="L327" s="54">
        <f t="shared" si="109"/>
        <v>338</v>
      </c>
      <c r="M327" s="44">
        <f t="shared" si="109"/>
        <v>0</v>
      </c>
      <c r="N327" s="44">
        <f t="shared" si="109"/>
        <v>0</v>
      </c>
      <c r="O327" s="54">
        <f t="shared" si="109"/>
        <v>338</v>
      </c>
      <c r="P327" s="54">
        <f t="shared" si="109"/>
        <v>0</v>
      </c>
      <c r="Q327" s="54">
        <f t="shared" si="109"/>
        <v>0</v>
      </c>
      <c r="R327" s="369"/>
      <c r="S327" s="44">
        <f>+S320</f>
        <v>592</v>
      </c>
      <c r="T327" s="44">
        <f t="shared" ref="T327:U327" si="110">+T320</f>
        <v>0</v>
      </c>
      <c r="U327" s="49">
        <f t="shared" si="110"/>
        <v>0</v>
      </c>
      <c r="W327" s="268"/>
      <c r="X327" s="268"/>
      <c r="Y327" s="268"/>
      <c r="Z327" s="268"/>
      <c r="AA327" s="268"/>
    </row>
    <row r="328" spans="1:27" ht="14.85" customHeight="1" x14ac:dyDescent="0.2">
      <c r="A328" s="392" t="s">
        <v>18</v>
      </c>
      <c r="B328" s="421">
        <v>3</v>
      </c>
      <c r="C328" s="384">
        <v>38</v>
      </c>
      <c r="D328" s="368" t="s">
        <v>282</v>
      </c>
      <c r="E328" s="349" t="s">
        <v>160</v>
      </c>
      <c r="F328" s="352">
        <v>1</v>
      </c>
      <c r="G328" s="205" t="s">
        <v>41</v>
      </c>
      <c r="H328" s="62"/>
      <c r="I328" s="294"/>
      <c r="J328" s="294"/>
      <c r="K328" s="231"/>
      <c r="L328" s="62"/>
      <c r="M328" s="229"/>
      <c r="N328" s="229"/>
      <c r="O328" s="41"/>
      <c r="P328" s="32"/>
      <c r="Q328" s="39"/>
      <c r="R328" s="369" t="s">
        <v>283</v>
      </c>
      <c r="S328" s="370"/>
      <c r="T328" s="370">
        <v>500</v>
      </c>
      <c r="U328" s="371"/>
    </row>
    <row r="329" spans="1:27" ht="14.85" customHeight="1" x14ac:dyDescent="0.2">
      <c r="A329" s="393"/>
      <c r="B329" s="421"/>
      <c r="C329" s="384"/>
      <c r="D329" s="368"/>
      <c r="E329" s="350"/>
      <c r="F329" s="353"/>
      <c r="G329" s="145" t="s">
        <v>88</v>
      </c>
      <c r="H329" s="62"/>
      <c r="I329" s="229"/>
      <c r="J329" s="229"/>
      <c r="K329" s="231"/>
      <c r="L329" s="62"/>
      <c r="M329" s="229"/>
      <c r="N329" s="229"/>
      <c r="O329" s="41"/>
      <c r="P329" s="32"/>
      <c r="Q329" s="39"/>
      <c r="R329" s="369"/>
      <c r="S329" s="370"/>
      <c r="T329" s="370"/>
      <c r="U329" s="371"/>
      <c r="V329" s="366"/>
      <c r="W329" s="366"/>
      <c r="X329" s="366"/>
      <c r="Y329" s="366"/>
    </row>
    <row r="330" spans="1:27" ht="14.85" customHeight="1" x14ac:dyDescent="0.2">
      <c r="A330" s="393"/>
      <c r="B330" s="421"/>
      <c r="C330" s="384"/>
      <c r="D330" s="368"/>
      <c r="E330" s="350"/>
      <c r="F330" s="353"/>
      <c r="G330" s="146" t="s">
        <v>65</v>
      </c>
      <c r="H330" s="63">
        <f>+H331+H332</f>
        <v>0</v>
      </c>
      <c r="I330" s="35">
        <f t="shared" ref="I330:Q330" si="111">+I331+I332</f>
        <v>0</v>
      </c>
      <c r="J330" s="35">
        <f t="shared" si="111"/>
        <v>0</v>
      </c>
      <c r="K330" s="37">
        <f t="shared" si="111"/>
        <v>0</v>
      </c>
      <c r="L330" s="63">
        <f t="shared" si="111"/>
        <v>30</v>
      </c>
      <c r="M330" s="35">
        <f t="shared" si="111"/>
        <v>0</v>
      </c>
      <c r="N330" s="35">
        <f t="shared" si="111"/>
        <v>0</v>
      </c>
      <c r="O330" s="37">
        <f t="shared" si="111"/>
        <v>30</v>
      </c>
      <c r="P330" s="63">
        <f t="shared" si="111"/>
        <v>20</v>
      </c>
      <c r="Q330" s="34">
        <f t="shared" si="111"/>
        <v>0</v>
      </c>
      <c r="R330" s="369"/>
      <c r="S330" s="370"/>
      <c r="T330" s="370"/>
      <c r="U330" s="371"/>
      <c r="V330" s="366"/>
      <c r="W330" s="367"/>
      <c r="X330" s="367"/>
      <c r="Y330" s="367"/>
    </row>
    <row r="331" spans="1:27" ht="14.85" customHeight="1" x14ac:dyDescent="0.2">
      <c r="A331" s="393"/>
      <c r="B331" s="421"/>
      <c r="C331" s="384"/>
      <c r="D331" s="368"/>
      <c r="E331" s="350"/>
      <c r="F331" s="353"/>
      <c r="G331" s="147" t="s">
        <v>137</v>
      </c>
      <c r="H331" s="62"/>
      <c r="I331" s="229"/>
      <c r="J331" s="229"/>
      <c r="K331" s="231"/>
      <c r="L331" s="72"/>
      <c r="M331" s="168"/>
      <c r="N331" s="168"/>
      <c r="O331" s="189"/>
      <c r="P331" s="183"/>
      <c r="Q331" s="39"/>
      <c r="R331" s="369"/>
      <c r="S331" s="370"/>
      <c r="T331" s="370"/>
      <c r="U331" s="371"/>
    </row>
    <row r="332" spans="1:27" ht="14.85" customHeight="1" x14ac:dyDescent="0.2">
      <c r="A332" s="393"/>
      <c r="B332" s="421"/>
      <c r="C332" s="384"/>
      <c r="D332" s="368"/>
      <c r="E332" s="350"/>
      <c r="F332" s="353"/>
      <c r="G332" s="126" t="s">
        <v>82</v>
      </c>
      <c r="H332" s="166"/>
      <c r="I332" s="229"/>
      <c r="J332" s="229"/>
      <c r="K332" s="231"/>
      <c r="L332" s="72">
        <v>30</v>
      </c>
      <c r="M332" s="168"/>
      <c r="N332" s="168"/>
      <c r="O332" s="78">
        <v>30</v>
      </c>
      <c r="P332" s="32">
        <v>20</v>
      </c>
      <c r="Q332" s="39"/>
      <c r="R332" s="369"/>
      <c r="S332" s="370"/>
      <c r="T332" s="370"/>
      <c r="U332" s="371"/>
      <c r="V332" s="342"/>
      <c r="W332" s="373"/>
      <c r="X332" s="373"/>
      <c r="Y332" s="373"/>
      <c r="Z332" s="373"/>
      <c r="AA332" s="373"/>
    </row>
    <row r="333" spans="1:27" ht="14.85" customHeight="1" x14ac:dyDescent="0.2">
      <c r="A333" s="393"/>
      <c r="B333" s="421"/>
      <c r="C333" s="384"/>
      <c r="D333" s="368"/>
      <c r="E333" s="350"/>
      <c r="F333" s="353"/>
      <c r="G333" s="31" t="s">
        <v>46</v>
      </c>
      <c r="H333" s="166"/>
      <c r="I333" s="229"/>
      <c r="J333" s="229"/>
      <c r="K333" s="231"/>
      <c r="L333" s="72"/>
      <c r="M333" s="168"/>
      <c r="N333" s="168"/>
      <c r="O333" s="78"/>
      <c r="P333" s="32"/>
      <c r="Q333" s="39"/>
      <c r="R333" s="369"/>
      <c r="S333" s="370"/>
      <c r="T333" s="370"/>
      <c r="U333" s="371"/>
    </row>
    <row r="334" spans="1:27" ht="14.85" customHeight="1" x14ac:dyDescent="0.2">
      <c r="A334" s="393"/>
      <c r="B334" s="421"/>
      <c r="C334" s="384"/>
      <c r="D334" s="368"/>
      <c r="E334" s="350"/>
      <c r="F334" s="353"/>
      <c r="G334" s="31" t="s">
        <v>84</v>
      </c>
      <c r="H334" s="166"/>
      <c r="I334" s="229"/>
      <c r="J334" s="229"/>
      <c r="K334" s="231"/>
      <c r="L334" s="62"/>
      <c r="M334" s="229"/>
      <c r="N334" s="229"/>
      <c r="O334" s="41"/>
      <c r="P334" s="32"/>
      <c r="Q334" s="39"/>
      <c r="R334" s="369"/>
      <c r="S334" s="370"/>
      <c r="T334" s="370"/>
      <c r="U334" s="371"/>
    </row>
    <row r="335" spans="1:27" ht="14.85" customHeight="1" thickBot="1" x14ac:dyDescent="0.25">
      <c r="A335" s="420"/>
      <c r="B335" s="421"/>
      <c r="C335" s="384"/>
      <c r="D335" s="368"/>
      <c r="E335" s="351"/>
      <c r="F335" s="354"/>
      <c r="G335" s="42" t="s">
        <v>13</v>
      </c>
      <c r="H335" s="54">
        <f>+H328+H329+H330+H333+H334</f>
        <v>0</v>
      </c>
      <c r="I335" s="54">
        <f t="shared" ref="I335:Q335" si="112">+I328+I329+I330+I333+I334</f>
        <v>0</v>
      </c>
      <c r="J335" s="54">
        <f t="shared" si="112"/>
        <v>0</v>
      </c>
      <c r="K335" s="54">
        <f t="shared" si="112"/>
        <v>0</v>
      </c>
      <c r="L335" s="54">
        <f>+L328+L329+L330+L333+L334</f>
        <v>30</v>
      </c>
      <c r="M335" s="54">
        <f t="shared" si="112"/>
        <v>0</v>
      </c>
      <c r="N335" s="54">
        <f t="shared" si="112"/>
        <v>0</v>
      </c>
      <c r="O335" s="54">
        <f t="shared" si="112"/>
        <v>30</v>
      </c>
      <c r="P335" s="54">
        <f t="shared" si="112"/>
        <v>20</v>
      </c>
      <c r="Q335" s="54">
        <f t="shared" si="112"/>
        <v>0</v>
      </c>
      <c r="R335" s="369"/>
      <c r="S335" s="44">
        <f>+S328</f>
        <v>0</v>
      </c>
      <c r="T335" s="44">
        <f t="shared" ref="T335:U335" si="113">+T328</f>
        <v>500</v>
      </c>
      <c r="U335" s="49">
        <f t="shared" si="113"/>
        <v>0</v>
      </c>
    </row>
    <row r="336" spans="1:27" ht="14.85" customHeight="1" thickBot="1" x14ac:dyDescent="0.25">
      <c r="A336" s="196" t="s">
        <v>18</v>
      </c>
      <c r="B336" s="193" t="s">
        <v>20</v>
      </c>
      <c r="C336" s="484" t="s">
        <v>14</v>
      </c>
      <c r="D336" s="410"/>
      <c r="E336" s="410"/>
      <c r="F336" s="410"/>
      <c r="G336" s="410"/>
      <c r="H336" s="57">
        <f t="shared" ref="H336:Q336" si="114">+H167+H175+H183+H191+H199+H207+H215+H223+H231+H239+H247+H255+H263+H271+H279+H287+H295+H303+H311+H319+H335</f>
        <v>1950.6200000000003</v>
      </c>
      <c r="I336" s="57">
        <f t="shared" si="114"/>
        <v>69.2</v>
      </c>
      <c r="J336" s="57">
        <f t="shared" si="114"/>
        <v>21.96</v>
      </c>
      <c r="K336" s="57">
        <f t="shared" si="114"/>
        <v>1881.4200000000003</v>
      </c>
      <c r="L336" s="57">
        <f t="shared" si="114"/>
        <v>1795.6899999999998</v>
      </c>
      <c r="M336" s="57">
        <f t="shared" si="114"/>
        <v>78.849999999999994</v>
      </c>
      <c r="N336" s="57">
        <f t="shared" si="114"/>
        <v>35.900000000000006</v>
      </c>
      <c r="O336" s="57">
        <f t="shared" si="114"/>
        <v>1716.84</v>
      </c>
      <c r="P336" s="57">
        <f t="shared" si="114"/>
        <v>1672.3799999999999</v>
      </c>
      <c r="Q336" s="57">
        <f t="shared" si="114"/>
        <v>947.38</v>
      </c>
      <c r="R336" s="137" t="s">
        <v>24</v>
      </c>
      <c r="S336" s="198" t="s">
        <v>24</v>
      </c>
      <c r="T336" s="198" t="s">
        <v>24</v>
      </c>
      <c r="U336" s="138" t="s">
        <v>24</v>
      </c>
      <c r="V336" s="249">
        <f>+O336+M336</f>
        <v>1795.6899999999998</v>
      </c>
    </row>
    <row r="337" spans="1:22" ht="14.85" customHeight="1" thickBot="1" x14ac:dyDescent="0.25">
      <c r="A337" s="195" t="s">
        <v>18</v>
      </c>
      <c r="B337" s="215" t="s">
        <v>21</v>
      </c>
      <c r="C337" s="380" t="s">
        <v>93</v>
      </c>
      <c r="D337" s="381"/>
      <c r="E337" s="382"/>
      <c r="F337" s="382"/>
      <c r="G337" s="382"/>
      <c r="H337" s="382"/>
      <c r="I337" s="382"/>
      <c r="J337" s="382"/>
      <c r="K337" s="382"/>
      <c r="L337" s="382"/>
      <c r="M337" s="382"/>
      <c r="N337" s="382"/>
      <c r="O337" s="382"/>
      <c r="P337" s="382"/>
      <c r="Q337" s="382"/>
      <c r="R337" s="382"/>
      <c r="S337" s="382"/>
      <c r="T337" s="382"/>
      <c r="U337" s="383"/>
    </row>
    <row r="338" spans="1:22" ht="14.85" customHeight="1" x14ac:dyDescent="0.2">
      <c r="A338" s="500" t="s">
        <v>18</v>
      </c>
      <c r="B338" s="422" t="s">
        <v>21</v>
      </c>
      <c r="C338" s="423" t="s">
        <v>18</v>
      </c>
      <c r="D338" s="378" t="s">
        <v>222</v>
      </c>
      <c r="E338" s="537" t="s">
        <v>64</v>
      </c>
      <c r="F338" s="538">
        <v>1</v>
      </c>
      <c r="G338" s="199" t="s">
        <v>41</v>
      </c>
      <c r="H338" s="135"/>
      <c r="I338" s="238"/>
      <c r="J338" s="238"/>
      <c r="K338" s="237"/>
      <c r="L338" s="135"/>
      <c r="M338" s="238"/>
      <c r="N338" s="238"/>
      <c r="O338" s="59"/>
      <c r="P338" s="30"/>
      <c r="Q338" s="129"/>
      <c r="R338" s="379" t="s">
        <v>144</v>
      </c>
      <c r="S338" s="374">
        <v>100</v>
      </c>
      <c r="T338" s="374">
        <v>100</v>
      </c>
      <c r="U338" s="372">
        <v>100</v>
      </c>
    </row>
    <row r="339" spans="1:22" ht="14.85" customHeight="1" x14ac:dyDescent="0.2">
      <c r="A339" s="419"/>
      <c r="B339" s="422"/>
      <c r="C339" s="423"/>
      <c r="D339" s="378"/>
      <c r="E339" s="375"/>
      <c r="F339" s="376"/>
      <c r="G339" s="145" t="s">
        <v>88</v>
      </c>
      <c r="H339" s="62"/>
      <c r="I339" s="229"/>
      <c r="J339" s="229"/>
      <c r="K339" s="231"/>
      <c r="L339" s="62"/>
      <c r="M339" s="229"/>
      <c r="N339" s="229"/>
      <c r="O339" s="41"/>
      <c r="P339" s="32"/>
      <c r="Q339" s="39"/>
      <c r="R339" s="377"/>
      <c r="S339" s="370"/>
      <c r="T339" s="370"/>
      <c r="U339" s="371"/>
    </row>
    <row r="340" spans="1:22" ht="14.85" customHeight="1" x14ac:dyDescent="0.2">
      <c r="A340" s="419"/>
      <c r="B340" s="422"/>
      <c r="C340" s="423"/>
      <c r="D340" s="378"/>
      <c r="E340" s="375"/>
      <c r="F340" s="376"/>
      <c r="G340" s="146" t="s">
        <v>65</v>
      </c>
      <c r="H340" s="63">
        <f>+H341+H342</f>
        <v>0</v>
      </c>
      <c r="I340" s="63">
        <f t="shared" ref="I340:Q340" si="115">+I341+I342</f>
        <v>0</v>
      </c>
      <c r="J340" s="63">
        <f t="shared" si="115"/>
        <v>0</v>
      </c>
      <c r="K340" s="37">
        <f t="shared" si="115"/>
        <v>0</v>
      </c>
      <c r="L340" s="63">
        <f t="shared" si="115"/>
        <v>0</v>
      </c>
      <c r="M340" s="63">
        <f t="shared" si="115"/>
        <v>0</v>
      </c>
      <c r="N340" s="63">
        <f t="shared" si="115"/>
        <v>0</v>
      </c>
      <c r="O340" s="37">
        <f t="shared" si="115"/>
        <v>0</v>
      </c>
      <c r="P340" s="63">
        <f t="shared" si="115"/>
        <v>0</v>
      </c>
      <c r="Q340" s="63">
        <f t="shared" si="115"/>
        <v>0</v>
      </c>
      <c r="R340" s="377"/>
      <c r="S340" s="370"/>
      <c r="T340" s="370"/>
      <c r="U340" s="371"/>
    </row>
    <row r="341" spans="1:22" ht="14.85" customHeight="1" x14ac:dyDescent="0.2">
      <c r="A341" s="419"/>
      <c r="B341" s="422"/>
      <c r="C341" s="423"/>
      <c r="D341" s="378"/>
      <c r="E341" s="375"/>
      <c r="F341" s="376"/>
      <c r="G341" s="147" t="s">
        <v>137</v>
      </c>
      <c r="H341" s="62"/>
      <c r="I341" s="229"/>
      <c r="J341" s="229"/>
      <c r="K341" s="231"/>
      <c r="L341" s="62"/>
      <c r="M341" s="229"/>
      <c r="N341" s="229"/>
      <c r="O341" s="231"/>
      <c r="P341" s="183"/>
      <c r="Q341" s="39"/>
      <c r="R341" s="377"/>
      <c r="S341" s="370"/>
      <c r="T341" s="370"/>
      <c r="U341" s="371"/>
    </row>
    <row r="342" spans="1:22" ht="14.85" customHeight="1" x14ac:dyDescent="0.2">
      <c r="A342" s="419"/>
      <c r="B342" s="422"/>
      <c r="C342" s="423"/>
      <c r="D342" s="378"/>
      <c r="E342" s="375"/>
      <c r="F342" s="376"/>
      <c r="G342" s="147" t="s">
        <v>82</v>
      </c>
      <c r="H342" s="62"/>
      <c r="I342" s="229"/>
      <c r="J342" s="229"/>
      <c r="K342" s="231"/>
      <c r="L342" s="62"/>
      <c r="M342" s="229"/>
      <c r="N342" s="229"/>
      <c r="O342" s="41"/>
      <c r="P342" s="32"/>
      <c r="Q342" s="39"/>
      <c r="R342" s="377"/>
      <c r="S342" s="370"/>
      <c r="T342" s="370"/>
      <c r="U342" s="371"/>
    </row>
    <row r="343" spans="1:22" ht="14.85" customHeight="1" x14ac:dyDescent="0.2">
      <c r="A343" s="419"/>
      <c r="B343" s="422"/>
      <c r="C343" s="423"/>
      <c r="D343" s="378"/>
      <c r="E343" s="375"/>
      <c r="F343" s="376"/>
      <c r="G343" s="145" t="s">
        <v>46</v>
      </c>
      <c r="H343" s="62"/>
      <c r="I343" s="229"/>
      <c r="J343" s="229"/>
      <c r="K343" s="231"/>
      <c r="L343" s="62"/>
      <c r="M343" s="229"/>
      <c r="N343" s="229"/>
      <c r="O343" s="41"/>
      <c r="P343" s="32"/>
      <c r="Q343" s="39"/>
      <c r="R343" s="377"/>
      <c r="S343" s="370"/>
      <c r="T343" s="370"/>
      <c r="U343" s="371"/>
    </row>
    <row r="344" spans="1:22" ht="14.85" customHeight="1" x14ac:dyDescent="0.2">
      <c r="A344" s="419"/>
      <c r="B344" s="422"/>
      <c r="C344" s="423"/>
      <c r="D344" s="378"/>
      <c r="E344" s="375"/>
      <c r="F344" s="376"/>
      <c r="G344" s="145" t="s">
        <v>84</v>
      </c>
      <c r="H344" s="62">
        <v>380</v>
      </c>
      <c r="I344" s="229"/>
      <c r="J344" s="229"/>
      <c r="K344" s="231">
        <v>380</v>
      </c>
      <c r="L344" s="72">
        <v>415.54</v>
      </c>
      <c r="M344" s="168"/>
      <c r="N344" s="168"/>
      <c r="O344" s="78">
        <v>415.54</v>
      </c>
      <c r="P344" s="32">
        <v>446</v>
      </c>
      <c r="Q344" s="39">
        <v>446</v>
      </c>
      <c r="R344" s="377"/>
      <c r="S344" s="370"/>
      <c r="T344" s="370"/>
      <c r="U344" s="371"/>
    </row>
    <row r="345" spans="1:22" ht="14.85" customHeight="1" x14ac:dyDescent="0.2">
      <c r="A345" s="419"/>
      <c r="B345" s="422"/>
      <c r="C345" s="423"/>
      <c r="D345" s="378"/>
      <c r="E345" s="375"/>
      <c r="F345" s="376"/>
      <c r="G345" s="148" t="s">
        <v>13</v>
      </c>
      <c r="H345" s="45">
        <f>+H338+H339+H340+H343+H344</f>
        <v>380</v>
      </c>
      <c r="I345" s="45">
        <f t="shared" ref="I345:Q345" si="116">+I338+I339+I340+I343+I344</f>
        <v>0</v>
      </c>
      <c r="J345" s="45">
        <f t="shared" si="116"/>
        <v>0</v>
      </c>
      <c r="K345" s="49">
        <f t="shared" si="116"/>
        <v>380</v>
      </c>
      <c r="L345" s="45">
        <f t="shared" si="116"/>
        <v>415.54</v>
      </c>
      <c r="M345" s="45">
        <f t="shared" si="116"/>
        <v>0</v>
      </c>
      <c r="N345" s="45">
        <f t="shared" si="116"/>
        <v>0</v>
      </c>
      <c r="O345" s="49">
        <f t="shared" si="116"/>
        <v>415.54</v>
      </c>
      <c r="P345" s="45">
        <f t="shared" si="116"/>
        <v>446</v>
      </c>
      <c r="Q345" s="45">
        <f t="shared" si="116"/>
        <v>446</v>
      </c>
      <c r="R345" s="377"/>
      <c r="S345" s="44">
        <f>SUM(S338:S338)</f>
        <v>100</v>
      </c>
      <c r="T345" s="44">
        <f>SUM(T338:T338)</f>
        <v>100</v>
      </c>
      <c r="U345" s="49">
        <f>SUM(U338:U338)</f>
        <v>100</v>
      </c>
    </row>
    <row r="346" spans="1:22" ht="14.85" customHeight="1" x14ac:dyDescent="0.2">
      <c r="A346" s="419" t="s">
        <v>18</v>
      </c>
      <c r="B346" s="422" t="s">
        <v>21</v>
      </c>
      <c r="C346" s="423" t="s">
        <v>19</v>
      </c>
      <c r="D346" s="378" t="s">
        <v>43</v>
      </c>
      <c r="E346" s="375" t="s">
        <v>64</v>
      </c>
      <c r="F346" s="376">
        <v>1</v>
      </c>
      <c r="G346" s="194" t="s">
        <v>41</v>
      </c>
      <c r="H346" s="62"/>
      <c r="I346" s="229"/>
      <c r="J346" s="229"/>
      <c r="K346" s="231"/>
      <c r="L346" s="62"/>
      <c r="M346" s="229"/>
      <c r="N346" s="229"/>
      <c r="O346" s="231"/>
      <c r="P346" s="183"/>
      <c r="Q346" s="39"/>
      <c r="R346" s="377" t="s">
        <v>58</v>
      </c>
      <c r="S346" s="370">
        <v>830</v>
      </c>
      <c r="T346" s="370">
        <v>830</v>
      </c>
      <c r="U346" s="371">
        <v>830</v>
      </c>
    </row>
    <row r="347" spans="1:22" ht="14.85" customHeight="1" x14ac:dyDescent="0.2">
      <c r="A347" s="419"/>
      <c r="B347" s="422"/>
      <c r="C347" s="423"/>
      <c r="D347" s="378"/>
      <c r="E347" s="375"/>
      <c r="F347" s="376"/>
      <c r="G347" s="145" t="s">
        <v>88</v>
      </c>
      <c r="H347" s="62"/>
      <c r="I347" s="229"/>
      <c r="J347" s="229"/>
      <c r="K347" s="231"/>
      <c r="L347" s="62"/>
      <c r="M347" s="229"/>
      <c r="N347" s="229"/>
      <c r="O347" s="231"/>
      <c r="P347" s="183"/>
      <c r="Q347" s="39"/>
      <c r="R347" s="377"/>
      <c r="S347" s="370"/>
      <c r="T347" s="370"/>
      <c r="U347" s="371"/>
    </row>
    <row r="348" spans="1:22" ht="14.85" customHeight="1" x14ac:dyDescent="0.2">
      <c r="A348" s="419"/>
      <c r="B348" s="422"/>
      <c r="C348" s="423"/>
      <c r="D348" s="378"/>
      <c r="E348" s="375"/>
      <c r="F348" s="376"/>
      <c r="G348" s="146" t="s">
        <v>65</v>
      </c>
      <c r="H348" s="63">
        <f>+H349+H350</f>
        <v>0</v>
      </c>
      <c r="I348" s="63">
        <f t="shared" ref="I348:Q348" si="117">+I349+I350</f>
        <v>0</v>
      </c>
      <c r="J348" s="63">
        <f t="shared" si="117"/>
        <v>0</v>
      </c>
      <c r="K348" s="37">
        <f t="shared" si="117"/>
        <v>0</v>
      </c>
      <c r="L348" s="63">
        <f t="shared" si="117"/>
        <v>0</v>
      </c>
      <c r="M348" s="63">
        <f t="shared" si="117"/>
        <v>0</v>
      </c>
      <c r="N348" s="63">
        <f t="shared" si="117"/>
        <v>0</v>
      </c>
      <c r="O348" s="37">
        <f t="shared" si="117"/>
        <v>0</v>
      </c>
      <c r="P348" s="63">
        <f t="shared" si="117"/>
        <v>0</v>
      </c>
      <c r="Q348" s="63">
        <f t="shared" si="117"/>
        <v>0</v>
      </c>
      <c r="R348" s="377"/>
      <c r="S348" s="370"/>
      <c r="T348" s="370"/>
      <c r="U348" s="371"/>
      <c r="V348" s="249" t="s">
        <v>251</v>
      </c>
    </row>
    <row r="349" spans="1:22" ht="14.85" customHeight="1" x14ac:dyDescent="0.2">
      <c r="A349" s="419"/>
      <c r="B349" s="422"/>
      <c r="C349" s="423"/>
      <c r="D349" s="378"/>
      <c r="E349" s="375"/>
      <c r="F349" s="376"/>
      <c r="G349" s="147" t="s">
        <v>137</v>
      </c>
      <c r="H349" s="62"/>
      <c r="I349" s="229"/>
      <c r="J349" s="229"/>
      <c r="K349" s="231"/>
      <c r="L349" s="62"/>
      <c r="M349" s="229"/>
      <c r="N349" s="229"/>
      <c r="O349" s="231"/>
      <c r="P349" s="183"/>
      <c r="Q349" s="39"/>
      <c r="R349" s="377"/>
      <c r="S349" s="370"/>
      <c r="T349" s="370"/>
      <c r="U349" s="371"/>
    </row>
    <row r="350" spans="1:22" ht="14.85" customHeight="1" x14ac:dyDescent="0.2">
      <c r="A350" s="419"/>
      <c r="B350" s="422"/>
      <c r="C350" s="423"/>
      <c r="D350" s="378"/>
      <c r="E350" s="375"/>
      <c r="F350" s="376"/>
      <c r="G350" s="147" t="s">
        <v>82</v>
      </c>
      <c r="H350" s="62"/>
      <c r="I350" s="229"/>
      <c r="J350" s="229"/>
      <c r="K350" s="231"/>
      <c r="L350" s="62"/>
      <c r="M350" s="229"/>
      <c r="N350" s="229"/>
      <c r="O350" s="41"/>
      <c r="P350" s="32"/>
      <c r="Q350" s="39"/>
      <c r="R350" s="377"/>
      <c r="S350" s="370"/>
      <c r="T350" s="370"/>
      <c r="U350" s="371"/>
    </row>
    <row r="351" spans="1:22" ht="14.85" customHeight="1" x14ac:dyDescent="0.2">
      <c r="A351" s="419"/>
      <c r="B351" s="422"/>
      <c r="C351" s="423"/>
      <c r="D351" s="378"/>
      <c r="E351" s="375"/>
      <c r="F351" s="376"/>
      <c r="G351" s="145" t="s">
        <v>46</v>
      </c>
      <c r="H351" s="62"/>
      <c r="I351" s="229"/>
      <c r="J351" s="229"/>
      <c r="K351" s="231"/>
      <c r="L351" s="62"/>
      <c r="M351" s="229"/>
      <c r="N351" s="229"/>
      <c r="O351" s="41"/>
      <c r="P351" s="32"/>
      <c r="Q351" s="39"/>
      <c r="R351" s="377"/>
      <c r="S351" s="370"/>
      <c r="T351" s="370"/>
      <c r="U351" s="371"/>
    </row>
    <row r="352" spans="1:22" ht="14.85" customHeight="1" x14ac:dyDescent="0.2">
      <c r="A352" s="419"/>
      <c r="B352" s="422"/>
      <c r="C352" s="423"/>
      <c r="D352" s="378"/>
      <c r="E352" s="375"/>
      <c r="F352" s="376"/>
      <c r="G352" s="145" t="s">
        <v>84</v>
      </c>
      <c r="H352" s="62">
        <v>367.7</v>
      </c>
      <c r="I352" s="229"/>
      <c r="J352" s="229"/>
      <c r="K352" s="231">
        <v>367.7</v>
      </c>
      <c r="L352" s="72">
        <v>400</v>
      </c>
      <c r="M352" s="168">
        <v>400</v>
      </c>
      <c r="N352" s="229"/>
      <c r="O352" s="41"/>
      <c r="P352" s="32">
        <v>400</v>
      </c>
      <c r="Q352" s="39">
        <v>400</v>
      </c>
      <c r="R352" s="377"/>
      <c r="S352" s="370"/>
      <c r="T352" s="370"/>
      <c r="U352" s="371"/>
    </row>
    <row r="353" spans="1:27" ht="14.85" customHeight="1" x14ac:dyDescent="0.2">
      <c r="A353" s="419"/>
      <c r="B353" s="422"/>
      <c r="C353" s="423"/>
      <c r="D353" s="378"/>
      <c r="E353" s="375"/>
      <c r="F353" s="376"/>
      <c r="G353" s="148" t="s">
        <v>13</v>
      </c>
      <c r="H353" s="45">
        <f>+H346+H347+H348+H351+H352</f>
        <v>367.7</v>
      </c>
      <c r="I353" s="44">
        <f t="shared" ref="I353" si="118">+I346+I347+I348+I351+I352</f>
        <v>0</v>
      </c>
      <c r="J353" s="44">
        <f t="shared" ref="J353" si="119">+J346+J347+J348+J351+J352</f>
        <v>0</v>
      </c>
      <c r="K353" s="49">
        <f t="shared" ref="K353" si="120">+K346+K347+K348+K351+K352</f>
        <v>367.7</v>
      </c>
      <c r="L353" s="45">
        <f t="shared" ref="L353" si="121">+L346+L347+L348+L351+L352</f>
        <v>400</v>
      </c>
      <c r="M353" s="44">
        <f t="shared" ref="M353" si="122">+M346+M347+M348+M351+M352</f>
        <v>400</v>
      </c>
      <c r="N353" s="44">
        <f t="shared" ref="N353" si="123">+N346+N347+N348+N351+N352</f>
        <v>0</v>
      </c>
      <c r="O353" s="48">
        <f t="shared" ref="O353" si="124">+O346+O347+O348+O351+O352</f>
        <v>0</v>
      </c>
      <c r="P353" s="50">
        <f t="shared" ref="P353" si="125">+P346+P347+P348+P351+P352</f>
        <v>400</v>
      </c>
      <c r="Q353" s="43">
        <f t="shared" ref="Q353" si="126">+Q346+Q347+Q348+Q351+Q352</f>
        <v>400</v>
      </c>
      <c r="R353" s="377"/>
      <c r="S353" s="44">
        <f>SUM(S346:S346)</f>
        <v>830</v>
      </c>
      <c r="T353" s="44">
        <f>SUM(T346:T346)</f>
        <v>830</v>
      </c>
      <c r="U353" s="49">
        <f>SUM(U346:U346)</f>
        <v>830</v>
      </c>
    </row>
    <row r="354" spans="1:27" ht="14.85" customHeight="1" x14ac:dyDescent="0.2">
      <c r="A354" s="419" t="s">
        <v>18</v>
      </c>
      <c r="B354" s="422" t="s">
        <v>21</v>
      </c>
      <c r="C354" s="540">
        <v>4</v>
      </c>
      <c r="D354" s="368" t="s">
        <v>99</v>
      </c>
      <c r="E354" s="375" t="s">
        <v>64</v>
      </c>
      <c r="F354" s="376">
        <v>1</v>
      </c>
      <c r="G354" s="194" t="s">
        <v>41</v>
      </c>
      <c r="H354" s="62">
        <v>261.12</v>
      </c>
      <c r="I354" s="229"/>
      <c r="J354" s="229"/>
      <c r="K354" s="231">
        <v>261.12</v>
      </c>
      <c r="L354" s="62">
        <v>21.17</v>
      </c>
      <c r="M354" s="229"/>
      <c r="N354" s="229"/>
      <c r="O354" s="41">
        <v>21.17</v>
      </c>
      <c r="P354" s="32"/>
      <c r="Q354" s="39"/>
      <c r="R354" s="369" t="s">
        <v>59</v>
      </c>
      <c r="S354" s="370">
        <v>0.32</v>
      </c>
      <c r="T354" s="370"/>
      <c r="U354" s="371"/>
    </row>
    <row r="355" spans="1:27" ht="14.85" customHeight="1" x14ac:dyDescent="0.2">
      <c r="A355" s="419"/>
      <c r="B355" s="422"/>
      <c r="C355" s="540"/>
      <c r="D355" s="368"/>
      <c r="E355" s="375"/>
      <c r="F355" s="376"/>
      <c r="G355" s="145" t="s">
        <v>88</v>
      </c>
      <c r="H355" s="62"/>
      <c r="I355" s="229"/>
      <c r="J355" s="229"/>
      <c r="K355" s="231"/>
      <c r="L355" s="62"/>
      <c r="M355" s="229"/>
      <c r="N355" s="229"/>
      <c r="O355" s="231"/>
      <c r="P355" s="183"/>
      <c r="Q355" s="39"/>
      <c r="R355" s="369"/>
      <c r="S355" s="370"/>
      <c r="T355" s="370"/>
      <c r="U355" s="371"/>
    </row>
    <row r="356" spans="1:27" ht="14.85" customHeight="1" x14ac:dyDescent="0.2">
      <c r="A356" s="419"/>
      <c r="B356" s="422"/>
      <c r="C356" s="540"/>
      <c r="D356" s="368"/>
      <c r="E356" s="375"/>
      <c r="F356" s="376"/>
      <c r="G356" s="146" t="s">
        <v>65</v>
      </c>
      <c r="H356" s="63">
        <f>+H357+H358</f>
        <v>23.04</v>
      </c>
      <c r="I356" s="63">
        <f t="shared" ref="I356:Q356" si="127">+I357+I358</f>
        <v>0</v>
      </c>
      <c r="J356" s="63">
        <f t="shared" si="127"/>
        <v>0</v>
      </c>
      <c r="K356" s="37">
        <f t="shared" si="127"/>
        <v>23.04</v>
      </c>
      <c r="L356" s="63">
        <f t="shared" si="127"/>
        <v>3.74</v>
      </c>
      <c r="M356" s="63">
        <f t="shared" si="127"/>
        <v>0</v>
      </c>
      <c r="N356" s="63">
        <f t="shared" si="127"/>
        <v>0</v>
      </c>
      <c r="O356" s="37">
        <f t="shared" si="127"/>
        <v>3.74</v>
      </c>
      <c r="P356" s="63">
        <f t="shared" si="127"/>
        <v>0</v>
      </c>
      <c r="Q356" s="63">
        <f t="shared" si="127"/>
        <v>0</v>
      </c>
      <c r="R356" s="369"/>
      <c r="S356" s="370"/>
      <c r="T356" s="370"/>
      <c r="U356" s="371"/>
    </row>
    <row r="357" spans="1:27" ht="14.85" customHeight="1" x14ac:dyDescent="0.2">
      <c r="A357" s="419"/>
      <c r="B357" s="422"/>
      <c r="C357" s="540"/>
      <c r="D357" s="368"/>
      <c r="E357" s="375"/>
      <c r="F357" s="376"/>
      <c r="G357" s="147" t="s">
        <v>137</v>
      </c>
      <c r="H357" s="72"/>
      <c r="I357" s="168"/>
      <c r="J357" s="168"/>
      <c r="K357" s="189"/>
      <c r="L357" s="72"/>
      <c r="M357" s="168"/>
      <c r="N357" s="168"/>
      <c r="O357" s="78"/>
      <c r="P357" s="74"/>
      <c r="Q357" s="39"/>
      <c r="R357" s="369"/>
      <c r="S357" s="370"/>
      <c r="T357" s="370"/>
      <c r="U357" s="371"/>
    </row>
    <row r="358" spans="1:27" ht="14.85" customHeight="1" x14ac:dyDescent="0.2">
      <c r="A358" s="419"/>
      <c r="B358" s="422"/>
      <c r="C358" s="540"/>
      <c r="D358" s="368"/>
      <c r="E358" s="375"/>
      <c r="F358" s="376"/>
      <c r="G358" s="147" t="s">
        <v>82</v>
      </c>
      <c r="H358" s="72">
        <v>23.04</v>
      </c>
      <c r="I358" s="168"/>
      <c r="J358" s="168"/>
      <c r="K358" s="189">
        <v>23.04</v>
      </c>
      <c r="L358" s="72">
        <v>3.74</v>
      </c>
      <c r="M358" s="168"/>
      <c r="N358" s="168"/>
      <c r="O358" s="78">
        <v>3.74</v>
      </c>
      <c r="P358" s="74"/>
      <c r="Q358" s="39"/>
      <c r="R358" s="369"/>
      <c r="S358" s="370"/>
      <c r="T358" s="370"/>
      <c r="U358" s="371"/>
      <c r="V358" s="342"/>
      <c r="W358" s="373"/>
      <c r="X358" s="373"/>
      <c r="Y358" s="373"/>
      <c r="Z358" s="373"/>
      <c r="AA358" s="373"/>
    </row>
    <row r="359" spans="1:27" ht="14.85" customHeight="1" x14ac:dyDescent="0.2">
      <c r="A359" s="419"/>
      <c r="B359" s="422"/>
      <c r="C359" s="540"/>
      <c r="D359" s="368"/>
      <c r="E359" s="375"/>
      <c r="F359" s="376"/>
      <c r="G359" s="145" t="s">
        <v>46</v>
      </c>
      <c r="H359" s="72"/>
      <c r="I359" s="168"/>
      <c r="J359" s="168"/>
      <c r="K359" s="189"/>
      <c r="L359" s="72"/>
      <c r="M359" s="168"/>
      <c r="N359" s="168"/>
      <c r="O359" s="78"/>
      <c r="P359" s="74"/>
      <c r="Q359" s="39"/>
      <c r="R359" s="369"/>
      <c r="S359" s="370"/>
      <c r="T359" s="370"/>
      <c r="U359" s="371"/>
    </row>
    <row r="360" spans="1:27" ht="14.85" customHeight="1" x14ac:dyDescent="0.2">
      <c r="A360" s="419"/>
      <c r="B360" s="422"/>
      <c r="C360" s="540"/>
      <c r="D360" s="368"/>
      <c r="E360" s="375"/>
      <c r="F360" s="376"/>
      <c r="G360" s="145" t="s">
        <v>84</v>
      </c>
      <c r="H360" s="72"/>
      <c r="I360" s="168"/>
      <c r="J360" s="168"/>
      <c r="K360" s="189"/>
      <c r="L360" s="72">
        <v>0</v>
      </c>
      <c r="M360" s="168"/>
      <c r="N360" s="168"/>
      <c r="O360" s="78">
        <v>0</v>
      </c>
      <c r="P360" s="74"/>
      <c r="Q360" s="39"/>
      <c r="R360" s="369"/>
      <c r="S360" s="370"/>
      <c r="T360" s="370"/>
      <c r="U360" s="371"/>
    </row>
    <row r="361" spans="1:27" ht="14.85" customHeight="1" x14ac:dyDescent="0.2">
      <c r="A361" s="419"/>
      <c r="B361" s="422"/>
      <c r="C361" s="540"/>
      <c r="D361" s="368"/>
      <c r="E361" s="375"/>
      <c r="F361" s="376"/>
      <c r="G361" s="148" t="s">
        <v>13</v>
      </c>
      <c r="H361" s="45">
        <f>+H354+H355+H356+H359+H360</f>
        <v>284.16000000000003</v>
      </c>
      <c r="I361" s="45">
        <f t="shared" ref="I361:Q361" si="128">+I354+I355+I356+I359+I360</f>
        <v>0</v>
      </c>
      <c r="J361" s="45">
        <f t="shared" si="128"/>
        <v>0</v>
      </c>
      <c r="K361" s="49">
        <f t="shared" si="128"/>
        <v>284.16000000000003</v>
      </c>
      <c r="L361" s="45">
        <f t="shared" si="128"/>
        <v>24.910000000000004</v>
      </c>
      <c r="M361" s="45">
        <f t="shared" si="128"/>
        <v>0</v>
      </c>
      <c r="N361" s="45">
        <f t="shared" si="128"/>
        <v>0</v>
      </c>
      <c r="O361" s="49">
        <f t="shared" si="128"/>
        <v>24.910000000000004</v>
      </c>
      <c r="P361" s="45">
        <f t="shared" si="128"/>
        <v>0</v>
      </c>
      <c r="Q361" s="45">
        <f t="shared" si="128"/>
        <v>0</v>
      </c>
      <c r="R361" s="369"/>
      <c r="S361" s="44">
        <f>SUM(S354)</f>
        <v>0.32</v>
      </c>
      <c r="T361" s="44">
        <f>SUM(T354)</f>
        <v>0</v>
      </c>
      <c r="U361" s="49">
        <f>SUM(U354)</f>
        <v>0</v>
      </c>
    </row>
    <row r="362" spans="1:27" s="23" customFormat="1" ht="15" customHeight="1" x14ac:dyDescent="0.2">
      <c r="A362" s="419" t="s">
        <v>18</v>
      </c>
      <c r="B362" s="422" t="s">
        <v>21</v>
      </c>
      <c r="C362" s="384">
        <v>6</v>
      </c>
      <c r="D362" s="378" t="s">
        <v>115</v>
      </c>
      <c r="E362" s="375" t="s">
        <v>64</v>
      </c>
      <c r="F362" s="376">
        <v>1</v>
      </c>
      <c r="G362" s="194" t="s">
        <v>41</v>
      </c>
      <c r="H362" s="62"/>
      <c r="I362" s="229"/>
      <c r="J362" s="229"/>
      <c r="K362" s="231"/>
      <c r="L362" s="62"/>
      <c r="M362" s="229"/>
      <c r="N362" s="229"/>
      <c r="O362" s="231"/>
      <c r="P362" s="183"/>
      <c r="Q362" s="39"/>
      <c r="R362" s="377" t="s">
        <v>258</v>
      </c>
      <c r="S362" s="370"/>
      <c r="T362" s="370">
        <v>1.5</v>
      </c>
      <c r="U362" s="371">
        <v>1.5</v>
      </c>
      <c r="V362" s="249"/>
      <c r="W362" s="264"/>
      <c r="X362" s="264"/>
      <c r="Y362" s="264"/>
      <c r="Z362" s="264"/>
      <c r="AA362" s="264"/>
    </row>
    <row r="363" spans="1:27" s="23" customFormat="1" ht="15" customHeight="1" x14ac:dyDescent="0.2">
      <c r="A363" s="419"/>
      <c r="B363" s="422"/>
      <c r="C363" s="384"/>
      <c r="D363" s="378"/>
      <c r="E363" s="375"/>
      <c r="F363" s="376"/>
      <c r="G363" s="145" t="s">
        <v>88</v>
      </c>
      <c r="H363" s="62"/>
      <c r="I363" s="229"/>
      <c r="J363" s="229"/>
      <c r="K363" s="231"/>
      <c r="L363" s="62"/>
      <c r="M363" s="229"/>
      <c r="N363" s="229"/>
      <c r="O363" s="231"/>
      <c r="P363" s="183"/>
      <c r="Q363" s="39"/>
      <c r="R363" s="377"/>
      <c r="S363" s="370"/>
      <c r="T363" s="370"/>
      <c r="U363" s="371"/>
      <c r="V363" s="249"/>
      <c r="W363" s="264"/>
      <c r="X363" s="264"/>
      <c r="Y363" s="264"/>
      <c r="Z363" s="264"/>
      <c r="AA363" s="264"/>
    </row>
    <row r="364" spans="1:27" s="23" customFormat="1" ht="15" customHeight="1" x14ac:dyDescent="0.2">
      <c r="A364" s="419"/>
      <c r="B364" s="422"/>
      <c r="C364" s="384"/>
      <c r="D364" s="378"/>
      <c r="E364" s="375"/>
      <c r="F364" s="376"/>
      <c r="G364" s="146" t="s">
        <v>65</v>
      </c>
      <c r="H364" s="63">
        <f>+H365+H366</f>
        <v>0</v>
      </c>
      <c r="I364" s="63">
        <f t="shared" ref="I364:Q364" si="129">+I365+I366</f>
        <v>0</v>
      </c>
      <c r="J364" s="63">
        <f t="shared" si="129"/>
        <v>0</v>
      </c>
      <c r="K364" s="37">
        <f t="shared" si="129"/>
        <v>0</v>
      </c>
      <c r="L364" s="63">
        <f t="shared" si="129"/>
        <v>0</v>
      </c>
      <c r="M364" s="63">
        <f t="shared" si="129"/>
        <v>0</v>
      </c>
      <c r="N364" s="63">
        <f t="shared" si="129"/>
        <v>0</v>
      </c>
      <c r="O364" s="37">
        <f t="shared" si="129"/>
        <v>0</v>
      </c>
      <c r="P364" s="63">
        <f t="shared" si="129"/>
        <v>50</v>
      </c>
      <c r="Q364" s="63">
        <f t="shared" si="129"/>
        <v>50</v>
      </c>
      <c r="R364" s="377"/>
      <c r="S364" s="370"/>
      <c r="T364" s="370"/>
      <c r="U364" s="371"/>
      <c r="V364" s="249"/>
      <c r="W364" s="264"/>
      <c r="X364" s="264"/>
      <c r="Y364" s="264"/>
      <c r="Z364" s="264"/>
      <c r="AA364" s="264"/>
    </row>
    <row r="365" spans="1:27" ht="15" customHeight="1" x14ac:dyDescent="0.2">
      <c r="A365" s="419"/>
      <c r="B365" s="422"/>
      <c r="C365" s="384"/>
      <c r="D365" s="378"/>
      <c r="E365" s="375"/>
      <c r="F365" s="376"/>
      <c r="G365" s="147" t="s">
        <v>137</v>
      </c>
      <c r="H365" s="62"/>
      <c r="I365" s="229"/>
      <c r="J365" s="229"/>
      <c r="K365" s="231"/>
      <c r="L365" s="62"/>
      <c r="M365" s="229"/>
      <c r="N365" s="229"/>
      <c r="O365" s="41"/>
      <c r="P365" s="32">
        <v>50</v>
      </c>
      <c r="Q365" s="39">
        <v>50</v>
      </c>
      <c r="R365" s="377"/>
      <c r="S365" s="370"/>
      <c r="T365" s="370"/>
      <c r="U365" s="371"/>
    </row>
    <row r="366" spans="1:27" ht="15" customHeight="1" x14ac:dyDescent="0.2">
      <c r="A366" s="419"/>
      <c r="B366" s="422"/>
      <c r="C366" s="384"/>
      <c r="D366" s="378"/>
      <c r="E366" s="375"/>
      <c r="F366" s="376"/>
      <c r="G366" s="147" t="s">
        <v>82</v>
      </c>
      <c r="H366" s="62"/>
      <c r="I366" s="229"/>
      <c r="J366" s="229"/>
      <c r="K366" s="231"/>
      <c r="L366" s="62"/>
      <c r="M366" s="229"/>
      <c r="N366" s="229"/>
      <c r="O366" s="41"/>
      <c r="P366" s="32"/>
      <c r="Q366" s="39"/>
      <c r="R366" s="377"/>
      <c r="S366" s="370"/>
      <c r="T366" s="370"/>
      <c r="U366" s="371"/>
    </row>
    <row r="367" spans="1:27" ht="15" customHeight="1" x14ac:dyDescent="0.2">
      <c r="A367" s="419"/>
      <c r="B367" s="422"/>
      <c r="C367" s="384"/>
      <c r="D367" s="378"/>
      <c r="E367" s="375"/>
      <c r="F367" s="376"/>
      <c r="G367" s="145" t="s">
        <v>46</v>
      </c>
      <c r="H367" s="62"/>
      <c r="I367" s="229"/>
      <c r="J367" s="229"/>
      <c r="K367" s="231"/>
      <c r="L367" s="62"/>
      <c r="M367" s="229"/>
      <c r="N367" s="229"/>
      <c r="O367" s="41"/>
      <c r="P367" s="32"/>
      <c r="Q367" s="39"/>
      <c r="R367" s="377"/>
      <c r="S367" s="370"/>
      <c r="T367" s="370"/>
      <c r="U367" s="371"/>
    </row>
    <row r="368" spans="1:27" ht="15" customHeight="1" x14ac:dyDescent="0.2">
      <c r="A368" s="419"/>
      <c r="B368" s="422"/>
      <c r="C368" s="384"/>
      <c r="D368" s="378"/>
      <c r="E368" s="375"/>
      <c r="F368" s="376"/>
      <c r="G368" s="145" t="s">
        <v>84</v>
      </c>
      <c r="H368" s="62"/>
      <c r="I368" s="229"/>
      <c r="J368" s="229"/>
      <c r="K368" s="231"/>
      <c r="L368" s="62"/>
      <c r="M368" s="229"/>
      <c r="N368" s="229"/>
      <c r="O368" s="41"/>
      <c r="P368" s="32"/>
      <c r="Q368" s="39"/>
      <c r="R368" s="377"/>
      <c r="S368" s="370"/>
      <c r="T368" s="370"/>
      <c r="U368" s="371"/>
    </row>
    <row r="369" spans="1:22" ht="15" customHeight="1" x14ac:dyDescent="0.2">
      <c r="A369" s="419"/>
      <c r="B369" s="422"/>
      <c r="C369" s="384"/>
      <c r="D369" s="378"/>
      <c r="E369" s="375"/>
      <c r="F369" s="376"/>
      <c r="G369" s="148" t="s">
        <v>13</v>
      </c>
      <c r="H369" s="45">
        <f>+H362+H363+H364+H367+H368</f>
        <v>0</v>
      </c>
      <c r="I369" s="45">
        <f t="shared" ref="I369:Q369" si="130">+I362+I363+I364+I367+I368</f>
        <v>0</v>
      </c>
      <c r="J369" s="45">
        <f t="shared" si="130"/>
        <v>0</v>
      </c>
      <c r="K369" s="49">
        <f t="shared" si="130"/>
        <v>0</v>
      </c>
      <c r="L369" s="45">
        <f t="shared" si="130"/>
        <v>0</v>
      </c>
      <c r="M369" s="45">
        <f t="shared" si="130"/>
        <v>0</v>
      </c>
      <c r="N369" s="45">
        <f t="shared" si="130"/>
        <v>0</v>
      </c>
      <c r="O369" s="49">
        <f t="shared" si="130"/>
        <v>0</v>
      </c>
      <c r="P369" s="50">
        <f t="shared" si="130"/>
        <v>50</v>
      </c>
      <c r="Q369" s="45">
        <f t="shared" si="130"/>
        <v>50</v>
      </c>
      <c r="R369" s="377"/>
      <c r="S369" s="44">
        <f>+S362</f>
        <v>0</v>
      </c>
      <c r="T369" s="44">
        <f t="shared" ref="T369:U369" si="131">+T362</f>
        <v>1.5</v>
      </c>
      <c r="U369" s="49">
        <f t="shared" si="131"/>
        <v>1.5</v>
      </c>
    </row>
    <row r="370" spans="1:22" ht="15" customHeight="1" x14ac:dyDescent="0.2">
      <c r="A370" s="419" t="s">
        <v>18</v>
      </c>
      <c r="B370" s="422" t="s">
        <v>21</v>
      </c>
      <c r="C370" s="384">
        <v>7</v>
      </c>
      <c r="D370" s="378" t="s">
        <v>148</v>
      </c>
      <c r="E370" s="375" t="s">
        <v>64</v>
      </c>
      <c r="F370" s="376">
        <v>1</v>
      </c>
      <c r="G370" s="194" t="s">
        <v>41</v>
      </c>
      <c r="H370" s="62"/>
      <c r="I370" s="229"/>
      <c r="J370" s="229"/>
      <c r="K370" s="231"/>
      <c r="L370" s="62"/>
      <c r="M370" s="229"/>
      <c r="N370" s="229"/>
      <c r="O370" s="231"/>
      <c r="P370" s="32"/>
      <c r="Q370" s="40"/>
      <c r="R370" s="377" t="s">
        <v>59</v>
      </c>
      <c r="S370" s="370">
        <v>0.11</v>
      </c>
      <c r="T370" s="370"/>
      <c r="U370" s="371"/>
    </row>
    <row r="371" spans="1:22" ht="15" customHeight="1" x14ac:dyDescent="0.2">
      <c r="A371" s="419"/>
      <c r="B371" s="422"/>
      <c r="C371" s="384"/>
      <c r="D371" s="378"/>
      <c r="E371" s="375"/>
      <c r="F371" s="376"/>
      <c r="G371" s="145" t="s">
        <v>88</v>
      </c>
      <c r="H371" s="62"/>
      <c r="I371" s="229"/>
      <c r="J371" s="229"/>
      <c r="K371" s="231"/>
      <c r="L371" s="62"/>
      <c r="M371" s="229"/>
      <c r="N371" s="229"/>
      <c r="O371" s="41"/>
      <c r="P371" s="32"/>
      <c r="Q371" s="39"/>
      <c r="R371" s="377"/>
      <c r="S371" s="370"/>
      <c r="T371" s="370"/>
      <c r="U371" s="371"/>
    </row>
    <row r="372" spans="1:22" ht="15" customHeight="1" x14ac:dyDescent="0.2">
      <c r="A372" s="419"/>
      <c r="B372" s="422"/>
      <c r="C372" s="384"/>
      <c r="D372" s="378"/>
      <c r="E372" s="375"/>
      <c r="F372" s="376"/>
      <c r="G372" s="146" t="s">
        <v>65</v>
      </c>
      <c r="H372" s="63">
        <f>+H373+H374</f>
        <v>0</v>
      </c>
      <c r="I372" s="63">
        <f t="shared" ref="I372:Q372" si="132">+I373+I374</f>
        <v>0</v>
      </c>
      <c r="J372" s="63">
        <f t="shared" si="132"/>
        <v>0</v>
      </c>
      <c r="K372" s="37">
        <f t="shared" si="132"/>
        <v>0</v>
      </c>
      <c r="L372" s="63">
        <f t="shared" si="132"/>
        <v>0</v>
      </c>
      <c r="M372" s="63">
        <f t="shared" si="132"/>
        <v>0</v>
      </c>
      <c r="N372" s="63">
        <f t="shared" si="132"/>
        <v>0</v>
      </c>
      <c r="O372" s="37">
        <f t="shared" si="132"/>
        <v>0</v>
      </c>
      <c r="P372" s="63">
        <f t="shared" si="132"/>
        <v>0</v>
      </c>
      <c r="Q372" s="63">
        <f t="shared" si="132"/>
        <v>0</v>
      </c>
      <c r="R372" s="377"/>
      <c r="S372" s="370"/>
      <c r="T372" s="370"/>
      <c r="U372" s="371"/>
    </row>
    <row r="373" spans="1:22" ht="15" customHeight="1" x14ac:dyDescent="0.2">
      <c r="A373" s="419"/>
      <c r="B373" s="422"/>
      <c r="C373" s="384"/>
      <c r="D373" s="378"/>
      <c r="E373" s="375"/>
      <c r="F373" s="376"/>
      <c r="G373" s="147" t="s">
        <v>137</v>
      </c>
      <c r="H373" s="62"/>
      <c r="I373" s="229"/>
      <c r="J373" s="229"/>
      <c r="K373" s="231"/>
      <c r="L373" s="62"/>
      <c r="M373" s="229"/>
      <c r="N373" s="229"/>
      <c r="O373" s="231"/>
      <c r="P373" s="183"/>
      <c r="Q373" s="39"/>
      <c r="R373" s="377"/>
      <c r="S373" s="370"/>
      <c r="T373" s="370"/>
      <c r="U373" s="371"/>
    </row>
    <row r="374" spans="1:22" ht="15" customHeight="1" x14ac:dyDescent="0.2">
      <c r="A374" s="419"/>
      <c r="B374" s="422"/>
      <c r="C374" s="384"/>
      <c r="D374" s="378"/>
      <c r="E374" s="375"/>
      <c r="F374" s="376"/>
      <c r="G374" s="147" t="s">
        <v>82</v>
      </c>
      <c r="H374" s="62"/>
      <c r="I374" s="229"/>
      <c r="J374" s="229"/>
      <c r="K374" s="231"/>
      <c r="L374" s="62"/>
      <c r="M374" s="229"/>
      <c r="N374" s="229"/>
      <c r="O374" s="41"/>
      <c r="P374" s="32"/>
      <c r="Q374" s="39"/>
      <c r="R374" s="377"/>
      <c r="S374" s="370"/>
      <c r="T374" s="370"/>
      <c r="U374" s="371"/>
    </row>
    <row r="375" spans="1:22" ht="15" customHeight="1" x14ac:dyDescent="0.2">
      <c r="A375" s="419"/>
      <c r="B375" s="422"/>
      <c r="C375" s="384"/>
      <c r="D375" s="378"/>
      <c r="E375" s="375"/>
      <c r="F375" s="376"/>
      <c r="G375" s="145" t="s">
        <v>46</v>
      </c>
      <c r="H375" s="62"/>
      <c r="I375" s="229"/>
      <c r="J375" s="229"/>
      <c r="K375" s="231"/>
      <c r="L375" s="62"/>
      <c r="M375" s="229"/>
      <c r="N375" s="229"/>
      <c r="O375" s="41"/>
      <c r="P375" s="32"/>
      <c r="Q375" s="39"/>
      <c r="R375" s="377"/>
      <c r="S375" s="370"/>
      <c r="T375" s="370"/>
      <c r="U375" s="371"/>
    </row>
    <row r="376" spans="1:22" ht="15" customHeight="1" x14ac:dyDescent="0.2">
      <c r="A376" s="419"/>
      <c r="B376" s="422"/>
      <c r="C376" s="384"/>
      <c r="D376" s="378"/>
      <c r="E376" s="375"/>
      <c r="F376" s="376"/>
      <c r="G376" s="145" t="s">
        <v>84</v>
      </c>
      <c r="H376" s="62">
        <v>80</v>
      </c>
      <c r="I376" s="229"/>
      <c r="J376" s="229"/>
      <c r="K376" s="231">
        <v>80</v>
      </c>
      <c r="L376" s="72">
        <v>24</v>
      </c>
      <c r="M376" s="168"/>
      <c r="N376" s="168"/>
      <c r="O376" s="78">
        <v>24</v>
      </c>
      <c r="P376" s="32"/>
      <c r="Q376" s="39"/>
      <c r="R376" s="377"/>
      <c r="S376" s="370"/>
      <c r="T376" s="370"/>
      <c r="U376" s="371"/>
    </row>
    <row r="377" spans="1:22" ht="15" customHeight="1" x14ac:dyDescent="0.2">
      <c r="A377" s="419"/>
      <c r="B377" s="422"/>
      <c r="C377" s="384"/>
      <c r="D377" s="378"/>
      <c r="E377" s="375"/>
      <c r="F377" s="376"/>
      <c r="G377" s="148" t="s">
        <v>13</v>
      </c>
      <c r="H377" s="45">
        <f>+H370+H371+H372+H375+H376</f>
        <v>80</v>
      </c>
      <c r="I377" s="45">
        <f t="shared" ref="I377:Q377" si="133">+I370+I371+I372+I375+I376</f>
        <v>0</v>
      </c>
      <c r="J377" s="45">
        <f t="shared" si="133"/>
        <v>0</v>
      </c>
      <c r="K377" s="49">
        <f t="shared" si="133"/>
        <v>80</v>
      </c>
      <c r="L377" s="45">
        <f t="shared" si="133"/>
        <v>24</v>
      </c>
      <c r="M377" s="45">
        <f t="shared" si="133"/>
        <v>0</v>
      </c>
      <c r="N377" s="45">
        <f t="shared" si="133"/>
        <v>0</v>
      </c>
      <c r="O377" s="49">
        <f t="shared" si="133"/>
        <v>24</v>
      </c>
      <c r="P377" s="45">
        <f t="shared" si="133"/>
        <v>0</v>
      </c>
      <c r="Q377" s="45">
        <f t="shared" si="133"/>
        <v>0</v>
      </c>
      <c r="R377" s="377"/>
      <c r="S377" s="44">
        <f>SUM(S370)</f>
        <v>0.11</v>
      </c>
      <c r="T377" s="44">
        <f>SUM(T370)</f>
        <v>0</v>
      </c>
      <c r="U377" s="49">
        <f>SUM(U370)</f>
        <v>0</v>
      </c>
    </row>
    <row r="378" spans="1:22" ht="15" customHeight="1" x14ac:dyDescent="0.2">
      <c r="A378" s="419" t="s">
        <v>18</v>
      </c>
      <c r="B378" s="422" t="s">
        <v>21</v>
      </c>
      <c r="C378" s="384">
        <v>9</v>
      </c>
      <c r="D378" s="378" t="s">
        <v>135</v>
      </c>
      <c r="E378" s="375" t="s">
        <v>64</v>
      </c>
      <c r="F378" s="376">
        <v>1</v>
      </c>
      <c r="G378" s="194" t="s">
        <v>41</v>
      </c>
      <c r="H378" s="62"/>
      <c r="I378" s="229"/>
      <c r="J378" s="229"/>
      <c r="K378" s="231"/>
      <c r="L378" s="62"/>
      <c r="M378" s="229"/>
      <c r="N378" s="229"/>
      <c r="O378" s="231"/>
      <c r="P378" s="183"/>
      <c r="Q378" s="39"/>
      <c r="R378" s="377" t="s">
        <v>59</v>
      </c>
      <c r="S378" s="370">
        <v>0.64</v>
      </c>
      <c r="T378" s="370"/>
      <c r="U378" s="371"/>
    </row>
    <row r="379" spans="1:22" ht="15" customHeight="1" x14ac:dyDescent="0.2">
      <c r="A379" s="419"/>
      <c r="B379" s="422"/>
      <c r="C379" s="384"/>
      <c r="D379" s="378"/>
      <c r="E379" s="375"/>
      <c r="F379" s="376"/>
      <c r="G379" s="145" t="s">
        <v>88</v>
      </c>
      <c r="H379" s="62"/>
      <c r="I379" s="229"/>
      <c r="J379" s="229"/>
      <c r="K379" s="231"/>
      <c r="L379" s="62"/>
      <c r="M379" s="229"/>
      <c r="N379" s="229"/>
      <c r="O379" s="231"/>
      <c r="P379" s="183"/>
      <c r="Q379" s="39"/>
      <c r="R379" s="377"/>
      <c r="S379" s="370"/>
      <c r="T379" s="370"/>
      <c r="U379" s="371"/>
    </row>
    <row r="380" spans="1:22" ht="15" customHeight="1" x14ac:dyDescent="0.2">
      <c r="A380" s="419"/>
      <c r="B380" s="422"/>
      <c r="C380" s="384"/>
      <c r="D380" s="378"/>
      <c r="E380" s="375"/>
      <c r="F380" s="376"/>
      <c r="G380" s="146" t="s">
        <v>65</v>
      </c>
      <c r="H380" s="63">
        <f>+H381+H382</f>
        <v>0</v>
      </c>
      <c r="I380" s="63">
        <f t="shared" ref="I380:Q380" si="134">+I381+I382</f>
        <v>0</v>
      </c>
      <c r="J380" s="63">
        <f t="shared" si="134"/>
        <v>0</v>
      </c>
      <c r="K380" s="63">
        <f t="shared" si="134"/>
        <v>0</v>
      </c>
      <c r="L380" s="63">
        <f t="shared" si="134"/>
        <v>0</v>
      </c>
      <c r="M380" s="63">
        <f t="shared" si="134"/>
        <v>0</v>
      </c>
      <c r="N380" s="63">
        <f t="shared" si="134"/>
        <v>0</v>
      </c>
      <c r="O380" s="63">
        <f t="shared" si="134"/>
        <v>0</v>
      </c>
      <c r="P380" s="63">
        <f t="shared" si="134"/>
        <v>0</v>
      </c>
      <c r="Q380" s="63">
        <f t="shared" si="134"/>
        <v>0</v>
      </c>
      <c r="R380" s="377"/>
      <c r="S380" s="370"/>
      <c r="T380" s="370"/>
      <c r="U380" s="371"/>
    </row>
    <row r="381" spans="1:22" ht="15" customHeight="1" x14ac:dyDescent="0.2">
      <c r="A381" s="419"/>
      <c r="B381" s="422"/>
      <c r="C381" s="384"/>
      <c r="D381" s="378"/>
      <c r="E381" s="375"/>
      <c r="F381" s="376"/>
      <c r="G381" s="147" t="s">
        <v>137</v>
      </c>
      <c r="H381" s="62"/>
      <c r="I381" s="229"/>
      <c r="J381" s="229"/>
      <c r="K381" s="231"/>
      <c r="L381" s="62"/>
      <c r="M381" s="229"/>
      <c r="N381" s="229"/>
      <c r="O381" s="41"/>
      <c r="P381" s="32"/>
      <c r="Q381" s="39"/>
      <c r="R381" s="377"/>
      <c r="S381" s="370"/>
      <c r="T381" s="370"/>
      <c r="U381" s="371"/>
    </row>
    <row r="382" spans="1:22" ht="15" customHeight="1" x14ac:dyDescent="0.2">
      <c r="A382" s="419"/>
      <c r="B382" s="422"/>
      <c r="C382" s="384"/>
      <c r="D382" s="378"/>
      <c r="E382" s="375"/>
      <c r="F382" s="376"/>
      <c r="G382" s="147" t="s">
        <v>82</v>
      </c>
      <c r="H382" s="62"/>
      <c r="I382" s="229"/>
      <c r="J382" s="229"/>
      <c r="K382" s="231"/>
      <c r="L382" s="62"/>
      <c r="M382" s="229"/>
      <c r="N382" s="229"/>
      <c r="O382" s="41"/>
      <c r="P382" s="32"/>
      <c r="Q382" s="39"/>
      <c r="R382" s="377"/>
      <c r="S382" s="370"/>
      <c r="T382" s="370"/>
      <c r="U382" s="371"/>
      <c r="V382" s="249" t="s">
        <v>252</v>
      </c>
    </row>
    <row r="383" spans="1:22" ht="15" customHeight="1" x14ac:dyDescent="0.2">
      <c r="A383" s="419"/>
      <c r="B383" s="422"/>
      <c r="C383" s="384"/>
      <c r="D383" s="378"/>
      <c r="E383" s="375"/>
      <c r="F383" s="376"/>
      <c r="G383" s="145" t="s">
        <v>46</v>
      </c>
      <c r="H383" s="62"/>
      <c r="I383" s="229"/>
      <c r="J383" s="229"/>
      <c r="K383" s="231"/>
      <c r="L383" s="62"/>
      <c r="M383" s="229"/>
      <c r="N383" s="229"/>
      <c r="O383" s="41"/>
      <c r="P383" s="32"/>
      <c r="Q383" s="39"/>
      <c r="R383" s="377"/>
      <c r="S383" s="370"/>
      <c r="T383" s="370"/>
      <c r="U383" s="371"/>
    </row>
    <row r="384" spans="1:22" ht="15" customHeight="1" x14ac:dyDescent="0.2">
      <c r="A384" s="419"/>
      <c r="B384" s="422"/>
      <c r="C384" s="384"/>
      <c r="D384" s="378"/>
      <c r="E384" s="375"/>
      <c r="F384" s="376"/>
      <c r="G384" s="145" t="s">
        <v>84</v>
      </c>
      <c r="H384" s="62">
        <v>304.2</v>
      </c>
      <c r="I384" s="229"/>
      <c r="J384" s="229"/>
      <c r="K384" s="231">
        <v>304.2</v>
      </c>
      <c r="L384" s="72">
        <v>223.9</v>
      </c>
      <c r="M384" s="168"/>
      <c r="N384" s="168"/>
      <c r="O384" s="78">
        <v>223.9</v>
      </c>
      <c r="P384" s="32"/>
      <c r="Q384" s="39"/>
      <c r="R384" s="377"/>
      <c r="S384" s="370"/>
      <c r="T384" s="370"/>
      <c r="U384" s="371"/>
    </row>
    <row r="385" spans="1:27" ht="15" customHeight="1" x14ac:dyDescent="0.2">
      <c r="A385" s="419"/>
      <c r="B385" s="422"/>
      <c r="C385" s="384"/>
      <c r="D385" s="378"/>
      <c r="E385" s="375"/>
      <c r="F385" s="376"/>
      <c r="G385" s="148" t="s">
        <v>13</v>
      </c>
      <c r="H385" s="45">
        <f>+H378+H379+H380+H383+H384</f>
        <v>304.2</v>
      </c>
      <c r="I385" s="45">
        <f t="shared" ref="I385:Q385" si="135">+I378+I379+I380+I383+I384</f>
        <v>0</v>
      </c>
      <c r="J385" s="45">
        <f t="shared" si="135"/>
        <v>0</v>
      </c>
      <c r="K385" s="49">
        <f t="shared" si="135"/>
        <v>304.2</v>
      </c>
      <c r="L385" s="45">
        <f t="shared" si="135"/>
        <v>223.9</v>
      </c>
      <c r="M385" s="45">
        <f t="shared" si="135"/>
        <v>0</v>
      </c>
      <c r="N385" s="45">
        <f t="shared" si="135"/>
        <v>0</v>
      </c>
      <c r="O385" s="49">
        <f t="shared" si="135"/>
        <v>223.9</v>
      </c>
      <c r="P385" s="45">
        <f t="shared" si="135"/>
        <v>0</v>
      </c>
      <c r="Q385" s="45">
        <f t="shared" si="135"/>
        <v>0</v>
      </c>
      <c r="R385" s="377"/>
      <c r="S385" s="44">
        <f>SUM(S378)</f>
        <v>0.64</v>
      </c>
      <c r="T385" s="44">
        <f>SUM(T378)</f>
        <v>0</v>
      </c>
      <c r="U385" s="49">
        <f>SUM(U378)</f>
        <v>0</v>
      </c>
    </row>
    <row r="386" spans="1:27" ht="15" customHeight="1" x14ac:dyDescent="0.2">
      <c r="A386" s="419" t="s">
        <v>18</v>
      </c>
      <c r="B386" s="422" t="s">
        <v>21</v>
      </c>
      <c r="C386" s="384">
        <v>10</v>
      </c>
      <c r="D386" s="378" t="s">
        <v>136</v>
      </c>
      <c r="E386" s="375" t="s">
        <v>64</v>
      </c>
      <c r="F386" s="376">
        <v>1</v>
      </c>
      <c r="G386" s="194" t="s">
        <v>41</v>
      </c>
      <c r="H386" s="62"/>
      <c r="I386" s="229"/>
      <c r="J386" s="229"/>
      <c r="K386" s="231"/>
      <c r="L386" s="62"/>
      <c r="M386" s="229"/>
      <c r="N386" s="229"/>
      <c r="O386" s="231"/>
      <c r="P386" s="183"/>
      <c r="Q386" s="39"/>
      <c r="R386" s="377" t="s">
        <v>59</v>
      </c>
      <c r="S386" s="370">
        <v>0.55000000000000004</v>
      </c>
      <c r="T386" s="370"/>
      <c r="U386" s="371"/>
    </row>
    <row r="387" spans="1:27" ht="15" customHeight="1" x14ac:dyDescent="0.2">
      <c r="A387" s="419"/>
      <c r="B387" s="422"/>
      <c r="C387" s="384"/>
      <c r="D387" s="378"/>
      <c r="E387" s="375"/>
      <c r="F387" s="376"/>
      <c r="G387" s="145" t="s">
        <v>88</v>
      </c>
      <c r="H387" s="62"/>
      <c r="I387" s="229"/>
      <c r="J387" s="229"/>
      <c r="K387" s="231"/>
      <c r="L387" s="62"/>
      <c r="M387" s="229"/>
      <c r="N387" s="229"/>
      <c r="O387" s="41"/>
      <c r="P387" s="32"/>
      <c r="Q387" s="39"/>
      <c r="R387" s="377"/>
      <c r="S387" s="370"/>
      <c r="T387" s="370"/>
      <c r="U387" s="371"/>
    </row>
    <row r="388" spans="1:27" ht="15" customHeight="1" x14ac:dyDescent="0.2">
      <c r="A388" s="419"/>
      <c r="B388" s="422"/>
      <c r="C388" s="384"/>
      <c r="D388" s="378"/>
      <c r="E388" s="375"/>
      <c r="F388" s="376"/>
      <c r="G388" s="146" t="s">
        <v>65</v>
      </c>
      <c r="H388" s="63">
        <f>+H389+H390</f>
        <v>0</v>
      </c>
      <c r="I388" s="63">
        <f t="shared" ref="I388:Q388" si="136">+I389+I390</f>
        <v>0</v>
      </c>
      <c r="J388" s="63">
        <f t="shared" si="136"/>
        <v>0</v>
      </c>
      <c r="K388" s="37">
        <f t="shared" si="136"/>
        <v>0</v>
      </c>
      <c r="L388" s="63">
        <f t="shared" si="136"/>
        <v>0</v>
      </c>
      <c r="M388" s="63">
        <f t="shared" si="136"/>
        <v>0</v>
      </c>
      <c r="N388" s="63">
        <f t="shared" si="136"/>
        <v>0</v>
      </c>
      <c r="O388" s="37">
        <f t="shared" si="136"/>
        <v>0</v>
      </c>
      <c r="P388" s="63">
        <f t="shared" si="136"/>
        <v>0</v>
      </c>
      <c r="Q388" s="63">
        <f t="shared" si="136"/>
        <v>0</v>
      </c>
      <c r="R388" s="377"/>
      <c r="S388" s="370"/>
      <c r="T388" s="370"/>
      <c r="U388" s="371"/>
    </row>
    <row r="389" spans="1:27" ht="15" customHeight="1" x14ac:dyDescent="0.2">
      <c r="A389" s="419"/>
      <c r="B389" s="422"/>
      <c r="C389" s="384"/>
      <c r="D389" s="378"/>
      <c r="E389" s="375"/>
      <c r="F389" s="376"/>
      <c r="G389" s="147" t="s">
        <v>137</v>
      </c>
      <c r="H389" s="62"/>
      <c r="I389" s="229"/>
      <c r="J389" s="229"/>
      <c r="K389" s="231"/>
      <c r="L389" s="62"/>
      <c r="M389" s="229"/>
      <c r="N389" s="229"/>
      <c r="O389" s="231"/>
      <c r="P389" s="183"/>
      <c r="Q389" s="39"/>
      <c r="R389" s="377"/>
      <c r="S389" s="370"/>
      <c r="T389" s="370"/>
      <c r="U389" s="371"/>
      <c r="V389" s="249" t="s">
        <v>251</v>
      </c>
    </row>
    <row r="390" spans="1:27" ht="15" customHeight="1" x14ac:dyDescent="0.2">
      <c r="A390" s="419"/>
      <c r="B390" s="422"/>
      <c r="C390" s="384"/>
      <c r="D390" s="378"/>
      <c r="E390" s="375"/>
      <c r="F390" s="376"/>
      <c r="G390" s="147" t="s">
        <v>82</v>
      </c>
      <c r="H390" s="62"/>
      <c r="I390" s="229"/>
      <c r="J390" s="229"/>
      <c r="K390" s="231"/>
      <c r="L390" s="62"/>
      <c r="M390" s="229"/>
      <c r="N390" s="229"/>
      <c r="O390" s="41"/>
      <c r="P390" s="32"/>
      <c r="Q390" s="39"/>
      <c r="R390" s="377"/>
      <c r="S390" s="370"/>
      <c r="T390" s="370"/>
      <c r="U390" s="371"/>
    </row>
    <row r="391" spans="1:27" ht="15" customHeight="1" x14ac:dyDescent="0.2">
      <c r="A391" s="419"/>
      <c r="B391" s="422"/>
      <c r="C391" s="384"/>
      <c r="D391" s="378"/>
      <c r="E391" s="375"/>
      <c r="F391" s="376"/>
      <c r="G391" s="145" t="s">
        <v>46</v>
      </c>
      <c r="H391" s="62"/>
      <c r="I391" s="229"/>
      <c r="J391" s="229"/>
      <c r="K391" s="231"/>
      <c r="L391" s="62"/>
      <c r="M391" s="229"/>
      <c r="N391" s="229"/>
      <c r="O391" s="41"/>
      <c r="P391" s="32"/>
      <c r="Q391" s="39"/>
      <c r="R391" s="377"/>
      <c r="S391" s="370"/>
      <c r="T391" s="370"/>
      <c r="U391" s="371"/>
    </row>
    <row r="392" spans="1:27" ht="15" customHeight="1" x14ac:dyDescent="0.2">
      <c r="A392" s="419"/>
      <c r="B392" s="422"/>
      <c r="C392" s="384"/>
      <c r="D392" s="378"/>
      <c r="E392" s="375"/>
      <c r="F392" s="376"/>
      <c r="G392" s="145" t="s">
        <v>84</v>
      </c>
      <c r="H392" s="62">
        <v>0.46</v>
      </c>
      <c r="I392" s="229"/>
      <c r="J392" s="229"/>
      <c r="K392" s="231">
        <v>0.46</v>
      </c>
      <c r="L392" s="62">
        <v>922.9</v>
      </c>
      <c r="M392" s="229"/>
      <c r="N392" s="229"/>
      <c r="O392" s="231">
        <v>922.9</v>
      </c>
      <c r="P392" s="32"/>
      <c r="Q392" s="39"/>
      <c r="R392" s="377"/>
      <c r="S392" s="370"/>
      <c r="T392" s="370"/>
      <c r="U392" s="371"/>
    </row>
    <row r="393" spans="1:27" ht="16.5" customHeight="1" x14ac:dyDescent="0.2">
      <c r="A393" s="419"/>
      <c r="B393" s="422"/>
      <c r="C393" s="384"/>
      <c r="D393" s="378"/>
      <c r="E393" s="375"/>
      <c r="F393" s="376"/>
      <c r="G393" s="148" t="s">
        <v>13</v>
      </c>
      <c r="H393" s="45">
        <f>+H386+H387+H388+H391+H392</f>
        <v>0.46</v>
      </c>
      <c r="I393" s="45">
        <f t="shared" ref="I393:Q393" si="137">+I386+I387+I388+I391+I392</f>
        <v>0</v>
      </c>
      <c r="J393" s="45">
        <f t="shared" si="137"/>
        <v>0</v>
      </c>
      <c r="K393" s="49">
        <f t="shared" si="137"/>
        <v>0.46</v>
      </c>
      <c r="L393" s="45">
        <f t="shared" si="137"/>
        <v>922.9</v>
      </c>
      <c r="M393" s="45">
        <f t="shared" si="137"/>
        <v>0</v>
      </c>
      <c r="N393" s="45">
        <f t="shared" si="137"/>
        <v>0</v>
      </c>
      <c r="O393" s="49">
        <f t="shared" si="137"/>
        <v>922.9</v>
      </c>
      <c r="P393" s="45">
        <f t="shared" si="137"/>
        <v>0</v>
      </c>
      <c r="Q393" s="45">
        <f t="shared" si="137"/>
        <v>0</v>
      </c>
      <c r="R393" s="377"/>
      <c r="S393" s="44">
        <f>SUM(S386)</f>
        <v>0.55000000000000004</v>
      </c>
      <c r="T393" s="44">
        <f>SUM(T386)</f>
        <v>0</v>
      </c>
      <c r="U393" s="49">
        <f>SUM(U386)</f>
        <v>0</v>
      </c>
    </row>
    <row r="394" spans="1:27" s="23" customFormat="1" ht="15" customHeight="1" x14ac:dyDescent="0.2">
      <c r="A394" s="419" t="s">
        <v>18</v>
      </c>
      <c r="B394" s="422" t="s">
        <v>21</v>
      </c>
      <c r="C394" s="384">
        <v>11</v>
      </c>
      <c r="D394" s="378" t="s">
        <v>166</v>
      </c>
      <c r="E394" s="375" t="s">
        <v>64</v>
      </c>
      <c r="F394" s="376">
        <v>1</v>
      </c>
      <c r="G394" s="194" t="s">
        <v>41</v>
      </c>
      <c r="H394" s="62">
        <v>13.8</v>
      </c>
      <c r="I394" s="229"/>
      <c r="J394" s="229"/>
      <c r="K394" s="231">
        <v>13.8</v>
      </c>
      <c r="L394" s="62">
        <v>33.1</v>
      </c>
      <c r="M394" s="229"/>
      <c r="N394" s="229"/>
      <c r="O394" s="231">
        <v>33.1</v>
      </c>
      <c r="P394" s="183">
        <v>8.27</v>
      </c>
      <c r="Q394" s="39"/>
      <c r="R394" s="377" t="s">
        <v>167</v>
      </c>
      <c r="S394" s="370"/>
      <c r="T394" s="370">
        <v>91</v>
      </c>
      <c r="U394" s="371"/>
      <c r="V394" s="249"/>
      <c r="W394" s="264"/>
      <c r="X394" s="264"/>
      <c r="Y394" s="264"/>
      <c r="Z394" s="264"/>
      <c r="AA394" s="264"/>
    </row>
    <row r="395" spans="1:27" s="23" customFormat="1" ht="15" customHeight="1" x14ac:dyDescent="0.2">
      <c r="A395" s="419"/>
      <c r="B395" s="422"/>
      <c r="C395" s="384"/>
      <c r="D395" s="378"/>
      <c r="E395" s="375"/>
      <c r="F395" s="376"/>
      <c r="G395" s="145" t="s">
        <v>88</v>
      </c>
      <c r="H395" s="62"/>
      <c r="I395" s="229"/>
      <c r="J395" s="229"/>
      <c r="K395" s="231"/>
      <c r="L395" s="62"/>
      <c r="M395" s="229"/>
      <c r="N395" s="229"/>
      <c r="O395" s="41"/>
      <c r="P395" s="32"/>
      <c r="Q395" s="39"/>
      <c r="R395" s="377"/>
      <c r="S395" s="370"/>
      <c r="T395" s="370"/>
      <c r="U395" s="371"/>
      <c r="V395" s="249"/>
      <c r="W395" s="264"/>
      <c r="X395" s="264"/>
      <c r="Y395" s="264"/>
      <c r="Z395" s="264"/>
      <c r="AA395" s="264"/>
    </row>
    <row r="396" spans="1:27" s="23" customFormat="1" ht="15" customHeight="1" x14ac:dyDescent="0.2">
      <c r="A396" s="419"/>
      <c r="B396" s="422"/>
      <c r="C396" s="384"/>
      <c r="D396" s="378"/>
      <c r="E396" s="375"/>
      <c r="F396" s="376"/>
      <c r="G396" s="146" t="s">
        <v>65</v>
      </c>
      <c r="H396" s="63">
        <f>+H397+H398</f>
        <v>2.4</v>
      </c>
      <c r="I396" s="35">
        <f t="shared" ref="I396:Q396" si="138">+I397+I398</f>
        <v>0</v>
      </c>
      <c r="J396" s="35">
        <f t="shared" si="138"/>
        <v>0</v>
      </c>
      <c r="K396" s="37">
        <f t="shared" si="138"/>
        <v>2.4</v>
      </c>
      <c r="L396" s="63">
        <f t="shared" si="138"/>
        <v>5.84</v>
      </c>
      <c r="M396" s="35">
        <f t="shared" si="138"/>
        <v>0</v>
      </c>
      <c r="N396" s="35">
        <f t="shared" si="138"/>
        <v>0</v>
      </c>
      <c r="O396" s="36">
        <f t="shared" si="138"/>
        <v>5.84</v>
      </c>
      <c r="P396" s="38">
        <f t="shared" si="138"/>
        <v>1.46</v>
      </c>
      <c r="Q396" s="53">
        <f t="shared" si="138"/>
        <v>0</v>
      </c>
      <c r="R396" s="377"/>
      <c r="S396" s="370"/>
      <c r="T396" s="370"/>
      <c r="U396" s="371"/>
      <c r="V396" s="249"/>
      <c r="W396" s="264"/>
      <c r="X396" s="264"/>
      <c r="Y396" s="264"/>
      <c r="Z396" s="264"/>
      <c r="AA396" s="264"/>
    </row>
    <row r="397" spans="1:27" ht="15" customHeight="1" x14ac:dyDescent="0.2">
      <c r="A397" s="419"/>
      <c r="B397" s="422"/>
      <c r="C397" s="384"/>
      <c r="D397" s="378"/>
      <c r="E397" s="375"/>
      <c r="F397" s="376"/>
      <c r="G397" s="147" t="s">
        <v>137</v>
      </c>
      <c r="H397" s="62">
        <v>2.4</v>
      </c>
      <c r="I397" s="229"/>
      <c r="J397" s="229"/>
      <c r="K397" s="231">
        <v>2.4</v>
      </c>
      <c r="L397" s="62"/>
      <c r="M397" s="229"/>
      <c r="N397" s="229"/>
      <c r="O397" s="41"/>
      <c r="P397" s="74"/>
      <c r="Q397" s="174"/>
      <c r="R397" s="377"/>
      <c r="S397" s="370"/>
      <c r="T397" s="370"/>
      <c r="U397" s="371"/>
    </row>
    <row r="398" spans="1:27" ht="15" customHeight="1" x14ac:dyDescent="0.2">
      <c r="A398" s="419"/>
      <c r="B398" s="422"/>
      <c r="C398" s="384"/>
      <c r="D398" s="378"/>
      <c r="E398" s="375"/>
      <c r="F398" s="376"/>
      <c r="G398" s="147" t="s">
        <v>82</v>
      </c>
      <c r="H398" s="62"/>
      <c r="I398" s="229"/>
      <c r="J398" s="229"/>
      <c r="K398" s="231"/>
      <c r="L398" s="62">
        <v>5.84</v>
      </c>
      <c r="M398" s="229"/>
      <c r="N398" s="229"/>
      <c r="O398" s="41">
        <v>5.84</v>
      </c>
      <c r="P398" s="74">
        <v>1.46</v>
      </c>
      <c r="Q398" s="174"/>
      <c r="R398" s="377"/>
      <c r="S398" s="370"/>
      <c r="T398" s="370"/>
      <c r="U398" s="371"/>
      <c r="V398" s="342"/>
      <c r="W398" s="373"/>
      <c r="X398" s="373"/>
      <c r="Y398" s="373"/>
      <c r="Z398" s="373"/>
      <c r="AA398" s="373"/>
    </row>
    <row r="399" spans="1:27" ht="15" customHeight="1" x14ac:dyDescent="0.2">
      <c r="A399" s="419"/>
      <c r="B399" s="422"/>
      <c r="C399" s="384"/>
      <c r="D399" s="378"/>
      <c r="E399" s="375"/>
      <c r="F399" s="376"/>
      <c r="G399" s="145" t="s">
        <v>46</v>
      </c>
      <c r="H399" s="62"/>
      <c r="I399" s="229"/>
      <c r="J399" s="229"/>
      <c r="K399" s="231"/>
      <c r="L399" s="62"/>
      <c r="M399" s="229"/>
      <c r="N399" s="229"/>
      <c r="O399" s="41"/>
      <c r="P399" s="32"/>
      <c r="Q399" s="39"/>
      <c r="R399" s="377"/>
      <c r="S399" s="370"/>
      <c r="T399" s="370"/>
      <c r="U399" s="371"/>
    </row>
    <row r="400" spans="1:27" ht="15" customHeight="1" x14ac:dyDescent="0.2">
      <c r="A400" s="419"/>
      <c r="B400" s="422"/>
      <c r="C400" s="384"/>
      <c r="D400" s="378"/>
      <c r="E400" s="375"/>
      <c r="F400" s="376"/>
      <c r="G400" s="145" t="s">
        <v>84</v>
      </c>
      <c r="H400" s="62"/>
      <c r="I400" s="229"/>
      <c r="J400" s="229"/>
      <c r="K400" s="231"/>
      <c r="L400" s="62"/>
      <c r="M400" s="229"/>
      <c r="N400" s="229"/>
      <c r="O400" s="231"/>
      <c r="P400" s="183"/>
      <c r="Q400" s="39"/>
      <c r="R400" s="377"/>
      <c r="S400" s="370"/>
      <c r="T400" s="370"/>
      <c r="U400" s="371"/>
    </row>
    <row r="401" spans="1:27" ht="15" customHeight="1" x14ac:dyDescent="0.2">
      <c r="A401" s="419"/>
      <c r="B401" s="422"/>
      <c r="C401" s="384"/>
      <c r="D401" s="378"/>
      <c r="E401" s="375"/>
      <c r="F401" s="376"/>
      <c r="G401" s="148" t="s">
        <v>13</v>
      </c>
      <c r="H401" s="45">
        <f>+H394+H395+H396+H399+H400</f>
        <v>16.2</v>
      </c>
      <c r="I401" s="45">
        <f t="shared" ref="I401:Q401" si="139">+I394+I395+I396+I399+I400</f>
        <v>0</v>
      </c>
      <c r="J401" s="45">
        <f t="shared" si="139"/>
        <v>0</v>
      </c>
      <c r="K401" s="49">
        <f t="shared" si="139"/>
        <v>16.2</v>
      </c>
      <c r="L401" s="45">
        <f t="shared" si="139"/>
        <v>38.94</v>
      </c>
      <c r="M401" s="45">
        <f t="shared" si="139"/>
        <v>0</v>
      </c>
      <c r="N401" s="45">
        <f t="shared" si="139"/>
        <v>0</v>
      </c>
      <c r="O401" s="49">
        <f t="shared" si="139"/>
        <v>38.94</v>
      </c>
      <c r="P401" s="45">
        <f t="shared" si="139"/>
        <v>9.73</v>
      </c>
      <c r="Q401" s="45">
        <f t="shared" si="139"/>
        <v>0</v>
      </c>
      <c r="R401" s="377"/>
      <c r="S401" s="44">
        <v>0</v>
      </c>
      <c r="T401" s="44">
        <v>0</v>
      </c>
      <c r="U401" s="49">
        <v>0</v>
      </c>
    </row>
    <row r="402" spans="1:27" s="167" customFormat="1" ht="15" customHeight="1" x14ac:dyDescent="0.2">
      <c r="A402" s="477" t="s">
        <v>18</v>
      </c>
      <c r="B402" s="422" t="s">
        <v>21</v>
      </c>
      <c r="C402" s="384">
        <v>14</v>
      </c>
      <c r="D402" s="378" t="s">
        <v>238</v>
      </c>
      <c r="E402" s="375" t="s">
        <v>64</v>
      </c>
      <c r="F402" s="376">
        <v>1</v>
      </c>
      <c r="G402" s="205" t="s">
        <v>41</v>
      </c>
      <c r="H402" s="62">
        <v>57.03</v>
      </c>
      <c r="I402" s="229"/>
      <c r="J402" s="229"/>
      <c r="K402" s="231">
        <v>57.03</v>
      </c>
      <c r="L402" s="62"/>
      <c r="M402" s="229"/>
      <c r="N402" s="229"/>
      <c r="O402" s="231"/>
      <c r="P402" s="183"/>
      <c r="Q402" s="39"/>
      <c r="R402" s="411" t="s">
        <v>239</v>
      </c>
      <c r="S402" s="307"/>
      <c r="T402" s="307"/>
      <c r="U402" s="310"/>
      <c r="V402" s="249"/>
      <c r="W402" s="264"/>
      <c r="X402" s="264"/>
      <c r="Y402" s="264"/>
      <c r="Z402" s="264"/>
      <c r="AA402" s="264"/>
    </row>
    <row r="403" spans="1:27" s="167" customFormat="1" ht="15" customHeight="1" x14ac:dyDescent="0.2">
      <c r="A403" s="477"/>
      <c r="B403" s="422"/>
      <c r="C403" s="384"/>
      <c r="D403" s="378"/>
      <c r="E403" s="375"/>
      <c r="F403" s="376"/>
      <c r="G403" s="145" t="s">
        <v>88</v>
      </c>
      <c r="H403" s="62"/>
      <c r="I403" s="229"/>
      <c r="J403" s="229"/>
      <c r="K403" s="231"/>
      <c r="L403" s="62"/>
      <c r="M403" s="229"/>
      <c r="N403" s="229"/>
      <c r="O403" s="41"/>
      <c r="P403" s="32"/>
      <c r="Q403" s="39"/>
      <c r="R403" s="385"/>
      <c r="S403" s="308"/>
      <c r="T403" s="308"/>
      <c r="U403" s="311"/>
      <c r="V403" s="249"/>
      <c r="W403" s="264"/>
      <c r="X403" s="264"/>
      <c r="Y403" s="264"/>
      <c r="Z403" s="264"/>
      <c r="AA403" s="264"/>
    </row>
    <row r="404" spans="1:27" s="167" customFormat="1" ht="15" customHeight="1" x14ac:dyDescent="0.2">
      <c r="A404" s="477"/>
      <c r="B404" s="422"/>
      <c r="C404" s="384"/>
      <c r="D404" s="378"/>
      <c r="E404" s="375"/>
      <c r="F404" s="376"/>
      <c r="G404" s="146" t="s">
        <v>65</v>
      </c>
      <c r="H404" s="63">
        <f>+H405+H406</f>
        <v>10.06</v>
      </c>
      <c r="I404" s="63">
        <f t="shared" ref="I404:Q404" si="140">+I405+I406</f>
        <v>0</v>
      </c>
      <c r="J404" s="63">
        <f t="shared" si="140"/>
        <v>0</v>
      </c>
      <c r="K404" s="37">
        <f t="shared" si="140"/>
        <v>10.06</v>
      </c>
      <c r="L404" s="63">
        <f t="shared" si="140"/>
        <v>0</v>
      </c>
      <c r="M404" s="63">
        <f t="shared" si="140"/>
        <v>0</v>
      </c>
      <c r="N404" s="63">
        <f t="shared" si="140"/>
        <v>0</v>
      </c>
      <c r="O404" s="63">
        <f t="shared" si="140"/>
        <v>0</v>
      </c>
      <c r="P404" s="63">
        <f t="shared" si="140"/>
        <v>0</v>
      </c>
      <c r="Q404" s="63">
        <f t="shared" si="140"/>
        <v>0</v>
      </c>
      <c r="R404" s="385"/>
      <c r="S404" s="308"/>
      <c r="T404" s="308"/>
      <c r="U404" s="311"/>
      <c r="V404" s="249"/>
      <c r="W404" s="264"/>
      <c r="X404" s="264"/>
      <c r="Y404" s="264"/>
      <c r="Z404" s="264"/>
      <c r="AA404" s="264"/>
    </row>
    <row r="405" spans="1:27" ht="15" customHeight="1" x14ac:dyDescent="0.2">
      <c r="A405" s="477"/>
      <c r="B405" s="422"/>
      <c r="C405" s="384"/>
      <c r="D405" s="378"/>
      <c r="E405" s="375"/>
      <c r="F405" s="376"/>
      <c r="G405" s="147" t="s">
        <v>137</v>
      </c>
      <c r="H405" s="62"/>
      <c r="I405" s="229"/>
      <c r="J405" s="229"/>
      <c r="K405" s="231"/>
      <c r="L405" s="62"/>
      <c r="M405" s="229"/>
      <c r="N405" s="229"/>
      <c r="O405" s="41"/>
      <c r="P405" s="32"/>
      <c r="Q405" s="39"/>
      <c r="R405" s="385"/>
      <c r="S405" s="308"/>
      <c r="T405" s="308"/>
      <c r="U405" s="311"/>
    </row>
    <row r="406" spans="1:27" ht="15" customHeight="1" x14ac:dyDescent="0.2">
      <c r="A406" s="477"/>
      <c r="B406" s="422"/>
      <c r="C406" s="384"/>
      <c r="D406" s="378"/>
      <c r="E406" s="375"/>
      <c r="F406" s="376"/>
      <c r="G406" s="147" t="s">
        <v>82</v>
      </c>
      <c r="H406" s="62">
        <v>10.06</v>
      </c>
      <c r="I406" s="229"/>
      <c r="J406" s="229"/>
      <c r="K406" s="231">
        <v>10.06</v>
      </c>
      <c r="L406" s="62"/>
      <c r="M406" s="229"/>
      <c r="N406" s="229"/>
      <c r="O406" s="41"/>
      <c r="P406" s="32"/>
      <c r="Q406" s="39"/>
      <c r="R406" s="385"/>
      <c r="S406" s="308"/>
      <c r="T406" s="308"/>
      <c r="U406" s="311"/>
      <c r="V406" s="342"/>
      <c r="W406" s="342"/>
      <c r="X406" s="342"/>
      <c r="Y406" s="342"/>
      <c r="Z406" s="342"/>
    </row>
    <row r="407" spans="1:27" ht="15" customHeight="1" x14ac:dyDescent="0.2">
      <c r="A407" s="477"/>
      <c r="B407" s="422"/>
      <c r="C407" s="384"/>
      <c r="D407" s="378"/>
      <c r="E407" s="375"/>
      <c r="F407" s="376"/>
      <c r="G407" s="145" t="s">
        <v>46</v>
      </c>
      <c r="H407" s="62"/>
      <c r="I407" s="229"/>
      <c r="J407" s="229"/>
      <c r="K407" s="231"/>
      <c r="L407" s="72"/>
      <c r="M407" s="168"/>
      <c r="N407" s="168"/>
      <c r="O407" s="78"/>
      <c r="P407" s="32"/>
      <c r="Q407" s="39"/>
      <c r="R407" s="385"/>
      <c r="S407" s="308"/>
      <c r="T407" s="308"/>
      <c r="U407" s="311"/>
    </row>
    <row r="408" spans="1:27" ht="15" customHeight="1" x14ac:dyDescent="0.2">
      <c r="A408" s="477"/>
      <c r="B408" s="422"/>
      <c r="C408" s="384"/>
      <c r="D408" s="378"/>
      <c r="E408" s="375"/>
      <c r="F408" s="376"/>
      <c r="G408" s="145" t="s">
        <v>84</v>
      </c>
      <c r="H408" s="62">
        <v>20.84</v>
      </c>
      <c r="I408" s="229"/>
      <c r="J408" s="229"/>
      <c r="K408" s="231">
        <v>20.84</v>
      </c>
      <c r="L408" s="72"/>
      <c r="M408" s="168"/>
      <c r="N408" s="168"/>
      <c r="O408" s="78"/>
      <c r="P408" s="32"/>
      <c r="Q408" s="39"/>
      <c r="R408" s="385"/>
      <c r="S408" s="309"/>
      <c r="T408" s="309"/>
      <c r="U408" s="312"/>
    </row>
    <row r="409" spans="1:27" ht="15" customHeight="1" x14ac:dyDescent="0.2">
      <c r="A409" s="477"/>
      <c r="B409" s="422"/>
      <c r="C409" s="384"/>
      <c r="D409" s="378"/>
      <c r="E409" s="375"/>
      <c r="F409" s="376"/>
      <c r="G409" s="148" t="s">
        <v>13</v>
      </c>
      <c r="H409" s="66">
        <f>+H402+H403+H404+H407+H408</f>
        <v>87.93</v>
      </c>
      <c r="I409" s="66">
        <f t="shared" ref="I409:Q409" si="141">+I402+I403+I404+I407+I408</f>
        <v>0</v>
      </c>
      <c r="J409" s="66">
        <f t="shared" si="141"/>
        <v>0</v>
      </c>
      <c r="K409" s="56">
        <f t="shared" si="141"/>
        <v>87.93</v>
      </c>
      <c r="L409" s="66">
        <f t="shared" si="141"/>
        <v>0</v>
      </c>
      <c r="M409" s="66">
        <f t="shared" si="141"/>
        <v>0</v>
      </c>
      <c r="N409" s="66">
        <f t="shared" si="141"/>
        <v>0</v>
      </c>
      <c r="O409" s="56">
        <f t="shared" si="141"/>
        <v>0</v>
      </c>
      <c r="P409" s="66">
        <f t="shared" si="141"/>
        <v>0</v>
      </c>
      <c r="Q409" s="66">
        <f t="shared" si="141"/>
        <v>0</v>
      </c>
      <c r="R409" s="412"/>
      <c r="S409" s="44">
        <v>0.62</v>
      </c>
      <c r="T409" s="44">
        <v>0</v>
      </c>
      <c r="U409" s="49">
        <v>0</v>
      </c>
    </row>
    <row r="410" spans="1:27" s="177" customFormat="1" ht="15" customHeight="1" x14ac:dyDescent="0.2">
      <c r="A410" s="477" t="s">
        <v>18</v>
      </c>
      <c r="B410" s="422" t="s">
        <v>21</v>
      </c>
      <c r="C410" s="384">
        <v>15</v>
      </c>
      <c r="D410" s="378" t="s">
        <v>240</v>
      </c>
      <c r="E410" s="375" t="s">
        <v>64</v>
      </c>
      <c r="F410" s="376">
        <v>1</v>
      </c>
      <c r="G410" s="205" t="s">
        <v>41</v>
      </c>
      <c r="H410" s="62"/>
      <c r="I410" s="229"/>
      <c r="J410" s="229"/>
      <c r="K410" s="231"/>
      <c r="L410" s="62"/>
      <c r="M410" s="229"/>
      <c r="N410" s="229"/>
      <c r="O410" s="231"/>
      <c r="P410" s="183"/>
      <c r="Q410" s="39"/>
      <c r="R410" s="411" t="s">
        <v>144</v>
      </c>
      <c r="S410" s="307">
        <v>100</v>
      </c>
      <c r="T410" s="307">
        <v>100</v>
      </c>
      <c r="U410" s="310">
        <v>100</v>
      </c>
      <c r="V410" s="249"/>
      <c r="W410" s="264"/>
      <c r="X410" s="264"/>
      <c r="Y410" s="264"/>
      <c r="Z410" s="264"/>
      <c r="AA410" s="264"/>
    </row>
    <row r="411" spans="1:27" s="177" customFormat="1" ht="15" customHeight="1" x14ac:dyDescent="0.2">
      <c r="A411" s="477"/>
      <c r="B411" s="422"/>
      <c r="C411" s="384"/>
      <c r="D411" s="378"/>
      <c r="E411" s="375"/>
      <c r="F411" s="376"/>
      <c r="G411" s="145" t="s">
        <v>88</v>
      </c>
      <c r="H411" s="62"/>
      <c r="I411" s="229"/>
      <c r="J411" s="229"/>
      <c r="K411" s="231"/>
      <c r="L411" s="62"/>
      <c r="M411" s="229"/>
      <c r="N411" s="229"/>
      <c r="O411" s="41"/>
      <c r="P411" s="32"/>
      <c r="Q411" s="39"/>
      <c r="R411" s="385"/>
      <c r="S411" s="308"/>
      <c r="T411" s="308"/>
      <c r="U411" s="311"/>
      <c r="V411" s="249"/>
      <c r="W411" s="264"/>
      <c r="X411" s="264"/>
      <c r="Y411" s="264"/>
      <c r="Z411" s="264"/>
      <c r="AA411" s="264"/>
    </row>
    <row r="412" spans="1:27" s="177" customFormat="1" ht="15" customHeight="1" x14ac:dyDescent="0.2">
      <c r="A412" s="477"/>
      <c r="B412" s="422"/>
      <c r="C412" s="384"/>
      <c r="D412" s="378"/>
      <c r="E412" s="375"/>
      <c r="F412" s="376"/>
      <c r="G412" s="146" t="s">
        <v>65</v>
      </c>
      <c r="H412" s="63">
        <f>+H413+H414</f>
        <v>63.4</v>
      </c>
      <c r="I412" s="63">
        <f t="shared" ref="I412:K412" si="142">+I413+I414</f>
        <v>63.4</v>
      </c>
      <c r="J412" s="63">
        <f t="shared" si="142"/>
        <v>0</v>
      </c>
      <c r="K412" s="37">
        <f t="shared" si="142"/>
        <v>0</v>
      </c>
      <c r="L412" s="63">
        <f>+L413+L414</f>
        <v>63.4</v>
      </c>
      <c r="M412" s="63">
        <f t="shared" ref="M412:Q412" si="143">+M413+M414</f>
        <v>63.4</v>
      </c>
      <c r="N412" s="63">
        <f t="shared" si="143"/>
        <v>0</v>
      </c>
      <c r="O412" s="63">
        <f t="shared" si="143"/>
        <v>0</v>
      </c>
      <c r="P412" s="38">
        <f t="shared" si="143"/>
        <v>63.4</v>
      </c>
      <c r="Q412" s="53">
        <f t="shared" si="143"/>
        <v>63.2</v>
      </c>
      <c r="R412" s="385"/>
      <c r="S412" s="308"/>
      <c r="T412" s="308"/>
      <c r="U412" s="311"/>
      <c r="V412" s="249"/>
      <c r="W412" s="264"/>
      <c r="X412" s="264"/>
      <c r="Y412" s="264"/>
      <c r="Z412" s="264"/>
      <c r="AA412" s="264"/>
    </row>
    <row r="413" spans="1:27" ht="15" customHeight="1" x14ac:dyDescent="0.2">
      <c r="A413" s="477"/>
      <c r="B413" s="422"/>
      <c r="C413" s="384"/>
      <c r="D413" s="378"/>
      <c r="E413" s="375"/>
      <c r="F413" s="376"/>
      <c r="G413" s="147" t="s">
        <v>137</v>
      </c>
      <c r="H413" s="62">
        <v>63.4</v>
      </c>
      <c r="I413" s="62">
        <v>63.4</v>
      </c>
      <c r="J413" s="62"/>
      <c r="K413" s="231"/>
      <c r="L413" s="62">
        <v>63.4</v>
      </c>
      <c r="M413" s="229">
        <v>63.4</v>
      </c>
      <c r="N413" s="229"/>
      <c r="O413" s="41"/>
      <c r="P413" s="32">
        <v>63.4</v>
      </c>
      <c r="Q413" s="39">
        <v>63.2</v>
      </c>
      <c r="R413" s="385"/>
      <c r="S413" s="308"/>
      <c r="T413" s="308"/>
      <c r="U413" s="311"/>
    </row>
    <row r="414" spans="1:27" ht="15" customHeight="1" x14ac:dyDescent="0.2">
      <c r="A414" s="477"/>
      <c r="B414" s="422"/>
      <c r="C414" s="384"/>
      <c r="D414" s="378"/>
      <c r="E414" s="375"/>
      <c r="F414" s="376"/>
      <c r="G414" s="147" t="s">
        <v>82</v>
      </c>
      <c r="H414" s="62"/>
      <c r="I414" s="229"/>
      <c r="J414" s="229"/>
      <c r="K414" s="231"/>
      <c r="L414" s="62"/>
      <c r="M414" s="229"/>
      <c r="N414" s="229"/>
      <c r="O414" s="41"/>
      <c r="P414" s="32"/>
      <c r="Q414" s="39"/>
      <c r="R414" s="385"/>
      <c r="S414" s="308"/>
      <c r="T414" s="308"/>
      <c r="U414" s="311"/>
      <c r="V414" s="342"/>
      <c r="W414" s="342"/>
      <c r="X414" s="342"/>
      <c r="Y414" s="342"/>
      <c r="Z414" s="342"/>
    </row>
    <row r="415" spans="1:27" ht="15" customHeight="1" x14ac:dyDescent="0.2">
      <c r="A415" s="477"/>
      <c r="B415" s="422"/>
      <c r="C415" s="384"/>
      <c r="D415" s="378"/>
      <c r="E415" s="375"/>
      <c r="F415" s="376"/>
      <c r="G415" s="145" t="s">
        <v>46</v>
      </c>
      <c r="H415" s="62"/>
      <c r="I415" s="229"/>
      <c r="J415" s="229"/>
      <c r="K415" s="231"/>
      <c r="L415" s="72"/>
      <c r="M415" s="168"/>
      <c r="N415" s="168"/>
      <c r="O415" s="78"/>
      <c r="P415" s="32"/>
      <c r="Q415" s="39"/>
      <c r="R415" s="385"/>
      <c r="S415" s="308"/>
      <c r="T415" s="308"/>
      <c r="U415" s="311"/>
    </row>
    <row r="416" spans="1:27" ht="15" customHeight="1" x14ac:dyDescent="0.2">
      <c r="A416" s="477"/>
      <c r="B416" s="422"/>
      <c r="C416" s="384"/>
      <c r="D416" s="378"/>
      <c r="E416" s="375"/>
      <c r="F416" s="376"/>
      <c r="G416" s="145" t="s">
        <v>84</v>
      </c>
      <c r="H416" s="62">
        <v>30</v>
      </c>
      <c r="I416" s="229"/>
      <c r="J416" s="229"/>
      <c r="K416" s="231">
        <v>30</v>
      </c>
      <c r="L416" s="72">
        <v>30</v>
      </c>
      <c r="M416" s="168">
        <v>30</v>
      </c>
      <c r="N416" s="168"/>
      <c r="O416" s="78"/>
      <c r="P416" s="32">
        <v>30</v>
      </c>
      <c r="Q416" s="39">
        <v>30</v>
      </c>
      <c r="R416" s="385"/>
      <c r="S416" s="309"/>
      <c r="T416" s="309"/>
      <c r="U416" s="312"/>
    </row>
    <row r="417" spans="1:27" ht="15" customHeight="1" x14ac:dyDescent="0.2">
      <c r="A417" s="477"/>
      <c r="B417" s="422"/>
      <c r="C417" s="384"/>
      <c r="D417" s="378"/>
      <c r="E417" s="375"/>
      <c r="F417" s="376"/>
      <c r="G417" s="148" t="s">
        <v>13</v>
      </c>
      <c r="H417" s="175">
        <f>+H410+H411+H412+H415+H416</f>
        <v>93.4</v>
      </c>
      <c r="I417" s="175">
        <f t="shared" ref="I417:Q417" si="144">+I410+I411+I412+I415+I416</f>
        <v>63.4</v>
      </c>
      <c r="J417" s="175">
        <f t="shared" si="144"/>
        <v>0</v>
      </c>
      <c r="K417" s="225">
        <f t="shared" si="144"/>
        <v>30</v>
      </c>
      <c r="L417" s="175">
        <f t="shared" si="144"/>
        <v>93.4</v>
      </c>
      <c r="M417" s="175">
        <f t="shared" si="144"/>
        <v>93.4</v>
      </c>
      <c r="N417" s="175">
        <f t="shared" si="144"/>
        <v>0</v>
      </c>
      <c r="O417" s="242">
        <f t="shared" si="144"/>
        <v>0</v>
      </c>
      <c r="P417" s="175">
        <f t="shared" si="144"/>
        <v>93.4</v>
      </c>
      <c r="Q417" s="175">
        <f t="shared" si="144"/>
        <v>93.2</v>
      </c>
      <c r="R417" s="412"/>
      <c r="S417" s="44">
        <v>100</v>
      </c>
      <c r="T417" s="44">
        <v>100</v>
      </c>
      <c r="U417" s="49">
        <v>100</v>
      </c>
    </row>
    <row r="418" spans="1:27" s="163" customFormat="1" ht="15" customHeight="1" x14ac:dyDescent="0.2">
      <c r="A418" s="477" t="s">
        <v>18</v>
      </c>
      <c r="B418" s="422" t="s">
        <v>21</v>
      </c>
      <c r="C418" s="384">
        <v>16</v>
      </c>
      <c r="D418" s="368" t="s">
        <v>231</v>
      </c>
      <c r="E418" s="375" t="s">
        <v>64</v>
      </c>
      <c r="F418" s="376">
        <v>1</v>
      </c>
      <c r="G418" s="205" t="s">
        <v>41</v>
      </c>
      <c r="H418" s="62"/>
      <c r="I418" s="229"/>
      <c r="J418" s="229"/>
      <c r="K418" s="231"/>
      <c r="L418" s="62">
        <v>99.77</v>
      </c>
      <c r="M418" s="229"/>
      <c r="N418" s="229"/>
      <c r="O418" s="231">
        <v>99.77</v>
      </c>
      <c r="P418" s="183">
        <v>99.77</v>
      </c>
      <c r="Q418" s="39"/>
      <c r="R418" s="411" t="s">
        <v>59</v>
      </c>
      <c r="S418" s="307"/>
      <c r="T418" s="307">
        <v>0.33</v>
      </c>
      <c r="U418" s="310"/>
      <c r="V418" s="249"/>
      <c r="W418" s="264"/>
      <c r="X418" s="264"/>
      <c r="Y418" s="264"/>
      <c r="Z418" s="264"/>
      <c r="AA418" s="264"/>
    </row>
    <row r="419" spans="1:27" s="163" customFormat="1" ht="15" customHeight="1" x14ac:dyDescent="0.2">
      <c r="A419" s="477"/>
      <c r="B419" s="422"/>
      <c r="C419" s="384"/>
      <c r="D419" s="368"/>
      <c r="E419" s="375"/>
      <c r="F419" s="376"/>
      <c r="G419" s="145" t="s">
        <v>88</v>
      </c>
      <c r="H419" s="62"/>
      <c r="I419" s="229"/>
      <c r="J419" s="229"/>
      <c r="K419" s="231"/>
      <c r="L419" s="62"/>
      <c r="M419" s="229"/>
      <c r="N419" s="229"/>
      <c r="O419" s="231"/>
      <c r="P419" s="183"/>
      <c r="Q419" s="39"/>
      <c r="R419" s="385"/>
      <c r="S419" s="308"/>
      <c r="T419" s="308"/>
      <c r="U419" s="311"/>
      <c r="V419" s="249"/>
      <c r="W419" s="264"/>
      <c r="X419" s="264"/>
      <c r="Y419" s="264"/>
      <c r="Z419" s="264"/>
      <c r="AA419" s="264"/>
    </row>
    <row r="420" spans="1:27" s="163" customFormat="1" ht="15" customHeight="1" x14ac:dyDescent="0.2">
      <c r="A420" s="477"/>
      <c r="B420" s="422"/>
      <c r="C420" s="384"/>
      <c r="D420" s="368"/>
      <c r="E420" s="375"/>
      <c r="F420" s="376"/>
      <c r="G420" s="146" t="s">
        <v>65</v>
      </c>
      <c r="H420" s="63">
        <f>+H421+H422</f>
        <v>0</v>
      </c>
      <c r="I420" s="63">
        <f t="shared" ref="I420:Q420" si="145">+I421+I422</f>
        <v>0</v>
      </c>
      <c r="J420" s="63">
        <f t="shared" si="145"/>
        <v>0</v>
      </c>
      <c r="K420" s="37">
        <f t="shared" si="145"/>
        <v>0</v>
      </c>
      <c r="L420" s="63">
        <f t="shared" si="145"/>
        <v>8.81</v>
      </c>
      <c r="M420" s="63">
        <f t="shared" si="145"/>
        <v>0</v>
      </c>
      <c r="N420" s="63">
        <f t="shared" si="145"/>
        <v>0</v>
      </c>
      <c r="O420" s="37">
        <f t="shared" si="145"/>
        <v>8.81</v>
      </c>
      <c r="P420" s="63">
        <f t="shared" si="145"/>
        <v>8.81</v>
      </c>
      <c r="Q420" s="63">
        <f t="shared" si="145"/>
        <v>0</v>
      </c>
      <c r="R420" s="385"/>
      <c r="S420" s="308"/>
      <c r="T420" s="308"/>
      <c r="U420" s="311"/>
      <c r="V420" s="249"/>
      <c r="W420" s="264"/>
      <c r="X420" s="264"/>
      <c r="Y420" s="264"/>
      <c r="Z420" s="264"/>
      <c r="AA420" s="264"/>
    </row>
    <row r="421" spans="1:27" ht="15" customHeight="1" x14ac:dyDescent="0.2">
      <c r="A421" s="477"/>
      <c r="B421" s="422"/>
      <c r="C421" s="384"/>
      <c r="D421" s="368"/>
      <c r="E421" s="375"/>
      <c r="F421" s="376"/>
      <c r="G421" s="147" t="s">
        <v>137</v>
      </c>
      <c r="H421" s="62"/>
      <c r="I421" s="62"/>
      <c r="J421" s="62"/>
      <c r="K421" s="231"/>
      <c r="L421" s="62"/>
      <c r="M421" s="229"/>
      <c r="N421" s="229"/>
      <c r="O421" s="231"/>
      <c r="P421" s="183"/>
      <c r="Q421" s="39"/>
      <c r="R421" s="385"/>
      <c r="S421" s="308"/>
      <c r="T421" s="308"/>
      <c r="U421" s="311"/>
    </row>
    <row r="422" spans="1:27" ht="15" customHeight="1" x14ac:dyDescent="0.2">
      <c r="A422" s="477"/>
      <c r="B422" s="422"/>
      <c r="C422" s="384"/>
      <c r="D422" s="368"/>
      <c r="E422" s="375"/>
      <c r="F422" s="376"/>
      <c r="G422" s="147" t="s">
        <v>82</v>
      </c>
      <c r="H422" s="62"/>
      <c r="I422" s="229"/>
      <c r="J422" s="229"/>
      <c r="K422" s="231"/>
      <c r="L422" s="62">
        <v>8.81</v>
      </c>
      <c r="M422" s="229"/>
      <c r="N422" s="229"/>
      <c r="O422" s="41">
        <v>8.81</v>
      </c>
      <c r="P422" s="32">
        <v>8.81</v>
      </c>
      <c r="Q422" s="39"/>
      <c r="R422" s="385"/>
      <c r="S422" s="308"/>
      <c r="T422" s="308"/>
      <c r="U422" s="311"/>
      <c r="V422" s="342"/>
      <c r="W422" s="342"/>
      <c r="X422" s="342"/>
      <c r="Y422" s="342"/>
      <c r="Z422" s="342"/>
    </row>
    <row r="423" spans="1:27" ht="15" customHeight="1" x14ac:dyDescent="0.2">
      <c r="A423" s="477"/>
      <c r="B423" s="422"/>
      <c r="C423" s="384"/>
      <c r="D423" s="368"/>
      <c r="E423" s="375"/>
      <c r="F423" s="376"/>
      <c r="G423" s="145" t="s">
        <v>46</v>
      </c>
      <c r="H423" s="62"/>
      <c r="I423" s="229"/>
      <c r="J423" s="229"/>
      <c r="K423" s="231"/>
      <c r="L423" s="72"/>
      <c r="M423" s="168"/>
      <c r="N423" s="168"/>
      <c r="O423" s="78"/>
      <c r="P423" s="32"/>
      <c r="Q423" s="39"/>
      <c r="R423" s="385"/>
      <c r="S423" s="308"/>
      <c r="T423" s="308"/>
      <c r="U423" s="311"/>
    </row>
    <row r="424" spans="1:27" ht="15" customHeight="1" x14ac:dyDescent="0.2">
      <c r="A424" s="477"/>
      <c r="B424" s="422"/>
      <c r="C424" s="384"/>
      <c r="D424" s="368"/>
      <c r="E424" s="375"/>
      <c r="F424" s="376"/>
      <c r="G424" s="145" t="s">
        <v>84</v>
      </c>
      <c r="H424" s="62"/>
      <c r="I424" s="229"/>
      <c r="J424" s="229"/>
      <c r="K424" s="231"/>
      <c r="L424" s="72">
        <v>173.23</v>
      </c>
      <c r="M424" s="168"/>
      <c r="N424" s="168"/>
      <c r="O424" s="78">
        <v>173.23</v>
      </c>
      <c r="P424" s="32">
        <v>173.23</v>
      </c>
      <c r="Q424" s="39"/>
      <c r="R424" s="385"/>
      <c r="S424" s="309"/>
      <c r="T424" s="309"/>
      <c r="U424" s="312"/>
    </row>
    <row r="425" spans="1:27" ht="15" customHeight="1" thickBot="1" x14ac:dyDescent="0.25">
      <c r="A425" s="477"/>
      <c r="B425" s="422"/>
      <c r="C425" s="384"/>
      <c r="D425" s="368"/>
      <c r="E425" s="375"/>
      <c r="F425" s="376"/>
      <c r="G425" s="148" t="s">
        <v>13</v>
      </c>
      <c r="H425" s="222">
        <f>+H418+H419+H420+H423+H424</f>
        <v>0</v>
      </c>
      <c r="I425" s="222">
        <f t="shared" ref="I425:Q425" si="146">+I418+I419+I420+I423+I424</f>
        <v>0</v>
      </c>
      <c r="J425" s="222">
        <f t="shared" si="146"/>
        <v>0</v>
      </c>
      <c r="K425" s="226">
        <f t="shared" si="146"/>
        <v>0</v>
      </c>
      <c r="L425" s="222">
        <f t="shared" si="146"/>
        <v>281.81</v>
      </c>
      <c r="M425" s="222">
        <f t="shared" si="146"/>
        <v>0</v>
      </c>
      <c r="N425" s="222">
        <f t="shared" si="146"/>
        <v>0</v>
      </c>
      <c r="O425" s="222">
        <f t="shared" si="146"/>
        <v>281.81</v>
      </c>
      <c r="P425" s="222">
        <f t="shared" si="146"/>
        <v>281.81</v>
      </c>
      <c r="Q425" s="222">
        <f t="shared" si="146"/>
        <v>0</v>
      </c>
      <c r="R425" s="539"/>
      <c r="S425" s="132">
        <v>0</v>
      </c>
      <c r="T425" s="132">
        <v>0.33</v>
      </c>
      <c r="U425" s="133">
        <v>0</v>
      </c>
    </row>
    <row r="426" spans="1:27" ht="15" customHeight="1" thickBot="1" x14ac:dyDescent="0.25">
      <c r="A426" s="196" t="s">
        <v>18</v>
      </c>
      <c r="B426" s="197" t="s">
        <v>21</v>
      </c>
      <c r="C426" s="409" t="s">
        <v>14</v>
      </c>
      <c r="D426" s="410"/>
      <c r="E426" s="410"/>
      <c r="F426" s="410"/>
      <c r="G426" s="410"/>
      <c r="H426" s="75">
        <f>+H345+H353+H361+H369+H377+H385+H393+H401+H409+H417+H425</f>
        <v>1614.0500000000004</v>
      </c>
      <c r="I426" s="75">
        <f t="shared" ref="I426:Q426" si="147">+I345+I353+I361+I369+I377+I385+I393+I401+I409+I417+I425</f>
        <v>63.4</v>
      </c>
      <c r="J426" s="75">
        <f t="shared" si="147"/>
        <v>0</v>
      </c>
      <c r="K426" s="75">
        <f t="shared" si="147"/>
        <v>1550.6500000000003</v>
      </c>
      <c r="L426" s="75">
        <f t="shared" si="147"/>
        <v>2425.4</v>
      </c>
      <c r="M426" s="75">
        <f t="shared" si="147"/>
        <v>493.4</v>
      </c>
      <c r="N426" s="75">
        <f t="shared" si="147"/>
        <v>0</v>
      </c>
      <c r="O426" s="75">
        <f t="shared" si="147"/>
        <v>1932</v>
      </c>
      <c r="P426" s="75">
        <f t="shared" si="147"/>
        <v>1280.94</v>
      </c>
      <c r="Q426" s="75">
        <f t="shared" si="147"/>
        <v>989.2</v>
      </c>
      <c r="R426" s="75" t="s">
        <v>24</v>
      </c>
      <c r="S426" s="197" t="s">
        <v>24</v>
      </c>
      <c r="T426" s="197" t="s">
        <v>24</v>
      </c>
      <c r="U426" s="77" t="s">
        <v>24</v>
      </c>
      <c r="W426" s="264">
        <f>+O426+M426</f>
        <v>2425.4</v>
      </c>
    </row>
    <row r="427" spans="1:27" ht="15" customHeight="1" thickBot="1" x14ac:dyDescent="0.25">
      <c r="A427" s="196" t="s">
        <v>18</v>
      </c>
      <c r="B427" s="193" t="s">
        <v>22</v>
      </c>
      <c r="C427" s="413" t="s">
        <v>44</v>
      </c>
      <c r="D427" s="414"/>
      <c r="E427" s="414"/>
      <c r="F427" s="414"/>
      <c r="G427" s="414"/>
      <c r="H427" s="414"/>
      <c r="I427" s="414"/>
      <c r="J427" s="414"/>
      <c r="K427" s="414"/>
      <c r="L427" s="415"/>
      <c r="M427" s="415"/>
      <c r="N427" s="415"/>
      <c r="O427" s="415"/>
      <c r="P427" s="415"/>
      <c r="Q427" s="414"/>
      <c r="R427" s="415"/>
      <c r="S427" s="415"/>
      <c r="T427" s="415"/>
      <c r="U427" s="416"/>
    </row>
    <row r="428" spans="1:27" ht="15" customHeight="1" x14ac:dyDescent="0.2">
      <c r="A428" s="478" t="s">
        <v>18</v>
      </c>
      <c r="B428" s="479" t="s">
        <v>22</v>
      </c>
      <c r="C428" s="458" t="s">
        <v>18</v>
      </c>
      <c r="D428" s="448" t="s">
        <v>70</v>
      </c>
      <c r="E428" s="460" t="s">
        <v>60</v>
      </c>
      <c r="F428" s="354">
        <v>1</v>
      </c>
      <c r="G428" s="28" t="s">
        <v>41</v>
      </c>
      <c r="H428" s="80"/>
      <c r="I428" s="81"/>
      <c r="J428" s="81"/>
      <c r="K428" s="82"/>
      <c r="L428" s="80"/>
      <c r="M428" s="81"/>
      <c r="N428" s="81"/>
      <c r="O428" s="82"/>
      <c r="P428" s="83"/>
      <c r="Q428" s="139"/>
      <c r="R428" s="463" t="s">
        <v>45</v>
      </c>
      <c r="S428" s="407">
        <v>2</v>
      </c>
      <c r="T428" s="407">
        <v>2</v>
      </c>
      <c r="U428" s="417">
        <v>2</v>
      </c>
    </row>
    <row r="429" spans="1:27" ht="15" customHeight="1" x14ac:dyDescent="0.2">
      <c r="A429" s="478"/>
      <c r="B429" s="480"/>
      <c r="C429" s="459"/>
      <c r="D429" s="449"/>
      <c r="E429" s="461"/>
      <c r="F429" s="354"/>
      <c r="G429" s="41" t="s">
        <v>88</v>
      </c>
      <c r="H429" s="110"/>
      <c r="I429" s="72"/>
      <c r="J429" s="168"/>
      <c r="K429" s="78"/>
      <c r="L429" s="110"/>
      <c r="M429" s="72"/>
      <c r="N429" s="168"/>
      <c r="O429" s="78"/>
      <c r="P429" s="74"/>
      <c r="Q429" s="70"/>
      <c r="R429" s="464"/>
      <c r="S429" s="408"/>
      <c r="T429" s="408"/>
      <c r="U429" s="418"/>
    </row>
    <row r="430" spans="1:27" ht="15" customHeight="1" x14ac:dyDescent="0.2">
      <c r="A430" s="478"/>
      <c r="B430" s="480"/>
      <c r="C430" s="459"/>
      <c r="D430" s="449"/>
      <c r="E430" s="461"/>
      <c r="F430" s="354"/>
      <c r="G430" s="52" t="s">
        <v>65</v>
      </c>
      <c r="H430" s="67">
        <f>+H431+H432</f>
        <v>20</v>
      </c>
      <c r="I430" s="71">
        <f t="shared" ref="I430:K430" si="148">+I431+I432</f>
        <v>0</v>
      </c>
      <c r="J430" s="73">
        <f t="shared" si="148"/>
        <v>0</v>
      </c>
      <c r="K430" s="84">
        <f t="shared" si="148"/>
        <v>20</v>
      </c>
      <c r="L430" s="67">
        <f>+L431+L432</f>
        <v>20</v>
      </c>
      <c r="M430" s="71">
        <f t="shared" ref="M430:Q430" si="149">+M431+M432</f>
        <v>0</v>
      </c>
      <c r="N430" s="73">
        <f t="shared" si="149"/>
        <v>0</v>
      </c>
      <c r="O430" s="84">
        <f t="shared" si="149"/>
        <v>20</v>
      </c>
      <c r="P430" s="67">
        <f t="shared" si="149"/>
        <v>20</v>
      </c>
      <c r="Q430" s="68">
        <f t="shared" si="149"/>
        <v>20</v>
      </c>
      <c r="R430" s="464"/>
      <c r="S430" s="408"/>
      <c r="T430" s="408"/>
      <c r="U430" s="418"/>
    </row>
    <row r="431" spans="1:27" ht="15" customHeight="1" x14ac:dyDescent="0.2">
      <c r="A431" s="478"/>
      <c r="B431" s="480"/>
      <c r="C431" s="459"/>
      <c r="D431" s="449"/>
      <c r="E431" s="461"/>
      <c r="F431" s="354"/>
      <c r="G431" s="126" t="s">
        <v>137</v>
      </c>
      <c r="H431" s="110">
        <v>20</v>
      </c>
      <c r="I431" s="168"/>
      <c r="J431" s="168"/>
      <c r="K431" s="189">
        <v>20</v>
      </c>
      <c r="L431" s="72">
        <v>20</v>
      </c>
      <c r="M431" s="168"/>
      <c r="N431" s="168"/>
      <c r="O431" s="78">
        <v>20</v>
      </c>
      <c r="P431" s="74">
        <v>20</v>
      </c>
      <c r="Q431" s="174">
        <v>20</v>
      </c>
      <c r="R431" s="464"/>
      <c r="S431" s="408"/>
      <c r="T431" s="408"/>
      <c r="U431" s="418"/>
    </row>
    <row r="432" spans="1:27" ht="15" customHeight="1" x14ac:dyDescent="0.2">
      <c r="A432" s="478"/>
      <c r="B432" s="480"/>
      <c r="C432" s="459"/>
      <c r="D432" s="449"/>
      <c r="E432" s="461"/>
      <c r="F432" s="354"/>
      <c r="G432" s="126" t="s">
        <v>82</v>
      </c>
      <c r="H432" s="110"/>
      <c r="I432" s="168"/>
      <c r="J432" s="168"/>
      <c r="K432" s="189"/>
      <c r="L432" s="72"/>
      <c r="M432" s="168"/>
      <c r="N432" s="168"/>
      <c r="O432" s="78"/>
      <c r="P432" s="74"/>
      <c r="Q432" s="174"/>
      <c r="R432" s="464"/>
      <c r="S432" s="408"/>
      <c r="T432" s="408"/>
      <c r="U432" s="418"/>
    </row>
    <row r="433" spans="1:22" ht="15" customHeight="1" x14ac:dyDescent="0.2">
      <c r="A433" s="478"/>
      <c r="B433" s="480"/>
      <c r="C433" s="459"/>
      <c r="D433" s="449"/>
      <c r="E433" s="461"/>
      <c r="F433" s="354"/>
      <c r="G433" s="41" t="s">
        <v>46</v>
      </c>
      <c r="H433" s="110"/>
      <c r="I433" s="168"/>
      <c r="J433" s="168"/>
      <c r="K433" s="78"/>
      <c r="L433" s="110"/>
      <c r="M433" s="168"/>
      <c r="N433" s="168"/>
      <c r="O433" s="78"/>
      <c r="P433" s="74"/>
      <c r="Q433" s="70"/>
      <c r="R433" s="464"/>
      <c r="S433" s="408"/>
      <c r="T433" s="408"/>
      <c r="U433" s="418"/>
    </row>
    <row r="434" spans="1:22" ht="15" customHeight="1" x14ac:dyDescent="0.2">
      <c r="A434" s="478"/>
      <c r="B434" s="480"/>
      <c r="C434" s="459"/>
      <c r="D434" s="449"/>
      <c r="E434" s="461"/>
      <c r="F434" s="354"/>
      <c r="G434" s="41" t="s">
        <v>84</v>
      </c>
      <c r="H434" s="110"/>
      <c r="I434" s="168"/>
      <c r="J434" s="168"/>
      <c r="K434" s="78"/>
      <c r="L434" s="110"/>
      <c r="M434" s="168"/>
      <c r="N434" s="168"/>
      <c r="O434" s="78"/>
      <c r="P434" s="74"/>
      <c r="Q434" s="174"/>
      <c r="R434" s="464"/>
      <c r="S434" s="408"/>
      <c r="T434" s="408"/>
      <c r="U434" s="418"/>
    </row>
    <row r="435" spans="1:22" ht="15" customHeight="1" thickBot="1" x14ac:dyDescent="0.25">
      <c r="A435" s="478"/>
      <c r="B435" s="481"/>
      <c r="C435" s="459"/>
      <c r="D435" s="449"/>
      <c r="E435" s="461"/>
      <c r="F435" s="376"/>
      <c r="G435" s="42" t="s">
        <v>13</v>
      </c>
      <c r="H435" s="43">
        <f>+H428+H429+H430+H433+H434</f>
        <v>20</v>
      </c>
      <c r="I435" s="44">
        <f t="shared" ref="I435" si="150">+I428+I429+I430+I433+I434</f>
        <v>0</v>
      </c>
      <c r="J435" s="44">
        <f t="shared" ref="J435" si="151">+J428+J429+J430+J433+J434</f>
        <v>0</v>
      </c>
      <c r="K435" s="45">
        <f t="shared" ref="K435" si="152">+K428+K429+K430+K433+K434</f>
        <v>20</v>
      </c>
      <c r="L435" s="46">
        <f t="shared" ref="L435" si="153">+L428+L429+L430+L433+L434</f>
        <v>20</v>
      </c>
      <c r="M435" s="47">
        <f t="shared" ref="M435" si="154">+M428+M429+M430+M433+M434</f>
        <v>0</v>
      </c>
      <c r="N435" s="48">
        <f t="shared" ref="N435" si="155">+N428+N429+N430+N433+N434</f>
        <v>0</v>
      </c>
      <c r="O435" s="49">
        <f t="shared" ref="O435" si="156">+O428+O429+O430+O433+O434</f>
        <v>20</v>
      </c>
      <c r="P435" s="46">
        <f t="shared" ref="P435" si="157">+P428+P429+P430+P433+P434</f>
        <v>20</v>
      </c>
      <c r="Q435" s="43">
        <f t="shared" ref="Q435" si="158">+Q428+Q429+Q430+Q433+Q434</f>
        <v>20</v>
      </c>
      <c r="R435" s="465"/>
      <c r="S435" s="140">
        <f>SUM(S428)</f>
        <v>2</v>
      </c>
      <c r="T435" s="140">
        <f>SUM(T428)</f>
        <v>2</v>
      </c>
      <c r="U435" s="141">
        <f>SUM(U428)</f>
        <v>2</v>
      </c>
    </row>
    <row r="436" spans="1:22" ht="15" customHeight="1" thickBot="1" x14ac:dyDescent="0.25">
      <c r="A436" s="27" t="s">
        <v>18</v>
      </c>
      <c r="B436" s="200" t="s">
        <v>22</v>
      </c>
      <c r="C436" s="432" t="s">
        <v>55</v>
      </c>
      <c r="D436" s="432"/>
      <c r="E436" s="432"/>
      <c r="F436" s="432"/>
      <c r="G436" s="454"/>
      <c r="H436" s="57">
        <f>+H435</f>
        <v>20</v>
      </c>
      <c r="I436" s="239">
        <f t="shared" ref="I436:Q436" si="159">+I435</f>
        <v>0</v>
      </c>
      <c r="J436" s="239">
        <f t="shared" si="159"/>
        <v>0</v>
      </c>
      <c r="K436" s="58">
        <f t="shared" si="159"/>
        <v>20</v>
      </c>
      <c r="L436" s="57">
        <f>+L435</f>
        <v>20</v>
      </c>
      <c r="M436" s="239">
        <f t="shared" si="159"/>
        <v>0</v>
      </c>
      <c r="N436" s="239">
        <f t="shared" si="159"/>
        <v>0</v>
      </c>
      <c r="O436" s="58">
        <f t="shared" si="159"/>
        <v>20</v>
      </c>
      <c r="P436" s="79">
        <f t="shared" si="159"/>
        <v>20</v>
      </c>
      <c r="Q436" s="69">
        <f t="shared" si="159"/>
        <v>20</v>
      </c>
      <c r="R436" s="76" t="s">
        <v>24</v>
      </c>
      <c r="S436" s="75" t="s">
        <v>24</v>
      </c>
      <c r="T436" s="197" t="s">
        <v>24</v>
      </c>
      <c r="U436" s="77" t="s">
        <v>24</v>
      </c>
    </row>
    <row r="437" spans="1:22" ht="15" customHeight="1" thickBot="1" x14ac:dyDescent="0.25">
      <c r="A437" s="27" t="s">
        <v>18</v>
      </c>
      <c r="B437" s="240" t="s">
        <v>23</v>
      </c>
      <c r="C437" s="455" t="s">
        <v>66</v>
      </c>
      <c r="D437" s="456"/>
      <c r="E437" s="456"/>
      <c r="F437" s="456"/>
      <c r="G437" s="456"/>
      <c r="H437" s="456"/>
      <c r="I437" s="456"/>
      <c r="J437" s="456"/>
      <c r="K437" s="456"/>
      <c r="L437" s="456"/>
      <c r="M437" s="456"/>
      <c r="N437" s="456"/>
      <c r="O437" s="456"/>
      <c r="P437" s="456"/>
      <c r="Q437" s="456"/>
      <c r="R437" s="456"/>
      <c r="S437" s="456"/>
      <c r="T437" s="456"/>
      <c r="U437" s="457"/>
    </row>
    <row r="438" spans="1:22" ht="15" customHeight="1" x14ac:dyDescent="0.2">
      <c r="A438" s="392" t="s">
        <v>18</v>
      </c>
      <c r="B438" s="394" t="s">
        <v>23</v>
      </c>
      <c r="C438" s="396">
        <v>5</v>
      </c>
      <c r="D438" s="398" t="s">
        <v>247</v>
      </c>
      <c r="E438" s="351" t="s">
        <v>67</v>
      </c>
      <c r="F438" s="354" t="s">
        <v>289</v>
      </c>
      <c r="G438" s="245" t="s">
        <v>41</v>
      </c>
      <c r="H438" s="212">
        <v>26.6</v>
      </c>
      <c r="I438" s="234">
        <v>13.3</v>
      </c>
      <c r="J438" s="234">
        <v>6</v>
      </c>
      <c r="K438" s="236">
        <v>13.3</v>
      </c>
      <c r="L438" s="212">
        <v>26.6</v>
      </c>
      <c r="M438" s="234">
        <v>13.3</v>
      </c>
      <c r="N438" s="234">
        <v>6</v>
      </c>
      <c r="O438" s="236">
        <v>13.3</v>
      </c>
      <c r="P438" s="246">
        <v>53</v>
      </c>
      <c r="Q438" s="247"/>
      <c r="R438" s="385" t="s">
        <v>248</v>
      </c>
      <c r="S438" s="386"/>
      <c r="T438" s="388">
        <v>1</v>
      </c>
      <c r="U438" s="390"/>
    </row>
    <row r="439" spans="1:22" ht="15" customHeight="1" x14ac:dyDescent="0.2">
      <c r="A439" s="393"/>
      <c r="B439" s="395"/>
      <c r="C439" s="384"/>
      <c r="D439" s="399"/>
      <c r="E439" s="375"/>
      <c r="F439" s="354"/>
      <c r="G439" s="85" t="s">
        <v>88</v>
      </c>
      <c r="H439" s="166">
        <v>2.2999999999999998</v>
      </c>
      <c r="I439" s="229">
        <v>1.1000000000000001</v>
      </c>
      <c r="J439" s="229">
        <v>0.8</v>
      </c>
      <c r="K439" s="231">
        <v>1.2</v>
      </c>
      <c r="L439" s="166">
        <v>2.2999999999999998</v>
      </c>
      <c r="M439" s="229">
        <v>1.1000000000000001</v>
      </c>
      <c r="N439" s="229">
        <v>0.8</v>
      </c>
      <c r="O439" s="231">
        <v>1.2</v>
      </c>
      <c r="P439" s="70">
        <v>5</v>
      </c>
      <c r="Q439" s="174"/>
      <c r="R439" s="385"/>
      <c r="S439" s="386"/>
      <c r="T439" s="388"/>
      <c r="U439" s="390"/>
    </row>
    <row r="440" spans="1:22" ht="15" customHeight="1" x14ac:dyDescent="0.2">
      <c r="A440" s="393"/>
      <c r="B440" s="395"/>
      <c r="C440" s="384"/>
      <c r="D440" s="399"/>
      <c r="E440" s="375"/>
      <c r="F440" s="354"/>
      <c r="G440" s="52" t="s">
        <v>65</v>
      </c>
      <c r="H440" s="34">
        <f>+H441+H442</f>
        <v>2.2999999999999998</v>
      </c>
      <c r="I440" s="35">
        <f t="shared" ref="I440:P440" si="160">+I441+I442</f>
        <v>1.1000000000000001</v>
      </c>
      <c r="J440" s="35">
        <f t="shared" si="160"/>
        <v>0.8</v>
      </c>
      <c r="K440" s="37">
        <f t="shared" si="160"/>
        <v>1.2</v>
      </c>
      <c r="L440" s="34">
        <f t="shared" si="160"/>
        <v>4.5999999999999996</v>
      </c>
      <c r="M440" s="35">
        <f t="shared" si="160"/>
        <v>2.2000000000000002</v>
      </c>
      <c r="N440" s="35">
        <f t="shared" si="160"/>
        <v>1.6</v>
      </c>
      <c r="O440" s="37">
        <f t="shared" si="160"/>
        <v>2.4</v>
      </c>
      <c r="P440" s="34">
        <f t="shared" si="160"/>
        <v>5</v>
      </c>
      <c r="Q440" s="34"/>
      <c r="R440" s="385"/>
      <c r="S440" s="386"/>
      <c r="T440" s="388"/>
      <c r="U440" s="390"/>
      <c r="V440" s="249" t="s">
        <v>246</v>
      </c>
    </row>
    <row r="441" spans="1:22" ht="15" customHeight="1" x14ac:dyDescent="0.2">
      <c r="A441" s="393"/>
      <c r="B441" s="395"/>
      <c r="C441" s="384"/>
      <c r="D441" s="399"/>
      <c r="E441" s="375"/>
      <c r="F441" s="354"/>
      <c r="G441" s="126" t="s">
        <v>137</v>
      </c>
      <c r="H441" s="166">
        <v>2.2999999999999998</v>
      </c>
      <c r="I441" s="229">
        <v>1.1000000000000001</v>
      </c>
      <c r="J441" s="229">
        <v>0.8</v>
      </c>
      <c r="K441" s="231">
        <v>1.2</v>
      </c>
      <c r="L441" s="166">
        <v>4.5999999999999996</v>
      </c>
      <c r="M441" s="229">
        <v>2.2000000000000002</v>
      </c>
      <c r="N441" s="229">
        <v>1.6</v>
      </c>
      <c r="O441" s="231">
        <v>2.4</v>
      </c>
      <c r="P441" s="40">
        <v>5</v>
      </c>
      <c r="Q441" s="39"/>
      <c r="R441" s="385"/>
      <c r="S441" s="386"/>
      <c r="T441" s="388"/>
      <c r="U441" s="390"/>
    </row>
    <row r="442" spans="1:22" ht="15" customHeight="1" x14ac:dyDescent="0.2">
      <c r="A442" s="393"/>
      <c r="B442" s="395"/>
      <c r="C442" s="384"/>
      <c r="D442" s="399"/>
      <c r="E442" s="375"/>
      <c r="F442" s="354"/>
      <c r="G442" s="126" t="s">
        <v>82</v>
      </c>
      <c r="H442" s="166"/>
      <c r="I442" s="229"/>
      <c r="J442" s="229"/>
      <c r="K442" s="231"/>
      <c r="L442" s="166"/>
      <c r="M442" s="229"/>
      <c r="N442" s="229"/>
      <c r="O442" s="231"/>
      <c r="P442" s="40"/>
      <c r="Q442" s="39"/>
      <c r="R442" s="385"/>
      <c r="S442" s="386"/>
      <c r="T442" s="388"/>
      <c r="U442" s="390"/>
    </row>
    <row r="443" spans="1:22" ht="15" customHeight="1" x14ac:dyDescent="0.2">
      <c r="A443" s="393"/>
      <c r="B443" s="395"/>
      <c r="C443" s="384"/>
      <c r="D443" s="399"/>
      <c r="E443" s="375"/>
      <c r="F443" s="354"/>
      <c r="G443" s="41" t="s">
        <v>46</v>
      </c>
      <c r="H443" s="166"/>
      <c r="I443" s="229"/>
      <c r="J443" s="229"/>
      <c r="K443" s="231"/>
      <c r="L443" s="166"/>
      <c r="M443" s="229"/>
      <c r="N443" s="229"/>
      <c r="O443" s="231"/>
      <c r="P443" s="186"/>
      <c r="Q443" s="187"/>
      <c r="R443" s="385"/>
      <c r="S443" s="386"/>
      <c r="T443" s="388"/>
      <c r="U443" s="390"/>
    </row>
    <row r="444" spans="1:22" ht="15" customHeight="1" x14ac:dyDescent="0.2">
      <c r="A444" s="393"/>
      <c r="B444" s="395"/>
      <c r="C444" s="384"/>
      <c r="D444" s="399"/>
      <c r="E444" s="375"/>
      <c r="F444" s="354"/>
      <c r="G444" s="41" t="s">
        <v>84</v>
      </c>
      <c r="H444" s="166"/>
      <c r="I444" s="229"/>
      <c r="J444" s="229"/>
      <c r="K444" s="231"/>
      <c r="L444" s="166"/>
      <c r="M444" s="229"/>
      <c r="N444" s="229"/>
      <c r="O444" s="231"/>
      <c r="P444" s="186"/>
      <c r="Q444" s="187"/>
      <c r="R444" s="385"/>
      <c r="S444" s="387"/>
      <c r="T444" s="389"/>
      <c r="U444" s="391"/>
    </row>
    <row r="445" spans="1:22" ht="15" customHeight="1" thickBot="1" x14ac:dyDescent="0.25">
      <c r="A445" s="393"/>
      <c r="B445" s="395"/>
      <c r="C445" s="397"/>
      <c r="D445" s="399"/>
      <c r="E445" s="375"/>
      <c r="F445" s="376"/>
      <c r="G445" s="148" t="s">
        <v>13</v>
      </c>
      <c r="H445" s="45">
        <f>+H438+H439+H440+H443+H444</f>
        <v>31.200000000000003</v>
      </c>
      <c r="I445" s="44">
        <f t="shared" ref="I445:Q445" si="161">+I438+I439+I440+I443+I444</f>
        <v>15.5</v>
      </c>
      <c r="J445" s="44">
        <f t="shared" si="161"/>
        <v>7.6</v>
      </c>
      <c r="K445" s="49">
        <f t="shared" si="161"/>
        <v>15.7</v>
      </c>
      <c r="L445" s="45">
        <f t="shared" si="161"/>
        <v>33.5</v>
      </c>
      <c r="M445" s="44">
        <f t="shared" si="161"/>
        <v>16.600000000000001</v>
      </c>
      <c r="N445" s="44">
        <f t="shared" si="161"/>
        <v>8.4</v>
      </c>
      <c r="O445" s="49">
        <f t="shared" si="161"/>
        <v>16.899999999999999</v>
      </c>
      <c r="P445" s="66">
        <f t="shared" si="161"/>
        <v>63</v>
      </c>
      <c r="Q445" s="54">
        <f t="shared" si="161"/>
        <v>0</v>
      </c>
      <c r="R445" s="385"/>
      <c r="S445" s="55">
        <f>SUM(S438)</f>
        <v>0</v>
      </c>
      <c r="T445" s="55">
        <f>SUM(T438)</f>
        <v>1</v>
      </c>
      <c r="U445" s="56">
        <f>SUM(U438)</f>
        <v>0</v>
      </c>
      <c r="V445" s="249">
        <f>Y442</f>
        <v>0</v>
      </c>
    </row>
    <row r="446" spans="1:22" ht="15" customHeight="1" x14ac:dyDescent="0.2">
      <c r="A446" s="477" t="s">
        <v>18</v>
      </c>
      <c r="B446" s="422" t="s">
        <v>23</v>
      </c>
      <c r="C446" s="384">
        <v>6</v>
      </c>
      <c r="D446" s="439" t="s">
        <v>249</v>
      </c>
      <c r="E446" s="375" t="s">
        <v>67</v>
      </c>
      <c r="F446" s="354" t="s">
        <v>288</v>
      </c>
      <c r="G446" s="85" t="s">
        <v>41</v>
      </c>
      <c r="H446" s="166"/>
      <c r="I446" s="229"/>
      <c r="J446" s="229"/>
      <c r="K446" s="231"/>
      <c r="L446" s="62">
        <v>10</v>
      </c>
      <c r="M446" s="229">
        <v>10</v>
      </c>
      <c r="N446" s="229"/>
      <c r="O446" s="231"/>
      <c r="P446" s="70"/>
      <c r="Q446" s="174"/>
      <c r="R446" s="400" t="s">
        <v>292</v>
      </c>
      <c r="S446" s="403">
        <v>30</v>
      </c>
      <c r="T446" s="406"/>
      <c r="U446" s="310"/>
    </row>
    <row r="447" spans="1:22" ht="15" customHeight="1" x14ac:dyDescent="0.2">
      <c r="A447" s="477"/>
      <c r="B447" s="422"/>
      <c r="C447" s="384"/>
      <c r="D447" s="439"/>
      <c r="E447" s="375"/>
      <c r="F447" s="354"/>
      <c r="G447" s="85" t="s">
        <v>88</v>
      </c>
      <c r="H447" s="166"/>
      <c r="I447" s="229"/>
      <c r="J447" s="229"/>
      <c r="K447" s="231"/>
      <c r="L447" s="166">
        <v>1.1000000000000001</v>
      </c>
      <c r="M447" s="229">
        <v>1.1000000000000001</v>
      </c>
      <c r="N447" s="229"/>
      <c r="O447" s="231"/>
      <c r="P447" s="70"/>
      <c r="Q447" s="174"/>
      <c r="R447" s="401"/>
      <c r="S447" s="404"/>
      <c r="T447" s="386"/>
      <c r="U447" s="311"/>
    </row>
    <row r="448" spans="1:22" ht="15" customHeight="1" x14ac:dyDescent="0.2">
      <c r="A448" s="477"/>
      <c r="B448" s="422"/>
      <c r="C448" s="384"/>
      <c r="D448" s="439"/>
      <c r="E448" s="375"/>
      <c r="F448" s="354"/>
      <c r="G448" s="218" t="s">
        <v>65</v>
      </c>
      <c r="H448" s="63">
        <f>+H449+H450</f>
        <v>0</v>
      </c>
      <c r="I448" s="35">
        <f t="shared" ref="I448:O448" si="162">+I449+I450</f>
        <v>0</v>
      </c>
      <c r="J448" s="35">
        <f t="shared" si="162"/>
        <v>0</v>
      </c>
      <c r="K448" s="37">
        <f t="shared" si="162"/>
        <v>0</v>
      </c>
      <c r="L448" s="63">
        <f t="shared" si="162"/>
        <v>1.1000000000000001</v>
      </c>
      <c r="M448" s="35">
        <f t="shared" si="162"/>
        <v>1.1000000000000001</v>
      </c>
      <c r="N448" s="35">
        <f t="shared" si="162"/>
        <v>0</v>
      </c>
      <c r="O448" s="37">
        <f t="shared" si="162"/>
        <v>0</v>
      </c>
      <c r="P448" s="243">
        <f>+P449+P450</f>
        <v>0</v>
      </c>
      <c r="Q448" s="73">
        <f>+Q449+Q450</f>
        <v>0</v>
      </c>
      <c r="R448" s="401"/>
      <c r="S448" s="404"/>
      <c r="T448" s="386"/>
      <c r="U448" s="311"/>
    </row>
    <row r="449" spans="1:27" ht="15" customHeight="1" x14ac:dyDescent="0.2">
      <c r="A449" s="477"/>
      <c r="B449" s="422"/>
      <c r="C449" s="384"/>
      <c r="D449" s="439"/>
      <c r="E449" s="375"/>
      <c r="F449" s="354"/>
      <c r="G449" s="147" t="s">
        <v>137</v>
      </c>
      <c r="H449" s="62"/>
      <c r="I449" s="229"/>
      <c r="J449" s="229"/>
      <c r="K449" s="231"/>
      <c r="L449" s="62">
        <v>1.1000000000000001</v>
      </c>
      <c r="M449" s="229">
        <v>1.1000000000000001</v>
      </c>
      <c r="N449" s="229"/>
      <c r="O449" s="231"/>
      <c r="P449" s="40"/>
      <c r="Q449" s="39"/>
      <c r="R449" s="401"/>
      <c r="S449" s="404"/>
      <c r="T449" s="386"/>
      <c r="U449" s="311"/>
    </row>
    <row r="450" spans="1:27" ht="15" customHeight="1" x14ac:dyDescent="0.2">
      <c r="A450" s="477"/>
      <c r="B450" s="422"/>
      <c r="C450" s="384"/>
      <c r="D450" s="439"/>
      <c r="E450" s="375"/>
      <c r="F450" s="354"/>
      <c r="G450" s="147" t="s">
        <v>82</v>
      </c>
      <c r="H450" s="62"/>
      <c r="I450" s="229"/>
      <c r="J450" s="229"/>
      <c r="K450" s="231"/>
      <c r="L450" s="166"/>
      <c r="M450" s="229"/>
      <c r="N450" s="229"/>
      <c r="O450" s="231"/>
      <c r="P450" s="40"/>
      <c r="Q450" s="39"/>
      <c r="R450" s="401"/>
      <c r="S450" s="404"/>
      <c r="T450" s="386"/>
      <c r="U450" s="311"/>
    </row>
    <row r="451" spans="1:27" ht="15" customHeight="1" x14ac:dyDescent="0.2">
      <c r="A451" s="477"/>
      <c r="B451" s="422"/>
      <c r="C451" s="384"/>
      <c r="D451" s="439"/>
      <c r="E451" s="375"/>
      <c r="F451" s="354"/>
      <c r="G451" s="194" t="s">
        <v>46</v>
      </c>
      <c r="H451" s="62"/>
      <c r="I451" s="229"/>
      <c r="J451" s="229"/>
      <c r="K451" s="231"/>
      <c r="L451" s="166"/>
      <c r="M451" s="229"/>
      <c r="N451" s="229"/>
      <c r="O451" s="231"/>
      <c r="P451" s="186"/>
      <c r="Q451" s="187"/>
      <c r="R451" s="401"/>
      <c r="S451" s="404"/>
      <c r="T451" s="386"/>
      <c r="U451" s="311"/>
    </row>
    <row r="452" spans="1:27" ht="15" customHeight="1" x14ac:dyDescent="0.2">
      <c r="A452" s="477"/>
      <c r="B452" s="422"/>
      <c r="C452" s="384"/>
      <c r="D452" s="439"/>
      <c r="E452" s="375"/>
      <c r="F452" s="354"/>
      <c r="G452" s="194" t="s">
        <v>84</v>
      </c>
      <c r="H452" s="62"/>
      <c r="I452" s="229"/>
      <c r="J452" s="229"/>
      <c r="K452" s="231"/>
      <c r="L452" s="166"/>
      <c r="M452" s="229"/>
      <c r="N452" s="229"/>
      <c r="O452" s="231"/>
      <c r="P452" s="186"/>
      <c r="Q452" s="187"/>
      <c r="R452" s="401"/>
      <c r="S452" s="405"/>
      <c r="T452" s="387"/>
      <c r="U452" s="312"/>
    </row>
    <row r="453" spans="1:27" ht="15" customHeight="1" thickBot="1" x14ac:dyDescent="0.25">
      <c r="A453" s="477"/>
      <c r="B453" s="422"/>
      <c r="C453" s="384"/>
      <c r="D453" s="439"/>
      <c r="E453" s="375"/>
      <c r="F453" s="376"/>
      <c r="G453" s="149" t="s">
        <v>13</v>
      </c>
      <c r="H453" s="214">
        <f>+H446+H447+H448+H451+H452</f>
        <v>0</v>
      </c>
      <c r="I453" s="132">
        <f t="shared" ref="I453:Q453" si="163">+I446+I447+I448+I451+I452</f>
        <v>0</v>
      </c>
      <c r="J453" s="132">
        <f t="shared" si="163"/>
        <v>0</v>
      </c>
      <c r="K453" s="133">
        <f t="shared" si="163"/>
        <v>0</v>
      </c>
      <c r="L453" s="213">
        <f t="shared" si="163"/>
        <v>12.2</v>
      </c>
      <c r="M453" s="132">
        <f t="shared" si="163"/>
        <v>12.2</v>
      </c>
      <c r="N453" s="132">
        <f t="shared" si="163"/>
        <v>0</v>
      </c>
      <c r="O453" s="133">
        <f t="shared" si="163"/>
        <v>0</v>
      </c>
      <c r="P453" s="220">
        <f t="shared" si="163"/>
        <v>0</v>
      </c>
      <c r="Q453" s="221">
        <f t="shared" si="163"/>
        <v>0</v>
      </c>
      <c r="R453" s="402"/>
      <c r="S453" s="66">
        <f>SUM(S446)</f>
        <v>30</v>
      </c>
      <c r="T453" s="55">
        <f>SUM(T446)</f>
        <v>0</v>
      </c>
      <c r="U453" s="56">
        <f>SUM(U446)</f>
        <v>0</v>
      </c>
    </row>
    <row r="454" spans="1:27" s="23" customFormat="1" ht="15" customHeight="1" thickBot="1" x14ac:dyDescent="0.25">
      <c r="A454" s="207" t="s">
        <v>18</v>
      </c>
      <c r="B454" s="208" t="s">
        <v>23</v>
      </c>
      <c r="C454" s="453" t="s">
        <v>55</v>
      </c>
      <c r="D454" s="453"/>
      <c r="E454" s="453"/>
      <c r="F454" s="432"/>
      <c r="G454" s="454"/>
      <c r="H454" s="210">
        <f>X11+H445+H453</f>
        <v>31.200000000000003</v>
      </c>
      <c r="I454" s="210">
        <f t="shared" ref="I454:O454" si="164">+I445+I453</f>
        <v>15.5</v>
      </c>
      <c r="J454" s="210">
        <f t="shared" si="164"/>
        <v>7.6</v>
      </c>
      <c r="K454" s="210">
        <f t="shared" si="164"/>
        <v>15.7</v>
      </c>
      <c r="L454" s="210">
        <f t="shared" si="164"/>
        <v>45.7</v>
      </c>
      <c r="M454" s="210">
        <f t="shared" si="164"/>
        <v>28.8</v>
      </c>
      <c r="N454" s="210">
        <f t="shared" si="164"/>
        <v>8.4</v>
      </c>
      <c r="O454" s="210">
        <f t="shared" si="164"/>
        <v>16.899999999999999</v>
      </c>
      <c r="P454" s="210">
        <f>R462+P445+P453</f>
        <v>63</v>
      </c>
      <c r="Q454" s="210">
        <f>R462+Q445+Q453</f>
        <v>0</v>
      </c>
      <c r="R454" s="150" t="s">
        <v>24</v>
      </c>
      <c r="S454" s="131" t="s">
        <v>24</v>
      </c>
      <c r="T454" s="131" t="s">
        <v>24</v>
      </c>
      <c r="U454" s="151" t="s">
        <v>24</v>
      </c>
      <c r="V454" s="249">
        <f>+O454+M454</f>
        <v>45.7</v>
      </c>
      <c r="W454" s="264"/>
      <c r="X454" s="264"/>
      <c r="Y454" s="264"/>
      <c r="Z454" s="264"/>
      <c r="AA454" s="264"/>
    </row>
    <row r="455" spans="1:27" ht="15" customHeight="1" thickBot="1" x14ac:dyDescent="0.25">
      <c r="A455" s="86" t="s">
        <v>18</v>
      </c>
      <c r="B455" s="467" t="s">
        <v>15</v>
      </c>
      <c r="C455" s="468"/>
      <c r="D455" s="468"/>
      <c r="E455" s="468"/>
      <c r="F455" s="468"/>
      <c r="G455" s="468"/>
      <c r="H455" s="27">
        <f t="shared" ref="H455:Q455" si="165">+H52+H158+H336+H426+H436+H454</f>
        <v>4628.8</v>
      </c>
      <c r="I455" s="27">
        <f t="shared" si="165"/>
        <v>178.1</v>
      </c>
      <c r="J455" s="27">
        <f t="shared" si="165"/>
        <v>39.56</v>
      </c>
      <c r="K455" s="27">
        <f t="shared" si="165"/>
        <v>4450.7000000000007</v>
      </c>
      <c r="L455" s="27">
        <f t="shared" si="165"/>
        <v>5393.2</v>
      </c>
      <c r="M455" s="27">
        <f t="shared" si="165"/>
        <v>602.07999999999993</v>
      </c>
      <c r="N455" s="27">
        <f t="shared" si="165"/>
        <v>50.27</v>
      </c>
      <c r="O455" s="27">
        <f t="shared" si="165"/>
        <v>4791.119999999999</v>
      </c>
      <c r="P455" s="27">
        <f t="shared" si="165"/>
        <v>5237.1299999999992</v>
      </c>
      <c r="Q455" s="27">
        <f t="shared" si="165"/>
        <v>3341.38</v>
      </c>
      <c r="R455" s="190" t="s">
        <v>24</v>
      </c>
      <c r="S455" s="191" t="s">
        <v>24</v>
      </c>
      <c r="T455" s="191" t="s">
        <v>24</v>
      </c>
      <c r="U455" s="192" t="s">
        <v>24</v>
      </c>
    </row>
    <row r="456" spans="1:27" ht="15" customHeight="1" thickBot="1" x14ac:dyDescent="0.25">
      <c r="A456" s="451" t="s">
        <v>16</v>
      </c>
      <c r="B456" s="452"/>
      <c r="C456" s="452"/>
      <c r="D456" s="452"/>
      <c r="E456" s="452"/>
      <c r="F456" s="452"/>
      <c r="G456" s="452"/>
      <c r="H456" s="88">
        <f>SUM(H455)</f>
        <v>4628.8</v>
      </c>
      <c r="I456" s="88">
        <f t="shared" ref="I456:Q456" si="166">SUM(I455)</f>
        <v>178.1</v>
      </c>
      <c r="J456" s="88">
        <f t="shared" si="166"/>
        <v>39.56</v>
      </c>
      <c r="K456" s="88">
        <f t="shared" si="166"/>
        <v>4450.7000000000007</v>
      </c>
      <c r="L456" s="88">
        <f t="shared" si="166"/>
        <v>5393.2</v>
      </c>
      <c r="M456" s="88">
        <f t="shared" si="166"/>
        <v>602.07999999999993</v>
      </c>
      <c r="N456" s="88">
        <f t="shared" si="166"/>
        <v>50.27</v>
      </c>
      <c r="O456" s="88">
        <f>SUM(O455)</f>
        <v>4791.119999999999</v>
      </c>
      <c r="P456" s="88">
        <f>SUM(P455)</f>
        <v>5237.1299999999992</v>
      </c>
      <c r="Q456" s="88">
        <f t="shared" si="166"/>
        <v>3341.38</v>
      </c>
      <c r="R456" s="88" t="s">
        <v>24</v>
      </c>
      <c r="S456" s="87" t="s">
        <v>24</v>
      </c>
      <c r="T456" s="87" t="s">
        <v>24</v>
      </c>
      <c r="U456" s="89" t="s">
        <v>24</v>
      </c>
      <c r="W456" s="264">
        <f>+O456+M456</f>
        <v>5393.1999999999989</v>
      </c>
    </row>
    <row r="457" spans="1:27" x14ac:dyDescent="0.2">
      <c r="A457" s="90"/>
      <c r="B457" s="90"/>
      <c r="C457" s="90"/>
      <c r="D457" s="91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2"/>
    </row>
    <row r="458" spans="1:27" ht="11.25" customHeight="1" thickBot="1" x14ac:dyDescent="0.25">
      <c r="A458" s="93"/>
      <c r="B458" s="93"/>
      <c r="C458" s="90"/>
      <c r="D458" s="91"/>
      <c r="E458" s="90"/>
      <c r="F458" s="90"/>
      <c r="G458" s="90"/>
      <c r="H458" s="230"/>
      <c r="I458" s="230"/>
      <c r="J458" s="230"/>
      <c r="K458" s="230"/>
      <c r="L458" s="230"/>
      <c r="M458" s="230"/>
      <c r="N458" s="230"/>
      <c r="O458" s="230"/>
      <c r="P458" s="94"/>
      <c r="Q458" s="230"/>
      <c r="R458" s="188"/>
      <c r="S458" s="188"/>
      <c r="T458" s="61"/>
      <c r="U458" s="61"/>
    </row>
    <row r="459" spans="1:27" ht="11.25" customHeight="1" x14ac:dyDescent="0.2">
      <c r="A459" s="469" t="s">
        <v>17</v>
      </c>
      <c r="B459" s="470"/>
      <c r="C459" s="462" t="s">
        <v>86</v>
      </c>
      <c r="D459" s="462"/>
      <c r="E459" s="462"/>
      <c r="F459" s="462"/>
      <c r="G459" s="127" t="s">
        <v>41</v>
      </c>
      <c r="H459" s="95">
        <f>+H12+H20+H28+H36+H44+H54+H62+H70+H78+H86+H94+H102+H110+H118+H126+H134+H142+H150+H160+H168+H176+H184+H192+H200+H208+H216+H224+H232+H240+H248+H256+H264+H272+H280+H288+H296+H304+H312+H328+H338+H346+H354+H362+H370+H378+H386+H394+H402+H410+H418+H428+H438+H446</f>
        <v>2029.79</v>
      </c>
      <c r="I459" s="95">
        <f t="shared" ref="I459:Q459" si="167">+I12+I20+I28+I36+I44+I54+I62+I70+I78+I86+I94+I102+I110+I118+I126+I134+I142+I150+I160+I168+I176+I184+I192+I200+I208+I216+I224+I232+I240+I248+I256+I264+I272+I280+I288+I296+I304+I312+I328+I338+I346+I354+I362+I370+I378+I386+I394+I402+I410+I418+I428+I438+I446</f>
        <v>21.55</v>
      </c>
      <c r="J459" s="95">
        <f t="shared" si="167"/>
        <v>7.49</v>
      </c>
      <c r="K459" s="95">
        <f t="shared" si="167"/>
        <v>2008.24</v>
      </c>
      <c r="L459" s="95">
        <f t="shared" si="167"/>
        <v>2001.36</v>
      </c>
      <c r="M459" s="95">
        <f t="shared" si="167"/>
        <v>31.12</v>
      </c>
      <c r="N459" s="95">
        <f t="shared" si="167"/>
        <v>13.61</v>
      </c>
      <c r="O459" s="95">
        <f t="shared" si="167"/>
        <v>1970.2400000000002</v>
      </c>
      <c r="P459" s="95">
        <f t="shared" si="167"/>
        <v>1946.24</v>
      </c>
      <c r="Q459" s="95">
        <f t="shared" si="167"/>
        <v>483.4</v>
      </c>
      <c r="R459" s="94"/>
      <c r="S459" s="94"/>
      <c r="T459" s="94"/>
      <c r="U459" s="94"/>
    </row>
    <row r="460" spans="1:27" ht="25.5" customHeight="1" x14ac:dyDescent="0.2">
      <c r="A460" s="471"/>
      <c r="B460" s="472"/>
      <c r="C460" s="450" t="s">
        <v>27</v>
      </c>
      <c r="D460" s="450"/>
      <c r="E460" s="450"/>
      <c r="F460" s="450"/>
      <c r="G460" s="99" t="s">
        <v>88</v>
      </c>
      <c r="H460" s="97">
        <f>+H13+H21+H29+H37+H45+H55+H63+H71+H79+H87+H95+H103+H111+H119+H127+H135+H143+H151+H161+H169+H177+H185+H193+H201+H209+H217+H225+H233+H241+H249+H257+H265+H273+H281+H289+H297+H305+H313+H329+H339+H347+H355+H363+H371+H379+H387+H395+H403+H411+H419+H429+H439+H447</f>
        <v>86.28</v>
      </c>
      <c r="I460" s="97">
        <f t="shared" ref="I460:Q460" si="168">+I13+I21+I29+I37+I45+I55+I63+I71+I79+I87+I95+I103+I111+I119+I127+I135+I143+I151+I161+I169+I177+I185+I193+I201+I209+I217+I225+I233+I241+I249+I257+I265+I273+I281+I289+I297+I305+I313+I329+I339+I347+I355+I363+I371+I379+I387+I395+I403+I411+I419+I429+I439+I447</f>
        <v>1.69</v>
      </c>
      <c r="J460" s="97">
        <f t="shared" si="168"/>
        <v>1.26</v>
      </c>
      <c r="K460" s="97">
        <f t="shared" si="168"/>
        <v>84.589999999999989</v>
      </c>
      <c r="L460" s="97">
        <f t="shared" si="168"/>
        <v>75.8</v>
      </c>
      <c r="M460" s="97">
        <f t="shared" si="168"/>
        <v>4.5</v>
      </c>
      <c r="N460" s="97">
        <f t="shared" si="168"/>
        <v>2.37</v>
      </c>
      <c r="O460" s="97">
        <f t="shared" si="168"/>
        <v>71.3</v>
      </c>
      <c r="P460" s="97">
        <f t="shared" si="168"/>
        <v>94.91</v>
      </c>
      <c r="Q460" s="97">
        <f t="shared" si="168"/>
        <v>33.25</v>
      </c>
      <c r="R460" s="98"/>
      <c r="S460" s="94"/>
      <c r="T460" s="94"/>
      <c r="U460" s="94"/>
    </row>
    <row r="461" spans="1:27" ht="11.25" customHeight="1" x14ac:dyDescent="0.2">
      <c r="A461" s="471"/>
      <c r="B461" s="472"/>
      <c r="C461" s="476" t="s">
        <v>141</v>
      </c>
      <c r="D461" s="476"/>
      <c r="E461" s="476"/>
      <c r="F461" s="476"/>
      <c r="G461" s="96" t="s">
        <v>85</v>
      </c>
      <c r="H461" s="97">
        <f>+H14+H22+H30+H38+H46+H56+H64+H72+H80+H88+H96++H104+H112+H120+H128+H136+H144+H152+H162+H170+H178+H186+H194+H202+H210+H218+H226+H234+H242+H250+H258+H266+H274+H282+H290+H298+H306+H314+H330+H340+H348+H356+H364+H372+H380+H388+H396+H404+H412+H420+H430+H440+H448</f>
        <v>1018.5299999999999</v>
      </c>
      <c r="I461" s="97">
        <f t="shared" ref="I461:Q461" si="169">+I14+I22+I30+I38+I46+I56+I64+I72+I80+I88+I96++I104+I112+I120+I128+I136+I144+I152+I162+I170+I178+I186+I194+I202+I210+I218+I226+I234+I242+I250+I258+I266+I274+I282+I290+I298+I306+I314+I330+I340+I348+I356+I364+I372+I380+I388+I396+I404+I412+I420+I430+I440+I448</f>
        <v>154.85999999999999</v>
      </c>
      <c r="J461" s="97">
        <f t="shared" si="169"/>
        <v>30.81</v>
      </c>
      <c r="K461" s="97">
        <f t="shared" si="169"/>
        <v>863.67000000000007</v>
      </c>
      <c r="L461" s="97">
        <f t="shared" si="169"/>
        <v>1126.4699999999998</v>
      </c>
      <c r="M461" s="97">
        <f t="shared" si="169"/>
        <v>136.45999999999998</v>
      </c>
      <c r="N461" s="97">
        <f t="shared" si="169"/>
        <v>34.29</v>
      </c>
      <c r="O461" s="97">
        <f t="shared" si="169"/>
        <v>990.01</v>
      </c>
      <c r="P461" s="97">
        <f t="shared" si="169"/>
        <v>1060.8500000000001</v>
      </c>
      <c r="Q461" s="97">
        <f t="shared" si="169"/>
        <v>731.43000000000006</v>
      </c>
      <c r="R461" s="94"/>
      <c r="S461" s="94"/>
      <c r="T461" s="94"/>
      <c r="U461" s="94"/>
    </row>
    <row r="462" spans="1:27" ht="26.25" customHeight="1" x14ac:dyDescent="0.2">
      <c r="A462" s="471"/>
      <c r="B462" s="472"/>
      <c r="C462" s="466" t="s">
        <v>149</v>
      </c>
      <c r="D462" s="466"/>
      <c r="E462" s="466"/>
      <c r="F462" s="466"/>
      <c r="G462" s="128" t="s">
        <v>137</v>
      </c>
      <c r="H462" s="97">
        <f>+H15+H23+H31+H39+H47+H57+H65+H73+H81+H89+H97+H105+H113+H121+H129+H137+H145+H153+H163+H171+H179+H187+H195+H203+H211+H219+H227+H235+H243+H251+H259+H267+H275+H283+H291+H299+H307+H315+H331+H341+H349+H357+H365+H373+H381+H389+H397+H405+H413+H421+H431+H441+H449</f>
        <v>486.96</v>
      </c>
      <c r="I462" s="97">
        <f t="shared" ref="I462:Q462" si="170">+I15+I23+I31+I39+I47+I57+I65+I73+I81+I89+I97+I105+I113+I121+I129+I137+I145+I153+I163+I171+I179+I187+I195+I203+I211+I219+I227+I235+I243+I251+I259+I267+I275+I283+I291+I299+I307+I315+I331+I341+I349+I357+I365+I373+I381+I389+I397+I405+I413+I421+I431+I441+I449</f>
        <v>95.359999999999985</v>
      </c>
      <c r="J462" s="97">
        <f t="shared" si="170"/>
        <v>11.26</v>
      </c>
      <c r="K462" s="97">
        <f t="shared" si="170"/>
        <v>391.59999999999997</v>
      </c>
      <c r="L462" s="97">
        <f t="shared" si="170"/>
        <v>472.09</v>
      </c>
      <c r="M462" s="97">
        <f t="shared" si="170"/>
        <v>95.559999999999988</v>
      </c>
      <c r="N462" s="97">
        <f t="shared" si="170"/>
        <v>29.330000000000005</v>
      </c>
      <c r="O462" s="97">
        <f t="shared" si="170"/>
        <v>376.53</v>
      </c>
      <c r="P462" s="97">
        <f t="shared" si="170"/>
        <v>636.26</v>
      </c>
      <c r="Q462" s="97">
        <f t="shared" si="170"/>
        <v>511.2</v>
      </c>
      <c r="R462" s="94"/>
      <c r="S462" s="94"/>
      <c r="T462" s="94"/>
      <c r="U462" s="94"/>
    </row>
    <row r="463" spans="1:27" ht="24" customHeight="1" x14ac:dyDescent="0.2">
      <c r="A463" s="471"/>
      <c r="B463" s="472"/>
      <c r="C463" s="466" t="s">
        <v>81</v>
      </c>
      <c r="D463" s="466"/>
      <c r="E463" s="466"/>
      <c r="F463" s="466"/>
      <c r="G463" s="128" t="s">
        <v>82</v>
      </c>
      <c r="H463" s="97">
        <f>+H16+H24+H32+H40+H48+H58+H66+H74+H82+H90+H98+H106+H114+H122+H130+H138+H146+H154+H164+H172+H180+H188+H196+H204+H212+H220+H228+H236+H244+H252+H260+H268+H276+H284+H292+H300+H308+H316+H332+H342+H350+H358+H366+H374+H382+H390+H398+H406+H414+H422+H432+H442+H450</f>
        <v>531.56999999999994</v>
      </c>
      <c r="I463" s="97">
        <f t="shared" ref="I463:Q463" si="171">+I16+I24+I32+I40+I48+I58+I66+I74+I82+I90+I98+I106+I114+I122+I130+I138+I146+I154+I164+I172+I180+I188+I196+I204+I212+I220+I228+I236+I244+I252+I260+I268+I276+I284+I292+I300+I308+I316+I332+I342+I350+I358+I366+I374+I382+I390+I398+I406+I414+I422+I432+I442+I450</f>
        <v>59.5</v>
      </c>
      <c r="J463" s="97">
        <f t="shared" si="171"/>
        <v>19.549999999999997</v>
      </c>
      <c r="K463" s="97">
        <f t="shared" si="171"/>
        <v>472.07</v>
      </c>
      <c r="L463" s="97">
        <f t="shared" si="171"/>
        <v>654.38</v>
      </c>
      <c r="M463" s="97">
        <f t="shared" si="171"/>
        <v>40.9</v>
      </c>
      <c r="N463" s="97">
        <f t="shared" si="171"/>
        <v>0</v>
      </c>
      <c r="O463" s="97">
        <f t="shared" si="171"/>
        <v>613.4799999999999</v>
      </c>
      <c r="P463" s="97">
        <f t="shared" si="171"/>
        <v>424.59</v>
      </c>
      <c r="Q463" s="97">
        <f t="shared" si="171"/>
        <v>220.23</v>
      </c>
      <c r="R463" s="94"/>
      <c r="S463" s="94"/>
      <c r="T463" s="94"/>
      <c r="U463" s="94"/>
    </row>
    <row r="464" spans="1:27" ht="24" customHeight="1" x14ac:dyDescent="0.2">
      <c r="A464" s="471"/>
      <c r="B464" s="472"/>
      <c r="C464" s="450" t="s">
        <v>87</v>
      </c>
      <c r="D464" s="450"/>
      <c r="E464" s="450"/>
      <c r="F464" s="450"/>
      <c r="G464" s="99" t="s">
        <v>46</v>
      </c>
      <c r="H464" s="97">
        <f>+H17+H25+H33+H41+H49+H59+H67+H75+H83+H91+H99+H107+H115+H123+H131+H139+H147+H155+H165+H173+H181+H189+H197+H205+H213+H221+H229+H237+H245+H253+H261+H269+H277+H285+H293+H301+H309+H317+H333+H343+H351+H359+H367+H375+H383+H391+H399+H407+H415+H423+H433+H443+H451</f>
        <v>311</v>
      </c>
      <c r="I464" s="97">
        <f t="shared" ref="I464:Q464" si="172">+I17+I25+I33+I41+I49+I59+I67+I75+I83+I91+I99+I107+I115+I123+I131+I139+I147+I155+I165+I173+I181+I189+I197+I205+I213+I221+I229+I237+I245+I253+I261+I269+I277+I285+I293+I301+I309+I317+I333+I343+I351+I359+I367+I375+I383+I391+I399+I407+I415+I423+I433+I443+I451</f>
        <v>0</v>
      </c>
      <c r="J464" s="97">
        <f t="shared" si="172"/>
        <v>0</v>
      </c>
      <c r="K464" s="97">
        <f t="shared" si="172"/>
        <v>311</v>
      </c>
      <c r="L464" s="97">
        <f t="shared" si="172"/>
        <v>0</v>
      </c>
      <c r="M464" s="97">
        <f t="shared" si="172"/>
        <v>0</v>
      </c>
      <c r="N464" s="97">
        <f t="shared" si="172"/>
        <v>0</v>
      </c>
      <c r="O464" s="97">
        <f t="shared" si="172"/>
        <v>0</v>
      </c>
      <c r="P464" s="97">
        <f t="shared" si="172"/>
        <v>1085.9000000000001</v>
      </c>
      <c r="Q464" s="97">
        <f t="shared" si="172"/>
        <v>1217.3</v>
      </c>
      <c r="R464" s="94"/>
      <c r="S464" s="94"/>
      <c r="T464" s="94"/>
      <c r="U464" s="94"/>
    </row>
    <row r="465" spans="1:21" ht="11.25" customHeight="1" x14ac:dyDescent="0.2">
      <c r="A465" s="471"/>
      <c r="B465" s="472"/>
      <c r="C465" s="450" t="s">
        <v>83</v>
      </c>
      <c r="D465" s="450"/>
      <c r="E465" s="450"/>
      <c r="F465" s="450"/>
      <c r="G465" s="99" t="s">
        <v>84</v>
      </c>
      <c r="H465" s="97">
        <f>+H18+H26+H34+H42+H50+H60+H68+H76+H84+H92+H100+H108+H116+H124+H132+H140+H148+H156+H166+H174+H182+H190+H198+H206+H214+H222+H230+H238+H246+H254+H262+H270+H278+H286+H294+H302+H310+H318+H334+H344+H352+H360+H368+H376+H384+H392+H400+H408+H416+H424+H434+H444+H452</f>
        <v>1183.2</v>
      </c>
      <c r="I465" s="97">
        <f t="shared" ref="I465:Q465" si="173">+I18+I26+I34+I42+I50+I60+I68+I76+I84+I92+I100+I108+I116+I124+I132+I140+I148+I156+I166+I174+I182+I190+I198+I206+I214+I222+I230+I238+I246+I254+I262+I270+I278+I286+I294+I302+I310+I318+I334+I344+I352+I360+I368+I376+I384+I392+I400+I408+I416+I424+I434+I444+I452</f>
        <v>0</v>
      </c>
      <c r="J465" s="97">
        <f t="shared" si="173"/>
        <v>0</v>
      </c>
      <c r="K465" s="97">
        <f t="shared" si="173"/>
        <v>1183.2</v>
      </c>
      <c r="L465" s="97">
        <f t="shared" si="173"/>
        <v>2189.5700000000002</v>
      </c>
      <c r="M465" s="97">
        <f t="shared" si="173"/>
        <v>430</v>
      </c>
      <c r="N465" s="97">
        <f t="shared" si="173"/>
        <v>0</v>
      </c>
      <c r="O465" s="97">
        <f t="shared" si="173"/>
        <v>1759.5700000000002</v>
      </c>
      <c r="P465" s="97">
        <f t="shared" si="173"/>
        <v>1049.23</v>
      </c>
      <c r="Q465" s="97">
        <f t="shared" si="173"/>
        <v>876</v>
      </c>
      <c r="R465" s="94"/>
      <c r="S465" s="94"/>
      <c r="T465" s="94"/>
      <c r="U465" s="94"/>
    </row>
    <row r="466" spans="1:21" ht="12" thickBot="1" x14ac:dyDescent="0.25">
      <c r="A466" s="473"/>
      <c r="B466" s="474"/>
      <c r="C466" s="475"/>
      <c r="D466" s="475"/>
      <c r="E466" s="475"/>
      <c r="F466" s="475"/>
      <c r="G466" s="475"/>
      <c r="H466" s="100">
        <f>+H459+H460+H461+H464+H465</f>
        <v>4628.8</v>
      </c>
      <c r="I466" s="100">
        <f t="shared" ref="I466:Q466" si="174">+I459+I460+I461+I464+I465</f>
        <v>178.1</v>
      </c>
      <c r="J466" s="100">
        <f t="shared" si="174"/>
        <v>39.56</v>
      </c>
      <c r="K466" s="100">
        <f t="shared" si="174"/>
        <v>4450.7</v>
      </c>
      <c r="L466" s="248">
        <f t="shared" si="174"/>
        <v>5393.2</v>
      </c>
      <c r="M466" s="248">
        <f t="shared" si="174"/>
        <v>602.07999999999993</v>
      </c>
      <c r="N466" s="248">
        <f t="shared" si="174"/>
        <v>50.269999999999996</v>
      </c>
      <c r="O466" s="248">
        <f t="shared" si="174"/>
        <v>4791.1200000000008</v>
      </c>
      <c r="P466" s="248">
        <f t="shared" si="174"/>
        <v>5237.1299999999992</v>
      </c>
      <c r="Q466" s="248">
        <f t="shared" si="174"/>
        <v>3341.38</v>
      </c>
      <c r="R466" s="90"/>
      <c r="S466" s="90"/>
      <c r="T466" s="90"/>
      <c r="U466" s="90"/>
    </row>
    <row r="467" spans="1:21" x14ac:dyDescent="0.2">
      <c r="A467" s="101"/>
      <c r="B467" s="101"/>
      <c r="C467" s="101"/>
      <c r="D467" s="102"/>
      <c r="E467" s="101"/>
      <c r="F467" s="101"/>
      <c r="G467" s="101"/>
      <c r="H467" s="103"/>
      <c r="I467" s="103"/>
      <c r="J467" s="103"/>
      <c r="K467" s="103"/>
      <c r="L467" s="103"/>
      <c r="M467" s="103"/>
      <c r="N467" s="103"/>
      <c r="O467" s="103"/>
      <c r="P467" s="104"/>
      <c r="Q467" s="104"/>
      <c r="R467" s="188"/>
      <c r="S467" s="101"/>
      <c r="T467" s="101"/>
      <c r="U467" s="101"/>
    </row>
    <row r="468" spans="1:21" x14ac:dyDescent="0.2">
      <c r="H468" s="106" t="e">
        <f>H460+#REF!</f>
        <v>#REF!</v>
      </c>
      <c r="I468" s="106" t="e">
        <f>I460+#REF!</f>
        <v>#REF!</v>
      </c>
      <c r="J468" s="106" t="e">
        <f>J460+#REF!</f>
        <v>#REF!</v>
      </c>
      <c r="K468" s="106" t="e">
        <f>K460+#REF!</f>
        <v>#REF!</v>
      </c>
      <c r="M468" s="106" t="e">
        <f>M460+#REF!</f>
        <v>#REF!</v>
      </c>
      <c r="N468" s="106" t="e">
        <f>N460+#REF!</f>
        <v>#REF!</v>
      </c>
      <c r="O468" s="106" t="e">
        <f>O460+#REF!</f>
        <v>#REF!</v>
      </c>
      <c r="P468" s="106" t="e">
        <f>P460+#REF!</f>
        <v>#REF!</v>
      </c>
      <c r="Q468" s="106" t="e">
        <f>Q460+#REF!</f>
        <v>#REF!</v>
      </c>
      <c r="R468" s="61"/>
    </row>
    <row r="469" spans="1:21" x14ac:dyDescent="0.2">
      <c r="H469" s="106">
        <f t="shared" ref="H469:Q469" si="175">SUM(H460:H461)</f>
        <v>1104.81</v>
      </c>
      <c r="I469" s="106">
        <f t="shared" si="175"/>
        <v>156.54999999999998</v>
      </c>
      <c r="J469" s="106">
        <f t="shared" si="175"/>
        <v>32.07</v>
      </c>
      <c r="K469" s="106">
        <f t="shared" si="175"/>
        <v>948.2600000000001</v>
      </c>
      <c r="L469" s="106"/>
      <c r="M469" s="106">
        <f t="shared" si="175"/>
        <v>140.95999999999998</v>
      </c>
      <c r="N469" s="106">
        <f t="shared" si="175"/>
        <v>36.659999999999997</v>
      </c>
      <c r="O469" s="106">
        <f t="shared" si="175"/>
        <v>1061.31</v>
      </c>
      <c r="P469" s="106">
        <f t="shared" si="175"/>
        <v>1155.7600000000002</v>
      </c>
      <c r="Q469" s="106">
        <f t="shared" si="175"/>
        <v>764.68000000000006</v>
      </c>
    </row>
    <row r="470" spans="1:21" x14ac:dyDescent="0.2">
      <c r="C470" s="365"/>
      <c r="D470" s="365"/>
      <c r="E470" s="365"/>
      <c r="F470" s="365"/>
      <c r="G470" s="90"/>
      <c r="K470" s="61"/>
      <c r="L470" s="61"/>
      <c r="M470" s="61"/>
      <c r="N470" s="61"/>
      <c r="O470" s="61"/>
    </row>
    <row r="471" spans="1:21" x14ac:dyDescent="0.2">
      <c r="C471" s="447"/>
      <c r="D471" s="447"/>
      <c r="E471" s="447"/>
      <c r="F471" s="447"/>
      <c r="G471" s="90"/>
      <c r="K471" s="61"/>
      <c r="L471" s="61"/>
      <c r="M471" s="61"/>
      <c r="N471" s="61"/>
      <c r="O471" s="61"/>
    </row>
    <row r="472" spans="1:21" x14ac:dyDescent="0.2">
      <c r="C472" s="365"/>
      <c r="D472" s="365"/>
      <c r="E472" s="365"/>
      <c r="F472" s="365"/>
      <c r="G472" s="90"/>
      <c r="K472" s="61"/>
      <c r="L472" s="61"/>
      <c r="M472" s="61"/>
      <c r="N472" s="61"/>
      <c r="O472" s="61"/>
    </row>
    <row r="473" spans="1:21" x14ac:dyDescent="0.2">
      <c r="C473" s="365"/>
      <c r="D473" s="365"/>
      <c r="E473" s="365"/>
      <c r="F473" s="365"/>
      <c r="G473" s="90"/>
      <c r="K473" s="61"/>
      <c r="L473" s="61"/>
      <c r="M473" s="61"/>
      <c r="N473" s="61"/>
      <c r="O473" s="61"/>
    </row>
    <row r="474" spans="1:21" x14ac:dyDescent="0.2">
      <c r="C474" s="364"/>
      <c r="D474" s="364"/>
      <c r="E474" s="364"/>
      <c r="F474" s="364"/>
      <c r="G474" s="364"/>
    </row>
    <row r="475" spans="1:21" x14ac:dyDescent="0.2">
      <c r="C475" s="101"/>
      <c r="D475" s="102"/>
      <c r="E475" s="101"/>
      <c r="F475" s="101"/>
      <c r="G475" s="101"/>
    </row>
  </sheetData>
  <mergeCells count="646">
    <mergeCell ref="U160:U166"/>
    <mergeCell ref="T386:T392"/>
    <mergeCell ref="T184:T190"/>
    <mergeCell ref="V86:Y86"/>
    <mergeCell ref="U110:U116"/>
    <mergeCell ref="U142:U148"/>
    <mergeCell ref="T264:T270"/>
    <mergeCell ref="T248:T254"/>
    <mergeCell ref="V316:AA316"/>
    <mergeCell ref="T232:T238"/>
    <mergeCell ref="U280:U286"/>
    <mergeCell ref="U296:U302"/>
    <mergeCell ref="V332:AA332"/>
    <mergeCell ref="U272:U278"/>
    <mergeCell ref="V171:AA171"/>
    <mergeCell ref="V308:AA308"/>
    <mergeCell ref="V313:Y313"/>
    <mergeCell ref="V314:Y314"/>
    <mergeCell ref="V321:Y321"/>
    <mergeCell ref="V322:Y322"/>
    <mergeCell ref="V324:AA324"/>
    <mergeCell ref="V306:Y306"/>
    <mergeCell ref="V226:Z226"/>
    <mergeCell ref="W237:Z237"/>
    <mergeCell ref="V220:Y221"/>
    <mergeCell ref="V281:Y281"/>
    <mergeCell ref="V282:Y282"/>
    <mergeCell ref="V298:Y298"/>
    <mergeCell ref="V289:Y289"/>
    <mergeCell ref="V290:Y290"/>
    <mergeCell ref="V70:X70"/>
    <mergeCell ref="V305:Y305"/>
    <mergeCell ref="V227:Z227"/>
    <mergeCell ref="V235:Z235"/>
    <mergeCell ref="V244:Z244"/>
    <mergeCell ref="V251:Z251"/>
    <mergeCell ref="V267:Z267"/>
    <mergeCell ref="V276:Z276"/>
    <mergeCell ref="V284:Z284"/>
    <mergeCell ref="V257:Y257"/>
    <mergeCell ref="V260:Z260"/>
    <mergeCell ref="V297:Y297"/>
    <mergeCell ref="V292:AA292"/>
    <mergeCell ref="V300:AA300"/>
    <mergeCell ref="F288:F295"/>
    <mergeCell ref="R288:R295"/>
    <mergeCell ref="F232:F239"/>
    <mergeCell ref="F280:F287"/>
    <mergeCell ref="S264:S270"/>
    <mergeCell ref="R248:R255"/>
    <mergeCell ref="F264:F271"/>
    <mergeCell ref="F248:F255"/>
    <mergeCell ref="F272:F279"/>
    <mergeCell ref="S288:S294"/>
    <mergeCell ref="S272:S278"/>
    <mergeCell ref="S248:S254"/>
    <mergeCell ref="R264:R271"/>
    <mergeCell ref="R260:R263"/>
    <mergeCell ref="R240:R247"/>
    <mergeCell ref="R232:R239"/>
    <mergeCell ref="S232:S238"/>
    <mergeCell ref="R256:R259"/>
    <mergeCell ref="S256:S259"/>
    <mergeCell ref="S260:S262"/>
    <mergeCell ref="F256:F263"/>
    <mergeCell ref="A418:A425"/>
    <mergeCell ref="B418:B425"/>
    <mergeCell ref="C418:C425"/>
    <mergeCell ref="B346:B353"/>
    <mergeCell ref="B338:B345"/>
    <mergeCell ref="E362:E369"/>
    <mergeCell ref="A402:A409"/>
    <mergeCell ref="B402:B409"/>
    <mergeCell ref="A394:A401"/>
    <mergeCell ref="B394:B401"/>
    <mergeCell ref="C394:C401"/>
    <mergeCell ref="C370:C377"/>
    <mergeCell ref="E370:E377"/>
    <mergeCell ref="C354:C361"/>
    <mergeCell ref="C346:C353"/>
    <mergeCell ref="C362:C369"/>
    <mergeCell ref="A354:A361"/>
    <mergeCell ref="A346:A353"/>
    <mergeCell ref="A386:A393"/>
    <mergeCell ref="B386:B393"/>
    <mergeCell ref="A370:A377"/>
    <mergeCell ref="B370:B377"/>
    <mergeCell ref="A378:A385"/>
    <mergeCell ref="B378:B385"/>
    <mergeCell ref="V422:Z422"/>
    <mergeCell ref="T418:T424"/>
    <mergeCell ref="U418:U424"/>
    <mergeCell ref="T402:T408"/>
    <mergeCell ref="E394:E401"/>
    <mergeCell ref="U410:U416"/>
    <mergeCell ref="F394:F401"/>
    <mergeCell ref="T394:T400"/>
    <mergeCell ref="D418:D425"/>
    <mergeCell ref="R418:R425"/>
    <mergeCell ref="T410:T416"/>
    <mergeCell ref="V414:Z414"/>
    <mergeCell ref="V406:Z406"/>
    <mergeCell ref="R402:R409"/>
    <mergeCell ref="U402:U408"/>
    <mergeCell ref="D410:D417"/>
    <mergeCell ref="V398:AA398"/>
    <mergeCell ref="U394:U400"/>
    <mergeCell ref="A312:A319"/>
    <mergeCell ref="B312:B319"/>
    <mergeCell ref="C312:C319"/>
    <mergeCell ref="D312:D319"/>
    <mergeCell ref="E312:E319"/>
    <mergeCell ref="F312:F319"/>
    <mergeCell ref="A272:A279"/>
    <mergeCell ref="C272:C279"/>
    <mergeCell ref="C338:C345"/>
    <mergeCell ref="C304:C311"/>
    <mergeCell ref="D304:D311"/>
    <mergeCell ref="E304:E311"/>
    <mergeCell ref="F304:F311"/>
    <mergeCell ref="A320:A327"/>
    <mergeCell ref="B320:B327"/>
    <mergeCell ref="C320:C327"/>
    <mergeCell ref="D328:D335"/>
    <mergeCell ref="E328:E335"/>
    <mergeCell ref="F328:F335"/>
    <mergeCell ref="C296:C303"/>
    <mergeCell ref="C336:G336"/>
    <mergeCell ref="E338:E345"/>
    <mergeCell ref="D338:D345"/>
    <mergeCell ref="F338:F345"/>
    <mergeCell ref="A304:A311"/>
    <mergeCell ref="B304:B311"/>
    <mergeCell ref="A338:A345"/>
    <mergeCell ref="C328:C335"/>
    <mergeCell ref="C70:C77"/>
    <mergeCell ref="A134:A141"/>
    <mergeCell ref="A142:A149"/>
    <mergeCell ref="B142:B149"/>
    <mergeCell ref="C288:C295"/>
    <mergeCell ref="A288:A295"/>
    <mergeCell ref="B288:B295"/>
    <mergeCell ref="C264:C271"/>
    <mergeCell ref="B296:B303"/>
    <mergeCell ref="B272:B279"/>
    <mergeCell ref="A160:A167"/>
    <mergeCell ref="A94:A101"/>
    <mergeCell ref="A110:A117"/>
    <mergeCell ref="B110:B117"/>
    <mergeCell ref="A78:A85"/>
    <mergeCell ref="A86:A93"/>
    <mergeCell ref="A150:A157"/>
    <mergeCell ref="B184:B191"/>
    <mergeCell ref="C184:C191"/>
    <mergeCell ref="A208:A215"/>
    <mergeCell ref="B150:B157"/>
    <mergeCell ref="A118:A125"/>
    <mergeCell ref="B118:B125"/>
    <mergeCell ref="C78:C85"/>
    <mergeCell ref="C118:C125"/>
    <mergeCell ref="C110:C117"/>
    <mergeCell ref="C94:C101"/>
    <mergeCell ref="A70:A77"/>
    <mergeCell ref="B70:B77"/>
    <mergeCell ref="B86:B93"/>
    <mergeCell ref="C102:C109"/>
    <mergeCell ref="B102:B109"/>
    <mergeCell ref="A4:U4"/>
    <mergeCell ref="E20:E27"/>
    <mergeCell ref="S20:S26"/>
    <mergeCell ref="D5:D7"/>
    <mergeCell ref="R12:R19"/>
    <mergeCell ref="C20:C27"/>
    <mergeCell ref="A28:A35"/>
    <mergeCell ref="C11:U11"/>
    <mergeCell ref="L5:O5"/>
    <mergeCell ref="L6:L7"/>
    <mergeCell ref="R6:R7"/>
    <mergeCell ref="H5:K5"/>
    <mergeCell ref="F5:F7"/>
    <mergeCell ref="B5:B7"/>
    <mergeCell ref="S12:S18"/>
    <mergeCell ref="I6:J6"/>
    <mergeCell ref="B10:U10"/>
    <mergeCell ref="P5:P7"/>
    <mergeCell ref="M6:N6"/>
    <mergeCell ref="O6:O7"/>
    <mergeCell ref="B20:B27"/>
    <mergeCell ref="D28:D35"/>
    <mergeCell ref="A2:U2"/>
    <mergeCell ref="A3:U3"/>
    <mergeCell ref="C62:C69"/>
    <mergeCell ref="B54:B61"/>
    <mergeCell ref="D62:D69"/>
    <mergeCell ref="K6:K7"/>
    <mergeCell ref="E5:E7"/>
    <mergeCell ref="A9:U9"/>
    <mergeCell ref="U12:U18"/>
    <mergeCell ref="C12:C19"/>
    <mergeCell ref="E12:E19"/>
    <mergeCell ref="F12:F19"/>
    <mergeCell ref="R5:U5"/>
    <mergeCell ref="T20:T26"/>
    <mergeCell ref="T12:T18"/>
    <mergeCell ref="D12:D19"/>
    <mergeCell ref="F20:F27"/>
    <mergeCell ref="A44:A51"/>
    <mergeCell ref="B44:B51"/>
    <mergeCell ref="D20:D27"/>
    <mergeCell ref="S6:U6"/>
    <mergeCell ref="C36:C43"/>
    <mergeCell ref="A5:A7"/>
    <mergeCell ref="C28:C35"/>
    <mergeCell ref="B36:B43"/>
    <mergeCell ref="A8:U8"/>
    <mergeCell ref="A20:A27"/>
    <mergeCell ref="R20:R27"/>
    <mergeCell ref="U20:U26"/>
    <mergeCell ref="A12:A19"/>
    <mergeCell ref="A36:A43"/>
    <mergeCell ref="T36:T42"/>
    <mergeCell ref="G5:G7"/>
    <mergeCell ref="Q5:Q7"/>
    <mergeCell ref="U28:U34"/>
    <mergeCell ref="T28:T34"/>
    <mergeCell ref="E28:E35"/>
    <mergeCell ref="D36:D43"/>
    <mergeCell ref="E36:E43"/>
    <mergeCell ref="F36:F43"/>
    <mergeCell ref="R36:R43"/>
    <mergeCell ref="S36:S42"/>
    <mergeCell ref="U36:U42"/>
    <mergeCell ref="S312:S318"/>
    <mergeCell ref="C5:C7"/>
    <mergeCell ref="B12:B19"/>
    <mergeCell ref="H6:H7"/>
    <mergeCell ref="B28:B35"/>
    <mergeCell ref="R28:R35"/>
    <mergeCell ref="F28:F35"/>
    <mergeCell ref="S28:S34"/>
    <mergeCell ref="R296:R303"/>
    <mergeCell ref="R312:R319"/>
    <mergeCell ref="E272:E279"/>
    <mergeCell ref="R272:R279"/>
    <mergeCell ref="D296:D303"/>
    <mergeCell ref="D280:D287"/>
    <mergeCell ref="E296:E303"/>
    <mergeCell ref="F296:F303"/>
    <mergeCell ref="E280:E287"/>
    <mergeCell ref="D272:D279"/>
    <mergeCell ref="B94:B101"/>
    <mergeCell ref="E94:E101"/>
    <mergeCell ref="R86:R93"/>
    <mergeCell ref="S94:S97"/>
    <mergeCell ref="S98:S100"/>
    <mergeCell ref="F118:F125"/>
    <mergeCell ref="U176:U182"/>
    <mergeCell ref="U168:U174"/>
    <mergeCell ref="U150:U156"/>
    <mergeCell ref="S296:S302"/>
    <mergeCell ref="T296:T302"/>
    <mergeCell ref="R150:R157"/>
    <mergeCell ref="U288:U294"/>
    <mergeCell ref="U264:U270"/>
    <mergeCell ref="U200:U206"/>
    <mergeCell ref="U224:U230"/>
    <mergeCell ref="U212:U214"/>
    <mergeCell ref="S208:S211"/>
    <mergeCell ref="R212:R214"/>
    <mergeCell ref="S212:S214"/>
    <mergeCell ref="R216:R223"/>
    <mergeCell ref="T288:T294"/>
    <mergeCell ref="T280:T286"/>
    <mergeCell ref="S240:S246"/>
    <mergeCell ref="T240:T246"/>
    <mergeCell ref="R280:R287"/>
    <mergeCell ref="S280:S286"/>
    <mergeCell ref="T212:T214"/>
    <mergeCell ref="U184:U190"/>
    <mergeCell ref="U192:U198"/>
    <mergeCell ref="E150:E157"/>
    <mergeCell ref="D134:D141"/>
    <mergeCell ref="C142:C149"/>
    <mergeCell ref="D142:D149"/>
    <mergeCell ref="E142:E149"/>
    <mergeCell ref="U44:U50"/>
    <mergeCell ref="R44:R51"/>
    <mergeCell ref="T54:T60"/>
    <mergeCell ref="F54:F61"/>
    <mergeCell ref="D102:D109"/>
    <mergeCell ref="S126:S132"/>
    <mergeCell ref="T44:T50"/>
    <mergeCell ref="R126:R133"/>
    <mergeCell ref="R134:R141"/>
    <mergeCell ref="E102:E109"/>
    <mergeCell ref="R94:R97"/>
    <mergeCell ref="R98:R100"/>
    <mergeCell ref="T94:T97"/>
    <mergeCell ref="S118:S124"/>
    <mergeCell ref="T110:T116"/>
    <mergeCell ref="T98:T100"/>
    <mergeCell ref="E110:E117"/>
    <mergeCell ref="R110:R117"/>
    <mergeCell ref="F102:F109"/>
    <mergeCell ref="A168:A175"/>
    <mergeCell ref="A102:A109"/>
    <mergeCell ref="A126:A133"/>
    <mergeCell ref="T126:T132"/>
    <mergeCell ref="B134:B141"/>
    <mergeCell ref="C158:G158"/>
    <mergeCell ref="F160:F167"/>
    <mergeCell ref="C160:C167"/>
    <mergeCell ref="C159:U159"/>
    <mergeCell ref="U126:U132"/>
    <mergeCell ref="U134:U140"/>
    <mergeCell ref="S142:S148"/>
    <mergeCell ref="B160:B167"/>
    <mergeCell ref="E126:E133"/>
    <mergeCell ref="S160:S166"/>
    <mergeCell ref="D160:D167"/>
    <mergeCell ref="T142:T148"/>
    <mergeCell ref="T160:T166"/>
    <mergeCell ref="B126:B133"/>
    <mergeCell ref="C150:C157"/>
    <mergeCell ref="C134:C141"/>
    <mergeCell ref="F142:F149"/>
    <mergeCell ref="B168:B175"/>
    <mergeCell ref="U118:U124"/>
    <mergeCell ref="A176:A183"/>
    <mergeCell ref="S200:S206"/>
    <mergeCell ref="B192:B199"/>
    <mergeCell ref="E208:E215"/>
    <mergeCell ref="E224:E231"/>
    <mergeCell ref="D224:D231"/>
    <mergeCell ref="B208:B215"/>
    <mergeCell ref="D200:D207"/>
    <mergeCell ref="E192:E199"/>
    <mergeCell ref="D216:D223"/>
    <mergeCell ref="D208:D215"/>
    <mergeCell ref="C224:C231"/>
    <mergeCell ref="B216:B223"/>
    <mergeCell ref="E216:E223"/>
    <mergeCell ref="B224:B231"/>
    <mergeCell ref="S224:S230"/>
    <mergeCell ref="F224:F231"/>
    <mergeCell ref="F216:F223"/>
    <mergeCell ref="A216:A223"/>
    <mergeCell ref="C216:C223"/>
    <mergeCell ref="F192:F199"/>
    <mergeCell ref="E184:E191"/>
    <mergeCell ref="R192:R199"/>
    <mergeCell ref="R184:R191"/>
    <mergeCell ref="A410:A417"/>
    <mergeCell ref="C386:C393"/>
    <mergeCell ref="B410:B417"/>
    <mergeCell ref="C410:C417"/>
    <mergeCell ref="U312:U318"/>
    <mergeCell ref="S192:S198"/>
    <mergeCell ref="A192:A199"/>
    <mergeCell ref="C200:C207"/>
    <mergeCell ref="C168:C175"/>
    <mergeCell ref="E176:E183"/>
    <mergeCell ref="B200:B207"/>
    <mergeCell ref="D192:D199"/>
    <mergeCell ref="R208:R211"/>
    <mergeCell ref="R200:R207"/>
    <mergeCell ref="D168:D175"/>
    <mergeCell ref="D176:D183"/>
    <mergeCell ref="S168:S174"/>
    <mergeCell ref="D184:D191"/>
    <mergeCell ref="E168:E175"/>
    <mergeCell ref="A200:A207"/>
    <mergeCell ref="B176:B183"/>
    <mergeCell ref="A184:A191"/>
    <mergeCell ref="F208:F215"/>
    <mergeCell ref="F200:F207"/>
    <mergeCell ref="C462:F462"/>
    <mergeCell ref="B455:G455"/>
    <mergeCell ref="A459:B466"/>
    <mergeCell ref="C466:G466"/>
    <mergeCell ref="C461:F461"/>
    <mergeCell ref="B446:B453"/>
    <mergeCell ref="A446:A453"/>
    <mergeCell ref="A428:A435"/>
    <mergeCell ref="B428:B435"/>
    <mergeCell ref="F438:F445"/>
    <mergeCell ref="C474:G474"/>
    <mergeCell ref="C471:F471"/>
    <mergeCell ref="C472:F472"/>
    <mergeCell ref="C473:F473"/>
    <mergeCell ref="C470:F470"/>
    <mergeCell ref="D428:D435"/>
    <mergeCell ref="C465:F465"/>
    <mergeCell ref="A456:G456"/>
    <mergeCell ref="F446:F453"/>
    <mergeCell ref="C454:G454"/>
    <mergeCell ref="E446:E453"/>
    <mergeCell ref="C437:U437"/>
    <mergeCell ref="C436:G436"/>
    <mergeCell ref="T428:T434"/>
    <mergeCell ref="C428:C435"/>
    <mergeCell ref="F428:F435"/>
    <mergeCell ref="E428:E435"/>
    <mergeCell ref="C464:F464"/>
    <mergeCell ref="C459:F459"/>
    <mergeCell ref="R428:R435"/>
    <mergeCell ref="C460:F460"/>
    <mergeCell ref="C463:F463"/>
    <mergeCell ref="C446:C453"/>
    <mergeCell ref="D446:D453"/>
    <mergeCell ref="T272:T278"/>
    <mergeCell ref="T192:T198"/>
    <mergeCell ref="U248:U254"/>
    <mergeCell ref="U232:U238"/>
    <mergeCell ref="U216:U222"/>
    <mergeCell ref="U240:U246"/>
    <mergeCell ref="T256:T259"/>
    <mergeCell ref="U256:U259"/>
    <mergeCell ref="T260:T262"/>
    <mergeCell ref="U260:U262"/>
    <mergeCell ref="T200:T206"/>
    <mergeCell ref="T224:T230"/>
    <mergeCell ref="A62:A69"/>
    <mergeCell ref="R62:R69"/>
    <mergeCell ref="E62:E69"/>
    <mergeCell ref="D78:D85"/>
    <mergeCell ref="S102:S108"/>
    <mergeCell ref="S110:S116"/>
    <mergeCell ref="T208:T211"/>
    <mergeCell ref="U208:U211"/>
    <mergeCell ref="C192:C199"/>
    <mergeCell ref="E200:E207"/>
    <mergeCell ref="T134:T140"/>
    <mergeCell ref="R118:R125"/>
    <mergeCell ref="D150:D157"/>
    <mergeCell ref="D126:D133"/>
    <mergeCell ref="R70:R77"/>
    <mergeCell ref="B62:B69"/>
    <mergeCell ref="C86:C93"/>
    <mergeCell ref="S78:S84"/>
    <mergeCell ref="D86:D93"/>
    <mergeCell ref="F78:F85"/>
    <mergeCell ref="E134:E141"/>
    <mergeCell ref="T86:T92"/>
    <mergeCell ref="T118:T124"/>
    <mergeCell ref="T102:T108"/>
    <mergeCell ref="F110:F117"/>
    <mergeCell ref="R102:R109"/>
    <mergeCell ref="D118:D125"/>
    <mergeCell ref="D110:D117"/>
    <mergeCell ref="D94:D101"/>
    <mergeCell ref="A54:A61"/>
    <mergeCell ref="U70:U76"/>
    <mergeCell ref="E78:E85"/>
    <mergeCell ref="B78:B85"/>
    <mergeCell ref="T78:T84"/>
    <mergeCell ref="S70:S76"/>
    <mergeCell ref="U78:U84"/>
    <mergeCell ref="R78:R85"/>
    <mergeCell ref="T70:T76"/>
    <mergeCell ref="D70:D77"/>
    <mergeCell ref="E70:E77"/>
    <mergeCell ref="F70:F77"/>
    <mergeCell ref="U98:U100"/>
    <mergeCell ref="U94:U97"/>
    <mergeCell ref="S86:S92"/>
    <mergeCell ref="E86:E93"/>
    <mergeCell ref="F94:F101"/>
    <mergeCell ref="F86:F93"/>
    <mergeCell ref="U86:U92"/>
    <mergeCell ref="D44:D51"/>
    <mergeCell ref="E44:E51"/>
    <mergeCell ref="S54:S60"/>
    <mergeCell ref="C52:G52"/>
    <mergeCell ref="R54:R61"/>
    <mergeCell ref="T62:T68"/>
    <mergeCell ref="F62:F69"/>
    <mergeCell ref="U54:U60"/>
    <mergeCell ref="U62:U68"/>
    <mergeCell ref="C44:C51"/>
    <mergeCell ref="F44:F51"/>
    <mergeCell ref="S44:S50"/>
    <mergeCell ref="D54:D61"/>
    <mergeCell ref="C54:C61"/>
    <mergeCell ref="S62:S68"/>
    <mergeCell ref="C53:U53"/>
    <mergeCell ref="E54:E61"/>
    <mergeCell ref="U102:U108"/>
    <mergeCell ref="E118:E125"/>
    <mergeCell ref="E160:E167"/>
    <mergeCell ref="C126:C133"/>
    <mergeCell ref="T216:T222"/>
    <mergeCell ref="R168:R175"/>
    <mergeCell ref="F176:F183"/>
    <mergeCell ref="F150:F157"/>
    <mergeCell ref="F168:F175"/>
    <mergeCell ref="F126:F133"/>
    <mergeCell ref="F134:F141"/>
    <mergeCell ref="C208:C215"/>
    <mergeCell ref="R142:R149"/>
    <mergeCell ref="S134:S140"/>
    <mergeCell ref="S150:S156"/>
    <mergeCell ref="T150:T156"/>
    <mergeCell ref="S176:S182"/>
    <mergeCell ref="S184:S190"/>
    <mergeCell ref="R160:R167"/>
    <mergeCell ref="C176:C183"/>
    <mergeCell ref="T168:T174"/>
    <mergeCell ref="T176:T182"/>
    <mergeCell ref="R176:R183"/>
    <mergeCell ref="F184:F191"/>
    <mergeCell ref="A296:A303"/>
    <mergeCell ref="F378:F385"/>
    <mergeCell ref="D288:D295"/>
    <mergeCell ref="E288:E295"/>
    <mergeCell ref="D264:D271"/>
    <mergeCell ref="B256:B263"/>
    <mergeCell ref="C232:C239"/>
    <mergeCell ref="B240:B247"/>
    <mergeCell ref="D248:D255"/>
    <mergeCell ref="B248:B255"/>
    <mergeCell ref="E240:E247"/>
    <mergeCell ref="A362:A369"/>
    <mergeCell ref="A328:A335"/>
    <mergeCell ref="B328:B335"/>
    <mergeCell ref="B362:B369"/>
    <mergeCell ref="B354:B361"/>
    <mergeCell ref="D240:D247"/>
    <mergeCell ref="E248:E255"/>
    <mergeCell ref="D232:D239"/>
    <mergeCell ref="F240:F247"/>
    <mergeCell ref="E232:E239"/>
    <mergeCell ref="A280:A287"/>
    <mergeCell ref="A264:A271"/>
    <mergeCell ref="B232:B239"/>
    <mergeCell ref="A240:A247"/>
    <mergeCell ref="A232:A239"/>
    <mergeCell ref="A224:A231"/>
    <mergeCell ref="A256:A263"/>
    <mergeCell ref="B280:B287"/>
    <mergeCell ref="A248:A255"/>
    <mergeCell ref="E264:E271"/>
    <mergeCell ref="D256:D263"/>
    <mergeCell ref="E256:E263"/>
    <mergeCell ref="B264:B271"/>
    <mergeCell ref="C248:C255"/>
    <mergeCell ref="C256:C263"/>
    <mergeCell ref="C240:C247"/>
    <mergeCell ref="C280:C287"/>
    <mergeCell ref="C402:C409"/>
    <mergeCell ref="D402:D409"/>
    <mergeCell ref="E402:E409"/>
    <mergeCell ref="F402:F409"/>
    <mergeCell ref="S386:S392"/>
    <mergeCell ref="S428:S434"/>
    <mergeCell ref="R386:R393"/>
    <mergeCell ref="F410:F417"/>
    <mergeCell ref="D394:D401"/>
    <mergeCell ref="E410:E417"/>
    <mergeCell ref="E386:E393"/>
    <mergeCell ref="R394:R401"/>
    <mergeCell ref="S394:S400"/>
    <mergeCell ref="S418:S424"/>
    <mergeCell ref="C426:G426"/>
    <mergeCell ref="S402:S408"/>
    <mergeCell ref="R410:R417"/>
    <mergeCell ref="S410:S416"/>
    <mergeCell ref="C427:U427"/>
    <mergeCell ref="E418:E425"/>
    <mergeCell ref="F418:F425"/>
    <mergeCell ref="D386:D393"/>
    <mergeCell ref="U428:U434"/>
    <mergeCell ref="F386:F393"/>
    <mergeCell ref="U446:U452"/>
    <mergeCell ref="R438:R445"/>
    <mergeCell ref="S438:S444"/>
    <mergeCell ref="T438:T444"/>
    <mergeCell ref="U438:U444"/>
    <mergeCell ref="A438:A445"/>
    <mergeCell ref="B438:B445"/>
    <mergeCell ref="C438:C445"/>
    <mergeCell ref="D438:D445"/>
    <mergeCell ref="E438:E445"/>
    <mergeCell ref="R446:R453"/>
    <mergeCell ref="S446:S452"/>
    <mergeCell ref="T446:T452"/>
    <mergeCell ref="U304:U310"/>
    <mergeCell ref="S346:S352"/>
    <mergeCell ref="S354:S360"/>
    <mergeCell ref="S338:S344"/>
    <mergeCell ref="R224:R231"/>
    <mergeCell ref="S216:S222"/>
    <mergeCell ref="U354:U360"/>
    <mergeCell ref="U378:U384"/>
    <mergeCell ref="U328:U334"/>
    <mergeCell ref="T312:T318"/>
    <mergeCell ref="R304:R311"/>
    <mergeCell ref="S304:S310"/>
    <mergeCell ref="T304:T310"/>
    <mergeCell ref="S362:S368"/>
    <mergeCell ref="S370:S376"/>
    <mergeCell ref="R338:R345"/>
    <mergeCell ref="R346:R353"/>
    <mergeCell ref="R354:R361"/>
    <mergeCell ref="R362:R369"/>
    <mergeCell ref="C337:U337"/>
    <mergeCell ref="U320:U326"/>
    <mergeCell ref="C378:C385"/>
    <mergeCell ref="F370:F377"/>
    <mergeCell ref="D370:D377"/>
    <mergeCell ref="E378:E385"/>
    <mergeCell ref="E346:E353"/>
    <mergeCell ref="D354:D361"/>
    <mergeCell ref="T362:T368"/>
    <mergeCell ref="T346:T352"/>
    <mergeCell ref="F362:F369"/>
    <mergeCell ref="U386:U392"/>
    <mergeCell ref="T370:T376"/>
    <mergeCell ref="T354:T360"/>
    <mergeCell ref="R370:R377"/>
    <mergeCell ref="T378:T384"/>
    <mergeCell ref="S378:S384"/>
    <mergeCell ref="R378:R385"/>
    <mergeCell ref="D378:D385"/>
    <mergeCell ref="D362:D369"/>
    <mergeCell ref="D346:D353"/>
    <mergeCell ref="F346:F353"/>
    <mergeCell ref="E354:E361"/>
    <mergeCell ref="F354:F361"/>
    <mergeCell ref="V330:Y330"/>
    <mergeCell ref="D320:D327"/>
    <mergeCell ref="E320:E327"/>
    <mergeCell ref="F320:F327"/>
    <mergeCell ref="R320:R327"/>
    <mergeCell ref="S320:S326"/>
    <mergeCell ref="T320:T326"/>
    <mergeCell ref="U370:U376"/>
    <mergeCell ref="U362:U368"/>
    <mergeCell ref="U346:U352"/>
    <mergeCell ref="U338:U344"/>
    <mergeCell ref="T328:T334"/>
    <mergeCell ref="R328:R335"/>
    <mergeCell ref="S328:S334"/>
    <mergeCell ref="V329:Y329"/>
    <mergeCell ref="V358:AA358"/>
    <mergeCell ref="T338:T344"/>
  </mergeCells>
  <phoneticPr fontId="0" type="noConversion"/>
  <conditionalFormatting sqref="A456 A3 H456:U456">
    <cfRule type="cellIs" dxfId="1" priority="3" stopIfTrue="1" operator="equal">
      <formula>0</formula>
    </cfRule>
  </conditionalFormatting>
  <printOptions horizontalCentered="1"/>
  <pageMargins left="0.15748031496062992" right="0.23622047244094491" top="0.39370078740157483" bottom="0.35433070866141736" header="0.19685039370078741" footer="0.11811023622047245"/>
  <pageSetup paperSize="9" scale="63" firstPageNumber="43" orientation="landscape" useFirstPageNumber="1" r:id="rId1"/>
  <headerFooter alignWithMargins="0">
    <oddHeader>&amp;C&amp;P</oddHeader>
    <firstHeader>&amp;C38</firstHeader>
  </headerFooter>
  <rowBreaks count="9" manualBreakCount="9">
    <brk id="52" max="21" man="1"/>
    <brk id="93" max="21" man="1"/>
    <brk id="141" max="21" man="1"/>
    <brk id="191" max="21" man="1"/>
    <brk id="239" max="21" man="1"/>
    <brk id="287" max="21" man="1"/>
    <brk id="336" max="21" man="1"/>
    <brk id="385" max="21" man="1"/>
    <brk id="42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130" zoomScaleNormal="130" workbookViewId="0">
      <selection activeCell="O36" sqref="O36"/>
    </sheetView>
  </sheetViews>
  <sheetFormatPr defaultRowHeight="12.75" x14ac:dyDescent="0.2"/>
  <cols>
    <col min="1" max="1" width="10.5703125" customWidth="1"/>
    <col min="2" max="2" width="9.85546875" customWidth="1"/>
    <col min="3" max="3" width="10" customWidth="1"/>
    <col min="5" max="5" width="54.7109375" style="15" customWidth="1"/>
    <col min="6" max="6" width="12.7109375" customWidth="1"/>
    <col min="7" max="7" width="10.28515625" customWidth="1"/>
    <col min="8" max="8" width="10.5703125" customWidth="1"/>
    <col min="9" max="9" width="11.140625" customWidth="1"/>
    <col min="10" max="11" width="9.140625" style="260"/>
  </cols>
  <sheetData>
    <row r="1" spans="1:11" x14ac:dyDescent="0.2">
      <c r="A1" s="303" t="s">
        <v>217</v>
      </c>
      <c r="B1" s="303"/>
      <c r="C1" s="303"/>
      <c r="D1" s="303"/>
      <c r="E1" s="303"/>
      <c r="F1" s="303"/>
      <c r="G1" s="303"/>
      <c r="H1" s="303"/>
      <c r="I1" s="303"/>
    </row>
    <row r="2" spans="1:11" ht="13.5" thickBot="1" x14ac:dyDescent="0.25">
      <c r="A2" s="554"/>
      <c r="B2" s="554"/>
      <c r="C2" s="554"/>
      <c r="D2" s="554"/>
      <c r="E2" s="554"/>
      <c r="F2" s="554"/>
      <c r="G2" s="554"/>
      <c r="H2" s="554"/>
      <c r="I2" s="554"/>
    </row>
    <row r="3" spans="1:11" ht="38.25" x14ac:dyDescent="0.2">
      <c r="A3" s="11" t="s">
        <v>89</v>
      </c>
      <c r="B3" s="12" t="s">
        <v>90</v>
      </c>
      <c r="C3" s="12" t="s">
        <v>0</v>
      </c>
      <c r="D3" s="12" t="s">
        <v>1</v>
      </c>
      <c r="E3" s="14" t="s">
        <v>91</v>
      </c>
      <c r="F3" s="12" t="s">
        <v>92</v>
      </c>
      <c r="G3" s="12" t="s">
        <v>296</v>
      </c>
      <c r="H3" s="12" t="s">
        <v>261</v>
      </c>
      <c r="I3" s="13" t="s">
        <v>297</v>
      </c>
    </row>
    <row r="4" spans="1:11" s="107" customFormat="1" ht="25.5" x14ac:dyDescent="0.2">
      <c r="A4" s="152">
        <v>3</v>
      </c>
      <c r="B4" s="153">
        <v>4</v>
      </c>
      <c r="C4" s="153"/>
      <c r="D4" s="153"/>
      <c r="E4" s="154" t="s">
        <v>182</v>
      </c>
      <c r="F4" s="155" t="s">
        <v>183</v>
      </c>
      <c r="G4" s="156">
        <v>666</v>
      </c>
      <c r="H4" s="156">
        <v>700</v>
      </c>
      <c r="I4" s="157">
        <v>734</v>
      </c>
      <c r="J4" s="261"/>
      <c r="K4" s="261"/>
    </row>
    <row r="5" spans="1:11" s="107" customFormat="1" ht="25.5" x14ac:dyDescent="0.2">
      <c r="A5" s="152">
        <v>3</v>
      </c>
      <c r="B5" s="153">
        <v>4</v>
      </c>
      <c r="C5" s="153">
        <v>1</v>
      </c>
      <c r="D5" s="153"/>
      <c r="E5" s="154" t="s">
        <v>184</v>
      </c>
      <c r="F5" s="155" t="s">
        <v>185</v>
      </c>
      <c r="G5" s="156">
        <v>6</v>
      </c>
      <c r="H5" s="156">
        <v>8</v>
      </c>
      <c r="I5" s="157">
        <v>12</v>
      </c>
      <c r="J5" s="261"/>
      <c r="K5" s="261"/>
    </row>
    <row r="6" spans="1:11" s="203" customFormat="1" ht="25.5" x14ac:dyDescent="0.2">
      <c r="A6" s="152">
        <v>3</v>
      </c>
      <c r="B6" s="153">
        <v>4</v>
      </c>
      <c r="C6" s="153">
        <v>1</v>
      </c>
      <c r="D6" s="153">
        <v>1</v>
      </c>
      <c r="E6" s="202" t="s">
        <v>225</v>
      </c>
      <c r="F6" s="154" t="s">
        <v>186</v>
      </c>
      <c r="G6" s="156">
        <v>7</v>
      </c>
      <c r="H6" s="156">
        <v>10</v>
      </c>
      <c r="I6" s="157">
        <v>10</v>
      </c>
      <c r="J6" s="262"/>
      <c r="K6" s="262"/>
    </row>
    <row r="7" spans="1:11" s="107" customFormat="1" ht="25.5" x14ac:dyDescent="0.2">
      <c r="A7" s="152">
        <v>3</v>
      </c>
      <c r="B7" s="153">
        <v>4</v>
      </c>
      <c r="C7" s="153">
        <v>1</v>
      </c>
      <c r="D7" s="153">
        <v>1</v>
      </c>
      <c r="E7" s="154" t="s">
        <v>56</v>
      </c>
      <c r="F7" s="155" t="s">
        <v>187</v>
      </c>
      <c r="G7" s="156">
        <v>12</v>
      </c>
      <c r="H7" s="156">
        <v>8</v>
      </c>
      <c r="I7" s="157">
        <v>7</v>
      </c>
      <c r="J7" s="261"/>
      <c r="K7" s="261"/>
    </row>
    <row r="8" spans="1:11" s="107" customFormat="1" x14ac:dyDescent="0.2">
      <c r="A8" s="158">
        <v>3</v>
      </c>
      <c r="B8" s="159">
        <v>4</v>
      </c>
      <c r="C8" s="159">
        <v>1</v>
      </c>
      <c r="D8" s="159">
        <v>1</v>
      </c>
      <c r="E8" s="201" t="s">
        <v>69</v>
      </c>
      <c r="F8" s="201" t="s">
        <v>188</v>
      </c>
      <c r="G8" s="156"/>
      <c r="H8" s="156"/>
      <c r="I8" s="157"/>
      <c r="J8" s="261"/>
      <c r="K8" s="261"/>
    </row>
    <row r="9" spans="1:11" s="107" customFormat="1" x14ac:dyDescent="0.2">
      <c r="A9" s="152">
        <v>3</v>
      </c>
      <c r="B9" s="153">
        <v>4</v>
      </c>
      <c r="C9" s="153">
        <v>1</v>
      </c>
      <c r="D9" s="153">
        <v>1</v>
      </c>
      <c r="E9" s="201" t="s">
        <v>105</v>
      </c>
      <c r="F9" s="201" t="s">
        <v>189</v>
      </c>
      <c r="G9" s="156"/>
      <c r="H9" s="156"/>
      <c r="I9" s="157"/>
      <c r="J9" s="261"/>
      <c r="K9" s="261"/>
    </row>
    <row r="10" spans="1:11" s="107" customFormat="1" x14ac:dyDescent="0.2">
      <c r="A10" s="152">
        <v>3</v>
      </c>
      <c r="B10" s="153">
        <v>4</v>
      </c>
      <c r="C10" s="153">
        <v>1</v>
      </c>
      <c r="D10" s="153">
        <v>1</v>
      </c>
      <c r="E10" s="155" t="s">
        <v>105</v>
      </c>
      <c r="F10" s="204" t="s">
        <v>220</v>
      </c>
      <c r="G10" s="156">
        <v>100</v>
      </c>
      <c r="H10" s="156">
        <v>100</v>
      </c>
      <c r="I10" s="157"/>
      <c r="J10" s="261"/>
      <c r="K10" s="261"/>
    </row>
    <row r="11" spans="1:11" s="107" customFormat="1" x14ac:dyDescent="0.2">
      <c r="A11" s="158">
        <v>3</v>
      </c>
      <c r="B11" s="159">
        <v>4</v>
      </c>
      <c r="C11" s="159">
        <v>1</v>
      </c>
      <c r="D11" s="159">
        <v>2</v>
      </c>
      <c r="E11" s="154" t="s">
        <v>57</v>
      </c>
      <c r="F11" s="155" t="s">
        <v>190</v>
      </c>
      <c r="G11" s="156"/>
      <c r="H11" s="156">
        <v>1</v>
      </c>
      <c r="I11" s="157">
        <v>1</v>
      </c>
      <c r="J11" s="261"/>
      <c r="K11" s="261"/>
    </row>
    <row r="12" spans="1:11" s="107" customFormat="1" ht="25.5" x14ac:dyDescent="0.2">
      <c r="A12" s="158">
        <v>3</v>
      </c>
      <c r="B12" s="159">
        <v>4</v>
      </c>
      <c r="C12" s="159">
        <v>1</v>
      </c>
      <c r="D12" s="159">
        <v>2</v>
      </c>
      <c r="E12" s="154" t="s">
        <v>142</v>
      </c>
      <c r="F12" s="155" t="s">
        <v>191</v>
      </c>
      <c r="G12" s="156"/>
      <c r="H12" s="156">
        <v>1</v>
      </c>
      <c r="I12" s="157"/>
      <c r="J12" s="261"/>
      <c r="K12" s="261"/>
    </row>
    <row r="13" spans="1:11" s="107" customFormat="1" x14ac:dyDescent="0.2">
      <c r="A13" s="158">
        <v>3</v>
      </c>
      <c r="B13" s="159">
        <v>4</v>
      </c>
      <c r="C13" s="159">
        <v>1</v>
      </c>
      <c r="D13" s="153">
        <v>2</v>
      </c>
      <c r="E13" s="154" t="s">
        <v>105</v>
      </c>
      <c r="F13" s="155" t="s">
        <v>192</v>
      </c>
      <c r="G13" s="156"/>
      <c r="H13" s="156">
        <v>100</v>
      </c>
      <c r="I13" s="157">
        <v>100</v>
      </c>
      <c r="J13" s="261"/>
      <c r="K13" s="261"/>
    </row>
    <row r="14" spans="1:11" s="107" customFormat="1" x14ac:dyDescent="0.2">
      <c r="A14" s="158">
        <v>3</v>
      </c>
      <c r="B14" s="159">
        <v>4</v>
      </c>
      <c r="C14" s="159">
        <v>1</v>
      </c>
      <c r="D14" s="159">
        <v>2</v>
      </c>
      <c r="E14" s="154" t="s">
        <v>53</v>
      </c>
      <c r="F14" s="155" t="s">
        <v>193</v>
      </c>
      <c r="G14" s="281"/>
      <c r="H14" s="281"/>
      <c r="I14" s="282">
        <v>1</v>
      </c>
      <c r="J14" s="261"/>
      <c r="K14" s="261"/>
    </row>
    <row r="15" spans="1:11" ht="25.5" x14ac:dyDescent="0.2">
      <c r="A15" s="158">
        <v>3</v>
      </c>
      <c r="B15" s="159">
        <v>4</v>
      </c>
      <c r="C15" s="159">
        <v>1</v>
      </c>
      <c r="D15" s="159">
        <v>2</v>
      </c>
      <c r="E15" s="154" t="s">
        <v>130</v>
      </c>
      <c r="F15" s="155" t="s">
        <v>194</v>
      </c>
      <c r="G15" s="156"/>
      <c r="H15" s="156">
        <v>1</v>
      </c>
      <c r="I15" s="157"/>
    </row>
    <row r="16" spans="1:11" x14ac:dyDescent="0.2">
      <c r="A16" s="158">
        <v>3</v>
      </c>
      <c r="B16" s="159">
        <v>4</v>
      </c>
      <c r="C16" s="159">
        <v>1</v>
      </c>
      <c r="D16" s="159">
        <v>2</v>
      </c>
      <c r="E16" s="154" t="s">
        <v>281</v>
      </c>
      <c r="F16" s="155" t="s">
        <v>194</v>
      </c>
      <c r="G16" s="156">
        <v>1</v>
      </c>
      <c r="H16" s="156"/>
      <c r="I16" s="157"/>
    </row>
    <row r="17" spans="1:9" x14ac:dyDescent="0.2">
      <c r="A17" s="158">
        <v>3</v>
      </c>
      <c r="B17" s="159">
        <v>4</v>
      </c>
      <c r="C17" s="159">
        <v>1</v>
      </c>
      <c r="D17" s="159">
        <v>2</v>
      </c>
      <c r="E17" s="155" t="s">
        <v>52</v>
      </c>
      <c r="F17" s="154" t="s">
        <v>195</v>
      </c>
      <c r="G17" s="156"/>
      <c r="H17" s="156"/>
      <c r="I17" s="157">
        <v>1</v>
      </c>
    </row>
    <row r="18" spans="1:9" ht="25.5" x14ac:dyDescent="0.2">
      <c r="A18" s="158">
        <v>3</v>
      </c>
      <c r="B18" s="159">
        <v>4</v>
      </c>
      <c r="C18" s="159">
        <v>1</v>
      </c>
      <c r="D18" s="159">
        <v>2</v>
      </c>
      <c r="E18" s="155" t="s">
        <v>130</v>
      </c>
      <c r="F18" s="155" t="s">
        <v>196</v>
      </c>
      <c r="G18" s="156"/>
      <c r="H18" s="156"/>
      <c r="I18" s="157">
        <v>1</v>
      </c>
    </row>
    <row r="19" spans="1:9" ht="25.5" x14ac:dyDescent="0.2">
      <c r="A19" s="158">
        <v>3</v>
      </c>
      <c r="B19" s="159">
        <v>4</v>
      </c>
      <c r="C19" s="159">
        <v>1</v>
      </c>
      <c r="D19" s="159">
        <v>2</v>
      </c>
      <c r="E19" s="155" t="s">
        <v>139</v>
      </c>
      <c r="F19" s="155" t="s">
        <v>197</v>
      </c>
      <c r="G19" s="156"/>
      <c r="H19" s="156">
        <v>1</v>
      </c>
      <c r="I19" s="157"/>
    </row>
    <row r="20" spans="1:9" ht="25.5" x14ac:dyDescent="0.2">
      <c r="A20" s="158">
        <v>3</v>
      </c>
      <c r="B20" s="159">
        <v>4</v>
      </c>
      <c r="C20" s="159">
        <v>1</v>
      </c>
      <c r="D20" s="159">
        <v>2</v>
      </c>
      <c r="E20" s="155" t="s">
        <v>138</v>
      </c>
      <c r="F20" s="155" t="s">
        <v>198</v>
      </c>
      <c r="G20" s="156">
        <v>1</v>
      </c>
      <c r="H20" s="156"/>
      <c r="I20" s="157"/>
    </row>
    <row r="21" spans="1:9" ht="25.5" x14ac:dyDescent="0.2">
      <c r="A21" s="158">
        <v>3</v>
      </c>
      <c r="B21" s="159">
        <v>4</v>
      </c>
      <c r="C21" s="159">
        <v>1</v>
      </c>
      <c r="D21" s="159">
        <v>2</v>
      </c>
      <c r="E21" s="155" t="s">
        <v>131</v>
      </c>
      <c r="F21" s="154" t="s">
        <v>199</v>
      </c>
      <c r="G21" s="156"/>
      <c r="H21" s="156">
        <v>1</v>
      </c>
      <c r="I21" s="157"/>
    </row>
    <row r="22" spans="1:9" x14ac:dyDescent="0.2">
      <c r="A22" s="158">
        <v>3</v>
      </c>
      <c r="B22" s="159">
        <v>4</v>
      </c>
      <c r="C22" s="159">
        <v>1</v>
      </c>
      <c r="D22" s="159">
        <v>2</v>
      </c>
      <c r="E22" s="155" t="s">
        <v>147</v>
      </c>
      <c r="F22" s="154" t="s">
        <v>200</v>
      </c>
      <c r="G22" s="156"/>
      <c r="H22" s="156"/>
      <c r="I22" s="157">
        <v>2</v>
      </c>
    </row>
    <row r="23" spans="1:9" x14ac:dyDescent="0.2">
      <c r="A23" s="158"/>
      <c r="B23" s="159">
        <v>4</v>
      </c>
      <c r="C23" s="159">
        <v>1</v>
      </c>
      <c r="D23" s="159">
        <v>2</v>
      </c>
      <c r="E23" s="155" t="s">
        <v>236</v>
      </c>
      <c r="F23" s="154" t="s">
        <v>237</v>
      </c>
      <c r="G23" s="156"/>
      <c r="H23" s="156"/>
      <c r="I23" s="157">
        <v>1</v>
      </c>
    </row>
    <row r="24" spans="1:9" x14ac:dyDescent="0.2">
      <c r="A24" s="158">
        <v>3</v>
      </c>
      <c r="B24" s="159">
        <v>4</v>
      </c>
      <c r="C24" s="159">
        <v>1</v>
      </c>
      <c r="D24" s="159">
        <v>3</v>
      </c>
      <c r="E24" s="154" t="s">
        <v>72</v>
      </c>
      <c r="F24" s="155" t="s">
        <v>201</v>
      </c>
      <c r="G24" s="156">
        <v>3</v>
      </c>
      <c r="H24" s="156">
        <v>3</v>
      </c>
      <c r="I24" s="157">
        <v>3</v>
      </c>
    </row>
    <row r="25" spans="1:9" x14ac:dyDescent="0.2">
      <c r="A25" s="158"/>
      <c r="B25" s="159"/>
      <c r="C25" s="159"/>
      <c r="D25" s="159"/>
      <c r="E25" s="155" t="s">
        <v>128</v>
      </c>
      <c r="F25" s="155" t="s">
        <v>101</v>
      </c>
      <c r="G25" s="156">
        <v>7928</v>
      </c>
      <c r="H25" s="156"/>
      <c r="I25" s="157"/>
    </row>
    <row r="26" spans="1:9" x14ac:dyDescent="0.2">
      <c r="A26" s="158">
        <v>3</v>
      </c>
      <c r="B26" s="159">
        <v>4</v>
      </c>
      <c r="C26" s="159">
        <v>1</v>
      </c>
      <c r="D26" s="159">
        <v>3</v>
      </c>
      <c r="E26" s="155" t="s">
        <v>54</v>
      </c>
      <c r="F26" s="155" t="s">
        <v>202</v>
      </c>
      <c r="G26" s="156"/>
      <c r="H26" s="156"/>
      <c r="I26" s="157">
        <v>1</v>
      </c>
    </row>
    <row r="27" spans="1:9" x14ac:dyDescent="0.2">
      <c r="A27" s="158">
        <v>3</v>
      </c>
      <c r="B27" s="159">
        <v>4</v>
      </c>
      <c r="C27" s="159">
        <v>1</v>
      </c>
      <c r="D27" s="159">
        <v>3</v>
      </c>
      <c r="E27" s="155" t="s">
        <v>291</v>
      </c>
      <c r="F27" s="155" t="s">
        <v>203</v>
      </c>
      <c r="G27" s="156"/>
      <c r="H27" s="156"/>
      <c r="I27" s="157">
        <v>3</v>
      </c>
    </row>
    <row r="28" spans="1:9" x14ac:dyDescent="0.2">
      <c r="A28" s="158">
        <v>3</v>
      </c>
      <c r="B28" s="159">
        <v>4</v>
      </c>
      <c r="C28" s="159">
        <v>1</v>
      </c>
      <c r="D28" s="159">
        <v>3</v>
      </c>
      <c r="E28" s="155" t="s">
        <v>125</v>
      </c>
      <c r="F28" s="155" t="s">
        <v>204</v>
      </c>
      <c r="G28" s="156">
        <v>3</v>
      </c>
      <c r="H28" s="156"/>
      <c r="I28" s="157"/>
    </row>
    <row r="29" spans="1:9" x14ac:dyDescent="0.2">
      <c r="A29" s="158">
        <v>3</v>
      </c>
      <c r="B29" s="159">
        <v>4</v>
      </c>
      <c r="C29" s="159">
        <v>1</v>
      </c>
      <c r="D29" s="159">
        <v>3</v>
      </c>
      <c r="E29" s="154" t="s">
        <v>128</v>
      </c>
      <c r="F29" s="154" t="s">
        <v>205</v>
      </c>
      <c r="G29" s="156"/>
      <c r="H29" s="156"/>
      <c r="I29" s="157">
        <v>20000</v>
      </c>
    </row>
    <row r="30" spans="1:9" ht="25.5" x14ac:dyDescent="0.2">
      <c r="A30" s="158">
        <v>3</v>
      </c>
      <c r="B30" s="159">
        <v>4</v>
      </c>
      <c r="C30" s="159">
        <v>1</v>
      </c>
      <c r="D30" s="159">
        <v>3</v>
      </c>
      <c r="E30" s="155" t="s">
        <v>127</v>
      </c>
      <c r="F30" s="155" t="s">
        <v>206</v>
      </c>
      <c r="G30" s="156">
        <v>2200</v>
      </c>
      <c r="H30" s="156"/>
      <c r="I30" s="157"/>
    </row>
    <row r="31" spans="1:9" ht="25.5" x14ac:dyDescent="0.2">
      <c r="A31" s="158">
        <v>3</v>
      </c>
      <c r="B31" s="159">
        <v>4</v>
      </c>
      <c r="C31" s="159">
        <v>1</v>
      </c>
      <c r="D31" s="159">
        <v>3</v>
      </c>
      <c r="E31" s="155" t="s">
        <v>245</v>
      </c>
      <c r="F31" s="155" t="s">
        <v>206</v>
      </c>
      <c r="G31" s="156">
        <v>50</v>
      </c>
      <c r="H31" s="156"/>
      <c r="I31" s="157"/>
    </row>
    <row r="32" spans="1:9" ht="25.5" x14ac:dyDescent="0.2">
      <c r="A32" s="158">
        <v>3</v>
      </c>
      <c r="B32" s="159">
        <v>4</v>
      </c>
      <c r="C32" s="159">
        <v>1</v>
      </c>
      <c r="D32" s="159">
        <v>3</v>
      </c>
      <c r="E32" s="155" t="s">
        <v>129</v>
      </c>
      <c r="F32" s="155" t="s">
        <v>207</v>
      </c>
      <c r="G32" s="156"/>
      <c r="H32" s="156">
        <v>300</v>
      </c>
      <c r="I32" s="157"/>
    </row>
    <row r="33" spans="1:9" x14ac:dyDescent="0.2">
      <c r="A33" s="158">
        <v>3</v>
      </c>
      <c r="B33" s="159">
        <v>4</v>
      </c>
      <c r="C33" s="159">
        <v>1</v>
      </c>
      <c r="D33" s="159">
        <v>3</v>
      </c>
      <c r="E33" s="155" t="s">
        <v>133</v>
      </c>
      <c r="F33" s="155" t="s">
        <v>156</v>
      </c>
      <c r="G33" s="156"/>
      <c r="H33" s="156"/>
      <c r="I33" s="157">
        <v>1</v>
      </c>
    </row>
    <row r="34" spans="1:9" x14ac:dyDescent="0.2">
      <c r="A34" s="158">
        <v>3</v>
      </c>
      <c r="B34" s="159">
        <v>4</v>
      </c>
      <c r="C34" s="159">
        <v>1</v>
      </c>
      <c r="D34" s="159">
        <v>3</v>
      </c>
      <c r="E34" s="155" t="s">
        <v>133</v>
      </c>
      <c r="F34" s="155" t="s">
        <v>157</v>
      </c>
      <c r="G34" s="283">
        <v>1</v>
      </c>
      <c r="H34" s="156"/>
      <c r="I34" s="157"/>
    </row>
    <row r="35" spans="1:9" ht="25.5" x14ac:dyDescent="0.2">
      <c r="A35" s="158">
        <v>3</v>
      </c>
      <c r="B35" s="159">
        <v>4</v>
      </c>
      <c r="C35" s="159">
        <v>1</v>
      </c>
      <c r="D35" s="159">
        <v>3</v>
      </c>
      <c r="E35" s="155" t="s">
        <v>172</v>
      </c>
      <c r="F35" s="155" t="s">
        <v>158</v>
      </c>
      <c r="G35" s="156">
        <v>1</v>
      </c>
      <c r="H35" s="156"/>
      <c r="I35" s="157"/>
    </row>
    <row r="36" spans="1:9" ht="25.5" x14ac:dyDescent="0.2">
      <c r="A36" s="158">
        <v>3</v>
      </c>
      <c r="B36" s="159">
        <v>4</v>
      </c>
      <c r="C36" s="159">
        <v>1</v>
      </c>
      <c r="D36" s="159">
        <v>3</v>
      </c>
      <c r="E36" s="155" t="s">
        <v>172</v>
      </c>
      <c r="F36" s="155" t="s">
        <v>159</v>
      </c>
      <c r="G36" s="156">
        <v>1</v>
      </c>
      <c r="H36" s="156"/>
      <c r="I36" s="157"/>
    </row>
    <row r="37" spans="1:9" x14ac:dyDescent="0.2">
      <c r="A37" s="158">
        <v>3</v>
      </c>
      <c r="B37" s="159">
        <v>4</v>
      </c>
      <c r="C37" s="159">
        <v>1</v>
      </c>
      <c r="D37" s="159">
        <v>3</v>
      </c>
      <c r="E37" s="154" t="s">
        <v>257</v>
      </c>
      <c r="F37" s="154" t="s">
        <v>226</v>
      </c>
      <c r="G37" s="156"/>
      <c r="H37" s="156">
        <v>1</v>
      </c>
      <c r="I37" s="157"/>
    </row>
    <row r="38" spans="1:9" x14ac:dyDescent="0.2">
      <c r="A38" s="158">
        <v>3</v>
      </c>
      <c r="B38" s="159">
        <v>4</v>
      </c>
      <c r="C38" s="159">
        <v>1</v>
      </c>
      <c r="D38" s="159">
        <v>3</v>
      </c>
      <c r="E38" s="154" t="s">
        <v>285</v>
      </c>
      <c r="F38" s="154" t="s">
        <v>226</v>
      </c>
      <c r="G38" s="156"/>
      <c r="H38" s="156">
        <v>22</v>
      </c>
      <c r="I38" s="157"/>
    </row>
    <row r="39" spans="1:9" x14ac:dyDescent="0.2">
      <c r="A39" s="158">
        <v>3</v>
      </c>
      <c r="B39" s="159">
        <v>4</v>
      </c>
      <c r="C39" s="159">
        <v>1</v>
      </c>
      <c r="D39" s="159">
        <v>3</v>
      </c>
      <c r="E39" s="155" t="s">
        <v>128</v>
      </c>
      <c r="F39" s="155" t="s">
        <v>227</v>
      </c>
      <c r="G39" s="156"/>
      <c r="H39" s="156">
        <v>1348</v>
      </c>
      <c r="I39" s="157"/>
    </row>
    <row r="40" spans="1:9" x14ac:dyDescent="0.2">
      <c r="A40" s="158">
        <v>3</v>
      </c>
      <c r="B40" s="159">
        <v>4</v>
      </c>
      <c r="C40" s="159">
        <v>1</v>
      </c>
      <c r="D40" s="159">
        <v>3</v>
      </c>
      <c r="E40" s="155" t="s">
        <v>128</v>
      </c>
      <c r="F40" s="155" t="s">
        <v>228</v>
      </c>
      <c r="G40" s="156"/>
      <c r="H40" s="156">
        <v>4469</v>
      </c>
      <c r="I40" s="157"/>
    </row>
    <row r="41" spans="1:9" x14ac:dyDescent="0.2">
      <c r="A41" s="158">
        <v>3</v>
      </c>
      <c r="B41" s="159">
        <v>4</v>
      </c>
      <c r="C41" s="159">
        <v>1</v>
      </c>
      <c r="D41" s="159">
        <v>3</v>
      </c>
      <c r="E41" s="154" t="s">
        <v>263</v>
      </c>
      <c r="F41" s="154" t="s">
        <v>262</v>
      </c>
      <c r="G41" s="164"/>
      <c r="H41" s="156"/>
      <c r="I41" s="157">
        <v>1</v>
      </c>
    </row>
    <row r="42" spans="1:9" x14ac:dyDescent="0.2">
      <c r="A42" s="158">
        <v>3</v>
      </c>
      <c r="B42" s="159">
        <v>4</v>
      </c>
      <c r="C42" s="159">
        <v>1</v>
      </c>
      <c r="D42" s="159">
        <v>3</v>
      </c>
      <c r="E42" s="155" t="s">
        <v>263</v>
      </c>
      <c r="F42" s="154" t="s">
        <v>264</v>
      </c>
      <c r="G42" s="164"/>
      <c r="H42" s="156"/>
      <c r="I42" s="157">
        <v>1</v>
      </c>
    </row>
    <row r="43" spans="1:9" x14ac:dyDescent="0.2">
      <c r="A43" s="158">
        <v>3</v>
      </c>
      <c r="B43" s="159">
        <v>4</v>
      </c>
      <c r="C43" s="159">
        <v>1</v>
      </c>
      <c r="D43" s="159">
        <v>3</v>
      </c>
      <c r="E43" s="155" t="s">
        <v>263</v>
      </c>
      <c r="F43" s="154" t="s">
        <v>265</v>
      </c>
      <c r="G43" s="164"/>
      <c r="H43" s="156">
        <v>1</v>
      </c>
      <c r="I43" s="157"/>
    </row>
    <row r="44" spans="1:9" ht="38.25" x14ac:dyDescent="0.2">
      <c r="A44" s="158">
        <v>3</v>
      </c>
      <c r="B44" s="159">
        <v>4</v>
      </c>
      <c r="C44" s="159">
        <v>1</v>
      </c>
      <c r="D44" s="159">
        <v>3</v>
      </c>
      <c r="E44" s="154" t="s">
        <v>270</v>
      </c>
      <c r="F44" s="154" t="s">
        <v>266</v>
      </c>
      <c r="G44" s="164">
        <v>592</v>
      </c>
      <c r="H44" s="156"/>
      <c r="I44" s="157"/>
    </row>
    <row r="45" spans="1:9" x14ac:dyDescent="0.2">
      <c r="A45" s="158">
        <v>3</v>
      </c>
      <c r="B45" s="159">
        <v>4</v>
      </c>
      <c r="C45" s="159">
        <v>1</v>
      </c>
      <c r="D45" s="159">
        <v>3</v>
      </c>
      <c r="E45" s="154" t="s">
        <v>283</v>
      </c>
      <c r="F45" s="154" t="s">
        <v>290</v>
      </c>
      <c r="G45" s="164">
        <v>500</v>
      </c>
      <c r="H45" s="156"/>
      <c r="I45" s="157"/>
    </row>
    <row r="46" spans="1:9" x14ac:dyDescent="0.2">
      <c r="A46" s="158">
        <v>3</v>
      </c>
      <c r="B46" s="159">
        <v>4</v>
      </c>
      <c r="C46" s="159">
        <v>1</v>
      </c>
      <c r="D46" s="159">
        <v>4</v>
      </c>
      <c r="E46" s="155" t="s">
        <v>144</v>
      </c>
      <c r="F46" s="155" t="s">
        <v>208</v>
      </c>
      <c r="G46" s="156">
        <v>100</v>
      </c>
      <c r="H46" s="156">
        <v>100</v>
      </c>
      <c r="I46" s="157">
        <v>100</v>
      </c>
    </row>
    <row r="47" spans="1:9" x14ac:dyDescent="0.2">
      <c r="A47" s="158">
        <v>3</v>
      </c>
      <c r="B47" s="159">
        <v>4</v>
      </c>
      <c r="C47" s="159">
        <v>1</v>
      </c>
      <c r="D47" s="159">
        <v>4</v>
      </c>
      <c r="E47" s="154" t="s">
        <v>58</v>
      </c>
      <c r="F47" s="155" t="s">
        <v>209</v>
      </c>
      <c r="G47" s="156">
        <v>830</v>
      </c>
      <c r="H47" s="156">
        <v>830</v>
      </c>
      <c r="I47" s="157">
        <v>830</v>
      </c>
    </row>
    <row r="48" spans="1:9" x14ac:dyDescent="0.2">
      <c r="A48" s="158">
        <v>3</v>
      </c>
      <c r="B48" s="159">
        <v>4</v>
      </c>
      <c r="C48" s="159">
        <v>1</v>
      </c>
      <c r="D48" s="159">
        <v>4</v>
      </c>
      <c r="E48" s="201" t="s">
        <v>59</v>
      </c>
      <c r="F48" s="155" t="s">
        <v>102</v>
      </c>
      <c r="G48" s="284">
        <v>0.32</v>
      </c>
      <c r="H48" s="156"/>
      <c r="I48" s="285"/>
    </row>
    <row r="49" spans="1:9" x14ac:dyDescent="0.2">
      <c r="A49" s="158">
        <v>3</v>
      </c>
      <c r="B49" s="159">
        <v>4</v>
      </c>
      <c r="C49" s="159">
        <v>1</v>
      </c>
      <c r="D49" s="159">
        <v>4</v>
      </c>
      <c r="E49" s="154" t="s">
        <v>258</v>
      </c>
      <c r="F49" s="154" t="s">
        <v>210</v>
      </c>
      <c r="G49" s="156"/>
      <c r="H49" s="156">
        <v>1.5</v>
      </c>
      <c r="I49" s="157">
        <v>1.5</v>
      </c>
    </row>
    <row r="50" spans="1:9" x14ac:dyDescent="0.2">
      <c r="A50" s="158">
        <v>3</v>
      </c>
      <c r="B50" s="159">
        <v>4</v>
      </c>
      <c r="C50" s="159">
        <v>1</v>
      </c>
      <c r="D50" s="159">
        <v>4</v>
      </c>
      <c r="E50" s="155" t="s">
        <v>59</v>
      </c>
      <c r="F50" s="155" t="s">
        <v>211</v>
      </c>
      <c r="G50" s="286">
        <v>0.11</v>
      </c>
      <c r="H50" s="287"/>
      <c r="I50" s="288"/>
    </row>
    <row r="51" spans="1:9" x14ac:dyDescent="0.2">
      <c r="A51" s="158">
        <v>3</v>
      </c>
      <c r="B51" s="159">
        <v>4</v>
      </c>
      <c r="C51" s="159">
        <v>1</v>
      </c>
      <c r="D51" s="159">
        <v>4</v>
      </c>
      <c r="E51" s="155" t="s">
        <v>59</v>
      </c>
      <c r="F51" s="155" t="s">
        <v>212</v>
      </c>
      <c r="G51" s="284">
        <v>0.64</v>
      </c>
      <c r="H51" s="156"/>
      <c r="I51" s="157"/>
    </row>
    <row r="52" spans="1:9" x14ac:dyDescent="0.2">
      <c r="A52" s="158">
        <v>3</v>
      </c>
      <c r="B52" s="159">
        <v>4</v>
      </c>
      <c r="C52" s="159">
        <v>1</v>
      </c>
      <c r="D52" s="159">
        <v>4</v>
      </c>
      <c r="E52" s="155" t="s">
        <v>59</v>
      </c>
      <c r="F52" s="155" t="s">
        <v>213</v>
      </c>
      <c r="G52" s="284">
        <v>0.55000000000000004</v>
      </c>
      <c r="H52" s="156"/>
      <c r="I52" s="157"/>
    </row>
    <row r="53" spans="1:9" x14ac:dyDescent="0.2">
      <c r="A53" s="158">
        <v>3</v>
      </c>
      <c r="B53" s="159">
        <v>4</v>
      </c>
      <c r="C53" s="159">
        <v>1</v>
      </c>
      <c r="D53" s="159">
        <v>4</v>
      </c>
      <c r="E53" s="155" t="s">
        <v>214</v>
      </c>
      <c r="F53" s="155" t="s">
        <v>155</v>
      </c>
      <c r="G53" s="156"/>
      <c r="H53" s="156">
        <v>91</v>
      </c>
      <c r="I53" s="157"/>
    </row>
    <row r="54" spans="1:9" x14ac:dyDescent="0.2">
      <c r="A54" s="158">
        <v>3</v>
      </c>
      <c r="B54" s="159">
        <v>4</v>
      </c>
      <c r="C54" s="159">
        <v>1</v>
      </c>
      <c r="D54" s="159">
        <v>4</v>
      </c>
      <c r="E54" s="155" t="s">
        <v>144</v>
      </c>
      <c r="F54" s="155" t="s">
        <v>241</v>
      </c>
      <c r="G54" s="284">
        <v>100</v>
      </c>
      <c r="H54" s="156">
        <v>100</v>
      </c>
      <c r="I54" s="157">
        <v>100</v>
      </c>
    </row>
    <row r="55" spans="1:9" x14ac:dyDescent="0.2">
      <c r="A55" s="158">
        <v>3</v>
      </c>
      <c r="B55" s="159">
        <v>4</v>
      </c>
      <c r="C55" s="159">
        <v>1</v>
      </c>
      <c r="D55" s="159">
        <v>4</v>
      </c>
      <c r="E55" s="155" t="s">
        <v>59</v>
      </c>
      <c r="F55" s="155" t="s">
        <v>267</v>
      </c>
      <c r="G55" s="284"/>
      <c r="H55" s="284">
        <v>0.33</v>
      </c>
      <c r="I55" s="157"/>
    </row>
    <row r="56" spans="1:9" x14ac:dyDescent="0.2">
      <c r="A56" s="158">
        <v>3</v>
      </c>
      <c r="B56" s="159">
        <v>4</v>
      </c>
      <c r="C56" s="159">
        <v>1</v>
      </c>
      <c r="D56" s="159">
        <v>5</v>
      </c>
      <c r="E56" s="155" t="s">
        <v>45</v>
      </c>
      <c r="F56" s="155" t="s">
        <v>215</v>
      </c>
      <c r="G56" s="156">
        <v>2</v>
      </c>
      <c r="H56" s="156">
        <v>2</v>
      </c>
      <c r="I56" s="157">
        <v>2</v>
      </c>
    </row>
    <row r="57" spans="1:9" ht="13.5" thickBot="1" x14ac:dyDescent="0.25">
      <c r="A57" s="158">
        <v>3</v>
      </c>
      <c r="B57" s="159">
        <v>4</v>
      </c>
      <c r="C57" s="159">
        <v>1</v>
      </c>
      <c r="D57" s="159">
        <v>6</v>
      </c>
      <c r="E57" s="162" t="s">
        <v>248</v>
      </c>
      <c r="F57" s="155" t="s">
        <v>216</v>
      </c>
      <c r="G57" s="289"/>
      <c r="H57" s="289">
        <v>1</v>
      </c>
      <c r="I57" s="290"/>
    </row>
    <row r="58" spans="1:9" ht="39" thickBot="1" x14ac:dyDescent="0.25">
      <c r="A58" s="160">
        <v>3</v>
      </c>
      <c r="B58" s="161">
        <v>4</v>
      </c>
      <c r="C58" s="161">
        <v>1</v>
      </c>
      <c r="D58" s="161">
        <v>6</v>
      </c>
      <c r="E58" s="162" t="s">
        <v>292</v>
      </c>
      <c r="F58" s="162" t="s">
        <v>268</v>
      </c>
      <c r="G58" s="291">
        <v>30</v>
      </c>
      <c r="H58" s="291"/>
      <c r="I58" s="292"/>
    </row>
  </sheetData>
  <mergeCells count="2">
    <mergeCell ref="A1:I1"/>
    <mergeCell ref="A2:I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&amp;C54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1 lentelė</vt:lpstr>
      <vt:lpstr>sąrašas</vt:lpstr>
      <vt:lpstr>2 LENTELĖ</vt:lpstr>
      <vt:lpstr>3 LENTELĖ</vt:lpstr>
      <vt:lpstr>'1 lentelė'!Print_Area</vt:lpstr>
      <vt:lpstr>'2 LENTELĖ'!Print_Area</vt:lpstr>
      <vt:lpstr>'3 LENTELĖ'!Print_Area</vt:lpstr>
      <vt:lpstr>sąrašas!Print_Area</vt:lpstr>
      <vt:lpstr>'2 LENTELĖ'!Print_Titles</vt:lpstr>
      <vt:lpstr>sąrašas!Print_Titles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Lilija</cp:lastModifiedBy>
  <cp:lastPrinted>2018-12-05T14:06:05Z</cp:lastPrinted>
  <dcterms:created xsi:type="dcterms:W3CDTF">1996-10-14T23:33:28Z</dcterms:created>
  <dcterms:modified xsi:type="dcterms:W3CDTF">2018-12-05T14:06:55Z</dcterms:modified>
</cp:coreProperties>
</file>