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8920" windowHeight="15840" tabRatio="945" activeTab="11"/>
  </bookViews>
  <sheets>
    <sheet name="1 pr._pajamos" sheetId="11" r:id="rId1"/>
    <sheet name="2 pr._pajamos pagal rūšis" sheetId="12" state="hidden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nepanaudotos lėšos" sheetId="15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pajamos'!$20:$22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351" i="4" l="1"/>
  <c r="L351" i="4" s="1"/>
  <c r="N351" i="4"/>
  <c r="M351" i="4"/>
  <c r="K351" i="4"/>
  <c r="J351" i="4"/>
  <c r="I351" i="4"/>
  <c r="H351" i="4"/>
  <c r="F351" i="4"/>
  <c r="G351" i="4"/>
  <c r="D351" i="4" s="1"/>
  <c r="E351" i="4"/>
  <c r="O353" i="4"/>
  <c r="L353" i="4" s="1"/>
  <c r="M353" i="4"/>
  <c r="K353" i="4"/>
  <c r="H353" i="4" s="1"/>
  <c r="J353" i="4"/>
  <c r="I353" i="4"/>
  <c r="F353" i="4"/>
  <c r="G353" i="4"/>
  <c r="E353" i="4"/>
  <c r="H108" i="4"/>
  <c r="O359" i="4"/>
  <c r="L359" i="4" s="1"/>
  <c r="N359" i="4"/>
  <c r="M359" i="4"/>
  <c r="K359" i="4"/>
  <c r="H359" i="4" s="1"/>
  <c r="J359" i="4"/>
  <c r="I359" i="4"/>
  <c r="F359" i="4"/>
  <c r="G359" i="4"/>
  <c r="E359" i="4"/>
  <c r="K263" i="4"/>
  <c r="H263" i="4" s="1"/>
  <c r="J263" i="4"/>
  <c r="I263" i="4"/>
  <c r="F263" i="4"/>
  <c r="G263" i="4"/>
  <c r="E263" i="4"/>
  <c r="M267" i="4"/>
  <c r="N267" i="4"/>
  <c r="O267" i="4"/>
  <c r="D267" i="4"/>
  <c r="H267" i="4"/>
  <c r="L267" i="4"/>
  <c r="O355" i="4"/>
  <c r="K355" i="4"/>
  <c r="H355" i="4" s="1"/>
  <c r="J355" i="4"/>
  <c r="I355" i="4"/>
  <c r="F355" i="4"/>
  <c r="G355" i="4"/>
  <c r="E355" i="4"/>
  <c r="M350" i="4"/>
  <c r="K350" i="4"/>
  <c r="H350" i="4" s="1"/>
  <c r="J350" i="4"/>
  <c r="I350" i="4"/>
  <c r="G350" i="4"/>
  <c r="F350" i="4"/>
  <c r="E350" i="4"/>
  <c r="H106" i="4"/>
  <c r="D359" i="4" l="1"/>
  <c r="D355" i="4"/>
  <c r="D97" i="11"/>
  <c r="C97" i="11"/>
  <c r="E95" i="11" l="1"/>
  <c r="F334" i="4" l="1"/>
  <c r="E334" i="4"/>
  <c r="D334" i="4"/>
  <c r="K347" i="4" l="1"/>
  <c r="K360" i="4" l="1"/>
  <c r="I360" i="4"/>
  <c r="E360" i="4"/>
  <c r="F330" i="4"/>
  <c r="E330" i="4"/>
  <c r="J352" i="4"/>
  <c r="K352" i="4"/>
  <c r="N352" i="4"/>
  <c r="O352" i="4"/>
  <c r="P352" i="4"/>
  <c r="Q352" i="4"/>
  <c r="R352" i="4"/>
  <c r="S352" i="4"/>
  <c r="T352" i="4"/>
  <c r="U352" i="4"/>
  <c r="M352" i="4"/>
  <c r="I352" i="4"/>
  <c r="F352" i="4"/>
  <c r="G352" i="4"/>
  <c r="E352" i="4"/>
  <c r="G334" i="4"/>
  <c r="I334" i="4"/>
  <c r="H334" i="4" s="1"/>
  <c r="J334" i="4"/>
  <c r="N334" i="4" s="1"/>
  <c r="K334" i="4"/>
  <c r="O334" i="4"/>
  <c r="M334" i="4"/>
  <c r="L334" i="4" s="1"/>
  <c r="K96" i="1" l="1"/>
  <c r="H96" i="1" s="1"/>
  <c r="J96" i="1"/>
  <c r="I96" i="1"/>
  <c r="E348" i="4" l="1"/>
  <c r="F348" i="4"/>
  <c r="G348" i="4"/>
  <c r="D32" i="4"/>
  <c r="Q27" i="3" l="1"/>
  <c r="K348" i="4" l="1"/>
  <c r="J348" i="4"/>
  <c r="I348" i="4"/>
  <c r="J357" i="4"/>
  <c r="K357" i="4"/>
  <c r="I357" i="4"/>
  <c r="F357" i="4"/>
  <c r="G357" i="4"/>
  <c r="E357" i="4"/>
  <c r="J26" i="4"/>
  <c r="K26" i="4"/>
  <c r="I26" i="4"/>
  <c r="F26" i="4"/>
  <c r="G26" i="4"/>
  <c r="E26" i="4"/>
  <c r="O32" i="4"/>
  <c r="N32" i="4"/>
  <c r="M32" i="4"/>
  <c r="H32" i="4"/>
  <c r="D26" i="4" l="1"/>
  <c r="L32" i="4"/>
  <c r="H348" i="4"/>
  <c r="N26" i="4"/>
  <c r="M26" i="4"/>
  <c r="O219" i="1" l="1"/>
  <c r="L219" i="1" s="1"/>
  <c r="N219" i="1"/>
  <c r="M219" i="1"/>
  <c r="F219" i="1"/>
  <c r="G219" i="1"/>
  <c r="E219" i="1"/>
  <c r="M188" i="1"/>
  <c r="L188" i="1" s="1"/>
  <c r="N188" i="1"/>
  <c r="O188" i="1"/>
  <c r="D188" i="1"/>
  <c r="J186" i="1"/>
  <c r="K186" i="1"/>
  <c r="I186" i="1"/>
  <c r="E186" i="1"/>
  <c r="F186" i="1"/>
  <c r="G186" i="1"/>
  <c r="D186" i="1"/>
  <c r="D219" i="1" l="1"/>
  <c r="O45" i="7"/>
  <c r="N36" i="2" l="1"/>
  <c r="N41" i="8"/>
  <c r="E130" i="11" l="1"/>
  <c r="E129" i="11"/>
  <c r="E128" i="11"/>
  <c r="E127" i="11"/>
  <c r="E126" i="11"/>
  <c r="E132" i="11"/>
  <c r="D112" i="11"/>
  <c r="C112" i="11"/>
  <c r="E114" i="11"/>
  <c r="E115" i="11"/>
  <c r="E116" i="11"/>
  <c r="E117" i="11"/>
  <c r="E118" i="11"/>
  <c r="E119" i="11"/>
  <c r="E120" i="11"/>
  <c r="E121" i="11"/>
  <c r="E122" i="11"/>
  <c r="E123" i="11"/>
  <c r="E124" i="11"/>
  <c r="E113" i="11"/>
  <c r="D103" i="11"/>
  <c r="C103" i="11"/>
  <c r="E105" i="11"/>
  <c r="E106" i="11"/>
  <c r="E107" i="11"/>
  <c r="E108" i="11"/>
  <c r="E109" i="11"/>
  <c r="E104" i="11"/>
  <c r="E112" i="11" l="1"/>
  <c r="E103" i="11"/>
  <c r="L183" i="1"/>
  <c r="N183" i="1"/>
  <c r="D183" i="1"/>
  <c r="M183" i="1"/>
  <c r="J82" i="14"/>
  <c r="I82" i="14"/>
  <c r="H82" i="14"/>
  <c r="J79" i="14"/>
  <c r="I79" i="14"/>
  <c r="H79" i="14"/>
  <c r="J78" i="14"/>
  <c r="I78" i="14"/>
  <c r="H78" i="14"/>
  <c r="I77" i="14"/>
  <c r="H77" i="14"/>
  <c r="I76" i="14"/>
  <c r="H76" i="14"/>
  <c r="I75" i="14"/>
  <c r="H75" i="14"/>
  <c r="I74" i="14"/>
  <c r="H74" i="14"/>
  <c r="I73" i="14"/>
  <c r="H73" i="14"/>
  <c r="I72" i="14"/>
  <c r="H72" i="14"/>
  <c r="I71" i="14"/>
  <c r="H71" i="14"/>
  <c r="I70" i="14"/>
  <c r="H70" i="14"/>
  <c r="J65" i="14"/>
  <c r="I65" i="14"/>
  <c r="H65" i="14"/>
  <c r="H40" i="14"/>
  <c r="J39" i="14"/>
  <c r="I39" i="14"/>
  <c r="H39" i="14"/>
  <c r="J38" i="14"/>
  <c r="I38" i="14"/>
  <c r="H38" i="14"/>
  <c r="J25" i="14"/>
  <c r="I25" i="14"/>
  <c r="H25" i="14"/>
  <c r="E25" i="14"/>
  <c r="F25" i="14"/>
  <c r="E38" i="14"/>
  <c r="F38" i="14"/>
  <c r="E39" i="14"/>
  <c r="F39" i="14"/>
  <c r="E40" i="14"/>
  <c r="E65" i="14"/>
  <c r="F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F78" i="14"/>
  <c r="E79" i="14"/>
  <c r="F79" i="14"/>
  <c r="E80" i="14"/>
  <c r="E81" i="14"/>
  <c r="E82" i="14"/>
  <c r="F82" i="14"/>
  <c r="D75" i="14"/>
  <c r="D72" i="14"/>
  <c r="D68" i="14"/>
  <c r="D66" i="14"/>
  <c r="D78" i="14" l="1"/>
  <c r="D76" i="14"/>
  <c r="D74" i="14"/>
  <c r="D71" i="14"/>
  <c r="D67" i="14"/>
  <c r="D65" i="14"/>
  <c r="O30" i="15"/>
  <c r="O31" i="15"/>
  <c r="O32" i="15"/>
  <c r="O33" i="15"/>
  <c r="O34" i="15"/>
  <c r="O35" i="15"/>
  <c r="E97" i="15"/>
  <c r="F97" i="15"/>
  <c r="G97" i="15"/>
  <c r="I97" i="15"/>
  <c r="J97" i="15"/>
  <c r="K97" i="15"/>
  <c r="M139" i="15"/>
  <c r="N139" i="15"/>
  <c r="O139" i="15"/>
  <c r="M140" i="15"/>
  <c r="N140" i="15"/>
  <c r="O140" i="15"/>
  <c r="M141" i="15"/>
  <c r="N141" i="15"/>
  <c r="O141" i="15"/>
  <c r="M142" i="15"/>
  <c r="L142" i="15" s="1"/>
  <c r="N142" i="15"/>
  <c r="O142" i="15"/>
  <c r="M143" i="15"/>
  <c r="N143" i="15"/>
  <c r="O143" i="15"/>
  <c r="M144" i="15"/>
  <c r="N144" i="15"/>
  <c r="O144" i="15"/>
  <c r="M145" i="15"/>
  <c r="L145" i="15" s="1"/>
  <c r="N145" i="15"/>
  <c r="O145" i="15"/>
  <c r="M146" i="15"/>
  <c r="N146" i="15"/>
  <c r="O146" i="15"/>
  <c r="D139" i="15"/>
  <c r="D140" i="15"/>
  <c r="D141" i="15"/>
  <c r="D142" i="15"/>
  <c r="D143" i="15"/>
  <c r="E110" i="15"/>
  <c r="F110" i="15"/>
  <c r="G110" i="15"/>
  <c r="I110" i="15"/>
  <c r="J110" i="15"/>
  <c r="K110" i="15"/>
  <c r="E152" i="15"/>
  <c r="F152" i="15"/>
  <c r="G152" i="15"/>
  <c r="I152" i="15"/>
  <c r="J152" i="15"/>
  <c r="K152" i="15"/>
  <c r="E147" i="15"/>
  <c r="F147" i="15"/>
  <c r="G147" i="15"/>
  <c r="I147" i="15"/>
  <c r="J147" i="15"/>
  <c r="K147" i="15"/>
  <c r="E136" i="15"/>
  <c r="F136" i="15"/>
  <c r="G136" i="15"/>
  <c r="I136" i="15"/>
  <c r="J136" i="15"/>
  <c r="K136" i="15"/>
  <c r="E106" i="15"/>
  <c r="E175" i="15" s="1"/>
  <c r="F106" i="15"/>
  <c r="G106" i="15"/>
  <c r="I106" i="15"/>
  <c r="J106" i="15"/>
  <c r="K106" i="15"/>
  <c r="D135" i="15"/>
  <c r="M135" i="15"/>
  <c r="L135" i="15" s="1"/>
  <c r="H144" i="15"/>
  <c r="D144" i="15"/>
  <c r="H140" i="15"/>
  <c r="H141" i="15"/>
  <c r="O120" i="15"/>
  <c r="N120" i="15"/>
  <c r="M120" i="15"/>
  <c r="H120" i="15"/>
  <c r="D120" i="15"/>
  <c r="L146" i="15" l="1"/>
  <c r="L141" i="15"/>
  <c r="L143" i="15"/>
  <c r="L139" i="15"/>
  <c r="L144" i="15"/>
  <c r="L140" i="15"/>
  <c r="L120" i="15"/>
  <c r="M77" i="15"/>
  <c r="N77" i="15"/>
  <c r="O77" i="15"/>
  <c r="M78" i="15"/>
  <c r="N78" i="15"/>
  <c r="O78" i="15"/>
  <c r="M79" i="15"/>
  <c r="N79" i="15"/>
  <c r="O79" i="15"/>
  <c r="H77" i="15"/>
  <c r="H78" i="15"/>
  <c r="H79" i="15"/>
  <c r="H80" i="15"/>
  <c r="H81" i="15"/>
  <c r="D77" i="15"/>
  <c r="D78" i="15"/>
  <c r="D79" i="15"/>
  <c r="D138" i="15"/>
  <c r="O138" i="15"/>
  <c r="N138" i="15"/>
  <c r="N147" i="15" s="1"/>
  <c r="M138" i="15"/>
  <c r="M147" i="15" s="1"/>
  <c r="H138" i="15"/>
  <c r="D95" i="15"/>
  <c r="H95" i="15"/>
  <c r="M95" i="15"/>
  <c r="N95" i="15"/>
  <c r="O95" i="15"/>
  <c r="O101" i="15"/>
  <c r="N101" i="15"/>
  <c r="M101" i="15"/>
  <c r="H101" i="15"/>
  <c r="D101" i="15"/>
  <c r="D93" i="15"/>
  <c r="H93" i="15"/>
  <c r="M93" i="15"/>
  <c r="N93" i="15"/>
  <c r="O93" i="15"/>
  <c r="D100" i="15"/>
  <c r="H100" i="15"/>
  <c r="O100" i="15"/>
  <c r="N100" i="15"/>
  <c r="M100" i="15"/>
  <c r="E70" i="15"/>
  <c r="F70" i="15"/>
  <c r="G70" i="15"/>
  <c r="I70" i="15"/>
  <c r="J70" i="15"/>
  <c r="K70" i="15"/>
  <c r="E82" i="15"/>
  <c r="F82" i="15"/>
  <c r="G82" i="15"/>
  <c r="I82" i="15"/>
  <c r="J82" i="15"/>
  <c r="K82" i="15"/>
  <c r="P82" i="15"/>
  <c r="Q82" i="15"/>
  <c r="M42" i="15"/>
  <c r="N42" i="15"/>
  <c r="O42" i="15"/>
  <c r="M43" i="15"/>
  <c r="N43" i="15"/>
  <c r="O43" i="15"/>
  <c r="M44" i="15"/>
  <c r="N44" i="15"/>
  <c r="O44" i="15"/>
  <c r="M45" i="15"/>
  <c r="N45" i="15"/>
  <c r="O45" i="15"/>
  <c r="M46" i="15"/>
  <c r="N46" i="15"/>
  <c r="O46" i="15"/>
  <c r="M47" i="15"/>
  <c r="N47" i="15"/>
  <c r="O47" i="15"/>
  <c r="M48" i="15"/>
  <c r="N48" i="15"/>
  <c r="O48" i="15"/>
  <c r="M49" i="15"/>
  <c r="N49" i="15"/>
  <c r="O49" i="15"/>
  <c r="M50" i="15"/>
  <c r="N50" i="15"/>
  <c r="O50" i="15"/>
  <c r="M51" i="15"/>
  <c r="N51" i="15"/>
  <c r="O51" i="15"/>
  <c r="M52" i="15"/>
  <c r="N52" i="15"/>
  <c r="O52" i="15"/>
  <c r="M53" i="15"/>
  <c r="N53" i="15"/>
  <c r="O53" i="15"/>
  <c r="M54" i="15"/>
  <c r="N54" i="15"/>
  <c r="O54" i="15"/>
  <c r="M55" i="15"/>
  <c r="N55" i="15"/>
  <c r="O55" i="15"/>
  <c r="M56" i="15"/>
  <c r="N56" i="15"/>
  <c r="O56" i="15"/>
  <c r="M57" i="15"/>
  <c r="N57" i="15"/>
  <c r="O57" i="15"/>
  <c r="M58" i="15"/>
  <c r="N58" i="15"/>
  <c r="O58" i="15"/>
  <c r="M59" i="15"/>
  <c r="N59" i="15"/>
  <c r="O59" i="15"/>
  <c r="M60" i="15"/>
  <c r="N60" i="15"/>
  <c r="O60" i="15"/>
  <c r="M61" i="15"/>
  <c r="N61" i="15"/>
  <c r="O61" i="15"/>
  <c r="M62" i="15"/>
  <c r="N62" i="15"/>
  <c r="O62" i="15"/>
  <c r="M63" i="15"/>
  <c r="N63" i="15"/>
  <c r="O63" i="15"/>
  <c r="M64" i="15"/>
  <c r="N64" i="15"/>
  <c r="O64" i="15"/>
  <c r="M65" i="15"/>
  <c r="N65" i="15"/>
  <c r="O65" i="15"/>
  <c r="M66" i="15"/>
  <c r="N66" i="15"/>
  <c r="O66" i="15"/>
  <c r="M67" i="15"/>
  <c r="N67" i="15"/>
  <c r="O67" i="15"/>
  <c r="M68" i="15"/>
  <c r="N68" i="15"/>
  <c r="O68" i="15"/>
  <c r="M69" i="15"/>
  <c r="N69" i="15"/>
  <c r="O69" i="15"/>
  <c r="D42" i="15"/>
  <c r="L42" i="15" s="1"/>
  <c r="D43" i="15"/>
  <c r="L43" i="15" s="1"/>
  <c r="D44" i="15"/>
  <c r="D45" i="15"/>
  <c r="L45" i="15" s="1"/>
  <c r="D46" i="15"/>
  <c r="D47" i="15"/>
  <c r="L47" i="15" s="1"/>
  <c r="D48" i="15"/>
  <c r="L48" i="15" s="1"/>
  <c r="D49" i="15"/>
  <c r="D50" i="15"/>
  <c r="D51" i="15"/>
  <c r="D52" i="15"/>
  <c r="L52" i="15" s="1"/>
  <c r="D53" i="15"/>
  <c r="L53" i="15" s="1"/>
  <c r="D54" i="15"/>
  <c r="L54" i="15" s="1"/>
  <c r="D55" i="15"/>
  <c r="L55" i="15" s="1"/>
  <c r="D56" i="15"/>
  <c r="D57" i="15"/>
  <c r="L57" i="15" s="1"/>
  <c r="D58" i="15"/>
  <c r="D59" i="15"/>
  <c r="D60" i="15"/>
  <c r="D61" i="15"/>
  <c r="D62" i="15"/>
  <c r="D63" i="15"/>
  <c r="L63" i="15" s="1"/>
  <c r="D64" i="15"/>
  <c r="D65" i="15"/>
  <c r="L65" i="15" s="1"/>
  <c r="D66" i="15"/>
  <c r="L66" i="15" s="1"/>
  <c r="D67" i="15"/>
  <c r="L67" i="15" s="1"/>
  <c r="D68" i="15"/>
  <c r="L68" i="15" s="1"/>
  <c r="D69" i="15"/>
  <c r="L69" i="15" s="1"/>
  <c r="F26" i="15"/>
  <c r="G26" i="15"/>
  <c r="E26" i="15"/>
  <c r="M27" i="15"/>
  <c r="N27" i="15"/>
  <c r="O27" i="15"/>
  <c r="M28" i="15"/>
  <c r="N28" i="15"/>
  <c r="O28" i="15"/>
  <c r="M29" i="15"/>
  <c r="N29" i="15"/>
  <c r="O29" i="15"/>
  <c r="D27" i="15"/>
  <c r="L27" i="15" s="1"/>
  <c r="D28" i="15"/>
  <c r="L28" i="15" s="1"/>
  <c r="D29" i="15"/>
  <c r="L29" i="15" s="1"/>
  <c r="M34" i="15"/>
  <c r="M35" i="15"/>
  <c r="D34" i="15"/>
  <c r="L34" i="15" s="1"/>
  <c r="D35" i="15"/>
  <c r="L35" i="15" s="1"/>
  <c r="F36" i="15"/>
  <c r="G36" i="15"/>
  <c r="E36" i="15"/>
  <c r="D37" i="15"/>
  <c r="L37" i="15" s="1"/>
  <c r="D38" i="15"/>
  <c r="L38" i="15" s="1"/>
  <c r="D33" i="15"/>
  <c r="L33" i="15" s="1"/>
  <c r="M33" i="15"/>
  <c r="L138" i="15" l="1"/>
  <c r="L147" i="15" s="1"/>
  <c r="O147" i="15"/>
  <c r="L101" i="15"/>
  <c r="L77" i="15"/>
  <c r="L78" i="15"/>
  <c r="L79" i="15"/>
  <c r="L95" i="15"/>
  <c r="L93" i="15"/>
  <c r="L100" i="15"/>
  <c r="E39" i="15"/>
  <c r="G39" i="15"/>
  <c r="F39" i="15"/>
  <c r="O354" i="4"/>
  <c r="E356" i="4"/>
  <c r="D356" i="4" s="1"/>
  <c r="F356" i="4"/>
  <c r="G356" i="4"/>
  <c r="I356" i="4"/>
  <c r="J356" i="4"/>
  <c r="K356" i="4"/>
  <c r="D358" i="4"/>
  <c r="H358" i="4"/>
  <c r="L358" i="4"/>
  <c r="E349" i="4"/>
  <c r="K349" i="4"/>
  <c r="J349" i="4"/>
  <c r="I349" i="4"/>
  <c r="F349" i="4"/>
  <c r="G349" i="4"/>
  <c r="K361" i="4"/>
  <c r="J361" i="4"/>
  <c r="I361" i="4"/>
  <c r="F361" i="4"/>
  <c r="G361" i="4"/>
  <c r="E361" i="4"/>
  <c r="D94" i="4"/>
  <c r="D95" i="4"/>
  <c r="D96" i="4"/>
  <c r="D97" i="4"/>
  <c r="D90" i="4"/>
  <c r="D85" i="4"/>
  <c r="D86" i="4"/>
  <c r="D87" i="4"/>
  <c r="D88" i="4"/>
  <c r="D89" i="4"/>
  <c r="H356" i="4" l="1"/>
  <c r="O155" i="2"/>
  <c r="K155" i="2"/>
  <c r="J155" i="2"/>
  <c r="I155" i="2"/>
  <c r="F155" i="2"/>
  <c r="G155" i="2"/>
  <c r="E155" i="2"/>
  <c r="O142" i="2"/>
  <c r="N142" i="2"/>
  <c r="M142" i="2"/>
  <c r="K142" i="2"/>
  <c r="J142" i="2"/>
  <c r="I142" i="2"/>
  <c r="F142" i="2"/>
  <c r="G142" i="2"/>
  <c r="E142" i="2"/>
  <c r="D87" i="2"/>
  <c r="D86" i="2"/>
  <c r="O87" i="2"/>
  <c r="N87" i="2"/>
  <c r="N84" i="2" s="1"/>
  <c r="M87" i="2"/>
  <c r="L87" i="2" s="1"/>
  <c r="O86" i="2"/>
  <c r="L86" i="2" s="1"/>
  <c r="N86" i="2"/>
  <c r="M86" i="2"/>
  <c r="O84" i="2"/>
  <c r="K84" i="2"/>
  <c r="J84" i="2"/>
  <c r="I84" i="2"/>
  <c r="F84" i="2"/>
  <c r="G84" i="2"/>
  <c r="E84" i="2"/>
  <c r="E62" i="11"/>
  <c r="F206" i="1"/>
  <c r="G206" i="1"/>
  <c r="I206" i="1"/>
  <c r="J206" i="1"/>
  <c r="K206" i="1"/>
  <c r="E206" i="1"/>
  <c r="E85" i="7"/>
  <c r="F85" i="7"/>
  <c r="G85" i="7"/>
  <c r="I85" i="7"/>
  <c r="J85" i="7"/>
  <c r="K85" i="7"/>
  <c r="P85" i="7"/>
  <c r="Q85" i="7"/>
  <c r="H84" i="7"/>
  <c r="M84" i="7"/>
  <c r="L78" i="14" s="1"/>
  <c r="N84" i="7"/>
  <c r="M78" i="14" s="1"/>
  <c r="O84" i="7"/>
  <c r="N78" i="14" s="1"/>
  <c r="D84" i="7"/>
  <c r="E30" i="7"/>
  <c r="E36" i="7" s="1"/>
  <c r="F30" i="7"/>
  <c r="F36" i="7" s="1"/>
  <c r="G30" i="7"/>
  <c r="G36" i="7" s="1"/>
  <c r="I30" i="7"/>
  <c r="I36" i="7" s="1"/>
  <c r="J30" i="7"/>
  <c r="J36" i="7" s="1"/>
  <c r="K30" i="7"/>
  <c r="K36" i="7" s="1"/>
  <c r="M31" i="7"/>
  <c r="N31" i="7"/>
  <c r="O31" i="7"/>
  <c r="D31" i="7"/>
  <c r="I79" i="12"/>
  <c r="J79" i="12"/>
  <c r="K79" i="12"/>
  <c r="F79" i="12"/>
  <c r="G79" i="12"/>
  <c r="E79" i="12"/>
  <c r="M78" i="12"/>
  <c r="N78" i="12"/>
  <c r="D78" i="12"/>
  <c r="O78" i="12"/>
  <c r="D39" i="1"/>
  <c r="D35" i="1"/>
  <c r="M24" i="7"/>
  <c r="M25" i="7"/>
  <c r="M26" i="7"/>
  <c r="M27" i="7"/>
  <c r="M28" i="7"/>
  <c r="M29" i="7"/>
  <c r="M32" i="7"/>
  <c r="M33" i="7"/>
  <c r="M34" i="7"/>
  <c r="M35" i="7"/>
  <c r="C42" i="11"/>
  <c r="M84" i="2" l="1"/>
  <c r="L31" i="7"/>
  <c r="L84" i="7"/>
  <c r="L78" i="12"/>
  <c r="M30" i="7"/>
  <c r="M36" i="7" s="1"/>
  <c r="M153" i="1"/>
  <c r="N153" i="1"/>
  <c r="O153" i="1"/>
  <c r="O30" i="1"/>
  <c r="N30" i="1"/>
  <c r="M30" i="1"/>
  <c r="O29" i="1"/>
  <c r="N29" i="1"/>
  <c r="M29" i="1"/>
  <c r="O28" i="1"/>
  <c r="N28" i="1"/>
  <c r="M28" i="1"/>
  <c r="L153" i="1" l="1"/>
  <c r="M23" i="15" l="1"/>
  <c r="N23" i="15"/>
  <c r="O23" i="15"/>
  <c r="F27" i="1"/>
  <c r="E27" i="1"/>
  <c r="E151" i="1"/>
  <c r="E184" i="1" s="1"/>
  <c r="F151" i="1"/>
  <c r="F184" i="1" s="1"/>
  <c r="O84" i="4" l="1"/>
  <c r="N84" i="4"/>
  <c r="M84" i="4"/>
  <c r="J80" i="4"/>
  <c r="K80" i="4"/>
  <c r="I80" i="4"/>
  <c r="F80" i="4"/>
  <c r="G80" i="4"/>
  <c r="E80" i="4"/>
  <c r="D81" i="4"/>
  <c r="D82" i="4"/>
  <c r="D83" i="4"/>
  <c r="D84" i="4"/>
  <c r="O51" i="7"/>
  <c r="M52" i="7"/>
  <c r="M51" i="7"/>
  <c r="M59" i="7"/>
  <c r="D348" i="4" l="1"/>
  <c r="L84" i="4"/>
  <c r="E78" i="11"/>
  <c r="D56" i="11" l="1"/>
  <c r="C56" i="11"/>
  <c r="C110" i="11" l="1"/>
  <c r="P349" i="4" l="1"/>
  <c r="Q349" i="4"/>
  <c r="R349" i="4"/>
  <c r="S349" i="4"/>
  <c r="T349" i="4"/>
  <c r="U349" i="4"/>
  <c r="O265" i="4"/>
  <c r="N265" i="4"/>
  <c r="M265" i="4"/>
  <c r="D265" i="4"/>
  <c r="E347" i="4"/>
  <c r="F347" i="4"/>
  <c r="I347" i="4"/>
  <c r="J347" i="4"/>
  <c r="H349" i="4" l="1"/>
  <c r="L265" i="4"/>
  <c r="D349" i="4"/>
  <c r="D82" i="14"/>
  <c r="D81" i="14"/>
  <c r="D79" i="14"/>
  <c r="D77" i="14"/>
  <c r="D70" i="14"/>
  <c r="D99" i="1" l="1"/>
  <c r="D100" i="1"/>
  <c r="P136" i="15"/>
  <c r="Q136" i="15"/>
  <c r="O114" i="15"/>
  <c r="N114" i="15"/>
  <c r="M114" i="15"/>
  <c r="H114" i="15"/>
  <c r="D114" i="15"/>
  <c r="O115" i="15"/>
  <c r="N115" i="15"/>
  <c r="M115" i="15"/>
  <c r="H115" i="15"/>
  <c r="D115" i="15"/>
  <c r="O112" i="15"/>
  <c r="N112" i="15"/>
  <c r="M112" i="15"/>
  <c r="H112" i="15"/>
  <c r="D112" i="15"/>
  <c r="O109" i="15"/>
  <c r="N109" i="15"/>
  <c r="M109" i="15"/>
  <c r="H109" i="15"/>
  <c r="D109" i="15"/>
  <c r="O105" i="15"/>
  <c r="N105" i="15"/>
  <c r="M105" i="15"/>
  <c r="H105" i="15"/>
  <c r="D105" i="15"/>
  <c r="H139" i="15"/>
  <c r="J89" i="15"/>
  <c r="K89" i="15"/>
  <c r="I89" i="15"/>
  <c r="F89" i="15"/>
  <c r="G89" i="15"/>
  <c r="E89" i="15"/>
  <c r="D86" i="15"/>
  <c r="H86" i="15"/>
  <c r="M86" i="15"/>
  <c r="N86" i="15"/>
  <c r="O86" i="15"/>
  <c r="D87" i="15"/>
  <c r="H87" i="15"/>
  <c r="M87" i="15"/>
  <c r="N87" i="15"/>
  <c r="O87" i="15"/>
  <c r="D88" i="15"/>
  <c r="H88" i="15"/>
  <c r="M88" i="15"/>
  <c r="N88" i="15"/>
  <c r="O88" i="15"/>
  <c r="D85" i="15"/>
  <c r="H85" i="15"/>
  <c r="M85" i="15"/>
  <c r="N85" i="15"/>
  <c r="O85" i="15"/>
  <c r="D80" i="15"/>
  <c r="M80" i="15"/>
  <c r="N80" i="15"/>
  <c r="O80" i="15"/>
  <c r="D81" i="15"/>
  <c r="M81" i="15"/>
  <c r="N81" i="15"/>
  <c r="O81" i="15"/>
  <c r="O76" i="15"/>
  <c r="N76" i="15"/>
  <c r="M76" i="15"/>
  <c r="H76" i="15"/>
  <c r="D76" i="15"/>
  <c r="D82" i="15" s="1"/>
  <c r="H44" i="15"/>
  <c r="L44" i="15" s="1"/>
  <c r="H46" i="15"/>
  <c r="L46" i="15" s="1"/>
  <c r="H49" i="15"/>
  <c r="L49" i="15" s="1"/>
  <c r="H50" i="15"/>
  <c r="L50" i="15" s="1"/>
  <c r="H51" i="15"/>
  <c r="L51" i="15" s="1"/>
  <c r="H56" i="15"/>
  <c r="L56" i="15" s="1"/>
  <c r="H58" i="15"/>
  <c r="L58" i="15" s="1"/>
  <c r="H59" i="15"/>
  <c r="L59" i="15" s="1"/>
  <c r="H60" i="15"/>
  <c r="L60" i="15" s="1"/>
  <c r="H61" i="15"/>
  <c r="L61" i="15" s="1"/>
  <c r="H62" i="15"/>
  <c r="L62" i="15" s="1"/>
  <c r="H64" i="15"/>
  <c r="L64" i="15" s="1"/>
  <c r="K73" i="15"/>
  <c r="J73" i="15"/>
  <c r="I73" i="15"/>
  <c r="G73" i="15"/>
  <c r="F73" i="15"/>
  <c r="E73" i="15"/>
  <c r="O72" i="15"/>
  <c r="N72" i="15"/>
  <c r="N73" i="15" s="1"/>
  <c r="M72" i="15"/>
  <c r="M73" i="15" s="1"/>
  <c r="H72" i="15"/>
  <c r="D72" i="15"/>
  <c r="J19" i="15"/>
  <c r="K19" i="15"/>
  <c r="I19" i="15"/>
  <c r="F19" i="15"/>
  <c r="G19" i="15"/>
  <c r="E19" i="15"/>
  <c r="D23" i="15"/>
  <c r="L23" i="15" s="1"/>
  <c r="O147" i="2"/>
  <c r="K147" i="2"/>
  <c r="J147" i="2"/>
  <c r="I147" i="2"/>
  <c r="F147" i="2"/>
  <c r="G147" i="2"/>
  <c r="E147" i="2"/>
  <c r="O40" i="2"/>
  <c r="N40" i="2"/>
  <c r="N147" i="2" s="1"/>
  <c r="M40" i="2"/>
  <c r="M147" i="2" s="1"/>
  <c r="L147" i="2" s="1"/>
  <c r="H40" i="2"/>
  <c r="D40" i="2"/>
  <c r="O82" i="15" l="1"/>
  <c r="N82" i="15"/>
  <c r="H82" i="15"/>
  <c r="M82" i="15"/>
  <c r="L105" i="15"/>
  <c r="L115" i="15"/>
  <c r="L85" i="15"/>
  <c r="L112" i="15"/>
  <c r="L114" i="15"/>
  <c r="L109" i="15"/>
  <c r="L86" i="15"/>
  <c r="L88" i="15"/>
  <c r="L76" i="15"/>
  <c r="L87" i="15"/>
  <c r="L81" i="15"/>
  <c r="L80" i="15"/>
  <c r="L72" i="15"/>
  <c r="H73" i="15"/>
  <c r="D73" i="15"/>
  <c r="O73" i="15"/>
  <c r="H147" i="2"/>
  <c r="D147" i="2"/>
  <c r="L40" i="2"/>
  <c r="E82" i="11"/>
  <c r="O109" i="4"/>
  <c r="N109" i="4"/>
  <c r="M109" i="4"/>
  <c r="L82" i="15" l="1"/>
  <c r="L109" i="4"/>
  <c r="L73" i="15"/>
  <c r="D42" i="11"/>
  <c r="D38" i="11" s="1"/>
  <c r="C38" i="11"/>
  <c r="E39" i="11"/>
  <c r="D30" i="11"/>
  <c r="C30" i="11"/>
  <c r="E44" i="11"/>
  <c r="E43" i="11"/>
  <c r="N21" i="3"/>
  <c r="N22" i="3"/>
  <c r="E42" i="11" l="1"/>
  <c r="N20" i="3"/>
  <c r="E64" i="1" l="1"/>
  <c r="D39" i="14" l="1"/>
  <c r="M102" i="15"/>
  <c r="N102" i="15"/>
  <c r="O102" i="15"/>
  <c r="M103" i="15"/>
  <c r="N103" i="15"/>
  <c r="O103" i="15"/>
  <c r="H102" i="15"/>
  <c r="H103" i="15"/>
  <c r="H104" i="15"/>
  <c r="D102" i="15"/>
  <c r="D103" i="15"/>
  <c r="L103" i="15" l="1"/>
  <c r="L102" i="15"/>
  <c r="D73" i="14"/>
  <c r="H146" i="15" l="1"/>
  <c r="D146" i="15"/>
  <c r="H145" i="15"/>
  <c r="D145" i="15"/>
  <c r="D147" i="15" s="1"/>
  <c r="H142" i="15"/>
  <c r="O119" i="15"/>
  <c r="N119" i="15"/>
  <c r="M119" i="15"/>
  <c r="H119" i="15"/>
  <c r="D119" i="15"/>
  <c r="O94" i="15"/>
  <c r="N94" i="15"/>
  <c r="M94" i="15"/>
  <c r="H94" i="15"/>
  <c r="D94" i="15"/>
  <c r="H147" i="15" l="1"/>
  <c r="L94" i="15"/>
  <c r="L119" i="15"/>
  <c r="E22" i="6"/>
  <c r="J346" i="4" l="1"/>
  <c r="I346" i="4"/>
  <c r="F346" i="4"/>
  <c r="E346" i="4"/>
  <c r="D106" i="4"/>
  <c r="N106" i="4"/>
  <c r="N355" i="4" s="1"/>
  <c r="M106" i="4"/>
  <c r="M355" i="4" s="1"/>
  <c r="L355" i="4" s="1"/>
  <c r="J104" i="4"/>
  <c r="K104" i="4"/>
  <c r="I104" i="4"/>
  <c r="F104" i="4"/>
  <c r="G104" i="4"/>
  <c r="E104" i="4"/>
  <c r="L106" i="4" l="1"/>
  <c r="D63" i="12"/>
  <c r="M210" i="1" l="1"/>
  <c r="N210" i="1"/>
  <c r="O210" i="1"/>
  <c r="O26" i="1"/>
  <c r="N25" i="14" s="1"/>
  <c r="N26" i="1"/>
  <c r="M25" i="14" s="1"/>
  <c r="M26" i="1"/>
  <c r="L25" i="14" s="1"/>
  <c r="E125" i="11" l="1"/>
  <c r="E111" i="11"/>
  <c r="D110" i="11"/>
  <c r="E102" i="11"/>
  <c r="E97" i="11" s="1"/>
  <c r="E101" i="11"/>
  <c r="E100" i="11"/>
  <c r="E99" i="11"/>
  <c r="E98" i="11"/>
  <c r="E96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D81" i="11"/>
  <c r="D80" i="11" s="1"/>
  <c r="C81" i="11"/>
  <c r="C80" i="11" s="1"/>
  <c r="E79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1" i="11"/>
  <c r="E60" i="11"/>
  <c r="E59" i="11"/>
  <c r="E58" i="11"/>
  <c r="E57" i="11"/>
  <c r="E54" i="11"/>
  <c r="E53" i="11"/>
  <c r="E52" i="11"/>
  <c r="E51" i="11"/>
  <c r="D50" i="11"/>
  <c r="D49" i="11" s="1"/>
  <c r="C50" i="11"/>
  <c r="C49" i="11" s="1"/>
  <c r="E48" i="11"/>
  <c r="E47" i="11"/>
  <c r="E46" i="11"/>
  <c r="E45" i="11"/>
  <c r="E41" i="11"/>
  <c r="E40" i="11"/>
  <c r="E37" i="11"/>
  <c r="E36" i="11"/>
  <c r="E35" i="11"/>
  <c r="E34" i="11"/>
  <c r="D33" i="11"/>
  <c r="C33" i="11"/>
  <c r="C32" i="11" s="1"/>
  <c r="E31" i="11"/>
  <c r="E30" i="11" s="1"/>
  <c r="E29" i="11"/>
  <c r="E28" i="11"/>
  <c r="E27" i="11"/>
  <c r="D26" i="11"/>
  <c r="C26" i="11"/>
  <c r="E25" i="11"/>
  <c r="E24" i="11" s="1"/>
  <c r="D24" i="11"/>
  <c r="C24" i="11"/>
  <c r="D55" i="11" l="1"/>
  <c r="C55" i="11"/>
  <c r="E38" i="11"/>
  <c r="E56" i="11"/>
  <c r="E50" i="11"/>
  <c r="E49" i="11" s="1"/>
  <c r="E110" i="11"/>
  <c r="D32" i="11"/>
  <c r="E26" i="11"/>
  <c r="E23" i="11" s="1"/>
  <c r="E81" i="11"/>
  <c r="E80" i="11" s="1"/>
  <c r="E33" i="11"/>
  <c r="C23" i="11"/>
  <c r="D23" i="11"/>
  <c r="E55" i="11" l="1"/>
  <c r="D131" i="11"/>
  <c r="E32" i="11"/>
  <c r="C131" i="11"/>
  <c r="P344" i="4"/>
  <c r="Q344" i="4"/>
  <c r="E131" i="11" l="1"/>
  <c r="H28" i="1"/>
  <c r="H357" i="4"/>
  <c r="D357" i="4" l="1"/>
  <c r="O26" i="4"/>
  <c r="H26" i="4"/>
  <c r="D80" i="14"/>
  <c r="G330" i="4"/>
  <c r="I330" i="4"/>
  <c r="J330" i="4"/>
  <c r="K330" i="4"/>
  <c r="J80" i="14" s="1"/>
  <c r="D326" i="4"/>
  <c r="H326" i="4"/>
  <c r="M326" i="4"/>
  <c r="N326" i="4"/>
  <c r="O326" i="4"/>
  <c r="I93" i="4"/>
  <c r="J93" i="4"/>
  <c r="K93" i="4"/>
  <c r="F93" i="4"/>
  <c r="G93" i="4"/>
  <c r="E93" i="4"/>
  <c r="D264" i="4"/>
  <c r="D266" i="4"/>
  <c r="D268" i="4"/>
  <c r="H268" i="4"/>
  <c r="H266" i="4"/>
  <c r="H264" i="4"/>
  <c r="I322" i="4"/>
  <c r="J322" i="4"/>
  <c r="O268" i="4"/>
  <c r="N268" i="4"/>
  <c r="N347" i="4" s="1"/>
  <c r="M268" i="4"/>
  <c r="M347" i="4" s="1"/>
  <c r="D260" i="4"/>
  <c r="D259" i="4"/>
  <c r="O89" i="4"/>
  <c r="N89" i="4"/>
  <c r="M89" i="4"/>
  <c r="H89" i="4"/>
  <c r="O90" i="4"/>
  <c r="N90" i="4"/>
  <c r="M90" i="4"/>
  <c r="H90" i="4"/>
  <c r="O88" i="4"/>
  <c r="N88" i="4"/>
  <c r="M88" i="4"/>
  <c r="H88" i="4"/>
  <c r="L26" i="4" l="1"/>
  <c r="H80" i="14"/>
  <c r="M330" i="4"/>
  <c r="F80" i="14"/>
  <c r="O330" i="4"/>
  <c r="I80" i="14"/>
  <c r="N330" i="4"/>
  <c r="G360" i="4"/>
  <c r="E322" i="4"/>
  <c r="M263" i="4"/>
  <c r="F322" i="4"/>
  <c r="N263" i="4"/>
  <c r="O263" i="4"/>
  <c r="H347" i="4"/>
  <c r="H93" i="4"/>
  <c r="H80" i="4"/>
  <c r="L326" i="4"/>
  <c r="H361" i="4"/>
  <c r="D80" i="4"/>
  <c r="L268" i="4"/>
  <c r="L89" i="4"/>
  <c r="L90" i="4"/>
  <c r="L88" i="4"/>
  <c r="O87" i="4"/>
  <c r="N87" i="4"/>
  <c r="M87" i="4"/>
  <c r="H87" i="4"/>
  <c r="L330" i="4" l="1"/>
  <c r="L263" i="4"/>
  <c r="L87" i="4"/>
  <c r="D111" i="4" l="1"/>
  <c r="D104" i="4" l="1"/>
  <c r="H136" i="1"/>
  <c r="I133" i="1"/>
  <c r="H109" i="4" l="1"/>
  <c r="H31" i="15" l="1"/>
  <c r="H32" i="15"/>
  <c r="D32" i="15" l="1"/>
  <c r="L32" i="15" s="1"/>
  <c r="M86" i="4" l="1"/>
  <c r="N86" i="4"/>
  <c r="O86" i="4"/>
  <c r="H86" i="4"/>
  <c r="L86" i="4" l="1"/>
  <c r="O111" i="4" l="1"/>
  <c r="H111" i="4" l="1"/>
  <c r="M111" i="4"/>
  <c r="N111" i="4"/>
  <c r="L111" i="4" l="1"/>
  <c r="K26" i="15"/>
  <c r="M32" i="15"/>
  <c r="N32" i="15"/>
  <c r="M30" i="4"/>
  <c r="N30" i="4"/>
  <c r="O30" i="4"/>
  <c r="H30" i="4"/>
  <c r="L30" i="4" l="1"/>
  <c r="F52" i="2"/>
  <c r="E52" i="2"/>
  <c r="E48" i="2" l="1"/>
  <c r="M91" i="7" l="1"/>
  <c r="N91" i="7"/>
  <c r="O91" i="7"/>
  <c r="H91" i="7"/>
  <c r="D91" i="7"/>
  <c r="M85" i="12"/>
  <c r="N85" i="12"/>
  <c r="O85" i="12"/>
  <c r="H85" i="12"/>
  <c r="D85" i="12"/>
  <c r="O285" i="4"/>
  <c r="N285" i="4"/>
  <c r="M285" i="4"/>
  <c r="H285" i="4"/>
  <c r="D285" i="4"/>
  <c r="M197" i="1"/>
  <c r="N197" i="1"/>
  <c r="O197" i="1"/>
  <c r="H197" i="1"/>
  <c r="D197" i="1"/>
  <c r="L285" i="4" l="1"/>
  <c r="L91" i="7"/>
  <c r="L197" i="1"/>
  <c r="L85" i="12"/>
  <c r="D42" i="8" l="1"/>
  <c r="H42" i="8"/>
  <c r="M42" i="8"/>
  <c r="N42" i="8"/>
  <c r="O42" i="8"/>
  <c r="L42" i="8" l="1"/>
  <c r="S364" i="4" l="1"/>
  <c r="S363" i="4"/>
  <c r="G82" i="14" l="1"/>
  <c r="I106" i="7"/>
  <c r="J106" i="7"/>
  <c r="K106" i="7"/>
  <c r="E106" i="7"/>
  <c r="F106" i="7"/>
  <c r="G106" i="7"/>
  <c r="O105" i="7"/>
  <c r="N105" i="7"/>
  <c r="M105" i="7"/>
  <c r="H105" i="7"/>
  <c r="D105" i="7"/>
  <c r="I100" i="12"/>
  <c r="J100" i="12"/>
  <c r="K100" i="12"/>
  <c r="E100" i="12"/>
  <c r="F100" i="12"/>
  <c r="G100" i="12"/>
  <c r="O99" i="12"/>
  <c r="N99" i="12"/>
  <c r="M99" i="12"/>
  <c r="H99" i="12"/>
  <c r="D99" i="12"/>
  <c r="L105" i="7" l="1"/>
  <c r="L99" i="12"/>
  <c r="J250" i="4"/>
  <c r="I69" i="14" s="1"/>
  <c r="K250" i="4"/>
  <c r="J69" i="14" s="1"/>
  <c r="I250" i="4"/>
  <c r="H69" i="14" s="1"/>
  <c r="G250" i="4"/>
  <c r="F69" i="14" s="1"/>
  <c r="N252" i="4"/>
  <c r="M252" i="4"/>
  <c r="L252" i="4" s="1"/>
  <c r="H252" i="4"/>
  <c r="D252" i="4"/>
  <c r="O341" i="4"/>
  <c r="N341" i="4"/>
  <c r="M341" i="4"/>
  <c r="H341" i="4"/>
  <c r="D341" i="4"/>
  <c r="C82" i="14"/>
  <c r="Q216" i="1"/>
  <c r="P216" i="1" s="1"/>
  <c r="O214" i="1"/>
  <c r="N214" i="1"/>
  <c r="M214" i="1"/>
  <c r="H214" i="1"/>
  <c r="D214" i="1"/>
  <c r="E150" i="2"/>
  <c r="L82" i="14" l="1"/>
  <c r="M82" i="14"/>
  <c r="N82" i="14"/>
  <c r="L341" i="4"/>
  <c r="N250" i="4"/>
  <c r="N350" i="4" s="1"/>
  <c r="O250" i="4"/>
  <c r="O350" i="4" s="1"/>
  <c r="L350" i="4" s="1"/>
  <c r="M250" i="4"/>
  <c r="D250" i="4"/>
  <c r="R105" i="7"/>
  <c r="L214" i="1"/>
  <c r="D346" i="4" l="1"/>
  <c r="D344" i="4" s="1"/>
  <c r="D109" i="4"/>
  <c r="H346" i="4" l="1"/>
  <c r="H338" i="4"/>
  <c r="D180" i="4" l="1"/>
  <c r="F178" i="4"/>
  <c r="E54" i="14" s="1"/>
  <c r="G178" i="4"/>
  <c r="F54" i="14" s="1"/>
  <c r="E178" i="4"/>
  <c r="D54" i="14" s="1"/>
  <c r="J178" i="4"/>
  <c r="I54" i="14" s="1"/>
  <c r="K178" i="4"/>
  <c r="J54" i="14" s="1"/>
  <c r="I178" i="4"/>
  <c r="H54" i="14" s="1"/>
  <c r="N180" i="4"/>
  <c r="M180" i="4"/>
  <c r="L180" i="4" s="1"/>
  <c r="H180" i="4"/>
  <c r="D201" i="4"/>
  <c r="F199" i="4"/>
  <c r="E58" i="14" s="1"/>
  <c r="G199" i="4"/>
  <c r="F58" i="14" s="1"/>
  <c r="E199" i="4"/>
  <c r="N201" i="4"/>
  <c r="M201" i="4"/>
  <c r="L201" i="4" s="1"/>
  <c r="J199" i="4"/>
  <c r="I58" i="14" s="1"/>
  <c r="K199" i="4"/>
  <c r="J58" i="14" s="1"/>
  <c r="I199" i="4"/>
  <c r="H58" i="14" s="1"/>
  <c r="H201" i="4"/>
  <c r="D137" i="4"/>
  <c r="F135" i="4"/>
  <c r="E46" i="14" s="1"/>
  <c r="G135" i="4"/>
  <c r="F46" i="14" s="1"/>
  <c r="E135" i="4"/>
  <c r="D46" i="14" s="1"/>
  <c r="N137" i="4"/>
  <c r="M137" i="4"/>
  <c r="L137" i="4" s="1"/>
  <c r="J135" i="4"/>
  <c r="I46" i="14" s="1"/>
  <c r="K135" i="4"/>
  <c r="J46" i="14" s="1"/>
  <c r="I135" i="4"/>
  <c r="H46" i="14" s="1"/>
  <c r="H137" i="4"/>
  <c r="D155" i="4"/>
  <c r="J153" i="4"/>
  <c r="I50" i="14" s="1"/>
  <c r="K153" i="4"/>
  <c r="J50" i="14" s="1"/>
  <c r="I153" i="4"/>
  <c r="H50" i="14" s="1"/>
  <c r="F153" i="4"/>
  <c r="E50" i="14" s="1"/>
  <c r="E153" i="4"/>
  <c r="D50" i="14" s="1"/>
  <c r="N155" i="4"/>
  <c r="M155" i="4"/>
  <c r="L155" i="4" s="1"/>
  <c r="H155" i="4"/>
  <c r="J122" i="4"/>
  <c r="I43" i="14" s="1"/>
  <c r="K122" i="4"/>
  <c r="J43" i="14" s="1"/>
  <c r="I122" i="4"/>
  <c r="H43" i="14" s="1"/>
  <c r="F122" i="4"/>
  <c r="E43" i="14" s="1"/>
  <c r="E122" i="4"/>
  <c r="D43" i="14" s="1"/>
  <c r="F117" i="4"/>
  <c r="E42" i="14" s="1"/>
  <c r="E117" i="4"/>
  <c r="D42" i="14" s="1"/>
  <c r="J117" i="4"/>
  <c r="I42" i="14" s="1"/>
  <c r="K117" i="4"/>
  <c r="J42" i="14" s="1"/>
  <c r="I117" i="4"/>
  <c r="H42" i="14" s="1"/>
  <c r="K144" i="4"/>
  <c r="J48" i="14" s="1"/>
  <c r="J144" i="4"/>
  <c r="I48" i="14" s="1"/>
  <c r="I144" i="4"/>
  <c r="H48" i="14" s="1"/>
  <c r="F144" i="4"/>
  <c r="E48" i="14" s="1"/>
  <c r="E144" i="4"/>
  <c r="D48" i="14" s="1"/>
  <c r="D146" i="4"/>
  <c r="N146" i="4"/>
  <c r="M146" i="4"/>
  <c r="L146" i="4" s="1"/>
  <c r="H146" i="4"/>
  <c r="D124" i="4"/>
  <c r="N124" i="4"/>
  <c r="M124" i="4"/>
  <c r="L124" i="4" s="1"/>
  <c r="H124" i="4"/>
  <c r="D107" i="4"/>
  <c r="N107" i="4"/>
  <c r="M107" i="4"/>
  <c r="N119" i="4"/>
  <c r="H107" i="4"/>
  <c r="D119" i="4"/>
  <c r="M119" i="4"/>
  <c r="N346" i="4" l="1"/>
  <c r="M153" i="4"/>
  <c r="L119" i="4"/>
  <c r="M346" i="4"/>
  <c r="N153" i="4"/>
  <c r="N199" i="4"/>
  <c r="L107" i="4"/>
  <c r="O199" i="4"/>
  <c r="M199" i="4"/>
  <c r="H119" i="4"/>
  <c r="L346" i="4" l="1"/>
  <c r="D339" i="4"/>
  <c r="F41" i="4" l="1"/>
  <c r="E41" i="4"/>
  <c r="D43" i="4"/>
  <c r="D31" i="4"/>
  <c r="O336" i="4" l="1"/>
  <c r="N336" i="4"/>
  <c r="M336" i="4"/>
  <c r="H31" i="4"/>
  <c r="O339" i="4"/>
  <c r="N339" i="4"/>
  <c r="M339" i="4"/>
  <c r="H339" i="4"/>
  <c r="H244" i="4"/>
  <c r="H240" i="4"/>
  <c r="H234" i="4"/>
  <c r="H230" i="4"/>
  <c r="H226" i="4"/>
  <c r="H222" i="4"/>
  <c r="H218" i="4"/>
  <c r="H214" i="4"/>
  <c r="H210" i="4"/>
  <c r="H206" i="4"/>
  <c r="H202" i="4"/>
  <c r="H197" i="4"/>
  <c r="H193" i="4"/>
  <c r="H189" i="4"/>
  <c r="H185" i="4"/>
  <c r="H181" i="4"/>
  <c r="H176" i="4"/>
  <c r="H172" i="4"/>
  <c r="H168" i="4"/>
  <c r="H164" i="4"/>
  <c r="H160" i="4"/>
  <c r="H156" i="4"/>
  <c r="H151" i="4"/>
  <c r="H147" i="4"/>
  <c r="H142" i="4"/>
  <c r="H138" i="4"/>
  <c r="H133" i="4"/>
  <c r="H129" i="4"/>
  <c r="H125" i="4"/>
  <c r="H120" i="4"/>
  <c r="H115" i="4"/>
  <c r="N98" i="4"/>
  <c r="M98" i="4"/>
  <c r="J41" i="4"/>
  <c r="I41" i="4"/>
  <c r="N43" i="4"/>
  <c r="H43" i="4"/>
  <c r="M43" i="4"/>
  <c r="L43" i="4" s="1"/>
  <c r="L339" i="4" l="1"/>
  <c r="O338" i="4"/>
  <c r="N338" i="4"/>
  <c r="M338" i="4"/>
  <c r="J81" i="14"/>
  <c r="I81" i="14"/>
  <c r="H81" i="14"/>
  <c r="F81" i="14"/>
  <c r="D338" i="4"/>
  <c r="D336" i="4"/>
  <c r="L338" i="4" l="1"/>
  <c r="K246" i="4"/>
  <c r="J68" i="14" s="1"/>
  <c r="J246" i="4"/>
  <c r="I68" i="14" s="1"/>
  <c r="I246" i="4"/>
  <c r="H68" i="14" s="1"/>
  <c r="G246" i="4"/>
  <c r="F68" i="14" s="1"/>
  <c r="K242" i="4"/>
  <c r="J67" i="14" s="1"/>
  <c r="J242" i="4"/>
  <c r="I67" i="14" s="1"/>
  <c r="I242" i="4"/>
  <c r="H67" i="14" s="1"/>
  <c r="G242" i="4"/>
  <c r="F67" i="14" s="1"/>
  <c r="K238" i="4"/>
  <c r="J66" i="14" s="1"/>
  <c r="J238" i="4"/>
  <c r="I66" i="14" s="1"/>
  <c r="I238" i="4"/>
  <c r="H66" i="14" s="1"/>
  <c r="G238" i="4"/>
  <c r="F66" i="14" s="1"/>
  <c r="K232" i="4"/>
  <c r="J232" i="4"/>
  <c r="I232" i="4"/>
  <c r="F232" i="4"/>
  <c r="G232" i="4"/>
  <c r="E232" i="4"/>
  <c r="K228" i="4"/>
  <c r="J228" i="4"/>
  <c r="I228" i="4"/>
  <c r="F228" i="4"/>
  <c r="G228" i="4"/>
  <c r="E228" i="4"/>
  <c r="K224" i="4"/>
  <c r="J64" i="14" s="1"/>
  <c r="J224" i="4"/>
  <c r="I64" i="14" s="1"/>
  <c r="I224" i="4"/>
  <c r="H64" i="14" s="1"/>
  <c r="F224" i="4"/>
  <c r="E64" i="14" s="1"/>
  <c r="G224" i="4"/>
  <c r="F64" i="14" s="1"/>
  <c r="E224" i="4"/>
  <c r="D64" i="14" s="1"/>
  <c r="K220" i="4"/>
  <c r="J63" i="14" s="1"/>
  <c r="J220" i="4"/>
  <c r="I63" i="14" s="1"/>
  <c r="I220" i="4"/>
  <c r="H63" i="14" s="1"/>
  <c r="F220" i="4"/>
  <c r="E63" i="14" s="1"/>
  <c r="G220" i="4"/>
  <c r="F63" i="14" s="1"/>
  <c r="E220" i="4"/>
  <c r="D63" i="14" s="1"/>
  <c r="K216" i="4"/>
  <c r="J62" i="14" s="1"/>
  <c r="J216" i="4"/>
  <c r="I62" i="14" s="1"/>
  <c r="I216" i="4"/>
  <c r="H62" i="14" s="1"/>
  <c r="F216" i="4"/>
  <c r="E62" i="14" s="1"/>
  <c r="G216" i="4"/>
  <c r="F62" i="14" s="1"/>
  <c r="E216" i="4"/>
  <c r="D62" i="14" s="1"/>
  <c r="K212" i="4"/>
  <c r="J61" i="14" s="1"/>
  <c r="J212" i="4"/>
  <c r="I61" i="14" s="1"/>
  <c r="I212" i="4"/>
  <c r="H61" i="14" s="1"/>
  <c r="F212" i="4"/>
  <c r="E61" i="14" s="1"/>
  <c r="G212" i="4"/>
  <c r="F61" i="14" s="1"/>
  <c r="E212" i="4"/>
  <c r="D61" i="14" s="1"/>
  <c r="K208" i="4"/>
  <c r="J60" i="14" s="1"/>
  <c r="J208" i="4"/>
  <c r="I60" i="14" s="1"/>
  <c r="I208" i="4"/>
  <c r="H60" i="14" s="1"/>
  <c r="F208" i="4"/>
  <c r="E60" i="14" s="1"/>
  <c r="G208" i="4"/>
  <c r="F60" i="14" s="1"/>
  <c r="E208" i="4"/>
  <c r="D60" i="14" s="1"/>
  <c r="K204" i="4"/>
  <c r="J59" i="14" s="1"/>
  <c r="J204" i="4"/>
  <c r="I59" i="14" s="1"/>
  <c r="I204" i="4"/>
  <c r="H59" i="14" s="1"/>
  <c r="F204" i="4"/>
  <c r="E59" i="14" s="1"/>
  <c r="G204" i="4"/>
  <c r="F59" i="14" s="1"/>
  <c r="E204" i="4"/>
  <c r="D59" i="14" s="1"/>
  <c r="K195" i="4"/>
  <c r="J57" i="14" s="1"/>
  <c r="J195" i="4"/>
  <c r="I57" i="14" s="1"/>
  <c r="I195" i="4"/>
  <c r="H57" i="14" s="1"/>
  <c r="F195" i="4"/>
  <c r="E57" i="14" s="1"/>
  <c r="G195" i="4"/>
  <c r="F57" i="14" s="1"/>
  <c r="E195" i="4"/>
  <c r="D57" i="14" s="1"/>
  <c r="K191" i="4"/>
  <c r="J56" i="14" s="1"/>
  <c r="J191" i="4"/>
  <c r="I56" i="14" s="1"/>
  <c r="I191" i="4"/>
  <c r="H56" i="14" s="1"/>
  <c r="F191" i="4"/>
  <c r="E56" i="14" s="1"/>
  <c r="G191" i="4"/>
  <c r="F56" i="14" s="1"/>
  <c r="E191" i="4"/>
  <c r="D56" i="14" s="1"/>
  <c r="K187" i="4"/>
  <c r="J55" i="14" s="1"/>
  <c r="J187" i="4"/>
  <c r="I55" i="14" s="1"/>
  <c r="I187" i="4"/>
  <c r="H55" i="14" s="1"/>
  <c r="F187" i="4"/>
  <c r="E55" i="14" s="1"/>
  <c r="G187" i="4"/>
  <c r="F55" i="14" s="1"/>
  <c r="E187" i="4"/>
  <c r="D55" i="14" s="1"/>
  <c r="K183" i="4"/>
  <c r="J183" i="4"/>
  <c r="I183" i="4"/>
  <c r="F183" i="4"/>
  <c r="G183" i="4"/>
  <c r="E183" i="4"/>
  <c r="K174" i="4"/>
  <c r="J53" i="14" s="1"/>
  <c r="J174" i="4"/>
  <c r="I53" i="14" s="1"/>
  <c r="I174" i="4"/>
  <c r="H53" i="14" s="1"/>
  <c r="F174" i="4"/>
  <c r="E53" i="14" s="1"/>
  <c r="G174" i="4"/>
  <c r="F53" i="14" s="1"/>
  <c r="E174" i="4"/>
  <c r="D53" i="14" s="1"/>
  <c r="K170" i="4"/>
  <c r="J52" i="14" s="1"/>
  <c r="J170" i="4"/>
  <c r="I52" i="14" s="1"/>
  <c r="I170" i="4"/>
  <c r="H52" i="14" s="1"/>
  <c r="F170" i="4"/>
  <c r="E52" i="14" s="1"/>
  <c r="G170" i="4"/>
  <c r="F52" i="14" s="1"/>
  <c r="E170" i="4"/>
  <c r="D52" i="14" s="1"/>
  <c r="K166" i="4"/>
  <c r="J166" i="4"/>
  <c r="I166" i="4"/>
  <c r="F166" i="4"/>
  <c r="G166" i="4"/>
  <c r="E166" i="4"/>
  <c r="K162" i="4"/>
  <c r="J162" i="4"/>
  <c r="I162" i="4"/>
  <c r="F162" i="4"/>
  <c r="G162" i="4"/>
  <c r="E162" i="4"/>
  <c r="K158" i="4"/>
  <c r="J51" i="14" s="1"/>
  <c r="J158" i="4"/>
  <c r="I51" i="14" s="1"/>
  <c r="I158" i="4"/>
  <c r="H51" i="14" s="1"/>
  <c r="F158" i="4"/>
  <c r="E51" i="14" s="1"/>
  <c r="G158" i="4"/>
  <c r="F51" i="14" s="1"/>
  <c r="E158" i="4"/>
  <c r="D51" i="14" s="1"/>
  <c r="G153" i="4"/>
  <c r="F50" i="14" s="1"/>
  <c r="K149" i="4"/>
  <c r="J49" i="14" s="1"/>
  <c r="J149" i="4"/>
  <c r="I49" i="14" s="1"/>
  <c r="I149" i="4"/>
  <c r="H49" i="14" s="1"/>
  <c r="F149" i="4"/>
  <c r="E49" i="14" s="1"/>
  <c r="G149" i="4"/>
  <c r="F49" i="14" s="1"/>
  <c r="E149" i="4"/>
  <c r="D49" i="14" s="1"/>
  <c r="G144" i="4"/>
  <c r="F48" i="14" s="1"/>
  <c r="K140" i="4"/>
  <c r="J47" i="14" s="1"/>
  <c r="J140" i="4"/>
  <c r="I47" i="14" s="1"/>
  <c r="I140" i="4"/>
  <c r="H47" i="14" s="1"/>
  <c r="F140" i="4"/>
  <c r="E47" i="14" s="1"/>
  <c r="G140" i="4"/>
  <c r="F47" i="14" s="1"/>
  <c r="E140" i="4"/>
  <c r="D47" i="14" s="1"/>
  <c r="K131" i="4" l="1"/>
  <c r="J45" i="14" s="1"/>
  <c r="J131" i="4"/>
  <c r="I45" i="14" s="1"/>
  <c r="I131" i="4"/>
  <c r="H45" i="14" s="1"/>
  <c r="G131" i="4"/>
  <c r="F45" i="14" s="1"/>
  <c r="F131" i="4"/>
  <c r="E45" i="14" s="1"/>
  <c r="E131" i="4"/>
  <c r="D45" i="14" s="1"/>
  <c r="K127" i="4"/>
  <c r="J44" i="14" s="1"/>
  <c r="J127" i="4"/>
  <c r="I44" i="14" s="1"/>
  <c r="I127" i="4"/>
  <c r="H44" i="14" s="1"/>
  <c r="F127" i="4"/>
  <c r="E44" i="14" s="1"/>
  <c r="G127" i="4"/>
  <c r="F44" i="14" s="1"/>
  <c r="E127" i="4"/>
  <c r="D44" i="14" s="1"/>
  <c r="G122" i="4"/>
  <c r="F43" i="14" s="1"/>
  <c r="G117" i="4"/>
  <c r="F42" i="14" s="1"/>
  <c r="O113" i="4"/>
  <c r="K113" i="4"/>
  <c r="J41" i="14" s="1"/>
  <c r="J113" i="4"/>
  <c r="I41" i="14" s="1"/>
  <c r="I113" i="4"/>
  <c r="H41" i="14" s="1"/>
  <c r="G113" i="4"/>
  <c r="F41" i="14" s="1"/>
  <c r="F113" i="4"/>
  <c r="E41" i="14" s="1"/>
  <c r="E113" i="4"/>
  <c r="D41" i="14" s="1"/>
  <c r="N210" i="4"/>
  <c r="M210" i="4"/>
  <c r="L210" i="4" s="1"/>
  <c r="D210" i="4"/>
  <c r="N248" i="4"/>
  <c r="M248" i="4"/>
  <c r="L248" i="4" s="1"/>
  <c r="D248" i="4"/>
  <c r="N244" i="4"/>
  <c r="M244" i="4"/>
  <c r="L244" i="4" s="1"/>
  <c r="D244" i="4"/>
  <c r="N240" i="4"/>
  <c r="M240" i="4"/>
  <c r="L240" i="4" s="1"/>
  <c r="D240" i="4"/>
  <c r="N234" i="4"/>
  <c r="M234" i="4"/>
  <c r="L234" i="4" s="1"/>
  <c r="D234" i="4"/>
  <c r="N230" i="4"/>
  <c r="M230" i="4"/>
  <c r="L230" i="4" s="1"/>
  <c r="D230" i="4"/>
  <c r="N226" i="4"/>
  <c r="M226" i="4"/>
  <c r="L226" i="4" s="1"/>
  <c r="D226" i="4"/>
  <c r="N222" i="4"/>
  <c r="M222" i="4"/>
  <c r="L222" i="4" s="1"/>
  <c r="D222" i="4"/>
  <c r="N218" i="4"/>
  <c r="M218" i="4"/>
  <c r="L218" i="4" s="1"/>
  <c r="D218" i="4"/>
  <c r="N214" i="4"/>
  <c r="M214" i="4"/>
  <c r="L214" i="4" s="1"/>
  <c r="D214" i="4"/>
  <c r="N206" i="4"/>
  <c r="M206" i="4"/>
  <c r="L206" i="4" s="1"/>
  <c r="D206" i="4"/>
  <c r="N202" i="4"/>
  <c r="M202" i="4"/>
  <c r="L202" i="4" s="1"/>
  <c r="D202" i="4"/>
  <c r="N197" i="4"/>
  <c r="M197" i="4"/>
  <c r="L197" i="4" s="1"/>
  <c r="D197" i="4"/>
  <c r="N193" i="4"/>
  <c r="M193" i="4"/>
  <c r="L193" i="4" s="1"/>
  <c r="D193" i="4"/>
  <c r="N189" i="4"/>
  <c r="M189" i="4"/>
  <c r="L189" i="4" s="1"/>
  <c r="D189" i="4"/>
  <c r="N185" i="4"/>
  <c r="M185" i="4"/>
  <c r="L185" i="4" s="1"/>
  <c r="D185" i="4"/>
  <c r="N181" i="4"/>
  <c r="M181" i="4"/>
  <c r="L181" i="4" s="1"/>
  <c r="D181" i="4"/>
  <c r="N176" i="4"/>
  <c r="M176" i="4"/>
  <c r="L176" i="4" s="1"/>
  <c r="D176" i="4"/>
  <c r="N172" i="4"/>
  <c r="M172" i="4"/>
  <c r="L172" i="4" s="1"/>
  <c r="D172" i="4"/>
  <c r="N168" i="4"/>
  <c r="M168" i="4"/>
  <c r="L168" i="4" s="1"/>
  <c r="D168" i="4"/>
  <c r="N164" i="4"/>
  <c r="M164" i="4"/>
  <c r="L164" i="4" s="1"/>
  <c r="D164" i="4"/>
  <c r="N160" i="4"/>
  <c r="M160" i="4"/>
  <c r="L160" i="4" s="1"/>
  <c r="D160" i="4"/>
  <c r="N156" i="4"/>
  <c r="M156" i="4"/>
  <c r="L156" i="4" s="1"/>
  <c r="D156" i="4"/>
  <c r="N151" i="4"/>
  <c r="M151" i="4"/>
  <c r="L151" i="4" s="1"/>
  <c r="D151" i="4"/>
  <c r="N147" i="4"/>
  <c r="M147" i="4"/>
  <c r="L147" i="4" s="1"/>
  <c r="D147" i="4"/>
  <c r="N142" i="4"/>
  <c r="M142" i="4"/>
  <c r="L142" i="4" s="1"/>
  <c r="D142" i="4"/>
  <c r="N138" i="4"/>
  <c r="M138" i="4"/>
  <c r="L138" i="4" s="1"/>
  <c r="D138" i="4"/>
  <c r="N133" i="4"/>
  <c r="M133" i="4"/>
  <c r="L133" i="4" s="1"/>
  <c r="D133" i="4"/>
  <c r="N129" i="4"/>
  <c r="M129" i="4"/>
  <c r="L129" i="4" s="1"/>
  <c r="D129" i="4"/>
  <c r="N125" i="4"/>
  <c r="M125" i="4"/>
  <c r="D125" i="4"/>
  <c r="N120" i="4"/>
  <c r="M120" i="4"/>
  <c r="D120" i="4"/>
  <c r="D115" i="4"/>
  <c r="N115" i="4"/>
  <c r="M115" i="4"/>
  <c r="O249" i="4"/>
  <c r="N249" i="4"/>
  <c r="M249" i="4"/>
  <c r="O245" i="4"/>
  <c r="N245" i="4"/>
  <c r="M245" i="4"/>
  <c r="O241" i="4"/>
  <c r="N241" i="4"/>
  <c r="M241" i="4"/>
  <c r="O235" i="4"/>
  <c r="N235" i="4"/>
  <c r="M235" i="4"/>
  <c r="O231" i="4"/>
  <c r="N231" i="4"/>
  <c r="M231" i="4"/>
  <c r="O227" i="4"/>
  <c r="N227" i="4"/>
  <c r="M227" i="4"/>
  <c r="O223" i="4"/>
  <c r="N223" i="4"/>
  <c r="M223" i="4"/>
  <c r="O219" i="4"/>
  <c r="N219" i="4"/>
  <c r="M219" i="4"/>
  <c r="O215" i="4"/>
  <c r="N215" i="4"/>
  <c r="M215" i="4"/>
  <c r="O211" i="4"/>
  <c r="N211" i="4"/>
  <c r="M211" i="4"/>
  <c r="O207" i="4"/>
  <c r="N207" i="4"/>
  <c r="M207" i="4"/>
  <c r="O203" i="4"/>
  <c r="N203" i="4"/>
  <c r="M203" i="4"/>
  <c r="O198" i="4"/>
  <c r="N198" i="4"/>
  <c r="M198" i="4"/>
  <c r="O194" i="4"/>
  <c r="N194" i="4"/>
  <c r="M194" i="4"/>
  <c r="O190" i="4"/>
  <c r="N190" i="4"/>
  <c r="M190" i="4"/>
  <c r="O186" i="4"/>
  <c r="N186" i="4"/>
  <c r="M186" i="4"/>
  <c r="O182" i="4"/>
  <c r="N182" i="4"/>
  <c r="M182" i="4"/>
  <c r="O177" i="4"/>
  <c r="N177" i="4"/>
  <c r="M177" i="4"/>
  <c r="O173" i="4"/>
  <c r="N173" i="4"/>
  <c r="M173" i="4"/>
  <c r="O169" i="4"/>
  <c r="N169" i="4"/>
  <c r="M169" i="4"/>
  <c r="O161" i="4"/>
  <c r="N161" i="4"/>
  <c r="M161" i="4"/>
  <c r="O143" i="4"/>
  <c r="N143" i="4"/>
  <c r="M143" i="4"/>
  <c r="O134" i="4"/>
  <c r="N134" i="4"/>
  <c r="M134" i="4"/>
  <c r="O130" i="4"/>
  <c r="O127" i="4" s="1"/>
  <c r="N130" i="4"/>
  <c r="M130" i="4"/>
  <c r="O121" i="4"/>
  <c r="N121" i="4"/>
  <c r="M121" i="4"/>
  <c r="D332" i="4"/>
  <c r="D249" i="4"/>
  <c r="D245" i="4"/>
  <c r="D241" i="4"/>
  <c r="D235" i="4"/>
  <c r="D231" i="4"/>
  <c r="D227" i="4"/>
  <c r="D223" i="4"/>
  <c r="D219" i="4"/>
  <c r="D215" i="4"/>
  <c r="D211" i="4"/>
  <c r="D207" i="4"/>
  <c r="D203" i="4"/>
  <c r="D198" i="4"/>
  <c r="D194" i="4"/>
  <c r="D190" i="4"/>
  <c r="D186" i="4"/>
  <c r="D182" i="4"/>
  <c r="D177" i="4"/>
  <c r="D173" i="4"/>
  <c r="D169" i="4"/>
  <c r="D165" i="4"/>
  <c r="D161" i="4"/>
  <c r="D157" i="4"/>
  <c r="D152" i="4"/>
  <c r="D148" i="4"/>
  <c r="D143" i="4"/>
  <c r="D139" i="4"/>
  <c r="D140" i="4"/>
  <c r="D134" i="4"/>
  <c r="D130" i="4"/>
  <c r="D126" i="4"/>
  <c r="D121" i="4"/>
  <c r="N116" i="4"/>
  <c r="M116" i="4"/>
  <c r="L161" i="4" l="1"/>
  <c r="F255" i="4"/>
  <c r="K255" i="4"/>
  <c r="L116" i="4"/>
  <c r="G255" i="4"/>
  <c r="O117" i="4"/>
  <c r="I255" i="4"/>
  <c r="L115" i="4"/>
  <c r="E255" i="4"/>
  <c r="J255" i="4"/>
  <c r="L134" i="4"/>
  <c r="L173" i="4"/>
  <c r="L190" i="4"/>
  <c r="L207" i="4"/>
  <c r="L223" i="4"/>
  <c r="L241" i="4"/>
  <c r="L130" i="4"/>
  <c r="L169" i="4"/>
  <c r="L186" i="4"/>
  <c r="L203" i="4"/>
  <c r="L219" i="4"/>
  <c r="L235" i="4"/>
  <c r="L177" i="4"/>
  <c r="L194" i="4"/>
  <c r="L211" i="4"/>
  <c r="L227" i="4"/>
  <c r="L245" i="4"/>
  <c r="N117" i="4"/>
  <c r="L121" i="4"/>
  <c r="M117" i="4"/>
  <c r="L143" i="4"/>
  <c r="L182" i="4"/>
  <c r="L198" i="4"/>
  <c r="L215" i="4"/>
  <c r="L231" i="4"/>
  <c r="L249" i="4"/>
  <c r="N131" i="4"/>
  <c r="N127" i="4"/>
  <c r="O131" i="4"/>
  <c r="M127" i="4"/>
  <c r="L120" i="4"/>
  <c r="M113" i="4"/>
  <c r="N113" i="4"/>
  <c r="M131" i="4"/>
  <c r="L125" i="4"/>
  <c r="R344" i="4"/>
  <c r="S344" i="4"/>
  <c r="T344" i="4"/>
  <c r="U344" i="4"/>
  <c r="O31" i="4" l="1"/>
  <c r="O357" i="4" s="1"/>
  <c r="N31" i="4"/>
  <c r="N357" i="4" s="1"/>
  <c r="M31" i="4"/>
  <c r="M357" i="4" l="1"/>
  <c r="L357" i="4" s="1"/>
  <c r="L31" i="4"/>
  <c r="H104" i="4" l="1"/>
  <c r="D347" i="4"/>
  <c r="M266" i="4"/>
  <c r="N266" i="4"/>
  <c r="O266" i="4"/>
  <c r="O95" i="4"/>
  <c r="O347" i="4" s="1"/>
  <c r="D93" i="4"/>
  <c r="O108" i="4"/>
  <c r="N98" i="2"/>
  <c r="O98" i="2"/>
  <c r="L95" i="4" l="1"/>
  <c r="L347" i="4"/>
  <c r="L266" i="4"/>
  <c r="H249" i="4" l="1"/>
  <c r="O246" i="4"/>
  <c r="N246" i="4"/>
  <c r="M246" i="4"/>
  <c r="H246" i="4"/>
  <c r="D246" i="4"/>
  <c r="O254" i="4"/>
  <c r="N254" i="4"/>
  <c r="M254" i="4"/>
  <c r="H254" i="4"/>
  <c r="D254" i="4"/>
  <c r="H241" i="4"/>
  <c r="O238" i="4"/>
  <c r="N238" i="4"/>
  <c r="M238" i="4"/>
  <c r="H238" i="4"/>
  <c r="D238" i="4"/>
  <c r="H237" i="4"/>
  <c r="O236" i="4"/>
  <c r="N236" i="4"/>
  <c r="N353" i="4" s="1"/>
  <c r="M236" i="4"/>
  <c r="H236" i="4"/>
  <c r="D236" i="4"/>
  <c r="O162" i="4"/>
  <c r="N162" i="4"/>
  <c r="M162" i="4"/>
  <c r="H162" i="4"/>
  <c r="D162" i="4"/>
  <c r="O153" i="4"/>
  <c r="H153" i="4"/>
  <c r="D153" i="4"/>
  <c r="O149" i="4"/>
  <c r="N149" i="4"/>
  <c r="M149" i="4"/>
  <c r="H149" i="4"/>
  <c r="O144" i="4"/>
  <c r="N144" i="4"/>
  <c r="M144" i="4"/>
  <c r="H144" i="4"/>
  <c r="D144" i="4"/>
  <c r="H135" i="4"/>
  <c r="H127" i="4"/>
  <c r="H113" i="4"/>
  <c r="H122" i="4"/>
  <c r="D122" i="4"/>
  <c r="N108" i="4"/>
  <c r="M108" i="4"/>
  <c r="L162" i="4" l="1"/>
  <c r="L238" i="4"/>
  <c r="L153" i="4"/>
  <c r="L246" i="4"/>
  <c r="L254" i="4"/>
  <c r="H250" i="4"/>
  <c r="D350" i="4"/>
  <c r="L236" i="4"/>
  <c r="G68" i="14"/>
  <c r="L144" i="4"/>
  <c r="L149" i="4"/>
  <c r="L113" i="4"/>
  <c r="L127" i="4"/>
  <c r="L108" i="4"/>
  <c r="F20" i="3" l="1"/>
  <c r="H209" i="1" l="1"/>
  <c r="O209" i="1"/>
  <c r="N209" i="1"/>
  <c r="M209" i="1"/>
  <c r="L209" i="1" l="1"/>
  <c r="N165" i="15"/>
  <c r="D209" i="1" l="1"/>
  <c r="I208" i="1"/>
  <c r="I215" i="1" s="1"/>
  <c r="J208" i="1"/>
  <c r="J215" i="1" s="1"/>
  <c r="F208" i="1"/>
  <c r="F215" i="1" s="1"/>
  <c r="G208" i="1"/>
  <c r="G215" i="1" s="1"/>
  <c r="E208" i="1"/>
  <c r="E215" i="1" s="1"/>
  <c r="K208" i="1"/>
  <c r="K215" i="1" s="1"/>
  <c r="D112" i="4"/>
  <c r="D110" i="4"/>
  <c r="O110" i="4"/>
  <c r="N110" i="4"/>
  <c r="M110" i="4"/>
  <c r="H110" i="4"/>
  <c r="D208" i="1" l="1"/>
  <c r="H352" i="4"/>
  <c r="L110" i="4"/>
  <c r="H208" i="1"/>
  <c r="H210" i="1"/>
  <c r="D210" i="1"/>
  <c r="Q180" i="15" l="1"/>
  <c r="Q50" i="8"/>
  <c r="Q49" i="8"/>
  <c r="Q113" i="7"/>
  <c r="Q112" i="7"/>
  <c r="Q110" i="7"/>
  <c r="Q166" i="2"/>
  <c r="Q165" i="2"/>
  <c r="Q163" i="2"/>
  <c r="Q162" i="2"/>
  <c r="G78" i="14" l="1"/>
  <c r="G79" i="14"/>
  <c r="G81" i="14"/>
  <c r="D58" i="14"/>
  <c r="G52" i="14" l="1"/>
  <c r="G54" i="14"/>
  <c r="G67" i="14"/>
  <c r="G55" i="14"/>
  <c r="G63" i="14"/>
  <c r="G45" i="14"/>
  <c r="G53" i="14"/>
  <c r="G60" i="14"/>
  <c r="G57" i="14"/>
  <c r="G62" i="14"/>
  <c r="G47" i="14"/>
  <c r="G56" i="14"/>
  <c r="G64" i="14"/>
  <c r="G59" i="14"/>
  <c r="G51" i="14"/>
  <c r="G58" i="14"/>
  <c r="G61" i="14"/>
  <c r="D38" i="14"/>
  <c r="R50" i="7"/>
  <c r="R54" i="7"/>
  <c r="R86" i="7"/>
  <c r="R101" i="7"/>
  <c r="R37" i="7"/>
  <c r="G38" i="14" l="1"/>
  <c r="G42" i="14"/>
  <c r="H155" i="2" l="1"/>
  <c r="D352" i="4"/>
  <c r="K171" i="15" l="1"/>
  <c r="J171" i="15"/>
  <c r="I171" i="15"/>
  <c r="G171" i="15"/>
  <c r="F171" i="15"/>
  <c r="E171" i="15"/>
  <c r="O170" i="15"/>
  <c r="N170" i="15"/>
  <c r="M170" i="15"/>
  <c r="H170" i="15"/>
  <c r="D170" i="15"/>
  <c r="O169" i="15"/>
  <c r="N169" i="15"/>
  <c r="M169" i="15"/>
  <c r="H169" i="15"/>
  <c r="D169" i="15"/>
  <c r="K167" i="15"/>
  <c r="K178" i="15" s="1"/>
  <c r="J167" i="15"/>
  <c r="J178" i="15" s="1"/>
  <c r="I167" i="15"/>
  <c r="G167" i="15"/>
  <c r="G178" i="15" s="1"/>
  <c r="F167" i="15"/>
  <c r="E167" i="15"/>
  <c r="O166" i="15"/>
  <c r="N166" i="15"/>
  <c r="M166" i="15"/>
  <c r="H166" i="15"/>
  <c r="D166" i="15"/>
  <c r="O165" i="15"/>
  <c r="M165" i="15"/>
  <c r="H165" i="15"/>
  <c r="D165" i="15"/>
  <c r="K162" i="15"/>
  <c r="K177" i="15" s="1"/>
  <c r="J162" i="15"/>
  <c r="J177" i="15" s="1"/>
  <c r="I162" i="15"/>
  <c r="I177" i="15" s="1"/>
  <c r="G162" i="15"/>
  <c r="G177" i="15" s="1"/>
  <c r="F162" i="15"/>
  <c r="F177" i="15" s="1"/>
  <c r="E162" i="15"/>
  <c r="E177" i="15" s="1"/>
  <c r="O161" i="15"/>
  <c r="N161" i="15"/>
  <c r="M161" i="15"/>
  <c r="H161" i="15"/>
  <c r="D161" i="15"/>
  <c r="O160" i="15"/>
  <c r="N160" i="15"/>
  <c r="M160" i="15"/>
  <c r="H160" i="15"/>
  <c r="D160" i="15"/>
  <c r="K157" i="15"/>
  <c r="K176" i="15" s="1"/>
  <c r="J157" i="15"/>
  <c r="J176" i="15" s="1"/>
  <c r="I157" i="15"/>
  <c r="I176" i="15" s="1"/>
  <c r="G157" i="15"/>
  <c r="G176" i="15" s="1"/>
  <c r="F157" i="15"/>
  <c r="F176" i="15" s="1"/>
  <c r="E157" i="15"/>
  <c r="E176" i="15" s="1"/>
  <c r="O156" i="15"/>
  <c r="N156" i="15"/>
  <c r="M156" i="15"/>
  <c r="H156" i="15"/>
  <c r="D156" i="15"/>
  <c r="O155" i="15"/>
  <c r="N155" i="15"/>
  <c r="M155" i="15"/>
  <c r="H155" i="15"/>
  <c r="D155" i="15"/>
  <c r="O131" i="15"/>
  <c r="N131" i="15"/>
  <c r="M131" i="15"/>
  <c r="H131" i="15"/>
  <c r="D131" i="15"/>
  <c r="O104" i="15"/>
  <c r="N104" i="15"/>
  <c r="M104" i="15"/>
  <c r="D104" i="15"/>
  <c r="D106" i="15" s="1"/>
  <c r="O99" i="15"/>
  <c r="O106" i="15" s="1"/>
  <c r="N99" i="15"/>
  <c r="N106" i="15" s="1"/>
  <c r="M99" i="15"/>
  <c r="H99" i="15"/>
  <c r="H106" i="15" s="1"/>
  <c r="D99" i="15"/>
  <c r="O151" i="15"/>
  <c r="N151" i="15"/>
  <c r="M151" i="15"/>
  <c r="H151" i="15"/>
  <c r="D151" i="15"/>
  <c r="O150" i="15"/>
  <c r="N150" i="15"/>
  <c r="M150" i="15"/>
  <c r="H150" i="15"/>
  <c r="D150" i="15"/>
  <c r="O149" i="15"/>
  <c r="O152" i="15" s="1"/>
  <c r="N149" i="15"/>
  <c r="M149" i="15"/>
  <c r="H149" i="15"/>
  <c r="D149" i="15"/>
  <c r="D152" i="15" s="1"/>
  <c r="O134" i="15"/>
  <c r="N134" i="15"/>
  <c r="M134" i="15"/>
  <c r="H134" i="15"/>
  <c r="D134" i="15"/>
  <c r="O133" i="15"/>
  <c r="N133" i="15"/>
  <c r="M133" i="15"/>
  <c r="H133" i="15"/>
  <c r="D133" i="15"/>
  <c r="O132" i="15"/>
  <c r="N132" i="15"/>
  <c r="M132" i="15"/>
  <c r="H132" i="15"/>
  <c r="D132" i="15"/>
  <c r="O130" i="15"/>
  <c r="N130" i="15"/>
  <c r="M130" i="15"/>
  <c r="H130" i="15"/>
  <c r="D130" i="15"/>
  <c r="O129" i="15"/>
  <c r="N129" i="15"/>
  <c r="M129" i="15"/>
  <c r="H129" i="15"/>
  <c r="D129" i="15"/>
  <c r="O128" i="15"/>
  <c r="N128" i="15"/>
  <c r="M128" i="15"/>
  <c r="H128" i="15"/>
  <c r="D128" i="15"/>
  <c r="O127" i="15"/>
  <c r="N127" i="15"/>
  <c r="M127" i="15"/>
  <c r="H127" i="15"/>
  <c r="D127" i="15"/>
  <c r="O126" i="15"/>
  <c r="N126" i="15"/>
  <c r="M126" i="15"/>
  <c r="H126" i="15"/>
  <c r="D126" i="15"/>
  <c r="O125" i="15"/>
  <c r="N125" i="15"/>
  <c r="M125" i="15"/>
  <c r="H125" i="15"/>
  <c r="D125" i="15"/>
  <c r="O124" i="15"/>
  <c r="N124" i="15"/>
  <c r="M124" i="15"/>
  <c r="H124" i="15"/>
  <c r="D124" i="15"/>
  <c r="O123" i="15"/>
  <c r="N123" i="15"/>
  <c r="M123" i="15"/>
  <c r="H123" i="15"/>
  <c r="D123" i="15"/>
  <c r="O122" i="15"/>
  <c r="N122" i="15"/>
  <c r="M122" i="15"/>
  <c r="H122" i="15"/>
  <c r="D122" i="15"/>
  <c r="O121" i="15"/>
  <c r="N121" i="15"/>
  <c r="M121" i="15"/>
  <c r="H121" i="15"/>
  <c r="D121" i="15"/>
  <c r="O118" i="15"/>
  <c r="N118" i="15"/>
  <c r="M118" i="15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O113" i="15"/>
  <c r="N113" i="15"/>
  <c r="M113" i="15"/>
  <c r="H113" i="15"/>
  <c r="D113" i="15"/>
  <c r="O108" i="15"/>
  <c r="O110" i="15" s="1"/>
  <c r="N108" i="15"/>
  <c r="N110" i="15" s="1"/>
  <c r="M108" i="15"/>
  <c r="M110" i="15" s="1"/>
  <c r="H108" i="15"/>
  <c r="H110" i="15" s="1"/>
  <c r="D108" i="15"/>
  <c r="D110" i="15" s="1"/>
  <c r="H136" i="15" l="1"/>
  <c r="H152" i="15"/>
  <c r="M106" i="15"/>
  <c r="N136" i="15"/>
  <c r="M152" i="15"/>
  <c r="O136" i="15"/>
  <c r="N152" i="15"/>
  <c r="M136" i="15"/>
  <c r="D136" i="15"/>
  <c r="E178" i="15"/>
  <c r="D178" i="15" s="1"/>
  <c r="K82" i="14"/>
  <c r="F178" i="15"/>
  <c r="L161" i="15"/>
  <c r="L170" i="15"/>
  <c r="O162" i="15"/>
  <c r="O177" i="15" s="1"/>
  <c r="O167" i="15"/>
  <c r="O171" i="15"/>
  <c r="H176" i="15"/>
  <c r="H177" i="15"/>
  <c r="H171" i="15"/>
  <c r="M157" i="15"/>
  <c r="M176" i="15" s="1"/>
  <c r="D176" i="15"/>
  <c r="D177" i="15"/>
  <c r="N167" i="15"/>
  <c r="H162" i="15"/>
  <c r="H167" i="15"/>
  <c r="I178" i="15"/>
  <c r="H178" i="15" s="1"/>
  <c r="M162" i="15"/>
  <c r="M177" i="15" s="1"/>
  <c r="L166" i="15"/>
  <c r="N171" i="15"/>
  <c r="D171" i="15"/>
  <c r="D162" i="15"/>
  <c r="M167" i="15"/>
  <c r="M171" i="15"/>
  <c r="D167" i="15"/>
  <c r="L169" i="15"/>
  <c r="L165" i="15"/>
  <c r="D157" i="15"/>
  <c r="N162" i="15"/>
  <c r="N177" i="15" s="1"/>
  <c r="L126" i="15"/>
  <c r="L160" i="15"/>
  <c r="N157" i="15"/>
  <c r="N176" i="15" s="1"/>
  <c r="L156" i="15"/>
  <c r="O157" i="15"/>
  <c r="H157" i="15"/>
  <c r="L131" i="15"/>
  <c r="L155" i="15"/>
  <c r="L104" i="15"/>
  <c r="L106" i="15" s="1"/>
  <c r="L132" i="15"/>
  <c r="L128" i="15"/>
  <c r="L130" i="15"/>
  <c r="L113" i="15"/>
  <c r="L121" i="15"/>
  <c r="L123" i="15"/>
  <c r="L118" i="15"/>
  <c r="L122" i="15"/>
  <c r="L150" i="15"/>
  <c r="L124" i="15"/>
  <c r="L127" i="15"/>
  <c r="L134" i="15"/>
  <c r="L116" i="15"/>
  <c r="L117" i="15"/>
  <c r="L133" i="15"/>
  <c r="L151" i="15"/>
  <c r="L125" i="15"/>
  <c r="L129" i="15"/>
  <c r="L99" i="15"/>
  <c r="L149" i="15"/>
  <c r="L108" i="15"/>
  <c r="L110" i="15" s="1"/>
  <c r="I175" i="15"/>
  <c r="J175" i="15"/>
  <c r="K175" i="15"/>
  <c r="F175" i="15"/>
  <c r="G175" i="15"/>
  <c r="O96" i="15"/>
  <c r="N96" i="15"/>
  <c r="M96" i="15"/>
  <c r="H96" i="15"/>
  <c r="D96" i="15"/>
  <c r="O92" i="15"/>
  <c r="O97" i="15" s="1"/>
  <c r="N92" i="15"/>
  <c r="N97" i="15" s="1"/>
  <c r="M92" i="15"/>
  <c r="H92" i="15"/>
  <c r="D92" i="15"/>
  <c r="D97" i="15" s="1"/>
  <c r="O84" i="15"/>
  <c r="O89" i="15" s="1"/>
  <c r="N84" i="15"/>
  <c r="N89" i="15" s="1"/>
  <c r="M84" i="15"/>
  <c r="M89" i="15" s="1"/>
  <c r="H84" i="15"/>
  <c r="D84" i="15"/>
  <c r="O75" i="15"/>
  <c r="N75" i="15"/>
  <c r="M75" i="15"/>
  <c r="H75" i="15"/>
  <c r="D75" i="15"/>
  <c r="O41" i="15"/>
  <c r="O70" i="15" s="1"/>
  <c r="N41" i="15"/>
  <c r="N70" i="15" s="1"/>
  <c r="M41" i="15"/>
  <c r="M70" i="15" s="1"/>
  <c r="H41" i="15"/>
  <c r="H70" i="15" s="1"/>
  <c r="D41" i="15"/>
  <c r="D70" i="15" s="1"/>
  <c r="E24" i="15"/>
  <c r="D36" i="15"/>
  <c r="N31" i="15"/>
  <c r="M31" i="15"/>
  <c r="D31" i="15"/>
  <c r="L31" i="15" s="1"/>
  <c r="N30" i="15"/>
  <c r="M30" i="15"/>
  <c r="H30" i="15"/>
  <c r="D30" i="15"/>
  <c r="L30" i="15" s="1"/>
  <c r="J26" i="15"/>
  <c r="I26" i="15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4" i="15"/>
  <c r="J24" i="15"/>
  <c r="I24" i="15"/>
  <c r="G24" i="15"/>
  <c r="F24" i="15"/>
  <c r="H97" i="15" l="1"/>
  <c r="L136" i="15"/>
  <c r="L152" i="15"/>
  <c r="M97" i="15"/>
  <c r="M175" i="15" s="1"/>
  <c r="F174" i="15"/>
  <c r="F172" i="15" s="1"/>
  <c r="G174" i="15"/>
  <c r="G172" i="15" s="1"/>
  <c r="E174" i="15"/>
  <c r="H26" i="15"/>
  <c r="L177" i="15"/>
  <c r="L171" i="15"/>
  <c r="O178" i="15"/>
  <c r="Q185" i="15"/>
  <c r="L167" i="15"/>
  <c r="M178" i="15"/>
  <c r="L162" i="15"/>
  <c r="D175" i="15"/>
  <c r="H175" i="15"/>
  <c r="N178" i="15"/>
  <c r="L157" i="15"/>
  <c r="O176" i="15"/>
  <c r="L176" i="15" s="1"/>
  <c r="L96" i="15"/>
  <c r="N175" i="15"/>
  <c r="H89" i="15"/>
  <c r="O175" i="15"/>
  <c r="D89" i="15"/>
  <c r="L92" i="15"/>
  <c r="L97" i="15" s="1"/>
  <c r="L84" i="15"/>
  <c r="L75" i="15"/>
  <c r="L41" i="15"/>
  <c r="L70" i="15" s="1"/>
  <c r="H24" i="15"/>
  <c r="M19" i="15"/>
  <c r="M26" i="15"/>
  <c r="Q182" i="15"/>
  <c r="H19" i="15"/>
  <c r="L22" i="15"/>
  <c r="N26" i="15"/>
  <c r="D24" i="15"/>
  <c r="N19" i="15"/>
  <c r="D19" i="15"/>
  <c r="O19" i="15"/>
  <c r="D26" i="15"/>
  <c r="D39" i="15" s="1"/>
  <c r="O26" i="15"/>
  <c r="O24" i="15" l="1"/>
  <c r="N24" i="15"/>
  <c r="M24" i="15"/>
  <c r="Q184" i="15"/>
  <c r="L178" i="15"/>
  <c r="Q186" i="15"/>
  <c r="Q181" i="15"/>
  <c r="Q187" i="15"/>
  <c r="Q188" i="15"/>
  <c r="Q179" i="15"/>
  <c r="L175" i="15"/>
  <c r="E172" i="15"/>
  <c r="D174" i="15"/>
  <c r="D172" i="15" s="1"/>
  <c r="L89" i="15"/>
  <c r="L19" i="15"/>
  <c r="L26" i="15"/>
  <c r="Q183" i="15" l="1"/>
  <c r="Q189" i="15" s="1"/>
  <c r="L24" i="15"/>
  <c r="D155" i="2" l="1"/>
  <c r="I151" i="2"/>
  <c r="J151" i="2"/>
  <c r="K151" i="2"/>
  <c r="F151" i="2"/>
  <c r="G151" i="2"/>
  <c r="E151" i="2"/>
  <c r="E124" i="2"/>
  <c r="E133" i="2" s="1"/>
  <c r="I156" i="2"/>
  <c r="J156" i="2"/>
  <c r="K156" i="2"/>
  <c r="F156" i="2"/>
  <c r="G156" i="2"/>
  <c r="E156" i="2"/>
  <c r="O127" i="2"/>
  <c r="N127" i="2"/>
  <c r="M127" i="2"/>
  <c r="H127" i="2"/>
  <c r="D127" i="2"/>
  <c r="O126" i="2"/>
  <c r="O156" i="2" s="1"/>
  <c r="N126" i="2"/>
  <c r="N156" i="2" s="1"/>
  <c r="M126" i="2"/>
  <c r="H126" i="2"/>
  <c r="D126" i="2"/>
  <c r="H156" i="2" l="1"/>
  <c r="H151" i="2"/>
  <c r="L126" i="2"/>
  <c r="M156" i="2"/>
  <c r="L156" i="2" s="1"/>
  <c r="L127" i="2"/>
  <c r="N102" i="7"/>
  <c r="F25" i="8" l="1"/>
  <c r="G25" i="8"/>
  <c r="I25" i="8"/>
  <c r="J25" i="8"/>
  <c r="K25" i="8"/>
  <c r="E25" i="8"/>
  <c r="O27" i="8"/>
  <c r="N27" i="8"/>
  <c r="M27" i="8"/>
  <c r="H27" i="8"/>
  <c r="D27" i="8"/>
  <c r="O26" i="8"/>
  <c r="N26" i="8"/>
  <c r="M26" i="8"/>
  <c r="H26" i="8"/>
  <c r="D26" i="8"/>
  <c r="D25" i="8" l="1"/>
  <c r="L26" i="8"/>
  <c r="L27" i="8"/>
  <c r="Q53" i="8" s="1"/>
  <c r="O34" i="7"/>
  <c r="L34" i="7" s="1"/>
  <c r="N34" i="7"/>
  <c r="H34" i="7"/>
  <c r="D34" i="7"/>
  <c r="E30" i="12"/>
  <c r="F30" i="12"/>
  <c r="G30" i="12"/>
  <c r="I30" i="12"/>
  <c r="J30" i="12"/>
  <c r="K30" i="12"/>
  <c r="O29" i="12"/>
  <c r="N29" i="12"/>
  <c r="M29" i="12"/>
  <c r="H29" i="12"/>
  <c r="D29" i="12"/>
  <c r="H29" i="1"/>
  <c r="D29" i="1"/>
  <c r="O22" i="8"/>
  <c r="O23" i="8" s="1"/>
  <c r="N22" i="8"/>
  <c r="N23" i="8" s="1"/>
  <c r="M22" i="8"/>
  <c r="M23" i="8" s="1"/>
  <c r="H22" i="8"/>
  <c r="D22" i="8"/>
  <c r="D23" i="8" s="1"/>
  <c r="F23" i="8"/>
  <c r="K23" i="8"/>
  <c r="J23" i="8"/>
  <c r="I23" i="8"/>
  <c r="G23" i="8"/>
  <c r="E23" i="8"/>
  <c r="L23" i="8" l="1"/>
  <c r="H26" i="1"/>
  <c r="L22" i="8"/>
  <c r="Q51" i="8" s="1"/>
  <c r="L29" i="12"/>
  <c r="H23" i="8"/>
  <c r="E101" i="1"/>
  <c r="O67" i="2" l="1"/>
  <c r="N67" i="2"/>
  <c r="M67" i="2"/>
  <c r="I343" i="4"/>
  <c r="F324" i="4"/>
  <c r="H112" i="4"/>
  <c r="D361" i="4"/>
  <c r="H333" i="4"/>
  <c r="H332" i="4"/>
  <c r="D333" i="4"/>
  <c r="O333" i="4"/>
  <c r="N333" i="4"/>
  <c r="M333" i="4"/>
  <c r="O332" i="4"/>
  <c r="N332" i="4"/>
  <c r="M332" i="4"/>
  <c r="K98" i="4"/>
  <c r="J40" i="14" s="1"/>
  <c r="G98" i="4"/>
  <c r="F40" i="14" s="1"/>
  <c r="O101" i="4"/>
  <c r="N101" i="4"/>
  <c r="M101" i="4"/>
  <c r="H101" i="4"/>
  <c r="O100" i="4"/>
  <c r="N100" i="4"/>
  <c r="M100" i="4"/>
  <c r="H100" i="4"/>
  <c r="D100" i="4"/>
  <c r="O260" i="4"/>
  <c r="N260" i="4"/>
  <c r="M260" i="4"/>
  <c r="O259" i="4"/>
  <c r="N259" i="4"/>
  <c r="M259" i="4"/>
  <c r="H260" i="4"/>
  <c r="H259" i="4"/>
  <c r="J257" i="4"/>
  <c r="J360" i="4" s="1"/>
  <c r="F257" i="4"/>
  <c r="F360" i="4" s="1"/>
  <c r="H97" i="4"/>
  <c r="M97" i="4"/>
  <c r="N97" i="4"/>
  <c r="O97" i="4"/>
  <c r="M112" i="4"/>
  <c r="N112" i="4"/>
  <c r="O112" i="4"/>
  <c r="O96" i="4"/>
  <c r="N96" i="4"/>
  <c r="M96" i="4"/>
  <c r="H96" i="4"/>
  <c r="M104" i="4" l="1"/>
  <c r="M356" i="4"/>
  <c r="O104" i="4"/>
  <c r="O356" i="4"/>
  <c r="N104" i="4"/>
  <c r="N356" i="4"/>
  <c r="O361" i="4"/>
  <c r="M361" i="4"/>
  <c r="N361" i="4"/>
  <c r="H360" i="4"/>
  <c r="D257" i="4"/>
  <c r="H330" i="4"/>
  <c r="F343" i="4"/>
  <c r="E343" i="4"/>
  <c r="D360" i="4"/>
  <c r="O93" i="4"/>
  <c r="M93" i="4"/>
  <c r="N93" i="4"/>
  <c r="N102" i="4" s="1"/>
  <c r="G343" i="4"/>
  <c r="O98" i="4"/>
  <c r="G80" i="14"/>
  <c r="F102" i="4"/>
  <c r="L332" i="4"/>
  <c r="L101" i="4"/>
  <c r="L333" i="4"/>
  <c r="L97" i="4"/>
  <c r="L260" i="4"/>
  <c r="E102" i="4"/>
  <c r="G102" i="4"/>
  <c r="J102" i="4"/>
  <c r="I102" i="4"/>
  <c r="L259" i="4"/>
  <c r="L112" i="4"/>
  <c r="L100" i="4"/>
  <c r="H98" i="4"/>
  <c r="D98" i="4"/>
  <c r="L96" i="4"/>
  <c r="L356" i="4" l="1"/>
  <c r="L361" i="4"/>
  <c r="L98" i="4"/>
  <c r="S368" i="4" s="1"/>
  <c r="L93" i="4"/>
  <c r="L104" i="4"/>
  <c r="O102" i="4"/>
  <c r="K102" i="4"/>
  <c r="M102" i="4"/>
  <c r="O59" i="2"/>
  <c r="N59" i="2"/>
  <c r="M59" i="2"/>
  <c r="L102" i="4" l="1"/>
  <c r="L59" i="2"/>
  <c r="H21" i="12"/>
  <c r="H22" i="12"/>
  <c r="H18" i="6" l="1"/>
  <c r="E121" i="1" l="1"/>
  <c r="J32" i="1" l="1"/>
  <c r="I101" i="1"/>
  <c r="J101" i="1"/>
  <c r="I27" i="14" l="1"/>
  <c r="I72" i="2"/>
  <c r="J72" i="2"/>
  <c r="H56" i="1" l="1"/>
  <c r="H57" i="1"/>
  <c r="H58" i="1"/>
  <c r="H55" i="1"/>
  <c r="C54" i="14" l="1"/>
  <c r="M68" i="7"/>
  <c r="N68" i="7"/>
  <c r="O68" i="7"/>
  <c r="H68" i="7"/>
  <c r="D68" i="7"/>
  <c r="M62" i="12"/>
  <c r="N62" i="12"/>
  <c r="O62" i="12"/>
  <c r="H61" i="12"/>
  <c r="H62" i="12"/>
  <c r="D62" i="12"/>
  <c r="L68" i="7" l="1"/>
  <c r="L62" i="12"/>
  <c r="D65" i="7"/>
  <c r="D56" i="7"/>
  <c r="R68" i="7" l="1"/>
  <c r="D59" i="12"/>
  <c r="D50" i="12"/>
  <c r="I49" i="1" l="1"/>
  <c r="I43" i="8" l="1"/>
  <c r="J43" i="8"/>
  <c r="K43" i="8"/>
  <c r="E43" i="8"/>
  <c r="F43" i="8"/>
  <c r="G43" i="8"/>
  <c r="M65" i="7"/>
  <c r="N65" i="7"/>
  <c r="O65" i="7"/>
  <c r="H65" i="7"/>
  <c r="H56" i="7"/>
  <c r="M56" i="7"/>
  <c r="N56" i="7"/>
  <c r="O56" i="7"/>
  <c r="M59" i="12"/>
  <c r="N59" i="12"/>
  <c r="O59" i="12"/>
  <c r="H59" i="12"/>
  <c r="H50" i="12"/>
  <c r="O50" i="12"/>
  <c r="N50" i="12"/>
  <c r="M50" i="12"/>
  <c r="G46" i="14" l="1"/>
  <c r="G48" i="14"/>
  <c r="L65" i="7"/>
  <c r="L56" i="7"/>
  <c r="L59" i="12"/>
  <c r="L50" i="12"/>
  <c r="R65" i="7" l="1"/>
  <c r="R56" i="7"/>
  <c r="E96" i="1"/>
  <c r="D330" i="4" l="1"/>
  <c r="D318" i="4"/>
  <c r="D314" i="4"/>
  <c r="D310" i="4"/>
  <c r="D306" i="4"/>
  <c r="D301" i="4"/>
  <c r="D297" i="4"/>
  <c r="D293" i="4"/>
  <c r="D289" i="4"/>
  <c r="D279" i="4"/>
  <c r="D275" i="4"/>
  <c r="D242" i="4"/>
  <c r="D232" i="4"/>
  <c r="D228" i="4"/>
  <c r="D220" i="4"/>
  <c r="D216" i="4"/>
  <c r="D212" i="4"/>
  <c r="D208" i="4"/>
  <c r="D204" i="4"/>
  <c r="D199" i="4"/>
  <c r="D195" i="4"/>
  <c r="D191" i="4"/>
  <c r="D187" i="4"/>
  <c r="D183" i="4"/>
  <c r="D178" i="4"/>
  <c r="D174" i="4"/>
  <c r="D170" i="4"/>
  <c r="D166" i="4"/>
  <c r="D158" i="4"/>
  <c r="D131" i="4"/>
  <c r="D117" i="4"/>
  <c r="D108" i="4"/>
  <c r="D29" i="4"/>
  <c r="H29" i="4"/>
  <c r="O29" i="4"/>
  <c r="N29" i="4"/>
  <c r="M29" i="4"/>
  <c r="L29" i="4" l="1"/>
  <c r="J343" i="4"/>
  <c r="I69" i="1" l="1"/>
  <c r="J69" i="1"/>
  <c r="K69" i="1"/>
  <c r="O73" i="1"/>
  <c r="N73" i="1"/>
  <c r="M73" i="1"/>
  <c r="H73" i="1"/>
  <c r="D73" i="1"/>
  <c r="L73" i="1" l="1"/>
  <c r="H69" i="1"/>
  <c r="D253" i="4" l="1"/>
  <c r="D52" i="7" l="1"/>
  <c r="D46" i="12"/>
  <c r="H46" i="12" l="1"/>
  <c r="D263" i="4" l="1"/>
  <c r="N52" i="7"/>
  <c r="O52" i="7"/>
  <c r="H52" i="7"/>
  <c r="E53" i="7"/>
  <c r="F53" i="7"/>
  <c r="G53" i="7"/>
  <c r="I53" i="7"/>
  <c r="J53" i="7"/>
  <c r="K53" i="7"/>
  <c r="M46" i="12"/>
  <c r="N46" i="12"/>
  <c r="O46" i="12"/>
  <c r="E47" i="12"/>
  <c r="F47" i="12"/>
  <c r="G47" i="12"/>
  <c r="I47" i="12"/>
  <c r="J47" i="12"/>
  <c r="K47" i="12"/>
  <c r="L52" i="7" l="1"/>
  <c r="L46" i="12"/>
  <c r="N253" i="4"/>
  <c r="M253" i="4"/>
  <c r="H253" i="4"/>
  <c r="R52" i="7" l="1"/>
  <c r="L253" i="4"/>
  <c r="L250" i="4"/>
  <c r="D63" i="7" l="1"/>
  <c r="H63" i="7"/>
  <c r="M63" i="7"/>
  <c r="N63" i="7"/>
  <c r="O63" i="7"/>
  <c r="O55" i="7"/>
  <c r="N55" i="7"/>
  <c r="M55" i="7"/>
  <c r="H55" i="7"/>
  <c r="D55" i="7"/>
  <c r="O57" i="12"/>
  <c r="N57" i="12"/>
  <c r="M57" i="12"/>
  <c r="H57" i="12"/>
  <c r="D57" i="12"/>
  <c r="O49" i="12"/>
  <c r="N49" i="12"/>
  <c r="M49" i="12"/>
  <c r="H49" i="12"/>
  <c r="D49" i="12"/>
  <c r="L55" i="7" l="1"/>
  <c r="L57" i="12"/>
  <c r="L63" i="7"/>
  <c r="L49" i="12"/>
  <c r="R63" i="7" l="1"/>
  <c r="R55" i="7"/>
  <c r="N75" i="2"/>
  <c r="N114" i="2" l="1"/>
  <c r="I141" i="1"/>
  <c r="M114" i="2" l="1"/>
  <c r="N88" i="2"/>
  <c r="M88" i="2"/>
  <c r="N104" i="2"/>
  <c r="M104" i="2"/>
  <c r="D112" i="1" l="1"/>
  <c r="D111" i="1"/>
  <c r="D110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H193" i="1"/>
  <c r="H194" i="1"/>
  <c r="H195" i="1"/>
  <c r="H196" i="1"/>
  <c r="H198" i="1"/>
  <c r="H199" i="1"/>
  <c r="H200" i="1"/>
  <c r="H201" i="1"/>
  <c r="H202" i="1"/>
  <c r="H203" i="1"/>
  <c r="H204" i="1"/>
  <c r="H205" i="1"/>
  <c r="D193" i="1"/>
  <c r="D194" i="1"/>
  <c r="D195" i="1"/>
  <c r="D196" i="1"/>
  <c r="D198" i="1"/>
  <c r="D199" i="1"/>
  <c r="D200" i="1"/>
  <c r="D201" i="1"/>
  <c r="D202" i="1"/>
  <c r="D203" i="1"/>
  <c r="D204" i="1"/>
  <c r="D205" i="1"/>
  <c r="M154" i="1"/>
  <c r="L41" i="14" s="1"/>
  <c r="N154" i="1"/>
  <c r="O154" i="1"/>
  <c r="N41" i="14" s="1"/>
  <c r="M155" i="1"/>
  <c r="N155" i="1"/>
  <c r="O155" i="1"/>
  <c r="N42" i="14" s="1"/>
  <c r="M156" i="1"/>
  <c r="N156" i="1"/>
  <c r="O156" i="1"/>
  <c r="M157" i="1"/>
  <c r="N157" i="1"/>
  <c r="O157" i="1"/>
  <c r="M158" i="1"/>
  <c r="L45" i="14" s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M49" i="14" s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30" i="1"/>
  <c r="D31" i="1"/>
  <c r="D33" i="1"/>
  <c r="D34" i="1"/>
  <c r="D36" i="1"/>
  <c r="D37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L42" i="14" l="1"/>
  <c r="L169" i="1"/>
  <c r="L179" i="1"/>
  <c r="L177" i="1"/>
  <c r="L173" i="1"/>
  <c r="L167" i="1"/>
  <c r="L182" i="1"/>
  <c r="L205" i="1"/>
  <c r="L198" i="1"/>
  <c r="L193" i="1"/>
  <c r="L156" i="1"/>
  <c r="D109" i="1"/>
  <c r="L204" i="1"/>
  <c r="L194" i="1"/>
  <c r="L201" i="1"/>
  <c r="L163" i="1"/>
  <c r="L203" i="1"/>
  <c r="L200" i="1"/>
  <c r="L196" i="1"/>
  <c r="L202" i="1"/>
  <c r="L199" i="1"/>
  <c r="L195" i="1"/>
  <c r="L180" i="1"/>
  <c r="L174" i="1"/>
  <c r="L170" i="1"/>
  <c r="L165" i="1"/>
  <c r="L160" i="1"/>
  <c r="L157" i="1"/>
  <c r="L181" i="1"/>
  <c r="L175" i="1"/>
  <c r="L171" i="1"/>
  <c r="Q229" i="1" s="1"/>
  <c r="L164" i="1"/>
  <c r="L161" i="1"/>
  <c r="L158" i="1"/>
  <c r="L154" i="1"/>
  <c r="L178" i="1"/>
  <c r="L176" i="1"/>
  <c r="L172" i="1"/>
  <c r="L168" i="1"/>
  <c r="L166" i="1"/>
  <c r="L162" i="1"/>
  <c r="L159" i="1"/>
  <c r="L155" i="1"/>
  <c r="L37" i="1"/>
  <c r="L147" i="1"/>
  <c r="L63" i="1"/>
  <c r="L74" i="1"/>
  <c r="L84" i="1"/>
  <c r="L29" i="1"/>
  <c r="L42" i="1"/>
  <c r="L68" i="1"/>
  <c r="L28" i="1"/>
  <c r="L53" i="1"/>
  <c r="L79" i="1"/>
  <c r="L58" i="1"/>
  <c r="E20" i="3"/>
  <c r="G20" i="3"/>
  <c r="I20" i="3"/>
  <c r="J20" i="3"/>
  <c r="K20" i="3"/>
  <c r="G25" i="14" l="1"/>
  <c r="K46" i="8"/>
  <c r="J46" i="8"/>
  <c r="I31" i="10" s="1"/>
  <c r="I46" i="8"/>
  <c r="H31" i="10" s="1"/>
  <c r="G46" i="8"/>
  <c r="F46" i="8"/>
  <c r="E46" i="8"/>
  <c r="O45" i="8"/>
  <c r="N45" i="8"/>
  <c r="N46" i="8" s="1"/>
  <c r="M45" i="8"/>
  <c r="M46" i="8" s="1"/>
  <c r="H45" i="8"/>
  <c r="H46" i="8" s="1"/>
  <c r="D45" i="8"/>
  <c r="D46" i="8" s="1"/>
  <c r="I30" i="8"/>
  <c r="J30" i="8"/>
  <c r="K30" i="8"/>
  <c r="F30" i="8"/>
  <c r="G30" i="8"/>
  <c r="E30" i="8"/>
  <c r="I36" i="8"/>
  <c r="J36" i="8"/>
  <c r="K36" i="8"/>
  <c r="E36" i="8"/>
  <c r="F36" i="8"/>
  <c r="G36" i="8"/>
  <c r="O35" i="8"/>
  <c r="O36" i="8" s="1"/>
  <c r="N35" i="8"/>
  <c r="N36" i="8" s="1"/>
  <c r="M35" i="8"/>
  <c r="M36" i="8" s="1"/>
  <c r="H35" i="8"/>
  <c r="H36" i="8" s="1"/>
  <c r="D35" i="8"/>
  <c r="D36" i="8" s="1"/>
  <c r="L45" i="8" l="1"/>
  <c r="Q58" i="8" s="1"/>
  <c r="O46" i="8"/>
  <c r="L46" i="8" s="1"/>
  <c r="L35" i="8"/>
  <c r="Q57" i="8" s="1"/>
  <c r="L36" i="8" l="1"/>
  <c r="M67" i="7"/>
  <c r="N67" i="7"/>
  <c r="O67" i="7"/>
  <c r="H67" i="7"/>
  <c r="D67" i="7"/>
  <c r="M61" i="12"/>
  <c r="N61" i="12"/>
  <c r="O61" i="12"/>
  <c r="D61" i="12"/>
  <c r="L67" i="7" l="1"/>
  <c r="L61" i="12"/>
  <c r="H112" i="1"/>
  <c r="E33" i="4"/>
  <c r="F33" i="4"/>
  <c r="G33" i="4"/>
  <c r="K33" i="4"/>
  <c r="D34" i="4"/>
  <c r="H34" i="4"/>
  <c r="D35" i="4"/>
  <c r="H35" i="4"/>
  <c r="D36" i="4"/>
  <c r="H36" i="4"/>
  <c r="E37" i="4"/>
  <c r="F37" i="4"/>
  <c r="G37" i="4"/>
  <c r="I37" i="4"/>
  <c r="J37" i="4"/>
  <c r="K37" i="4"/>
  <c r="D38" i="4"/>
  <c r="H38" i="4"/>
  <c r="D39" i="4"/>
  <c r="H39" i="4"/>
  <c r="D40" i="4"/>
  <c r="H40" i="4"/>
  <c r="G41" i="4"/>
  <c r="K41" i="4"/>
  <c r="D42" i="4"/>
  <c r="H42" i="4"/>
  <c r="D44" i="4"/>
  <c r="H44" i="4"/>
  <c r="D45" i="4"/>
  <c r="H45" i="4"/>
  <c r="E46" i="4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E66" i="4"/>
  <c r="F66" i="4"/>
  <c r="G66" i="4"/>
  <c r="I66" i="4"/>
  <c r="J66" i="4"/>
  <c r="K66" i="4"/>
  <c r="D67" i="4"/>
  <c r="H67" i="4"/>
  <c r="D68" i="4"/>
  <c r="H68" i="4"/>
  <c r="D69" i="4"/>
  <c r="H69" i="4"/>
  <c r="E70" i="4"/>
  <c r="F70" i="4"/>
  <c r="G70" i="4"/>
  <c r="I70" i="4"/>
  <c r="J70" i="4"/>
  <c r="K70" i="4"/>
  <c r="D71" i="4"/>
  <c r="H71" i="4"/>
  <c r="D72" i="4"/>
  <c r="H72" i="4"/>
  <c r="D73" i="4"/>
  <c r="H73" i="4"/>
  <c r="E74" i="4"/>
  <c r="F74" i="4"/>
  <c r="G74" i="4"/>
  <c r="I74" i="4"/>
  <c r="J74" i="4"/>
  <c r="K74" i="4"/>
  <c r="D75" i="4"/>
  <c r="H75" i="4"/>
  <c r="D76" i="4"/>
  <c r="H76" i="4"/>
  <c r="D77" i="4"/>
  <c r="H77" i="4"/>
  <c r="F91" i="4"/>
  <c r="G91" i="4"/>
  <c r="I91" i="4"/>
  <c r="J91" i="4"/>
  <c r="K91" i="4"/>
  <c r="H82" i="4"/>
  <c r="H83" i="4"/>
  <c r="H85" i="4"/>
  <c r="D102" i="4"/>
  <c r="H102" i="4"/>
  <c r="D116" i="4"/>
  <c r="H117" i="4"/>
  <c r="H121" i="4"/>
  <c r="H126" i="4"/>
  <c r="H130" i="4"/>
  <c r="H131" i="4"/>
  <c r="H134" i="4"/>
  <c r="H139" i="4"/>
  <c r="H140" i="4"/>
  <c r="H143" i="4"/>
  <c r="H148" i="4"/>
  <c r="G49" i="14"/>
  <c r="H152" i="4"/>
  <c r="G50" i="14"/>
  <c r="H157" i="4"/>
  <c r="H158" i="4"/>
  <c r="H161" i="4"/>
  <c r="H165" i="4"/>
  <c r="H166" i="4"/>
  <c r="H169" i="4"/>
  <c r="H170" i="4"/>
  <c r="H173" i="4"/>
  <c r="H174" i="4"/>
  <c r="H177" i="4"/>
  <c r="H178" i="4"/>
  <c r="H182" i="4"/>
  <c r="H183" i="4"/>
  <c r="H186" i="4"/>
  <c r="H187" i="4"/>
  <c r="H190" i="4"/>
  <c r="H191" i="4"/>
  <c r="H194" i="4"/>
  <c r="H195" i="4"/>
  <c r="H198" i="4"/>
  <c r="H199" i="4"/>
  <c r="H203" i="4"/>
  <c r="H204" i="4"/>
  <c r="H207" i="4"/>
  <c r="H208" i="4"/>
  <c r="H211" i="4"/>
  <c r="H212" i="4"/>
  <c r="H215" i="4"/>
  <c r="H216" i="4"/>
  <c r="H219" i="4"/>
  <c r="H220" i="4"/>
  <c r="H223" i="4"/>
  <c r="D224" i="4"/>
  <c r="H224" i="4"/>
  <c r="H227" i="4"/>
  <c r="H228" i="4"/>
  <c r="H231" i="4"/>
  <c r="H232" i="4"/>
  <c r="H235" i="4"/>
  <c r="H242" i="4"/>
  <c r="H245" i="4"/>
  <c r="H257" i="4"/>
  <c r="H261" i="4" s="1"/>
  <c r="E261" i="4"/>
  <c r="F261" i="4"/>
  <c r="G261" i="4"/>
  <c r="I261" i="4"/>
  <c r="J261" i="4"/>
  <c r="K261" i="4"/>
  <c r="K269" i="4"/>
  <c r="D271" i="4"/>
  <c r="H271" i="4"/>
  <c r="D272" i="4"/>
  <c r="H272" i="4"/>
  <c r="G273" i="4"/>
  <c r="K273" i="4"/>
  <c r="H275" i="4"/>
  <c r="D276" i="4"/>
  <c r="H276" i="4"/>
  <c r="G277" i="4"/>
  <c r="K277" i="4"/>
  <c r="H279" i="4"/>
  <c r="D280" i="4"/>
  <c r="H280" i="4"/>
  <c r="D281" i="4"/>
  <c r="K281" i="4"/>
  <c r="D283" i="4"/>
  <c r="H283" i="4"/>
  <c r="D284" i="4"/>
  <c r="H284" i="4"/>
  <c r="G287" i="4"/>
  <c r="F70" i="14" s="1"/>
  <c r="K287" i="4"/>
  <c r="J70" i="14" s="1"/>
  <c r="H289" i="4"/>
  <c r="D290" i="4"/>
  <c r="H290" i="4"/>
  <c r="G291" i="4"/>
  <c r="F71" i="14" s="1"/>
  <c r="K291" i="4"/>
  <c r="J71" i="14" s="1"/>
  <c r="H293" i="4"/>
  <c r="D294" i="4"/>
  <c r="H294" i="4"/>
  <c r="G295" i="4"/>
  <c r="F72" i="14" s="1"/>
  <c r="K295" i="4"/>
  <c r="J72" i="14" s="1"/>
  <c r="H297" i="4"/>
  <c r="D298" i="4"/>
  <c r="H298" i="4"/>
  <c r="G299" i="4"/>
  <c r="F73" i="14" s="1"/>
  <c r="K299" i="4"/>
  <c r="J73" i="14" s="1"/>
  <c r="H301" i="4"/>
  <c r="D302" i="4"/>
  <c r="H302" i="4"/>
  <c r="D303" i="4"/>
  <c r="H303" i="4"/>
  <c r="G304" i="4"/>
  <c r="F74" i="14" s="1"/>
  <c r="K304" i="4"/>
  <c r="J74" i="14" s="1"/>
  <c r="H306" i="4"/>
  <c r="D307" i="4"/>
  <c r="H307" i="4"/>
  <c r="G308" i="4"/>
  <c r="F75" i="14" s="1"/>
  <c r="K308" i="4"/>
  <c r="J75" i="14" s="1"/>
  <c r="H310" i="4"/>
  <c r="D311" i="4"/>
  <c r="H311" i="4"/>
  <c r="G312" i="4"/>
  <c r="F76" i="14" s="1"/>
  <c r="K312" i="4"/>
  <c r="J76" i="14" s="1"/>
  <c r="H314" i="4"/>
  <c r="D315" i="4"/>
  <c r="H315" i="4"/>
  <c r="G316" i="4"/>
  <c r="F77" i="14" s="1"/>
  <c r="K316" i="4"/>
  <c r="J77" i="14" s="1"/>
  <c r="H318" i="4"/>
  <c r="D319" i="4"/>
  <c r="H319" i="4"/>
  <c r="D320" i="4"/>
  <c r="H320" i="4"/>
  <c r="H321" i="4"/>
  <c r="K343" i="4"/>
  <c r="J31" i="10" s="1"/>
  <c r="D327" i="4"/>
  <c r="H327" i="4"/>
  <c r="H328" i="4"/>
  <c r="H336" i="4"/>
  <c r="D337" i="4"/>
  <c r="H337" i="4"/>
  <c r="K354" i="4" l="1"/>
  <c r="K344" i="4" s="1"/>
  <c r="J354" i="4"/>
  <c r="J344" i="4" s="1"/>
  <c r="G354" i="4"/>
  <c r="G344" i="4" s="1"/>
  <c r="I354" i="4"/>
  <c r="I344" i="4" s="1"/>
  <c r="F354" i="4"/>
  <c r="F344" i="4" s="1"/>
  <c r="E354" i="4"/>
  <c r="E344" i="4" s="1"/>
  <c r="K322" i="4"/>
  <c r="G322" i="4"/>
  <c r="H255" i="4"/>
  <c r="R67" i="7"/>
  <c r="G72" i="14"/>
  <c r="G73" i="14"/>
  <c r="G44" i="14"/>
  <c r="G43" i="14"/>
  <c r="G76" i="14"/>
  <c r="G41" i="14"/>
  <c r="G74" i="14"/>
  <c r="G71" i="14"/>
  <c r="G77" i="14"/>
  <c r="G70" i="14"/>
  <c r="G65" i="14"/>
  <c r="G66" i="14"/>
  <c r="D46" i="4"/>
  <c r="D37" i="4"/>
  <c r="D74" i="4"/>
  <c r="D66" i="4"/>
  <c r="D70" i="4"/>
  <c r="D62" i="4"/>
  <c r="D41" i="4"/>
  <c r="D54" i="4"/>
  <c r="D261" i="4"/>
  <c r="D127" i="4"/>
  <c r="D50" i="4"/>
  <c r="D328" i="4"/>
  <c r="D149" i="4"/>
  <c r="D135" i="4"/>
  <c r="D33" i="4"/>
  <c r="D273" i="4"/>
  <c r="H281" i="4"/>
  <c r="H273" i="4"/>
  <c r="D324" i="4"/>
  <c r="H46" i="4"/>
  <c r="G78" i="4"/>
  <c r="H37" i="4"/>
  <c r="D58" i="4"/>
  <c r="D91" i="4"/>
  <c r="H316" i="4"/>
  <c r="H308" i="4"/>
  <c r="G75" i="14"/>
  <c r="H312" i="4"/>
  <c r="H291" i="4"/>
  <c r="D308" i="4"/>
  <c r="H304" i="4"/>
  <c r="D304" i="4"/>
  <c r="D312" i="4"/>
  <c r="H299" i="4"/>
  <c r="D299" i="4"/>
  <c r="H295" i="4"/>
  <c r="D295" i="4"/>
  <c r="D287" i="4"/>
  <c r="H74" i="4"/>
  <c r="H58" i="4"/>
  <c r="H54" i="4"/>
  <c r="H50" i="4"/>
  <c r="H41" i="4"/>
  <c r="H33" i="4"/>
  <c r="K78" i="4"/>
  <c r="H70" i="4"/>
  <c r="H66" i="4"/>
  <c r="H62" i="4"/>
  <c r="H324" i="4"/>
  <c r="D291" i="4"/>
  <c r="J78" i="4"/>
  <c r="I78" i="4"/>
  <c r="F78" i="4"/>
  <c r="E78" i="4"/>
  <c r="H269" i="4"/>
  <c r="H287" i="4"/>
  <c r="D277" i="4"/>
  <c r="D113" i="4"/>
  <c r="E91" i="4"/>
  <c r="D316" i="4"/>
  <c r="H277" i="4"/>
  <c r="D269" i="4"/>
  <c r="H91" i="4"/>
  <c r="M98" i="2"/>
  <c r="D354" i="4" l="1"/>
  <c r="H354" i="4"/>
  <c r="H344" i="4" s="1"/>
  <c r="D255" i="4"/>
  <c r="H322" i="4"/>
  <c r="D322" i="4"/>
  <c r="D343" i="4"/>
  <c r="H343" i="4"/>
  <c r="D353" i="4"/>
  <c r="H78" i="4"/>
  <c r="D78" i="4"/>
  <c r="M20" i="12"/>
  <c r="N20" i="12"/>
  <c r="M21" i="12"/>
  <c r="N21" i="12"/>
  <c r="M22" i="12"/>
  <c r="N22" i="12"/>
  <c r="M23" i="12"/>
  <c r="N23" i="12"/>
  <c r="M24" i="12"/>
  <c r="N24" i="12"/>
  <c r="M25" i="12"/>
  <c r="N25" i="12"/>
  <c r="M26" i="12"/>
  <c r="N26" i="12"/>
  <c r="M27" i="12"/>
  <c r="N27" i="12"/>
  <c r="M28" i="12"/>
  <c r="N28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5" i="12"/>
  <c r="M47" i="12" s="1"/>
  <c r="M51" i="12"/>
  <c r="N51" i="12"/>
  <c r="O51" i="12"/>
  <c r="M52" i="12"/>
  <c r="N52" i="12"/>
  <c r="O52" i="12"/>
  <c r="M53" i="12"/>
  <c r="N53" i="12"/>
  <c r="O53" i="12"/>
  <c r="M54" i="12"/>
  <c r="N54" i="12"/>
  <c r="O54" i="12"/>
  <c r="M55" i="12"/>
  <c r="N55" i="12"/>
  <c r="O55" i="12"/>
  <c r="M56" i="12"/>
  <c r="N56" i="12"/>
  <c r="O56" i="12"/>
  <c r="M58" i="12"/>
  <c r="N58" i="12"/>
  <c r="O58" i="12"/>
  <c r="M60" i="12"/>
  <c r="N60" i="12"/>
  <c r="O60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O96" i="12"/>
  <c r="O97" i="12"/>
  <c r="O98" i="12"/>
  <c r="O79" i="12" l="1"/>
  <c r="M79" i="12"/>
  <c r="N79" i="12"/>
  <c r="O100" i="12"/>
  <c r="N30" i="12"/>
  <c r="M30" i="12"/>
  <c r="I44" i="2" l="1"/>
  <c r="J44" i="2"/>
  <c r="N95" i="2" l="1"/>
  <c r="M95" i="2"/>
  <c r="O95" i="2"/>
  <c r="N94" i="2"/>
  <c r="M94" i="2"/>
  <c r="K190" i="1"/>
  <c r="J190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5" i="3" l="1"/>
  <c r="D104" i="1"/>
  <c r="H104" i="1"/>
  <c r="M104" i="1"/>
  <c r="N104" i="1"/>
  <c r="O104" i="1"/>
  <c r="F218" i="1"/>
  <c r="G218" i="1"/>
  <c r="I218" i="1"/>
  <c r="J218" i="1"/>
  <c r="K218" i="1"/>
  <c r="K64" i="1"/>
  <c r="J64" i="1"/>
  <c r="I64" i="1"/>
  <c r="J49" i="1"/>
  <c r="G49" i="1"/>
  <c r="F49" i="1"/>
  <c r="E49" i="1"/>
  <c r="D49" i="1" l="1"/>
  <c r="H64" i="1"/>
  <c r="H218" i="1"/>
  <c r="H147" i="1"/>
  <c r="L104" i="1"/>
  <c r="K49" i="1"/>
  <c r="N48" i="1"/>
  <c r="G27" i="1"/>
  <c r="I27" i="1"/>
  <c r="J27" i="1"/>
  <c r="K27" i="1"/>
  <c r="H49" i="1" l="1"/>
  <c r="H27" i="1"/>
  <c r="D27" i="1"/>
  <c r="O48" i="1"/>
  <c r="M48" i="1"/>
  <c r="L48" i="1" l="1"/>
  <c r="N85" i="4"/>
  <c r="N349" i="4" s="1"/>
  <c r="O85" i="4"/>
  <c r="O349" i="4" s="1"/>
  <c r="M85" i="4"/>
  <c r="M349" i="4" s="1"/>
  <c r="O131" i="2"/>
  <c r="N131" i="2"/>
  <c r="M131" i="2"/>
  <c r="O130" i="2"/>
  <c r="N130" i="2"/>
  <c r="M130" i="2"/>
  <c r="O129" i="2"/>
  <c r="N129" i="2"/>
  <c r="M129" i="2"/>
  <c r="O128" i="2"/>
  <c r="N128" i="2"/>
  <c r="M128" i="2"/>
  <c r="H41" i="8"/>
  <c r="H43" i="8" s="1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M327" i="4"/>
  <c r="N327" i="4"/>
  <c r="O327" i="4"/>
  <c r="E109" i="1"/>
  <c r="G109" i="1"/>
  <c r="K109" i="1"/>
  <c r="D60" i="12"/>
  <c r="Q222" i="1"/>
  <c r="I38" i="1"/>
  <c r="H28" i="14" s="1"/>
  <c r="K38" i="1"/>
  <c r="O31" i="1"/>
  <c r="O27" i="1" s="1"/>
  <c r="N31" i="1"/>
  <c r="N27" i="1" s="1"/>
  <c r="M31" i="1"/>
  <c r="M27" i="1" s="1"/>
  <c r="E141" i="1"/>
  <c r="F141" i="1"/>
  <c r="G141" i="1"/>
  <c r="K141" i="1"/>
  <c r="O142" i="1"/>
  <c r="N142" i="1"/>
  <c r="M142" i="1"/>
  <c r="H142" i="1"/>
  <c r="D142" i="1"/>
  <c r="I53" i="3"/>
  <c r="J53" i="3"/>
  <c r="H60" i="12"/>
  <c r="H63" i="12"/>
  <c r="H64" i="12"/>
  <c r="H65" i="12"/>
  <c r="H66" i="12"/>
  <c r="H67" i="12"/>
  <c r="O66" i="7"/>
  <c r="N66" i="7"/>
  <c r="M66" i="7"/>
  <c r="H66" i="7"/>
  <c r="D66" i="7"/>
  <c r="O70" i="7"/>
  <c r="N70" i="7"/>
  <c r="M70" i="7"/>
  <c r="H70" i="7"/>
  <c r="D70" i="7"/>
  <c r="O191" i="4"/>
  <c r="N56" i="14" s="1"/>
  <c r="N191" i="4"/>
  <c r="M56" i="14" s="1"/>
  <c r="M191" i="4"/>
  <c r="O183" i="4"/>
  <c r="N183" i="4"/>
  <c r="M183" i="4"/>
  <c r="O38" i="3"/>
  <c r="N38" i="3"/>
  <c r="M38" i="3"/>
  <c r="H38" i="3"/>
  <c r="D38" i="3"/>
  <c r="D64" i="12"/>
  <c r="E93" i="1"/>
  <c r="M97" i="1"/>
  <c r="J93" i="1"/>
  <c r="I93" i="1"/>
  <c r="K93" i="1"/>
  <c r="H97" i="1"/>
  <c r="O337" i="4"/>
  <c r="N337" i="4"/>
  <c r="M337" i="4"/>
  <c r="N328" i="4"/>
  <c r="M328" i="4"/>
  <c r="O320" i="4"/>
  <c r="N320" i="4"/>
  <c r="M320" i="4"/>
  <c r="O319" i="4"/>
  <c r="N319" i="4"/>
  <c r="M319" i="4"/>
  <c r="O318" i="4"/>
  <c r="N318" i="4"/>
  <c r="M318" i="4"/>
  <c r="N316" i="4"/>
  <c r="O316" i="4"/>
  <c r="O315" i="4"/>
  <c r="N315" i="4"/>
  <c r="M315" i="4"/>
  <c r="O314" i="4"/>
  <c r="N314" i="4"/>
  <c r="M314" i="4"/>
  <c r="O311" i="4"/>
  <c r="N311" i="4"/>
  <c r="M311" i="4"/>
  <c r="O310" i="4"/>
  <c r="N310" i="4"/>
  <c r="M310" i="4"/>
  <c r="O307" i="4"/>
  <c r="N307" i="4"/>
  <c r="M307" i="4"/>
  <c r="O306" i="4"/>
  <c r="N306" i="4"/>
  <c r="M306" i="4"/>
  <c r="O304" i="4"/>
  <c r="O303" i="4"/>
  <c r="N303" i="4"/>
  <c r="M303" i="4"/>
  <c r="O302" i="4"/>
  <c r="N302" i="4"/>
  <c r="M302" i="4"/>
  <c r="O301" i="4"/>
  <c r="N301" i="4"/>
  <c r="M301" i="4"/>
  <c r="O298" i="4"/>
  <c r="N298" i="4"/>
  <c r="M298" i="4"/>
  <c r="O297" i="4"/>
  <c r="N297" i="4"/>
  <c r="M297" i="4"/>
  <c r="N295" i="4"/>
  <c r="O295" i="4"/>
  <c r="O294" i="4"/>
  <c r="N294" i="4"/>
  <c r="M294" i="4"/>
  <c r="O293" i="4"/>
  <c r="N293" i="4"/>
  <c r="M293" i="4"/>
  <c r="O290" i="4"/>
  <c r="N290" i="4"/>
  <c r="M290" i="4"/>
  <c r="O289" i="4"/>
  <c r="N289" i="4"/>
  <c r="M289" i="4"/>
  <c r="N287" i="4"/>
  <c r="O284" i="4"/>
  <c r="N284" i="4"/>
  <c r="M284" i="4"/>
  <c r="O283" i="4"/>
  <c r="N283" i="4"/>
  <c r="M283" i="4"/>
  <c r="O281" i="4"/>
  <c r="O280" i="4"/>
  <c r="N280" i="4"/>
  <c r="M280" i="4"/>
  <c r="O279" i="4"/>
  <c r="N279" i="4"/>
  <c r="M279" i="4"/>
  <c r="N277" i="4"/>
  <c r="O277" i="4"/>
  <c r="O276" i="4"/>
  <c r="N276" i="4"/>
  <c r="M276" i="4"/>
  <c r="O275" i="4"/>
  <c r="N275" i="4"/>
  <c r="M275" i="4"/>
  <c r="M271" i="4"/>
  <c r="N271" i="4"/>
  <c r="O271" i="4"/>
  <c r="M272" i="4"/>
  <c r="N272" i="4"/>
  <c r="O272" i="4"/>
  <c r="O257" i="4"/>
  <c r="O360" i="4" s="1"/>
  <c r="N257" i="4"/>
  <c r="N360" i="4" s="1"/>
  <c r="M257" i="4"/>
  <c r="M360" i="4" s="1"/>
  <c r="O242" i="4"/>
  <c r="N242" i="4"/>
  <c r="M242" i="4"/>
  <c r="O232" i="4"/>
  <c r="N232" i="4"/>
  <c r="M232" i="4"/>
  <c r="O228" i="4"/>
  <c r="N228" i="4"/>
  <c r="M228" i="4"/>
  <c r="O224" i="4"/>
  <c r="N224" i="4"/>
  <c r="M224" i="4"/>
  <c r="O220" i="4"/>
  <c r="N220" i="4"/>
  <c r="M220" i="4"/>
  <c r="O216" i="4"/>
  <c r="N216" i="4"/>
  <c r="M216" i="4"/>
  <c r="O212" i="4"/>
  <c r="N212" i="4"/>
  <c r="M212" i="4"/>
  <c r="O208" i="4"/>
  <c r="N208" i="4"/>
  <c r="M208" i="4"/>
  <c r="O204" i="4"/>
  <c r="N204" i="4"/>
  <c r="M204" i="4"/>
  <c r="O195" i="4"/>
  <c r="N195" i="4"/>
  <c r="M195" i="4"/>
  <c r="O187" i="4"/>
  <c r="N187" i="4"/>
  <c r="M187" i="4"/>
  <c r="O178" i="4"/>
  <c r="N54" i="14" s="1"/>
  <c r="N178" i="4"/>
  <c r="M54" i="14" s="1"/>
  <c r="M178" i="4"/>
  <c r="L54" i="14" s="1"/>
  <c r="O174" i="4"/>
  <c r="N53" i="14" s="1"/>
  <c r="N174" i="4"/>
  <c r="M174" i="4"/>
  <c r="L53" i="14" s="1"/>
  <c r="O170" i="4"/>
  <c r="N52" i="14" s="1"/>
  <c r="N170" i="4"/>
  <c r="M52" i="14" s="1"/>
  <c r="M170" i="4"/>
  <c r="L52" i="14" s="1"/>
  <c r="O166" i="4"/>
  <c r="N166" i="4"/>
  <c r="M166" i="4"/>
  <c r="O165" i="4"/>
  <c r="N165" i="4"/>
  <c r="M165" i="4"/>
  <c r="O158" i="4"/>
  <c r="N51" i="14" s="1"/>
  <c r="N158" i="4"/>
  <c r="M158" i="4"/>
  <c r="L51" i="14" s="1"/>
  <c r="O157" i="4"/>
  <c r="N157" i="4"/>
  <c r="M157" i="4"/>
  <c r="O152" i="4"/>
  <c r="N152" i="4"/>
  <c r="M152" i="4"/>
  <c r="O148" i="4"/>
  <c r="N148" i="4"/>
  <c r="M148" i="4"/>
  <c r="O140" i="4"/>
  <c r="N140" i="4"/>
  <c r="M140" i="4"/>
  <c r="O139" i="4"/>
  <c r="O135" i="4" s="1"/>
  <c r="N139" i="4"/>
  <c r="N135" i="4" s="1"/>
  <c r="M139" i="4"/>
  <c r="M135" i="4" s="1"/>
  <c r="O126" i="4"/>
  <c r="N126" i="4"/>
  <c r="M126" i="4"/>
  <c r="O34" i="4"/>
  <c r="N34" i="4"/>
  <c r="M34" i="4"/>
  <c r="O77" i="4"/>
  <c r="N77" i="4"/>
  <c r="M77" i="4"/>
  <c r="O76" i="4"/>
  <c r="N76" i="4"/>
  <c r="M76" i="4"/>
  <c r="O75" i="4"/>
  <c r="N75" i="4"/>
  <c r="M75" i="4"/>
  <c r="O73" i="4"/>
  <c r="N73" i="4"/>
  <c r="M73" i="4"/>
  <c r="O72" i="4"/>
  <c r="N72" i="4"/>
  <c r="M72" i="4"/>
  <c r="O71" i="4"/>
  <c r="N71" i="4"/>
  <c r="M71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M82" i="4"/>
  <c r="N82" i="4"/>
  <c r="O82" i="4"/>
  <c r="M83" i="4"/>
  <c r="N83" i="4"/>
  <c r="N348" i="4" s="1"/>
  <c r="O83" i="4"/>
  <c r="O45" i="4"/>
  <c r="N45" i="4"/>
  <c r="M45" i="4"/>
  <c r="O44" i="4"/>
  <c r="N44" i="4"/>
  <c r="M44" i="4"/>
  <c r="O42" i="4"/>
  <c r="N42" i="4"/>
  <c r="M42" i="4"/>
  <c r="O40" i="4"/>
  <c r="N40" i="4"/>
  <c r="M40" i="4"/>
  <c r="O39" i="4"/>
  <c r="N39" i="4"/>
  <c r="M39" i="4"/>
  <c r="O38" i="4"/>
  <c r="N38" i="4"/>
  <c r="M38" i="4"/>
  <c r="M35" i="4"/>
  <c r="N35" i="4"/>
  <c r="O35" i="4"/>
  <c r="M36" i="4"/>
  <c r="N36" i="4"/>
  <c r="O36" i="4"/>
  <c r="H114" i="1"/>
  <c r="H110" i="1"/>
  <c r="H102" i="1"/>
  <c r="H100" i="1"/>
  <c r="H99" i="1"/>
  <c r="H98" i="1"/>
  <c r="H95" i="1"/>
  <c r="H94" i="1"/>
  <c r="H211" i="1"/>
  <c r="H212" i="1"/>
  <c r="H213" i="1"/>
  <c r="D95" i="1"/>
  <c r="M95" i="1"/>
  <c r="N95" i="1"/>
  <c r="O95" i="1"/>
  <c r="Q25" i="6"/>
  <c r="Q24" i="6"/>
  <c r="Q23" i="6"/>
  <c r="Q21" i="6"/>
  <c r="G64" i="1"/>
  <c r="K151" i="1"/>
  <c r="K184" i="1" s="1"/>
  <c r="I151" i="1"/>
  <c r="I184" i="1" s="1"/>
  <c r="H28" i="10" s="1"/>
  <c r="G85" i="1"/>
  <c r="I85" i="1"/>
  <c r="H37" i="14" s="1"/>
  <c r="J85" i="1"/>
  <c r="I37" i="14" s="1"/>
  <c r="K85" i="1"/>
  <c r="J37" i="14" s="1"/>
  <c r="G80" i="1"/>
  <c r="I80" i="1"/>
  <c r="J80" i="1"/>
  <c r="K80" i="1"/>
  <c r="G75" i="1"/>
  <c r="I75" i="1"/>
  <c r="H35" i="14" s="1"/>
  <c r="J75" i="1"/>
  <c r="I35" i="14" s="1"/>
  <c r="K75" i="1"/>
  <c r="J35" i="14" s="1"/>
  <c r="G69" i="1"/>
  <c r="G59" i="1"/>
  <c r="I59" i="1"/>
  <c r="J59" i="1"/>
  <c r="I32" i="14" s="1"/>
  <c r="K59" i="1"/>
  <c r="I54" i="1"/>
  <c r="J54" i="1"/>
  <c r="I31" i="14" s="1"/>
  <c r="K54" i="1"/>
  <c r="J31" i="14" s="1"/>
  <c r="G43" i="1"/>
  <c r="I43" i="1"/>
  <c r="H29" i="14" s="1"/>
  <c r="J43" i="1"/>
  <c r="I29" i="14" s="1"/>
  <c r="K43" i="1"/>
  <c r="J29" i="14" s="1"/>
  <c r="G38" i="1"/>
  <c r="G32" i="1"/>
  <c r="I32" i="1"/>
  <c r="H27" i="14" s="1"/>
  <c r="K32" i="1"/>
  <c r="H140" i="1"/>
  <c r="M140" i="1"/>
  <c r="N140" i="1"/>
  <c r="O140" i="1"/>
  <c r="I137" i="1"/>
  <c r="J137" i="1"/>
  <c r="K137" i="1"/>
  <c r="J133" i="1"/>
  <c r="K133" i="1"/>
  <c r="I129" i="1"/>
  <c r="H34" i="14" s="1"/>
  <c r="J129" i="1"/>
  <c r="I34" i="14" s="1"/>
  <c r="K129" i="1"/>
  <c r="J34" i="14" s="1"/>
  <c r="F121" i="1"/>
  <c r="G121" i="1"/>
  <c r="I121" i="1"/>
  <c r="J121" i="1"/>
  <c r="K121" i="1"/>
  <c r="F117" i="1"/>
  <c r="G117" i="1"/>
  <c r="I117" i="1"/>
  <c r="J117" i="1"/>
  <c r="K117" i="1"/>
  <c r="F113" i="1"/>
  <c r="E30" i="14" s="1"/>
  <c r="G113" i="1"/>
  <c r="F30" i="14" s="1"/>
  <c r="I113" i="1"/>
  <c r="H30" i="14" s="1"/>
  <c r="J113" i="1"/>
  <c r="I30" i="14" s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33" i="8"/>
  <c r="J33" i="8"/>
  <c r="K33" i="8"/>
  <c r="I39" i="8"/>
  <c r="J39" i="8"/>
  <c r="I29" i="10" s="1"/>
  <c r="K39" i="8"/>
  <c r="J29" i="10" s="1"/>
  <c r="O41" i="8"/>
  <c r="O43" i="8" s="1"/>
  <c r="N43" i="8"/>
  <c r="M41" i="8"/>
  <c r="M43" i="8" s="1"/>
  <c r="O38" i="8"/>
  <c r="O39" i="8" s="1"/>
  <c r="N38" i="8"/>
  <c r="M38" i="8"/>
  <c r="H38" i="8"/>
  <c r="H39" i="8" s="1"/>
  <c r="O32" i="8"/>
  <c r="O33" i="8" s="1"/>
  <c r="N32" i="8"/>
  <c r="N33" i="8" s="1"/>
  <c r="M32" i="8"/>
  <c r="H32" i="8"/>
  <c r="H33" i="8" s="1"/>
  <c r="H29" i="8"/>
  <c r="M29" i="8"/>
  <c r="N29" i="8"/>
  <c r="O29" i="8"/>
  <c r="O28" i="8"/>
  <c r="N28" i="8"/>
  <c r="M28" i="8"/>
  <c r="H28" i="8"/>
  <c r="G49" i="7"/>
  <c r="I49" i="7"/>
  <c r="J49" i="7"/>
  <c r="K49" i="7"/>
  <c r="I100" i="7"/>
  <c r="H30" i="10" s="1"/>
  <c r="J100" i="7"/>
  <c r="I30" i="10" s="1"/>
  <c r="K100" i="7"/>
  <c r="J30" i="10" s="1"/>
  <c r="O53" i="7"/>
  <c r="H57" i="7"/>
  <c r="M57" i="7"/>
  <c r="N57" i="7"/>
  <c r="O57" i="7"/>
  <c r="H58" i="7"/>
  <c r="M58" i="7"/>
  <c r="L44" i="14" s="1"/>
  <c r="N58" i="7"/>
  <c r="M44" i="14" s="1"/>
  <c r="O58" i="7"/>
  <c r="N44" i="14" s="1"/>
  <c r="H59" i="7"/>
  <c r="N59" i="7"/>
  <c r="O59" i="7"/>
  <c r="N45" i="14" s="1"/>
  <c r="H60" i="7"/>
  <c r="M60" i="7"/>
  <c r="N60" i="7"/>
  <c r="O60" i="7"/>
  <c r="H61" i="7"/>
  <c r="M61" i="7"/>
  <c r="N61" i="7"/>
  <c r="O61" i="7"/>
  <c r="H62" i="7"/>
  <c r="M62" i="7"/>
  <c r="L48" i="14" s="1"/>
  <c r="N62" i="7"/>
  <c r="O62" i="7"/>
  <c r="N48" i="14" s="1"/>
  <c r="H64" i="7"/>
  <c r="M64" i="7"/>
  <c r="L50" i="14" s="1"/>
  <c r="N64" i="7"/>
  <c r="M50" i="14" s="1"/>
  <c r="O64" i="7"/>
  <c r="N50" i="14" s="1"/>
  <c r="H69" i="7"/>
  <c r="M69" i="7"/>
  <c r="N69" i="7"/>
  <c r="O69" i="7"/>
  <c r="H71" i="7"/>
  <c r="M71" i="7"/>
  <c r="N71" i="7"/>
  <c r="O71" i="7"/>
  <c r="H72" i="7"/>
  <c r="M72" i="7"/>
  <c r="L58" i="14" s="1"/>
  <c r="N72" i="7"/>
  <c r="M58" i="14" s="1"/>
  <c r="O72" i="7"/>
  <c r="N58" i="14" s="1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L65" i="14" s="1"/>
  <c r="N79" i="7"/>
  <c r="O79" i="7"/>
  <c r="N65" i="14" s="1"/>
  <c r="H80" i="7"/>
  <c r="M80" i="7"/>
  <c r="L66" i="14" s="1"/>
  <c r="N80" i="7"/>
  <c r="M66" i="14" s="1"/>
  <c r="O80" i="7"/>
  <c r="N66" i="14" s="1"/>
  <c r="H81" i="7"/>
  <c r="M81" i="7"/>
  <c r="N81" i="7"/>
  <c r="O81" i="7"/>
  <c r="H82" i="7"/>
  <c r="M82" i="7"/>
  <c r="L68" i="14" s="1"/>
  <c r="N82" i="7"/>
  <c r="M68" i="14" s="1"/>
  <c r="O82" i="7"/>
  <c r="N68" i="14" s="1"/>
  <c r="H83" i="7"/>
  <c r="M83" i="7"/>
  <c r="L69" i="14" s="1"/>
  <c r="N83" i="7"/>
  <c r="M69" i="14" s="1"/>
  <c r="O83" i="7"/>
  <c r="N69" i="14" s="1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2" i="7"/>
  <c r="M102" i="7"/>
  <c r="O102" i="7"/>
  <c r="H103" i="7"/>
  <c r="M103" i="7"/>
  <c r="N103" i="7"/>
  <c r="O103" i="7"/>
  <c r="H104" i="7"/>
  <c r="M104" i="7"/>
  <c r="N104" i="7"/>
  <c r="O104" i="7"/>
  <c r="O48" i="7"/>
  <c r="N48" i="7"/>
  <c r="M48" i="7"/>
  <c r="H48" i="7"/>
  <c r="O47" i="7"/>
  <c r="N47" i="7"/>
  <c r="M47" i="7"/>
  <c r="H47" i="7"/>
  <c r="O46" i="7"/>
  <c r="N46" i="7"/>
  <c r="M46" i="7"/>
  <c r="H46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N49" i="7" s="1"/>
  <c r="M38" i="7"/>
  <c r="H38" i="7"/>
  <c r="H25" i="7"/>
  <c r="N25" i="7"/>
  <c r="O25" i="7"/>
  <c r="H26" i="7"/>
  <c r="N26" i="7"/>
  <c r="O26" i="7"/>
  <c r="L26" i="7" s="1"/>
  <c r="H27" i="7"/>
  <c r="N27" i="7"/>
  <c r="O27" i="7"/>
  <c r="L27" i="7" s="1"/>
  <c r="H28" i="7"/>
  <c r="N28" i="7"/>
  <c r="O28" i="7"/>
  <c r="L28" i="7" s="1"/>
  <c r="H29" i="7"/>
  <c r="N29" i="7"/>
  <c r="O29" i="7"/>
  <c r="L29" i="7" s="1"/>
  <c r="H32" i="7"/>
  <c r="H30" i="7" s="1"/>
  <c r="N32" i="7"/>
  <c r="N30" i="7" s="1"/>
  <c r="O32" i="7"/>
  <c r="H33" i="7"/>
  <c r="N33" i="7"/>
  <c r="O33" i="7"/>
  <c r="L33" i="7" s="1"/>
  <c r="H35" i="7"/>
  <c r="N35" i="7"/>
  <c r="O35" i="7"/>
  <c r="L35" i="7" s="1"/>
  <c r="O24" i="7"/>
  <c r="L24" i="7" s="1"/>
  <c r="N24" i="7"/>
  <c r="H24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0" i="3"/>
  <c r="M30" i="3"/>
  <c r="N30" i="3"/>
  <c r="M48" i="14" s="1"/>
  <c r="O30" i="3"/>
  <c r="H31" i="3"/>
  <c r="M31" i="3"/>
  <c r="L49" i="14" s="1"/>
  <c r="N31" i="3"/>
  <c r="O31" i="3"/>
  <c r="N49" i="14" s="1"/>
  <c r="H32" i="3"/>
  <c r="M32" i="3"/>
  <c r="N32" i="3"/>
  <c r="O32" i="3"/>
  <c r="H33" i="3"/>
  <c r="M33" i="3"/>
  <c r="N33" i="3"/>
  <c r="O33" i="3"/>
  <c r="H34" i="3"/>
  <c r="M34" i="3"/>
  <c r="N34" i="3"/>
  <c r="O34" i="3"/>
  <c r="M35" i="3"/>
  <c r="N35" i="3"/>
  <c r="O35" i="3"/>
  <c r="H36" i="3"/>
  <c r="M36" i="3"/>
  <c r="N36" i="3"/>
  <c r="O36" i="3"/>
  <c r="H37" i="3"/>
  <c r="M37" i="3"/>
  <c r="N37" i="3"/>
  <c r="O37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M65" i="14" s="1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G53" i="3"/>
  <c r="K53" i="3"/>
  <c r="H21" i="3"/>
  <c r="M21" i="3"/>
  <c r="O21" i="3"/>
  <c r="H22" i="3"/>
  <c r="M22" i="3"/>
  <c r="O22" i="3"/>
  <c r="H23" i="3"/>
  <c r="M23" i="3"/>
  <c r="N23" i="3"/>
  <c r="M41" i="14" s="1"/>
  <c r="O23" i="3"/>
  <c r="H24" i="3"/>
  <c r="M24" i="3"/>
  <c r="N24" i="3"/>
  <c r="M42" i="14" s="1"/>
  <c r="O24" i="3"/>
  <c r="H25" i="3"/>
  <c r="M25" i="3"/>
  <c r="N25" i="3"/>
  <c r="O25" i="3"/>
  <c r="H26" i="3"/>
  <c r="M26" i="3"/>
  <c r="N26" i="3"/>
  <c r="O26" i="3"/>
  <c r="H27" i="3"/>
  <c r="M27" i="3"/>
  <c r="N27" i="3"/>
  <c r="M45" i="14" s="1"/>
  <c r="O27" i="3"/>
  <c r="H28" i="3"/>
  <c r="M28" i="3"/>
  <c r="N28" i="3"/>
  <c r="O28" i="3"/>
  <c r="H29" i="3"/>
  <c r="M29" i="3"/>
  <c r="N29" i="3"/>
  <c r="O29" i="3"/>
  <c r="I124" i="2"/>
  <c r="I133" i="2" s="1"/>
  <c r="J124" i="2"/>
  <c r="J133" i="2" s="1"/>
  <c r="K124" i="2"/>
  <c r="K133" i="2" s="1"/>
  <c r="H128" i="2"/>
  <c r="H129" i="2"/>
  <c r="H130" i="2"/>
  <c r="H131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3" i="2"/>
  <c r="J143" i="2"/>
  <c r="K143" i="2"/>
  <c r="I144" i="2"/>
  <c r="J144" i="2"/>
  <c r="K144" i="2"/>
  <c r="I145" i="2"/>
  <c r="J145" i="2"/>
  <c r="K145" i="2"/>
  <c r="I146" i="2"/>
  <c r="J146" i="2"/>
  <c r="K146" i="2"/>
  <c r="I148" i="2"/>
  <c r="J148" i="2"/>
  <c r="M148" i="2"/>
  <c r="I149" i="2"/>
  <c r="J149" i="2"/>
  <c r="I150" i="2"/>
  <c r="J150" i="2"/>
  <c r="K150" i="2"/>
  <c r="I152" i="2"/>
  <c r="J152" i="2"/>
  <c r="K152" i="2"/>
  <c r="I153" i="2"/>
  <c r="J153" i="2"/>
  <c r="K153" i="2"/>
  <c r="I154" i="2"/>
  <c r="J154" i="2"/>
  <c r="K154" i="2"/>
  <c r="N120" i="2"/>
  <c r="M120" i="2"/>
  <c r="N118" i="2"/>
  <c r="M118" i="2"/>
  <c r="N116" i="2"/>
  <c r="M116" i="2"/>
  <c r="N112" i="2"/>
  <c r="M112" i="2"/>
  <c r="N110" i="2"/>
  <c r="M110" i="2"/>
  <c r="N108" i="2"/>
  <c r="M108" i="2"/>
  <c r="N106" i="2"/>
  <c r="M106" i="2"/>
  <c r="N102" i="2"/>
  <c r="M102" i="2"/>
  <c r="N100" i="2"/>
  <c r="M100" i="2"/>
  <c r="J122" i="2"/>
  <c r="N148" i="2"/>
  <c r="H100" i="2"/>
  <c r="H102" i="2"/>
  <c r="H104" i="2"/>
  <c r="H106" i="2"/>
  <c r="H108" i="2"/>
  <c r="H110" i="2"/>
  <c r="H112" i="2"/>
  <c r="H114" i="2"/>
  <c r="H116" i="2"/>
  <c r="H118" i="2"/>
  <c r="H120" i="2"/>
  <c r="I122" i="2"/>
  <c r="N92" i="2"/>
  <c r="I92" i="2"/>
  <c r="J92" i="2"/>
  <c r="I40" i="14" s="1"/>
  <c r="K92" i="2"/>
  <c r="H94" i="2"/>
  <c r="H95" i="2"/>
  <c r="O88" i="2"/>
  <c r="K88" i="2"/>
  <c r="H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6" i="2" s="1"/>
  <c r="N28" i="2"/>
  <c r="N136" i="2" s="1"/>
  <c r="M28" i="2"/>
  <c r="M136" i="2" s="1"/>
  <c r="H28" i="2"/>
  <c r="F26" i="2"/>
  <c r="G26" i="2"/>
  <c r="I26" i="2"/>
  <c r="J26" i="2"/>
  <c r="K26" i="2"/>
  <c r="M34" i="2"/>
  <c r="N34" i="2"/>
  <c r="O34" i="2"/>
  <c r="M35" i="2"/>
  <c r="M143" i="2" s="1"/>
  <c r="N35" i="2"/>
  <c r="N143" i="2" s="1"/>
  <c r="O35" i="2"/>
  <c r="O143" i="2" s="1"/>
  <c r="M36" i="2"/>
  <c r="N144" i="2"/>
  <c r="O36" i="2"/>
  <c r="O144" i="2" s="1"/>
  <c r="M37" i="2"/>
  <c r="M145" i="2" s="1"/>
  <c r="N37" i="2"/>
  <c r="N145" i="2" s="1"/>
  <c r="O37" i="2"/>
  <c r="O145" i="2" s="1"/>
  <c r="M38" i="2"/>
  <c r="N38" i="2"/>
  <c r="O38" i="2"/>
  <c r="M39" i="2"/>
  <c r="M151" i="2" s="1"/>
  <c r="N39" i="2"/>
  <c r="N151" i="2" s="1"/>
  <c r="O39" i="2"/>
  <c r="O151" i="2" s="1"/>
  <c r="M41" i="2"/>
  <c r="N41" i="2"/>
  <c r="O41" i="2"/>
  <c r="M42" i="2"/>
  <c r="N42" i="2"/>
  <c r="O42" i="2"/>
  <c r="M43" i="2"/>
  <c r="N43" i="2"/>
  <c r="O43" i="2"/>
  <c r="M29" i="2"/>
  <c r="N29" i="2"/>
  <c r="N137" i="2" s="1"/>
  <c r="O29" i="2"/>
  <c r="O137" i="2" s="1"/>
  <c r="M30" i="2"/>
  <c r="N30" i="2"/>
  <c r="N138" i="2" s="1"/>
  <c r="O30" i="2"/>
  <c r="O138" i="2" s="1"/>
  <c r="M31" i="2"/>
  <c r="M139" i="2" s="1"/>
  <c r="N31" i="2"/>
  <c r="N139" i="2" s="1"/>
  <c r="O31" i="2"/>
  <c r="O139" i="2" s="1"/>
  <c r="M32" i="2"/>
  <c r="N32" i="2"/>
  <c r="N140" i="2" s="1"/>
  <c r="O32" i="2"/>
  <c r="O140" i="2" s="1"/>
  <c r="M33" i="2"/>
  <c r="M141" i="2" s="1"/>
  <c r="N33" i="2"/>
  <c r="N141" i="2" s="1"/>
  <c r="O33" i="2"/>
  <c r="O141" i="2" s="1"/>
  <c r="M211" i="1"/>
  <c r="N211" i="1"/>
  <c r="M79" i="14" s="1"/>
  <c r="O211" i="1"/>
  <c r="M212" i="1"/>
  <c r="L80" i="14" s="1"/>
  <c r="N212" i="1"/>
  <c r="M80" i="14" s="1"/>
  <c r="O212" i="1"/>
  <c r="N80" i="14" s="1"/>
  <c r="M213" i="1"/>
  <c r="N213" i="1"/>
  <c r="M81" i="14" s="1"/>
  <c r="O213" i="1"/>
  <c r="N192" i="1"/>
  <c r="N206" i="1" s="1"/>
  <c r="M192" i="1"/>
  <c r="M206" i="1" s="1"/>
  <c r="I190" i="1"/>
  <c r="H187" i="1"/>
  <c r="M187" i="1"/>
  <c r="N187" i="1"/>
  <c r="O187" i="1"/>
  <c r="H189" i="1"/>
  <c r="M189" i="1"/>
  <c r="N189" i="1"/>
  <c r="O189" i="1"/>
  <c r="H186" i="1"/>
  <c r="H190" i="1" s="1"/>
  <c r="H152" i="1"/>
  <c r="M152" i="1"/>
  <c r="N152" i="1"/>
  <c r="O152" i="1"/>
  <c r="I149" i="1"/>
  <c r="H27" i="10" s="1"/>
  <c r="J149" i="1"/>
  <c r="K149" i="1"/>
  <c r="J27" i="10" s="1"/>
  <c r="H148" i="1"/>
  <c r="M148" i="1"/>
  <c r="L40" i="14" s="1"/>
  <c r="N148" i="1"/>
  <c r="M40" i="14" s="1"/>
  <c r="O148" i="1"/>
  <c r="N40" i="14" s="1"/>
  <c r="M94" i="1"/>
  <c r="N94" i="1"/>
  <c r="O94" i="1"/>
  <c r="N97" i="1"/>
  <c r="O97" i="1"/>
  <c r="M98" i="1"/>
  <c r="M218" i="1" s="1"/>
  <c r="N98" i="1"/>
  <c r="N218" i="1" s="1"/>
  <c r="O98" i="1"/>
  <c r="O218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L39" i="14" s="1"/>
  <c r="N90" i="1"/>
  <c r="M39" i="14" s="1"/>
  <c r="O90" i="1"/>
  <c r="N39" i="14" s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D26" i="1"/>
  <c r="H97" i="12"/>
  <c r="M97" i="12"/>
  <c r="N97" i="12"/>
  <c r="H98" i="12"/>
  <c r="M98" i="12"/>
  <c r="N98" i="12"/>
  <c r="N96" i="12"/>
  <c r="M96" i="12"/>
  <c r="H96" i="12"/>
  <c r="I94" i="12"/>
  <c r="J94" i="12"/>
  <c r="K94" i="12"/>
  <c r="H82" i="12"/>
  <c r="H83" i="12"/>
  <c r="H84" i="12"/>
  <c r="H86" i="12"/>
  <c r="H87" i="12"/>
  <c r="H88" i="12"/>
  <c r="H89" i="12"/>
  <c r="H90" i="12"/>
  <c r="H91" i="12"/>
  <c r="H92" i="12"/>
  <c r="L92" i="12"/>
  <c r="H93" i="12"/>
  <c r="L93" i="12"/>
  <c r="H81" i="12"/>
  <c r="H52" i="12"/>
  <c r="L52" i="12"/>
  <c r="H53" i="12"/>
  <c r="H54" i="12"/>
  <c r="L54" i="12"/>
  <c r="H55" i="12"/>
  <c r="H56" i="12"/>
  <c r="H58" i="12"/>
  <c r="L65" i="12"/>
  <c r="H68" i="12"/>
  <c r="H69" i="12"/>
  <c r="H70" i="12"/>
  <c r="L70" i="12"/>
  <c r="H71" i="12"/>
  <c r="L71" i="12"/>
  <c r="H72" i="12"/>
  <c r="H73" i="12"/>
  <c r="H74" i="12"/>
  <c r="H75" i="12"/>
  <c r="H76" i="12"/>
  <c r="H77" i="12"/>
  <c r="L77" i="12"/>
  <c r="H51" i="12"/>
  <c r="O45" i="12"/>
  <c r="O47" i="12" s="1"/>
  <c r="N45" i="12"/>
  <c r="N47" i="12" s="1"/>
  <c r="H45" i="12"/>
  <c r="H47" i="12" s="1"/>
  <c r="H42" i="12"/>
  <c r="O42" i="12"/>
  <c r="I43" i="12"/>
  <c r="J43" i="12"/>
  <c r="K43" i="12"/>
  <c r="O41" i="12"/>
  <c r="H41" i="12"/>
  <c r="O40" i="12"/>
  <c r="H40" i="12"/>
  <c r="O39" i="12"/>
  <c r="H39" i="12"/>
  <c r="O38" i="12"/>
  <c r="L38" i="12" s="1"/>
  <c r="H38" i="12"/>
  <c r="O37" i="12"/>
  <c r="H37" i="12"/>
  <c r="O36" i="12"/>
  <c r="H36" i="12"/>
  <c r="O35" i="12"/>
  <c r="H35" i="12"/>
  <c r="O34" i="12"/>
  <c r="H34" i="12"/>
  <c r="O33" i="12"/>
  <c r="H33" i="12"/>
  <c r="O32" i="12"/>
  <c r="H32" i="12"/>
  <c r="O21" i="12"/>
  <c r="O22" i="12"/>
  <c r="O23" i="12"/>
  <c r="O24" i="12"/>
  <c r="O25" i="12"/>
  <c r="L25" i="12" s="1"/>
  <c r="O26" i="12"/>
  <c r="L26" i="12" s="1"/>
  <c r="O27" i="12"/>
  <c r="L27" i="12" s="1"/>
  <c r="O28" i="12"/>
  <c r="O20" i="12"/>
  <c r="H28" i="12"/>
  <c r="H27" i="12"/>
  <c r="H26" i="12"/>
  <c r="H25" i="12"/>
  <c r="H24" i="12"/>
  <c r="H23" i="12"/>
  <c r="H20" i="12"/>
  <c r="E218" i="1"/>
  <c r="F53" i="3"/>
  <c r="D21" i="3"/>
  <c r="D22" i="3"/>
  <c r="G96" i="1"/>
  <c r="G93" i="1" s="1"/>
  <c r="D48" i="7"/>
  <c r="D25" i="14"/>
  <c r="F96" i="1"/>
  <c r="F93" i="1" s="1"/>
  <c r="D38" i="8"/>
  <c r="D39" i="8" s="1"/>
  <c r="D32" i="8"/>
  <c r="D33" i="8" s="1"/>
  <c r="F22" i="6"/>
  <c r="G22" i="6"/>
  <c r="E19" i="6"/>
  <c r="F19" i="6"/>
  <c r="G19" i="6"/>
  <c r="D21" i="6"/>
  <c r="D22" i="6" s="1"/>
  <c r="D18" i="6"/>
  <c r="D19" i="6" s="1"/>
  <c r="D50" i="2"/>
  <c r="F149" i="2"/>
  <c r="G149" i="2"/>
  <c r="E149" i="2"/>
  <c r="G150" i="2"/>
  <c r="F150" i="2"/>
  <c r="E136" i="2"/>
  <c r="F154" i="2"/>
  <c r="G154" i="2"/>
  <c r="E154" i="2"/>
  <c r="F153" i="2"/>
  <c r="G153" i="2"/>
  <c r="E153" i="2"/>
  <c r="F152" i="2"/>
  <c r="G152" i="2"/>
  <c r="E152" i="2"/>
  <c r="E148" i="2"/>
  <c r="F146" i="2"/>
  <c r="G146" i="2"/>
  <c r="E146" i="2"/>
  <c r="F145" i="2"/>
  <c r="G145" i="2"/>
  <c r="E145" i="2"/>
  <c r="F144" i="2"/>
  <c r="G144" i="2"/>
  <c r="E144" i="2"/>
  <c r="F143" i="2"/>
  <c r="G143" i="2"/>
  <c r="E143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26" i="2"/>
  <c r="F124" i="2"/>
  <c r="F133" i="2" s="1"/>
  <c r="G124" i="2"/>
  <c r="G133" i="2" s="1"/>
  <c r="E122" i="2"/>
  <c r="E92" i="2"/>
  <c r="D40" i="14" s="1"/>
  <c r="F92" i="2"/>
  <c r="G92" i="2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8" i="2"/>
  <c r="D116" i="2"/>
  <c r="D108" i="2"/>
  <c r="D110" i="2"/>
  <c r="D104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31" i="2"/>
  <c r="D130" i="2"/>
  <c r="D129" i="2"/>
  <c r="D128" i="2"/>
  <c r="D95" i="2"/>
  <c r="D94" i="2"/>
  <c r="D88" i="2"/>
  <c r="D47" i="2"/>
  <c r="D46" i="2"/>
  <c r="D29" i="2"/>
  <c r="D41" i="8"/>
  <c r="D43" i="8" s="1"/>
  <c r="G39" i="8"/>
  <c r="F39" i="8"/>
  <c r="E39" i="8"/>
  <c r="G33" i="8"/>
  <c r="E33" i="8"/>
  <c r="F33" i="8"/>
  <c r="D29" i="8"/>
  <c r="D28" i="8"/>
  <c r="D33" i="12"/>
  <c r="D34" i="12"/>
  <c r="D35" i="12"/>
  <c r="D36" i="12"/>
  <c r="D37" i="12"/>
  <c r="D38" i="12"/>
  <c r="D39" i="12"/>
  <c r="D40" i="12"/>
  <c r="D41" i="12"/>
  <c r="D42" i="12"/>
  <c r="D52" i="12"/>
  <c r="D53" i="12"/>
  <c r="D54" i="12"/>
  <c r="D55" i="12"/>
  <c r="D56" i="12"/>
  <c r="D58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82" i="12"/>
  <c r="D83" i="12"/>
  <c r="D84" i="12"/>
  <c r="D86" i="12"/>
  <c r="D87" i="12"/>
  <c r="D88" i="12"/>
  <c r="D89" i="12"/>
  <c r="D90" i="12"/>
  <c r="D91" i="12"/>
  <c r="D92" i="12"/>
  <c r="D93" i="12"/>
  <c r="D98" i="12"/>
  <c r="D97" i="12"/>
  <c r="D96" i="12"/>
  <c r="D81" i="12"/>
  <c r="D51" i="12"/>
  <c r="D45" i="12"/>
  <c r="D47" i="12" s="1"/>
  <c r="D32" i="12"/>
  <c r="D21" i="12"/>
  <c r="D22" i="12"/>
  <c r="D23" i="12"/>
  <c r="D24" i="12"/>
  <c r="D25" i="12"/>
  <c r="D26" i="12"/>
  <c r="D27" i="12"/>
  <c r="D28" i="12"/>
  <c r="D20" i="12"/>
  <c r="G94" i="12"/>
  <c r="F94" i="12"/>
  <c r="E94" i="12"/>
  <c r="G43" i="12"/>
  <c r="F43" i="12"/>
  <c r="E43" i="12"/>
  <c r="D51" i="7"/>
  <c r="D53" i="7" s="1"/>
  <c r="E49" i="7"/>
  <c r="F49" i="7"/>
  <c r="D42" i="7"/>
  <c r="D39" i="7"/>
  <c r="D40" i="7"/>
  <c r="D41" i="7"/>
  <c r="D43" i="7"/>
  <c r="D44" i="7"/>
  <c r="D45" i="7"/>
  <c r="D46" i="7"/>
  <c r="D47" i="7"/>
  <c r="D38" i="7"/>
  <c r="D25" i="7"/>
  <c r="D26" i="7"/>
  <c r="D27" i="7"/>
  <c r="D28" i="7"/>
  <c r="D29" i="7"/>
  <c r="D32" i="7"/>
  <c r="D30" i="7" s="1"/>
  <c r="D33" i="7"/>
  <c r="D35" i="7"/>
  <c r="D24" i="7"/>
  <c r="D104" i="7"/>
  <c r="D103" i="7"/>
  <c r="D102" i="7"/>
  <c r="G100" i="7"/>
  <c r="F30" i="10" s="1"/>
  <c r="F100" i="7"/>
  <c r="E30" i="10" s="1"/>
  <c r="E100" i="7"/>
  <c r="D30" i="10" s="1"/>
  <c r="D99" i="7"/>
  <c r="D98" i="7"/>
  <c r="D97" i="7"/>
  <c r="D96" i="7"/>
  <c r="D95" i="7"/>
  <c r="D94" i="7"/>
  <c r="D93" i="7"/>
  <c r="D92" i="7"/>
  <c r="D90" i="7"/>
  <c r="D89" i="7"/>
  <c r="D88" i="7"/>
  <c r="D87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69" i="7"/>
  <c r="D64" i="7"/>
  <c r="D62" i="7"/>
  <c r="D61" i="7"/>
  <c r="D60" i="7"/>
  <c r="D59" i="7"/>
  <c r="D58" i="7"/>
  <c r="D57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213" i="1"/>
  <c r="D212" i="1"/>
  <c r="D211" i="1"/>
  <c r="D192" i="1"/>
  <c r="D206" i="1" s="1"/>
  <c r="D189" i="1"/>
  <c r="D187" i="1"/>
  <c r="D152" i="1"/>
  <c r="D148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98" i="1"/>
  <c r="D97" i="1"/>
  <c r="D94" i="1"/>
  <c r="G151" i="1"/>
  <c r="G184" i="1" s="1"/>
  <c r="E149" i="1"/>
  <c r="F149" i="1"/>
  <c r="E27" i="10" s="1"/>
  <c r="G149" i="1"/>
  <c r="F27" i="10" s="1"/>
  <c r="E137" i="1"/>
  <c r="F137" i="1"/>
  <c r="G137" i="1"/>
  <c r="E133" i="1"/>
  <c r="F133" i="1"/>
  <c r="G133" i="1"/>
  <c r="E129" i="1"/>
  <c r="F129" i="1"/>
  <c r="G129" i="1"/>
  <c r="E125" i="1"/>
  <c r="D33" i="14" s="1"/>
  <c r="E117" i="1"/>
  <c r="E113" i="1"/>
  <c r="D30" i="14" s="1"/>
  <c r="E105" i="1"/>
  <c r="F101" i="1"/>
  <c r="E85" i="1"/>
  <c r="D37" i="14" s="1"/>
  <c r="F85" i="1"/>
  <c r="E37" i="14" s="1"/>
  <c r="E80" i="1"/>
  <c r="F80" i="1"/>
  <c r="E36" i="14" s="1"/>
  <c r="E75" i="1"/>
  <c r="F75" i="1"/>
  <c r="E69" i="1"/>
  <c r="D34" i="14" s="1"/>
  <c r="F69" i="1"/>
  <c r="E34" i="14" s="1"/>
  <c r="F64" i="1"/>
  <c r="E59" i="1"/>
  <c r="D32" i="14" s="1"/>
  <c r="F59" i="1"/>
  <c r="E32" i="14" s="1"/>
  <c r="E54" i="1"/>
  <c r="F54" i="1"/>
  <c r="G54" i="1"/>
  <c r="E43" i="1"/>
  <c r="D29" i="14" s="1"/>
  <c r="F43" i="1"/>
  <c r="E29" i="14" s="1"/>
  <c r="E38" i="1"/>
  <c r="E32" i="1"/>
  <c r="D27" i="14" s="1"/>
  <c r="F32" i="1"/>
  <c r="E27" i="14" s="1"/>
  <c r="D28" i="2"/>
  <c r="D114" i="2"/>
  <c r="M150" i="2"/>
  <c r="N51" i="7"/>
  <c r="N53" i="7" s="1"/>
  <c r="N89" i="1"/>
  <c r="M38" i="14" s="1"/>
  <c r="O192" i="1"/>
  <c r="O206" i="1" s="1"/>
  <c r="H192" i="1"/>
  <c r="H206" i="1" s="1"/>
  <c r="O89" i="1"/>
  <c r="N38" i="14" s="1"/>
  <c r="M89" i="1"/>
  <c r="L38" i="14" s="1"/>
  <c r="M128" i="1"/>
  <c r="H128" i="1"/>
  <c r="I125" i="1"/>
  <c r="H33" i="14" s="1"/>
  <c r="M53" i="7"/>
  <c r="H51" i="7"/>
  <c r="H53" i="7" s="1"/>
  <c r="O80" i="2"/>
  <c r="J151" i="1"/>
  <c r="J184" i="1" s="1"/>
  <c r="I28" i="10" s="1"/>
  <c r="L21" i="6"/>
  <c r="O148" i="2"/>
  <c r="L98" i="2"/>
  <c r="D84" i="2"/>
  <c r="M92" i="2"/>
  <c r="N312" i="4"/>
  <c r="M76" i="14" s="1"/>
  <c r="O312" i="4"/>
  <c r="N76" i="14" s="1"/>
  <c r="N25" i="8" l="1"/>
  <c r="N46" i="14"/>
  <c r="M55" i="14"/>
  <c r="N57" i="14"/>
  <c r="L60" i="14"/>
  <c r="M61" i="14"/>
  <c r="N62" i="14"/>
  <c r="L64" i="14"/>
  <c r="M72" i="14"/>
  <c r="N74" i="14"/>
  <c r="M77" i="14"/>
  <c r="L47" i="14"/>
  <c r="N55" i="14"/>
  <c r="L59" i="14"/>
  <c r="M60" i="14"/>
  <c r="N61" i="14"/>
  <c r="M64" i="14"/>
  <c r="L67" i="14"/>
  <c r="L46" i="14"/>
  <c r="M47" i="14"/>
  <c r="L57" i="14"/>
  <c r="M59" i="14"/>
  <c r="N60" i="14"/>
  <c r="L62" i="14"/>
  <c r="N64" i="14"/>
  <c r="M67" i="14"/>
  <c r="M70" i="14"/>
  <c r="L56" i="14"/>
  <c r="M46" i="14"/>
  <c r="N47" i="14"/>
  <c r="L55" i="14"/>
  <c r="M57" i="14"/>
  <c r="N59" i="14"/>
  <c r="L61" i="14"/>
  <c r="M62" i="14"/>
  <c r="N67" i="14"/>
  <c r="N72" i="14"/>
  <c r="N77" i="14"/>
  <c r="M63" i="14"/>
  <c r="M53" i="14"/>
  <c r="M51" i="14"/>
  <c r="H29" i="10"/>
  <c r="J28" i="10"/>
  <c r="J26" i="14"/>
  <c r="L79" i="14"/>
  <c r="L63" i="14"/>
  <c r="N63" i="14"/>
  <c r="O348" i="4"/>
  <c r="M348" i="4"/>
  <c r="L81" i="14"/>
  <c r="D36" i="14"/>
  <c r="D31" i="14"/>
  <c r="N155" i="2"/>
  <c r="J36" i="14"/>
  <c r="E28" i="14"/>
  <c r="F31" i="14"/>
  <c r="E26" i="14"/>
  <c r="I28" i="14"/>
  <c r="H31" i="14"/>
  <c r="F32" i="14"/>
  <c r="H36" i="14"/>
  <c r="F33" i="14"/>
  <c r="I26" i="14"/>
  <c r="F26" i="14"/>
  <c r="F27" i="14"/>
  <c r="H32" i="14"/>
  <c r="I36" i="14"/>
  <c r="H26" i="14"/>
  <c r="E35" i="14"/>
  <c r="E31" i="14"/>
  <c r="E33" i="14"/>
  <c r="J27" i="14"/>
  <c r="G27" i="14" s="1"/>
  <c r="F28" i="14"/>
  <c r="F29" i="14"/>
  <c r="J32" i="14"/>
  <c r="F34" i="14"/>
  <c r="F35" i="14"/>
  <c r="F36" i="14"/>
  <c r="F37" i="14"/>
  <c r="J28" i="14"/>
  <c r="N261" i="4"/>
  <c r="O261" i="4"/>
  <c r="O85" i="7"/>
  <c r="D85" i="7"/>
  <c r="N85" i="7"/>
  <c r="M85" i="7"/>
  <c r="H85" i="7"/>
  <c r="H79" i="12"/>
  <c r="D79" i="12"/>
  <c r="L32" i="7"/>
  <c r="L30" i="7" s="1"/>
  <c r="O30" i="7"/>
  <c r="N36" i="7"/>
  <c r="D36" i="7"/>
  <c r="H36" i="7"/>
  <c r="L25" i="7"/>
  <c r="O36" i="7"/>
  <c r="J23" i="6"/>
  <c r="O80" i="4"/>
  <c r="N80" i="4"/>
  <c r="N91" i="4" s="1"/>
  <c r="L349" i="4"/>
  <c r="M80" i="4"/>
  <c r="F47" i="8"/>
  <c r="L53" i="7"/>
  <c r="D26" i="14"/>
  <c r="M20" i="3"/>
  <c r="M53" i="3" s="1"/>
  <c r="H150" i="2"/>
  <c r="D35" i="14"/>
  <c r="D215" i="1"/>
  <c r="G39" i="14"/>
  <c r="H215" i="1"/>
  <c r="D28" i="14"/>
  <c r="H139" i="2"/>
  <c r="F28" i="10"/>
  <c r="F190" i="1"/>
  <c r="N39" i="8"/>
  <c r="M122" i="4"/>
  <c r="L43" i="14" s="1"/>
  <c r="N122" i="4"/>
  <c r="M43" i="14" s="1"/>
  <c r="O122" i="4"/>
  <c r="N43" i="14" s="1"/>
  <c r="N129" i="1"/>
  <c r="H140" i="2"/>
  <c r="O25" i="8"/>
  <c r="O30" i="12"/>
  <c r="M25" i="8"/>
  <c r="M30" i="8" s="1"/>
  <c r="D30" i="12"/>
  <c r="G47" i="8"/>
  <c r="D68" i="2"/>
  <c r="N100" i="12"/>
  <c r="H68" i="2"/>
  <c r="H25" i="8"/>
  <c r="H30" i="8" s="1"/>
  <c r="H47" i="8" s="1"/>
  <c r="D106" i="7"/>
  <c r="L43" i="8"/>
  <c r="O106" i="7"/>
  <c r="N106" i="7"/>
  <c r="M106" i="7"/>
  <c r="H106" i="7"/>
  <c r="D100" i="12"/>
  <c r="H100" i="12"/>
  <c r="M100" i="12"/>
  <c r="E47" i="8"/>
  <c r="I47" i="8"/>
  <c r="G33" i="14"/>
  <c r="O208" i="1"/>
  <c r="O215" i="1" s="1"/>
  <c r="L83" i="4"/>
  <c r="M41" i="4"/>
  <c r="N41" i="4"/>
  <c r="O41" i="4"/>
  <c r="N208" i="1"/>
  <c r="N215" i="1" s="1"/>
  <c r="H137" i="2"/>
  <c r="G30" i="14"/>
  <c r="G30" i="10"/>
  <c r="E28" i="10"/>
  <c r="E31" i="10"/>
  <c r="K38" i="14"/>
  <c r="F31" i="10"/>
  <c r="D31" i="10"/>
  <c r="K47" i="8"/>
  <c r="J47" i="8"/>
  <c r="I90" i="2"/>
  <c r="K149" i="2"/>
  <c r="H149" i="2" s="1"/>
  <c r="J90" i="2"/>
  <c r="O149" i="2"/>
  <c r="G31" i="10"/>
  <c r="E134" i="2"/>
  <c r="H154" i="2"/>
  <c r="N152" i="2"/>
  <c r="L151" i="2"/>
  <c r="H72" i="2"/>
  <c r="L78" i="2"/>
  <c r="H138" i="2"/>
  <c r="H30" i="12"/>
  <c r="G40" i="14"/>
  <c r="O152" i="2"/>
  <c r="G96" i="2"/>
  <c r="L50" i="2"/>
  <c r="L63" i="2"/>
  <c r="O104" i="2"/>
  <c r="L104" i="2" s="1"/>
  <c r="O56" i="2"/>
  <c r="F96" i="2"/>
  <c r="E96" i="2"/>
  <c r="D27" i="10" s="1"/>
  <c r="J96" i="2"/>
  <c r="I27" i="10" s="1"/>
  <c r="H88" i="2"/>
  <c r="L315" i="4"/>
  <c r="L279" i="4"/>
  <c r="L283" i="4"/>
  <c r="L289" i="4"/>
  <c r="L297" i="4"/>
  <c r="L42" i="4"/>
  <c r="L51" i="4"/>
  <c r="L56" i="4"/>
  <c r="L61" i="4"/>
  <c r="L67" i="4"/>
  <c r="O66" i="4"/>
  <c r="L72" i="4"/>
  <c r="L77" i="4"/>
  <c r="L242" i="4"/>
  <c r="L183" i="4"/>
  <c r="L191" i="4"/>
  <c r="L36" i="4"/>
  <c r="L44" i="4"/>
  <c r="L52" i="4"/>
  <c r="L57" i="4"/>
  <c r="L68" i="4"/>
  <c r="L73" i="4"/>
  <c r="L34" i="4"/>
  <c r="L139" i="4"/>
  <c r="D32" i="1"/>
  <c r="D43" i="1"/>
  <c r="H54" i="1"/>
  <c r="D64" i="1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K25" i="14"/>
  <c r="L337" i="4"/>
  <c r="L302" i="4"/>
  <c r="L275" i="4"/>
  <c r="L280" i="4"/>
  <c r="L284" i="4"/>
  <c r="L290" i="4"/>
  <c r="L293" i="4"/>
  <c r="L298" i="4"/>
  <c r="L301" i="4"/>
  <c r="L303" i="4"/>
  <c r="L307" i="4"/>
  <c r="L257" i="4"/>
  <c r="L158" i="4"/>
  <c r="L131" i="4"/>
  <c r="L152" i="4"/>
  <c r="L165" i="4"/>
  <c r="O54" i="4"/>
  <c r="N58" i="4"/>
  <c r="O70" i="4"/>
  <c r="N96" i="2"/>
  <c r="M96" i="2"/>
  <c r="L84" i="2"/>
  <c r="N72" i="2"/>
  <c r="D72" i="2"/>
  <c r="D44" i="2"/>
  <c r="N149" i="2"/>
  <c r="M149" i="2"/>
  <c r="O20" i="3"/>
  <c r="O53" i="3" s="1"/>
  <c r="D20" i="3"/>
  <c r="D53" i="3" s="1"/>
  <c r="H20" i="3"/>
  <c r="H53" i="3" s="1"/>
  <c r="L21" i="3"/>
  <c r="L33" i="3"/>
  <c r="L34" i="3"/>
  <c r="L103" i="7"/>
  <c r="O49" i="7"/>
  <c r="L41" i="7"/>
  <c r="L42" i="7"/>
  <c r="L44" i="7"/>
  <c r="R44" i="7" s="1"/>
  <c r="L47" i="7"/>
  <c r="L48" i="7"/>
  <c r="L94" i="7"/>
  <c r="L88" i="7"/>
  <c r="L40" i="7"/>
  <c r="R29" i="7"/>
  <c r="L98" i="12"/>
  <c r="N96" i="1"/>
  <c r="N93" i="1" s="1"/>
  <c r="O96" i="1"/>
  <c r="O93" i="1" s="1"/>
  <c r="L41" i="8"/>
  <c r="L29" i="8"/>
  <c r="L98" i="7"/>
  <c r="R98" i="7" s="1"/>
  <c r="L96" i="7"/>
  <c r="L95" i="7"/>
  <c r="L93" i="7"/>
  <c r="L89" i="7"/>
  <c r="O100" i="7"/>
  <c r="L81" i="7"/>
  <c r="L80" i="7"/>
  <c r="L78" i="7"/>
  <c r="L64" i="7"/>
  <c r="L66" i="7"/>
  <c r="L104" i="7"/>
  <c r="L97" i="7"/>
  <c r="L74" i="7"/>
  <c r="L73" i="7"/>
  <c r="L72" i="7"/>
  <c r="L71" i="7"/>
  <c r="R71" i="7" s="1"/>
  <c r="L69" i="7"/>
  <c r="L62" i="7"/>
  <c r="L61" i="7"/>
  <c r="L60" i="7"/>
  <c r="R60" i="7" s="1"/>
  <c r="L58" i="7"/>
  <c r="R58" i="7" s="1"/>
  <c r="L57" i="7"/>
  <c r="L18" i="6"/>
  <c r="L19" i="6" s="1"/>
  <c r="F23" i="6"/>
  <c r="L85" i="4"/>
  <c r="O58" i="4"/>
  <c r="L40" i="4"/>
  <c r="L49" i="4"/>
  <c r="L55" i="4"/>
  <c r="L60" i="4"/>
  <c r="L65" i="4"/>
  <c r="L71" i="4"/>
  <c r="L76" i="4"/>
  <c r="L126" i="4"/>
  <c r="L157" i="4"/>
  <c r="L271" i="4"/>
  <c r="L306" i="4"/>
  <c r="L311" i="4"/>
  <c r="L314" i="4"/>
  <c r="L319" i="4"/>
  <c r="L320" i="4"/>
  <c r="L336" i="4"/>
  <c r="M37" i="4"/>
  <c r="L38" i="4"/>
  <c r="M46" i="4"/>
  <c r="L47" i="4"/>
  <c r="M62" i="4"/>
  <c r="L63" i="4"/>
  <c r="N46" i="4"/>
  <c r="M58" i="4"/>
  <c r="L35" i="4"/>
  <c r="L39" i="4"/>
  <c r="L45" i="4"/>
  <c r="L82" i="4"/>
  <c r="L48" i="4"/>
  <c r="L53" i="4"/>
  <c r="L59" i="4"/>
  <c r="L64" i="4"/>
  <c r="L69" i="4"/>
  <c r="L75" i="4"/>
  <c r="L117" i="4"/>
  <c r="L140" i="4"/>
  <c r="L148" i="4"/>
  <c r="L166" i="4"/>
  <c r="L170" i="4"/>
  <c r="L174" i="4"/>
  <c r="L178" i="4"/>
  <c r="L187" i="4"/>
  <c r="L195" i="4"/>
  <c r="L199" i="4"/>
  <c r="L204" i="4"/>
  <c r="L208" i="4"/>
  <c r="L212" i="4"/>
  <c r="L216" i="4"/>
  <c r="L220" i="4"/>
  <c r="L224" i="4"/>
  <c r="L228" i="4"/>
  <c r="L232" i="4"/>
  <c r="L272" i="4"/>
  <c r="L276" i="4"/>
  <c r="L294" i="4"/>
  <c r="L310" i="4"/>
  <c r="L318" i="4"/>
  <c r="L327" i="4"/>
  <c r="O37" i="4"/>
  <c r="O46" i="4"/>
  <c r="N50" i="4"/>
  <c r="M54" i="4"/>
  <c r="O62" i="4"/>
  <c r="M70" i="4"/>
  <c r="N37" i="4"/>
  <c r="O50" i="4"/>
  <c r="N54" i="4"/>
  <c r="N70" i="4"/>
  <c r="M287" i="4"/>
  <c r="L70" i="14" s="1"/>
  <c r="M291" i="4"/>
  <c r="L71" i="14" s="1"/>
  <c r="M304" i="4"/>
  <c r="L74" i="14" s="1"/>
  <c r="C70" i="14"/>
  <c r="N273" i="4"/>
  <c r="N291" i="4"/>
  <c r="M71" i="14" s="1"/>
  <c r="L52" i="3"/>
  <c r="L51" i="3"/>
  <c r="L49" i="3"/>
  <c r="L48" i="3"/>
  <c r="L47" i="3"/>
  <c r="L36" i="3"/>
  <c r="L35" i="3"/>
  <c r="L26" i="3"/>
  <c r="L25" i="3"/>
  <c r="L24" i="3"/>
  <c r="L31" i="3"/>
  <c r="M72" i="2"/>
  <c r="M68" i="2"/>
  <c r="D64" i="2"/>
  <c r="N52" i="2"/>
  <c r="O48" i="2"/>
  <c r="N44" i="2"/>
  <c r="L29" i="2"/>
  <c r="L38" i="2"/>
  <c r="M137" i="2"/>
  <c r="L137" i="2" s="1"/>
  <c r="D145" i="2"/>
  <c r="D136" i="2"/>
  <c r="D152" i="2"/>
  <c r="L145" i="2"/>
  <c r="L136" i="2"/>
  <c r="L88" i="2"/>
  <c r="Q160" i="2" s="1"/>
  <c r="M44" i="2"/>
  <c r="L37" i="2"/>
  <c r="L30" i="2"/>
  <c r="L39" i="2"/>
  <c r="L35" i="2"/>
  <c r="L142" i="2"/>
  <c r="L47" i="2"/>
  <c r="O52" i="2"/>
  <c r="L66" i="2"/>
  <c r="H145" i="2"/>
  <c r="H141" i="2"/>
  <c r="L143" i="2"/>
  <c r="O64" i="2"/>
  <c r="K122" i="2"/>
  <c r="L71" i="2"/>
  <c r="O110" i="2"/>
  <c r="L110" i="2" s="1"/>
  <c r="L148" i="2"/>
  <c r="L141" i="2"/>
  <c r="D76" i="2"/>
  <c r="G122" i="2"/>
  <c r="D140" i="2"/>
  <c r="L33" i="2"/>
  <c r="L34" i="2"/>
  <c r="M138" i="2"/>
  <c r="L138" i="2" s="1"/>
  <c r="L31" i="2"/>
  <c r="O108" i="2"/>
  <c r="L108" i="2" s="1"/>
  <c r="L41" i="2"/>
  <c r="H136" i="2"/>
  <c r="L130" i="2"/>
  <c r="K96" i="2"/>
  <c r="O44" i="2"/>
  <c r="D80" i="2"/>
  <c r="O100" i="2"/>
  <c r="L100" i="2" s="1"/>
  <c r="O114" i="2"/>
  <c r="L114" i="2" s="1"/>
  <c r="D138" i="2"/>
  <c r="D141" i="2"/>
  <c r="D154" i="2"/>
  <c r="H48" i="2"/>
  <c r="N80" i="2"/>
  <c r="H92" i="2"/>
  <c r="H96" i="2" s="1"/>
  <c r="H143" i="2"/>
  <c r="O124" i="2"/>
  <c r="O133" i="2" s="1"/>
  <c r="L129" i="2"/>
  <c r="M96" i="1"/>
  <c r="M93" i="1" s="1"/>
  <c r="L88" i="12"/>
  <c r="N43" i="12"/>
  <c r="L91" i="12"/>
  <c r="L24" i="12"/>
  <c r="R28" i="7" s="1"/>
  <c r="L76" i="12"/>
  <c r="L74" i="12"/>
  <c r="L87" i="12"/>
  <c r="C44" i="14"/>
  <c r="O308" i="4"/>
  <c r="N75" i="14" s="1"/>
  <c r="M299" i="4"/>
  <c r="L73" i="14" s="1"/>
  <c r="M312" i="4"/>
  <c r="L76" i="14" s="1"/>
  <c r="M261" i="4"/>
  <c r="O328" i="4"/>
  <c r="N79" i="14" s="1"/>
  <c r="M269" i="4"/>
  <c r="N299" i="4"/>
  <c r="M73" i="14" s="1"/>
  <c r="O324" i="4"/>
  <c r="C48" i="14"/>
  <c r="N33" i="4"/>
  <c r="O291" i="4"/>
  <c r="N71" i="14" s="1"/>
  <c r="M308" i="4"/>
  <c r="L75" i="14" s="1"/>
  <c r="O273" i="4"/>
  <c r="N304" i="4"/>
  <c r="M74" i="14" s="1"/>
  <c r="L46" i="2"/>
  <c r="H146" i="2"/>
  <c r="N308" i="4"/>
  <c r="M75" i="14" s="1"/>
  <c r="N66" i="4"/>
  <c r="M66" i="4"/>
  <c r="N62" i="4"/>
  <c r="M49" i="7"/>
  <c r="L102" i="7"/>
  <c r="H100" i="7"/>
  <c r="L90" i="7"/>
  <c r="L99" i="7"/>
  <c r="R99" i="7" s="1"/>
  <c r="L92" i="7"/>
  <c r="L76" i="7"/>
  <c r="R76" i="7" s="1"/>
  <c r="L38" i="3"/>
  <c r="M64" i="2"/>
  <c r="N60" i="2"/>
  <c r="N48" i="2"/>
  <c r="H26" i="2"/>
  <c r="C78" i="14"/>
  <c r="O269" i="4"/>
  <c r="O287" i="4"/>
  <c r="N70" i="14" s="1"/>
  <c r="M74" i="4"/>
  <c r="O118" i="2"/>
  <c r="D118" i="2"/>
  <c r="M153" i="2"/>
  <c r="C73" i="14"/>
  <c r="N150" i="2"/>
  <c r="L51" i="2"/>
  <c r="M60" i="2"/>
  <c r="L43" i="7"/>
  <c r="D60" i="2"/>
  <c r="E23" i="6"/>
  <c r="L39" i="12"/>
  <c r="L83" i="12"/>
  <c r="N64" i="2"/>
  <c r="H60" i="2"/>
  <c r="L50" i="3"/>
  <c r="N23" i="6"/>
  <c r="K23" i="6"/>
  <c r="L38" i="7"/>
  <c r="L77" i="7"/>
  <c r="R77" i="7" s="1"/>
  <c r="L75" i="7"/>
  <c r="M295" i="4"/>
  <c r="L72" i="14" s="1"/>
  <c r="D137" i="2"/>
  <c r="D144" i="2"/>
  <c r="D150" i="2"/>
  <c r="L82" i="12"/>
  <c r="L96" i="12"/>
  <c r="L218" i="1"/>
  <c r="N154" i="2"/>
  <c r="L75" i="2"/>
  <c r="L67" i="2"/>
  <c r="L82" i="2"/>
  <c r="M122" i="2"/>
  <c r="H144" i="2"/>
  <c r="H142" i="2"/>
  <c r="L23" i="3"/>
  <c r="L32" i="3"/>
  <c r="L46" i="7"/>
  <c r="N100" i="7"/>
  <c r="O74" i="4"/>
  <c r="L70" i="7"/>
  <c r="D100" i="2"/>
  <c r="L28" i="12"/>
  <c r="R34" i="7" s="1"/>
  <c r="L22" i="12"/>
  <c r="L32" i="12"/>
  <c r="L33" i="12"/>
  <c r="L35" i="12"/>
  <c r="L36" i="12"/>
  <c r="L72" i="12"/>
  <c r="L67" i="12"/>
  <c r="L53" i="12"/>
  <c r="H44" i="2"/>
  <c r="L70" i="2"/>
  <c r="L27" i="3"/>
  <c r="L44" i="3"/>
  <c r="L22" i="3"/>
  <c r="L29" i="3"/>
  <c r="M121" i="1"/>
  <c r="M109" i="1"/>
  <c r="O125" i="1"/>
  <c r="O49" i="1"/>
  <c r="L132" i="1"/>
  <c r="L119" i="1"/>
  <c r="N49" i="1"/>
  <c r="M49" i="1"/>
  <c r="L97" i="1"/>
  <c r="N133" i="1"/>
  <c r="M129" i="1"/>
  <c r="H151" i="1"/>
  <c r="H184" i="1" s="1"/>
  <c r="D151" i="1"/>
  <c r="D184" i="1" s="1"/>
  <c r="O80" i="1"/>
  <c r="L62" i="1"/>
  <c r="N186" i="1"/>
  <c r="N190" i="1" s="1"/>
  <c r="D218" i="1"/>
  <c r="M151" i="1"/>
  <c r="M184" i="1" s="1"/>
  <c r="D105" i="1"/>
  <c r="L45" i="1"/>
  <c r="L40" i="1"/>
  <c r="M85" i="1"/>
  <c r="H133" i="1"/>
  <c r="N121" i="1"/>
  <c r="N117" i="1"/>
  <c r="H101" i="1"/>
  <c r="L211" i="1"/>
  <c r="G91" i="1"/>
  <c r="L44" i="1"/>
  <c r="L86" i="1"/>
  <c r="L144" i="1"/>
  <c r="L135" i="1"/>
  <c r="O133" i="1"/>
  <c r="O129" i="1"/>
  <c r="L128" i="1"/>
  <c r="L118" i="1"/>
  <c r="L213" i="1"/>
  <c r="L140" i="1"/>
  <c r="H149" i="1"/>
  <c r="N151" i="1"/>
  <c r="N184" i="1" s="1"/>
  <c r="J91" i="1"/>
  <c r="I25" i="10" s="1"/>
  <c r="M125" i="1"/>
  <c r="M38" i="1"/>
  <c r="N32" i="1"/>
  <c r="L35" i="1"/>
  <c r="L33" i="1"/>
  <c r="L61" i="1"/>
  <c r="N59" i="1"/>
  <c r="M32" i="14" s="1"/>
  <c r="L87" i="1"/>
  <c r="N85" i="1"/>
  <c r="N75" i="1"/>
  <c r="M64" i="1"/>
  <c r="N137" i="1"/>
  <c r="L110" i="1"/>
  <c r="N101" i="1"/>
  <c r="M11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54" i="1"/>
  <c r="M54" i="1"/>
  <c r="L51" i="1"/>
  <c r="L90" i="1"/>
  <c r="L71" i="1"/>
  <c r="H137" i="1"/>
  <c r="L112" i="1"/>
  <c r="N149" i="1"/>
  <c r="M27" i="10" s="1"/>
  <c r="L148" i="1"/>
  <c r="Q227" i="1" s="1"/>
  <c r="L31" i="1"/>
  <c r="K91" i="1"/>
  <c r="J25" i="10" s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3" i="6"/>
  <c r="M19" i="6"/>
  <c r="M23" i="6" s="1"/>
  <c r="F122" i="2"/>
  <c r="F148" i="2"/>
  <c r="F134" i="2" s="1"/>
  <c r="C55" i="14"/>
  <c r="C57" i="14"/>
  <c r="C59" i="14"/>
  <c r="M39" i="8"/>
  <c r="L39" i="8" s="1"/>
  <c r="L38" i="8"/>
  <c r="Q52" i="8" s="1"/>
  <c r="H117" i="1"/>
  <c r="L56" i="1"/>
  <c r="L28" i="2"/>
  <c r="D112" i="2"/>
  <c r="O112" i="2"/>
  <c r="L112" i="2" s="1"/>
  <c r="O106" i="2"/>
  <c r="L106" i="2" s="1"/>
  <c r="D106" i="2"/>
  <c r="H105" i="1"/>
  <c r="D94" i="12"/>
  <c r="D56" i="2"/>
  <c r="F90" i="2"/>
  <c r="G90" i="2"/>
  <c r="D139" i="2"/>
  <c r="D146" i="2"/>
  <c r="C68" i="14"/>
  <c r="O141" i="1"/>
  <c r="L62" i="2"/>
  <c r="L60" i="2" s="1"/>
  <c r="O60" i="2"/>
  <c r="D43" i="12"/>
  <c r="C60" i="14"/>
  <c r="D149" i="1"/>
  <c r="L81" i="12"/>
  <c r="N64" i="1"/>
  <c r="N69" i="1"/>
  <c r="L66" i="1"/>
  <c r="L111" i="1"/>
  <c r="L89" i="1"/>
  <c r="D190" i="1"/>
  <c r="D49" i="7"/>
  <c r="M101" i="1"/>
  <c r="L152" i="1"/>
  <c r="L189" i="1"/>
  <c r="L187" i="1"/>
  <c r="L139" i="2"/>
  <c r="D117" i="1"/>
  <c r="D121" i="1"/>
  <c r="D125" i="1"/>
  <c r="D133" i="1"/>
  <c r="D92" i="2"/>
  <c r="D96" i="2" s="1"/>
  <c r="D52" i="2"/>
  <c r="D153" i="2"/>
  <c r="D149" i="2"/>
  <c r="I101" i="12"/>
  <c r="L42" i="12"/>
  <c r="L58" i="12"/>
  <c r="L56" i="12"/>
  <c r="L55" i="12"/>
  <c r="L90" i="12"/>
  <c r="L89" i="12"/>
  <c r="L57" i="1"/>
  <c r="L50" i="1"/>
  <c r="O75" i="1"/>
  <c r="L77" i="1"/>
  <c r="L67" i="1"/>
  <c r="N125" i="1"/>
  <c r="L100" i="1"/>
  <c r="L212" i="1"/>
  <c r="H52" i="2"/>
  <c r="N56" i="2"/>
  <c r="L74" i="2"/>
  <c r="N76" i="2"/>
  <c r="H153" i="2"/>
  <c r="L46" i="3"/>
  <c r="L45" i="3"/>
  <c r="Q28" i="3" s="1"/>
  <c r="H23" i="6"/>
  <c r="K107" i="7"/>
  <c r="L83" i="7"/>
  <c r="R83" i="7" s="1"/>
  <c r="L82" i="7"/>
  <c r="L79" i="7"/>
  <c r="O299" i="4"/>
  <c r="N73" i="14" s="1"/>
  <c r="D142" i="2"/>
  <c r="D143" i="2"/>
  <c r="D151" i="2"/>
  <c r="L37" i="12"/>
  <c r="L75" i="12"/>
  <c r="L73" i="12"/>
  <c r="L69" i="12"/>
  <c r="L68" i="12"/>
  <c r="L66" i="12"/>
  <c r="L63" i="12"/>
  <c r="L97" i="12"/>
  <c r="M43" i="1"/>
  <c r="O43" i="1"/>
  <c r="O32" i="1"/>
  <c r="N80" i="1"/>
  <c r="O69" i="1"/>
  <c r="N34" i="14" s="1"/>
  <c r="N113" i="1"/>
  <c r="O149" i="1"/>
  <c r="N27" i="10" s="1"/>
  <c r="M48" i="2"/>
  <c r="I96" i="2"/>
  <c r="I23" i="6"/>
  <c r="N122" i="2"/>
  <c r="H152" i="2"/>
  <c r="H124" i="2"/>
  <c r="H133" i="2" s="1"/>
  <c r="L40" i="3"/>
  <c r="L39" i="3"/>
  <c r="L37" i="3"/>
  <c r="M281" i="4"/>
  <c r="L281" i="4" s="1"/>
  <c r="N30" i="8"/>
  <c r="N269" i="4"/>
  <c r="C75" i="14"/>
  <c r="M273" i="4"/>
  <c r="L60" i="12"/>
  <c r="L128" i="2"/>
  <c r="M33" i="4"/>
  <c r="N74" i="4"/>
  <c r="N141" i="1"/>
  <c r="I91" i="1"/>
  <c r="H25" i="10" s="1"/>
  <c r="O154" i="2"/>
  <c r="E107" i="7"/>
  <c r="D23" i="6"/>
  <c r="M324" i="4"/>
  <c r="C64" i="14"/>
  <c r="L42" i="3"/>
  <c r="M154" i="2"/>
  <c r="D124" i="2"/>
  <c r="D133" i="2" s="1"/>
  <c r="L43" i="2"/>
  <c r="D26" i="2"/>
  <c r="I134" i="2"/>
  <c r="E90" i="2"/>
  <c r="M152" i="2"/>
  <c r="L30" i="1"/>
  <c r="C67" i="14"/>
  <c r="C25" i="14"/>
  <c r="C39" i="14"/>
  <c r="C47" i="14"/>
  <c r="C56" i="14"/>
  <c r="C50" i="14"/>
  <c r="C45" i="14"/>
  <c r="C49" i="14"/>
  <c r="C80" i="14"/>
  <c r="C38" i="14"/>
  <c r="H94" i="12"/>
  <c r="J101" i="12"/>
  <c r="L41" i="1"/>
  <c r="O38" i="1"/>
  <c r="O153" i="2"/>
  <c r="L42" i="2"/>
  <c r="M316" i="4"/>
  <c r="L77" i="14" s="1"/>
  <c r="O186" i="1"/>
  <c r="O190" i="1" s="1"/>
  <c r="G190" i="1"/>
  <c r="L26" i="1"/>
  <c r="L116" i="1"/>
  <c r="M113" i="1"/>
  <c r="N68" i="2"/>
  <c r="L59" i="7"/>
  <c r="I145" i="1"/>
  <c r="H26" i="10" s="1"/>
  <c r="H93" i="1"/>
  <c r="Q22" i="6"/>
  <c r="L22" i="6"/>
  <c r="L21" i="12"/>
  <c r="L45" i="12"/>
  <c r="L47" i="12" s="1"/>
  <c r="L51" i="12"/>
  <c r="L65" i="1"/>
  <c r="O64" i="1"/>
  <c r="N33" i="14" s="1"/>
  <c r="O59" i="1"/>
  <c r="N32" i="14" s="1"/>
  <c r="L139" i="1"/>
  <c r="M137" i="1"/>
  <c r="M144" i="2"/>
  <c r="L144" i="2" s="1"/>
  <c r="L36" i="2"/>
  <c r="L54" i="2"/>
  <c r="O146" i="2"/>
  <c r="K148" i="2"/>
  <c r="H98" i="2"/>
  <c r="H122" i="2" s="1"/>
  <c r="L28" i="3"/>
  <c r="L32" i="8"/>
  <c r="Q55" i="8" s="1"/>
  <c r="M33" i="8"/>
  <c r="M277" i="4"/>
  <c r="L277" i="4" s="1"/>
  <c r="G148" i="2"/>
  <c r="E101" i="12"/>
  <c r="N94" i="12"/>
  <c r="M133" i="1"/>
  <c r="H125" i="1"/>
  <c r="E145" i="1"/>
  <c r="D26" i="10" s="1"/>
  <c r="O151" i="1"/>
  <c r="O184" i="1" s="1"/>
  <c r="L70" i="1"/>
  <c r="M100" i="7"/>
  <c r="O116" i="2"/>
  <c r="L116" i="2" s="1"/>
  <c r="F145" i="1"/>
  <c r="E26" i="10" s="1"/>
  <c r="D96" i="1"/>
  <c r="D93" i="1" s="1"/>
  <c r="G107" i="7"/>
  <c r="O43" i="12"/>
  <c r="L40" i="12"/>
  <c r="L41" i="12"/>
  <c r="K101" i="12"/>
  <c r="N146" i="2"/>
  <c r="J107" i="7"/>
  <c r="N281" i="4"/>
  <c r="L55" i="2"/>
  <c r="M52" i="2"/>
  <c r="G23" i="6"/>
  <c r="L108" i="1"/>
  <c r="M105" i="1"/>
  <c r="L102" i="1"/>
  <c r="O101" i="1"/>
  <c r="L95" i="1"/>
  <c r="N153" i="2"/>
  <c r="N124" i="2"/>
  <c r="N133" i="2" s="1"/>
  <c r="L51" i="7"/>
  <c r="M80" i="1"/>
  <c r="H56" i="2"/>
  <c r="E190" i="1"/>
  <c r="D29" i="10" s="1"/>
  <c r="M186" i="1"/>
  <c r="O102" i="2"/>
  <c r="L102" i="2" s="1"/>
  <c r="D102" i="2"/>
  <c r="L86" i="12"/>
  <c r="M94" i="12"/>
  <c r="M83" i="2"/>
  <c r="H80" i="2"/>
  <c r="M32" i="1"/>
  <c r="F107" i="7"/>
  <c r="N38" i="1"/>
  <c r="M28" i="14" s="1"/>
  <c r="H121" i="1"/>
  <c r="C77" i="14"/>
  <c r="L47" i="1"/>
  <c r="O26" i="2"/>
  <c r="L28" i="8"/>
  <c r="D100" i="7"/>
  <c r="F101" i="12"/>
  <c r="D48" i="2"/>
  <c r="G145" i="1"/>
  <c r="F26" i="10" s="1"/>
  <c r="L34" i="12"/>
  <c r="M43" i="12"/>
  <c r="O94" i="12"/>
  <c r="M59" i="1"/>
  <c r="H129" i="1"/>
  <c r="O117" i="1"/>
  <c r="J134" i="2"/>
  <c r="J145" i="1"/>
  <c r="I26" i="10" s="1"/>
  <c r="E53" i="3"/>
  <c r="M75" i="1"/>
  <c r="L76" i="1"/>
  <c r="L32" i="2"/>
  <c r="M140" i="2"/>
  <c r="D101" i="1"/>
  <c r="G101" i="12"/>
  <c r="D30" i="8"/>
  <c r="D47" i="8" s="1"/>
  <c r="L20" i="12"/>
  <c r="H43" i="12"/>
  <c r="L84" i="12"/>
  <c r="L122" i="1"/>
  <c r="N26" i="2"/>
  <c r="H64" i="2"/>
  <c r="K90" i="2"/>
  <c r="L118" i="2"/>
  <c r="H49" i="7"/>
  <c r="K145" i="1"/>
  <c r="J26" i="10" s="1"/>
  <c r="O120" i="2"/>
  <c r="L120" i="2" s="1"/>
  <c r="D120" i="2"/>
  <c r="L143" i="1"/>
  <c r="M141" i="1"/>
  <c r="O105" i="1"/>
  <c r="L106" i="1"/>
  <c r="L58" i="2"/>
  <c r="M79" i="2"/>
  <c r="H76" i="2"/>
  <c r="F91" i="1"/>
  <c r="D156" i="2"/>
  <c r="D129" i="1"/>
  <c r="L23" i="12"/>
  <c r="O85" i="1"/>
  <c r="M69" i="1"/>
  <c r="M146" i="2"/>
  <c r="O33" i="4"/>
  <c r="M124" i="2"/>
  <c r="M133" i="2" s="1"/>
  <c r="L133" i="2" s="1"/>
  <c r="C79" i="14"/>
  <c r="L82" i="1"/>
  <c r="O137" i="1"/>
  <c r="O113" i="1"/>
  <c r="N109" i="1"/>
  <c r="M149" i="1"/>
  <c r="L27" i="10" s="1"/>
  <c r="M26" i="2"/>
  <c r="O72" i="2"/>
  <c r="L41" i="3"/>
  <c r="R33" i="7"/>
  <c r="L45" i="7"/>
  <c r="H113" i="1"/>
  <c r="M50" i="4"/>
  <c r="C41" i="14"/>
  <c r="L64" i="12"/>
  <c r="H141" i="1"/>
  <c r="N324" i="4"/>
  <c r="L131" i="2"/>
  <c r="L103" i="1"/>
  <c r="L192" i="1"/>
  <c r="L206" i="1" s="1"/>
  <c r="O68" i="2"/>
  <c r="O76" i="2"/>
  <c r="L43" i="3"/>
  <c r="L30" i="3"/>
  <c r="L39" i="7"/>
  <c r="L87" i="7"/>
  <c r="I107" i="7"/>
  <c r="H109" i="1"/>
  <c r="C51" i="14"/>
  <c r="C52" i="14"/>
  <c r="C65" i="14"/>
  <c r="C63" i="14"/>
  <c r="C42" i="14"/>
  <c r="C53" i="14"/>
  <c r="L32" i="14" l="1"/>
  <c r="M35" i="14"/>
  <c r="N29" i="10"/>
  <c r="L348" i="4"/>
  <c r="N37" i="14"/>
  <c r="M31" i="14"/>
  <c r="N31" i="14"/>
  <c r="M27" i="14"/>
  <c r="M34" i="14"/>
  <c r="M36" i="14"/>
  <c r="N35" i="14"/>
  <c r="L33" i="14"/>
  <c r="M29" i="10"/>
  <c r="M155" i="2"/>
  <c r="L68" i="2"/>
  <c r="L29" i="14"/>
  <c r="N30" i="14"/>
  <c r="M29" i="14"/>
  <c r="L28" i="14"/>
  <c r="M30" i="14"/>
  <c r="N26" i="14"/>
  <c r="M26" i="14"/>
  <c r="L34" i="14"/>
  <c r="L27" i="14"/>
  <c r="N27" i="14"/>
  <c r="L31" i="14"/>
  <c r="M37" i="14"/>
  <c r="L37" i="14"/>
  <c r="N36" i="14"/>
  <c r="N28" i="14"/>
  <c r="N29" i="14"/>
  <c r="M33" i="14"/>
  <c r="N354" i="4"/>
  <c r="M354" i="4"/>
  <c r="L354" i="4" s="1"/>
  <c r="R32" i="7"/>
  <c r="L85" i="7"/>
  <c r="L36" i="7"/>
  <c r="L79" i="12"/>
  <c r="F29" i="10"/>
  <c r="C29" i="10" s="1"/>
  <c r="N47" i="8"/>
  <c r="L100" i="7"/>
  <c r="R45" i="7"/>
  <c r="E29" i="10"/>
  <c r="M255" i="4"/>
  <c r="L28" i="10" s="1"/>
  <c r="L122" i="4"/>
  <c r="Q118" i="7"/>
  <c r="D28" i="10"/>
  <c r="G29" i="10"/>
  <c r="K39" i="14"/>
  <c r="Q159" i="2"/>
  <c r="P37" i="10" s="1"/>
  <c r="L152" i="2"/>
  <c r="S365" i="4"/>
  <c r="Q56" i="8"/>
  <c r="L149" i="2"/>
  <c r="O255" i="4"/>
  <c r="N28" i="10" s="1"/>
  <c r="G26" i="14"/>
  <c r="N322" i="4"/>
  <c r="M30" i="10" s="1"/>
  <c r="K72" i="14"/>
  <c r="O30" i="8"/>
  <c r="O47" i="8" s="1"/>
  <c r="N255" i="4"/>
  <c r="G35" i="14"/>
  <c r="O322" i="4"/>
  <c r="N30" i="10" s="1"/>
  <c r="M322" i="4"/>
  <c r="L30" i="10" s="1"/>
  <c r="M343" i="4"/>
  <c r="L360" i="4"/>
  <c r="L80" i="4"/>
  <c r="R59" i="7"/>
  <c r="K68" i="14"/>
  <c r="L149" i="1"/>
  <c r="R39" i="7"/>
  <c r="L53" i="3"/>
  <c r="N343" i="4"/>
  <c r="M31" i="10" s="1"/>
  <c r="L44" i="2"/>
  <c r="L106" i="7"/>
  <c r="L48" i="2"/>
  <c r="L49" i="7"/>
  <c r="I216" i="1"/>
  <c r="S362" i="4"/>
  <c r="S367" i="4"/>
  <c r="R104" i="7"/>
  <c r="L100" i="12"/>
  <c r="E83" i="14"/>
  <c r="S366" i="4"/>
  <c r="G28" i="10"/>
  <c r="F83" i="14"/>
  <c r="K216" i="1"/>
  <c r="E216" i="1"/>
  <c r="E25" i="10"/>
  <c r="F216" i="1"/>
  <c r="F25" i="10"/>
  <c r="G216" i="1"/>
  <c r="J216" i="1"/>
  <c r="L210" i="1"/>
  <c r="Q230" i="1" s="1"/>
  <c r="L25" i="8"/>
  <c r="Q54" i="8"/>
  <c r="R82" i="7"/>
  <c r="R90" i="7"/>
  <c r="R97" i="7"/>
  <c r="Q24" i="7"/>
  <c r="R80" i="7"/>
  <c r="R93" i="7"/>
  <c r="R94" i="7"/>
  <c r="R42" i="7"/>
  <c r="R46" i="7"/>
  <c r="R75" i="7"/>
  <c r="R25" i="7"/>
  <c r="R61" i="7"/>
  <c r="R72" i="7"/>
  <c r="R66" i="7"/>
  <c r="R81" i="7"/>
  <c r="R95" i="7"/>
  <c r="R48" i="7"/>
  <c r="R41" i="7"/>
  <c r="R70" i="7"/>
  <c r="R92" i="7"/>
  <c r="R62" i="7"/>
  <c r="R73" i="7"/>
  <c r="R64" i="7"/>
  <c r="R40" i="7"/>
  <c r="R47" i="7"/>
  <c r="R26" i="7"/>
  <c r="R79" i="7"/>
  <c r="R43" i="7"/>
  <c r="R69" i="7"/>
  <c r="R74" i="7"/>
  <c r="R78" i="7"/>
  <c r="R89" i="7"/>
  <c r="R96" i="7"/>
  <c r="R88" i="7"/>
  <c r="R103" i="7"/>
  <c r="K77" i="14"/>
  <c r="K79" i="14"/>
  <c r="L135" i="4"/>
  <c r="D25" i="10"/>
  <c r="K74" i="14"/>
  <c r="L41" i="4"/>
  <c r="M208" i="1"/>
  <c r="L26" i="14" s="1"/>
  <c r="K76" i="14"/>
  <c r="G31" i="14"/>
  <c r="G36" i="14"/>
  <c r="K42" i="14"/>
  <c r="L66" i="4"/>
  <c r="K53" i="14"/>
  <c r="K41" i="14"/>
  <c r="K64" i="14"/>
  <c r="K47" i="14"/>
  <c r="K61" i="14"/>
  <c r="K55" i="14"/>
  <c r="K67" i="14"/>
  <c r="K66" i="14"/>
  <c r="K62" i="14"/>
  <c r="K57" i="14"/>
  <c r="K58" i="14"/>
  <c r="K60" i="14"/>
  <c r="K59" i="14"/>
  <c r="K54" i="14"/>
  <c r="K45" i="14"/>
  <c r="K51" i="14"/>
  <c r="K78" i="14"/>
  <c r="K63" i="14"/>
  <c r="K56" i="14"/>
  <c r="Q221" i="1"/>
  <c r="K73" i="14"/>
  <c r="K70" i="14"/>
  <c r="K71" i="14"/>
  <c r="K49" i="14"/>
  <c r="K65" i="14"/>
  <c r="K52" i="14"/>
  <c r="K43" i="14"/>
  <c r="K44" i="14"/>
  <c r="K46" i="14"/>
  <c r="K48" i="14"/>
  <c r="K50" i="14"/>
  <c r="R57" i="7"/>
  <c r="Q117" i="7"/>
  <c r="K80" i="14"/>
  <c r="R102" i="7"/>
  <c r="Q116" i="7"/>
  <c r="R87" i="7"/>
  <c r="Q115" i="7"/>
  <c r="R51" i="7"/>
  <c r="Q114" i="7"/>
  <c r="R38" i="7"/>
  <c r="Q111" i="7"/>
  <c r="R35" i="7"/>
  <c r="Q109" i="7"/>
  <c r="R27" i="7"/>
  <c r="Q158" i="2"/>
  <c r="Q167" i="2"/>
  <c r="Q224" i="1"/>
  <c r="G27" i="10"/>
  <c r="R24" i="7"/>
  <c r="M47" i="8"/>
  <c r="L30" i="12"/>
  <c r="C58" i="14"/>
  <c r="L261" i="4"/>
  <c r="L153" i="2"/>
  <c r="R53" i="7"/>
  <c r="L23" i="6"/>
  <c r="Q20" i="6"/>
  <c r="Q26" i="6" s="1"/>
  <c r="L20" i="3"/>
  <c r="C26" i="14"/>
  <c r="K75" i="14"/>
  <c r="L70" i="4"/>
  <c r="L54" i="4"/>
  <c r="L74" i="4"/>
  <c r="G29" i="14"/>
  <c r="G32" i="14"/>
  <c r="G28" i="14"/>
  <c r="G34" i="14"/>
  <c r="L328" i="4"/>
  <c r="L295" i="4"/>
  <c r="L312" i="4"/>
  <c r="L304" i="4"/>
  <c r="L316" i="4"/>
  <c r="L299" i="4"/>
  <c r="L58" i="4"/>
  <c r="L50" i="4"/>
  <c r="L46" i="4"/>
  <c r="L33" i="4"/>
  <c r="N53" i="3"/>
  <c r="M91" i="4"/>
  <c r="L291" i="4"/>
  <c r="L324" i="4"/>
  <c r="L287" i="4"/>
  <c r="L273" i="4"/>
  <c r="L308" i="4"/>
  <c r="L269" i="4"/>
  <c r="L62" i="4"/>
  <c r="L37" i="4"/>
  <c r="L64" i="2"/>
  <c r="C40" i="14"/>
  <c r="L72" i="2"/>
  <c r="L124" i="2"/>
  <c r="C43" i="14"/>
  <c r="L96" i="1"/>
  <c r="Q225" i="1" s="1"/>
  <c r="C66" i="14"/>
  <c r="N78" i="4"/>
  <c r="C71" i="14"/>
  <c r="L146" i="2"/>
  <c r="C32" i="14"/>
  <c r="C72" i="14"/>
  <c r="O107" i="7"/>
  <c r="M101" i="12"/>
  <c r="L56" i="2"/>
  <c r="D91" i="1"/>
  <c r="L151" i="1"/>
  <c r="L184" i="1" s="1"/>
  <c r="L121" i="1"/>
  <c r="L129" i="1"/>
  <c r="L117" i="1"/>
  <c r="L125" i="1"/>
  <c r="L133" i="1"/>
  <c r="L49" i="1"/>
  <c r="C37" i="14"/>
  <c r="L109" i="1"/>
  <c r="L141" i="1"/>
  <c r="C35" i="14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137" i="1"/>
  <c r="C74" i="14"/>
  <c r="Q223" i="1"/>
  <c r="C46" i="14"/>
  <c r="C33" i="14"/>
  <c r="C61" i="14"/>
  <c r="M91" i="1"/>
  <c r="L75" i="1"/>
  <c r="L94" i="12"/>
  <c r="O101" i="12"/>
  <c r="O91" i="1"/>
  <c r="L154" i="2"/>
  <c r="L43" i="12"/>
  <c r="C36" i="14"/>
  <c r="O145" i="1"/>
  <c r="L105" i="1"/>
  <c r="N90" i="2"/>
  <c r="D122" i="2"/>
  <c r="N107" i="7"/>
  <c r="L64" i="1"/>
  <c r="H107" i="7"/>
  <c r="M107" i="7"/>
  <c r="D90" i="2"/>
  <c r="L26" i="2"/>
  <c r="C29" i="14"/>
  <c r="C76" i="14"/>
  <c r="D101" i="12"/>
  <c r="H101" i="12"/>
  <c r="M78" i="4"/>
  <c r="L33" i="8"/>
  <c r="H148" i="2"/>
  <c r="H134" i="2" s="1"/>
  <c r="K134" i="2"/>
  <c r="O78" i="4"/>
  <c r="L140" i="2"/>
  <c r="L83" i="2"/>
  <c r="L80" i="2" s="1"/>
  <c r="M80" i="2"/>
  <c r="L36" i="14" s="1"/>
  <c r="D148" i="2"/>
  <c r="D134" i="2" s="1"/>
  <c r="G134" i="2"/>
  <c r="D107" i="7"/>
  <c r="N101" i="12"/>
  <c r="C34" i="14"/>
  <c r="C28" i="14"/>
  <c r="M56" i="2"/>
  <c r="L30" i="14" s="1"/>
  <c r="O90" i="2"/>
  <c r="N145" i="1"/>
  <c r="M26" i="10" s="1"/>
  <c r="Q226" i="1"/>
  <c r="O91" i="4"/>
  <c r="C30" i="14"/>
  <c r="L186" i="1"/>
  <c r="M190" i="1"/>
  <c r="L29" i="10" s="1"/>
  <c r="L52" i="2"/>
  <c r="L79" i="2"/>
  <c r="L76" i="2" s="1"/>
  <c r="M76" i="2"/>
  <c r="L35" i="14" s="1"/>
  <c r="O122" i="2"/>
  <c r="L101" i="1"/>
  <c r="D145" i="1"/>
  <c r="L80" i="1"/>
  <c r="H90" i="2"/>
  <c r="N134" i="2"/>
  <c r="Q228" i="1"/>
  <c r="C62" i="14"/>
  <c r="H145" i="1"/>
  <c r="M28" i="10" l="1"/>
  <c r="L26" i="10"/>
  <c r="N26" i="10"/>
  <c r="N25" i="10"/>
  <c r="M25" i="10"/>
  <c r="K27" i="14"/>
  <c r="R85" i="7"/>
  <c r="R100" i="7"/>
  <c r="N344" i="4"/>
  <c r="Q59" i="8"/>
  <c r="L30" i="8"/>
  <c r="L47" i="8" s="1"/>
  <c r="K28" i="10"/>
  <c r="M215" i="1"/>
  <c r="L322" i="4"/>
  <c r="L155" i="2"/>
  <c r="M344" i="4"/>
  <c r="S369" i="4"/>
  <c r="P43" i="10" s="1"/>
  <c r="L122" i="2"/>
  <c r="K31" i="14"/>
  <c r="R36" i="7"/>
  <c r="R49" i="7"/>
  <c r="H216" i="1"/>
  <c r="K29" i="10"/>
  <c r="L190" i="1"/>
  <c r="O216" i="1"/>
  <c r="L91" i="4"/>
  <c r="K30" i="10"/>
  <c r="S370" i="4"/>
  <c r="L107" i="7"/>
  <c r="L255" i="4"/>
  <c r="D216" i="1"/>
  <c r="L145" i="1"/>
  <c r="N216" i="1"/>
  <c r="G25" i="10"/>
  <c r="L91" i="1"/>
  <c r="K30" i="14"/>
  <c r="R106" i="7"/>
  <c r="K35" i="14"/>
  <c r="L208" i="1"/>
  <c r="K36" i="14"/>
  <c r="K33" i="14"/>
  <c r="P38" i="10"/>
  <c r="P40" i="10"/>
  <c r="P41" i="10"/>
  <c r="Q119" i="7"/>
  <c r="P36" i="10"/>
  <c r="Q161" i="2"/>
  <c r="P39" i="10" s="1"/>
  <c r="C27" i="10"/>
  <c r="K34" i="14"/>
  <c r="Q28" i="6"/>
  <c r="Q30" i="3"/>
  <c r="Q30" i="6"/>
  <c r="K29" i="14"/>
  <c r="K32" i="14"/>
  <c r="K28" i="14"/>
  <c r="L78" i="4"/>
  <c r="C30" i="10"/>
  <c r="L93" i="1"/>
  <c r="M90" i="2"/>
  <c r="L25" i="10" s="1"/>
  <c r="L101" i="12"/>
  <c r="C26" i="10"/>
  <c r="C25" i="10"/>
  <c r="M134" i="2"/>
  <c r="Q231" i="1"/>
  <c r="L215" i="1" l="1"/>
  <c r="L31" i="10"/>
  <c r="Q60" i="8"/>
  <c r="M216" i="1"/>
  <c r="L216" i="1" s="1"/>
  <c r="K25" i="10"/>
  <c r="L90" i="2"/>
  <c r="K26" i="14"/>
  <c r="R107" i="7"/>
  <c r="Q120" i="7"/>
  <c r="Q32" i="3"/>
  <c r="L95" i="2"/>
  <c r="O94" i="2"/>
  <c r="O150" i="2" s="1"/>
  <c r="Q233" i="1" l="1"/>
  <c r="O134" i="2"/>
  <c r="L150" i="2"/>
  <c r="L134" i="2" s="1"/>
  <c r="L94" i="2"/>
  <c r="Q164" i="2" s="1"/>
  <c r="O92" i="2"/>
  <c r="Q168" i="2" l="1"/>
  <c r="Q170" i="2" s="1"/>
  <c r="P42" i="10"/>
  <c r="O96" i="2"/>
  <c r="L92" i="2"/>
  <c r="K27" i="10" l="1"/>
  <c r="L96" i="2"/>
  <c r="K40" i="14"/>
  <c r="D69" i="14" l="1"/>
  <c r="D83" i="14" s="1"/>
  <c r="D32" i="10" l="1"/>
  <c r="C69" i="14"/>
  <c r="E32" i="10"/>
  <c r="C28" i="10" l="1"/>
  <c r="P44" i="10" l="1"/>
  <c r="G69" i="14"/>
  <c r="K69" i="14"/>
  <c r="N81" i="14"/>
  <c r="O344" i="4" l="1"/>
  <c r="O343" i="4"/>
  <c r="F32" i="10"/>
  <c r="C31" i="10"/>
  <c r="C32" i="10" s="1"/>
  <c r="C81" i="14"/>
  <c r="C83" i="14" s="1"/>
  <c r="S371" i="4"/>
  <c r="L343" i="4" l="1"/>
  <c r="N31" i="10"/>
  <c r="K31" i="10" s="1"/>
  <c r="K81" i="14"/>
  <c r="P45" i="10"/>
  <c r="L352" i="4"/>
  <c r="L344" i="4" s="1"/>
  <c r="S373" i="4" l="1"/>
  <c r="S374" i="4" s="1"/>
  <c r="P46" i="10"/>
  <c r="N37" i="15"/>
  <c r="O37" i="15"/>
  <c r="M37" i="15"/>
  <c r="O38" i="15"/>
  <c r="K36" i="15"/>
  <c r="N38" i="15"/>
  <c r="J36" i="15"/>
  <c r="I36" i="15"/>
  <c r="I39" i="15" s="1"/>
  <c r="I174" i="15" s="1"/>
  <c r="M38" i="15"/>
  <c r="J83" i="14" l="1"/>
  <c r="K39" i="15"/>
  <c r="K174" i="15" s="1"/>
  <c r="I83" i="14"/>
  <c r="J39" i="15"/>
  <c r="J174" i="15" s="1"/>
  <c r="O36" i="15"/>
  <c r="O39" i="15" s="1"/>
  <c r="N36" i="15"/>
  <c r="N39" i="15" s="1"/>
  <c r="M36" i="15"/>
  <c r="M39" i="15" s="1"/>
  <c r="H36" i="15"/>
  <c r="L36" i="15" s="1"/>
  <c r="M174" i="15" l="1"/>
  <c r="N174" i="15"/>
  <c r="O174" i="15"/>
  <c r="N32" i="10"/>
  <c r="M83" i="14"/>
  <c r="N83" i="14"/>
  <c r="L39" i="15"/>
  <c r="H39" i="15"/>
  <c r="I172" i="15"/>
  <c r="O172" i="15"/>
  <c r="I32" i="10"/>
  <c r="J172" i="15"/>
  <c r="J32" i="10"/>
  <c r="K172" i="15"/>
  <c r="G37" i="14"/>
  <c r="G83" i="14" s="1"/>
  <c r="H83" i="14"/>
  <c r="H32" i="10"/>
  <c r="M32" i="10"/>
  <c r="N172" i="15"/>
  <c r="K37" i="14" l="1"/>
  <c r="K83" i="14" s="1"/>
  <c r="L83" i="14"/>
  <c r="H174" i="15"/>
  <c r="H172" i="15" s="1"/>
  <c r="M172" i="15"/>
  <c r="L174" i="15"/>
  <c r="L172" i="15" s="1"/>
  <c r="Q190" i="15" s="1"/>
  <c r="L32" i="10"/>
  <c r="K32" i="10" s="1"/>
  <c r="P48" i="10" s="1"/>
  <c r="K26" i="10"/>
  <c r="G26" i="10"/>
  <c r="G32" i="10" s="1"/>
</calcChain>
</file>

<file path=xl/sharedStrings.xml><?xml version="1.0" encoding="utf-8"?>
<sst xmlns="http://schemas.openxmlformats.org/spreadsheetml/2006/main" count="3012" uniqueCount="573">
  <si>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</si>
  <si>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</si>
  <si>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</si>
  <si>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</si>
  <si>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</si>
  <si>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</si>
  <si>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</si>
  <si>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</si>
  <si>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</si>
  <si>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</si>
  <si>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</si>
  <si>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</si>
  <si>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</si>
  <si>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</si>
  <si>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</si>
  <si>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</si>
  <si>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</si>
  <si>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</si>
  <si>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</si>
  <si>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</si>
  <si>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</si>
  <si>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</si>
  <si>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</si>
  <si>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</si>
  <si>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</si>
  <si>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</si>
  <si>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</si>
  <si>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</si>
  <si>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</si>
  <si>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</si>
  <si>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</si>
  <si>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</si>
  <si>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</si>
  <si>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</si>
  <si>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</si>
  <si>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</si>
  <si>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</si>
  <si>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</si>
  <si>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</si>
  <si>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</si>
  <si>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</si>
  <si>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</si>
  <si>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</si>
  <si>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</si>
  <si>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</si>
  <si>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</si>
  <si>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</si>
  <si>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</si>
  <si>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</si>
  <si>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</si>
  <si>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</si>
  <si>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</si>
  <si>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</si>
  <si>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</si>
  <si>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</si>
  <si>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</si>
  <si>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</si>
  <si>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</si>
  <si>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</si>
  <si>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</si>
  <si>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</si>
  <si>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</si>
  <si>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</si>
  <si>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</si>
  <si>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</si>
  <si>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</si>
  <si>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</si>
  <si>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</si>
  <si>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</si>
  <si>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</si>
  <si>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</si>
  <si>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</si>
  <si>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</si>
  <si>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</si>
  <si>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</si>
  <si>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</si>
  <si>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</si>
  <si>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</si>
  <si>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</si>
  <si>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</si>
  <si>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</si>
  <si>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</si>
  <si>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</si>
  <si>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</si>
  <si>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</si>
  <si>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</si>
  <si>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</si>
  <si>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</si>
  <si>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</si>
  <si>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</si>
  <si>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</si>
  <si>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</si>
  <si>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</si>
  <si>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</si>
  <si>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</si>
  <si>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</si>
  <si>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</si>
  <si>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</si>
  <si>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</si>
  <si>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</si>
  <si>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</si>
  <si>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</si>
  <si>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</si>
  <si>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</si>
  <si>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</si>
  <si>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</si>
  <si>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</si>
  <si>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</si>
  <si>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</si>
  <si>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</si>
  <si>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</si>
  <si>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</si>
  <si>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</si>
  <si>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</si>
  <si>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</si>
  <si>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</si>
  <si>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</si>
  <si>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</si>
  <si>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</si>
  <si>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</si>
  <si>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</si>
  <si>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</si>
  <si>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</si>
  <si>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</si>
  <si>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</si>
  <si>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</si>
  <si>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</si>
  <si>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</si>
  <si>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</si>
  <si>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</si>
  <si>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</si>
  <si>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</si>
  <si>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</si>
  <si>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</si>
  <si>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</si>
  <si>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</si>
  <si>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</si>
  <si>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</si>
  <si>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</si>
  <si>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</si>
  <si>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</si>
  <si>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</si>
  <si>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</si>
  <si>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</si>
  <si>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</si>
  <si>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</si>
  <si>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</si>
  <si>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</si>
  <si>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</si>
  <si>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</si>
  <si>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</si>
  <si>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</si>
  <si>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</si>
  <si>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</si>
  <si>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</si>
  <si>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</si>
  <si>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</si>
  <si>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</si>
  <si>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</si>
  <si>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</si>
  <si>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</si>
  <si>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</si>
  <si>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</si>
  <si>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</si>
  <si>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</si>
  <si>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</si>
  <si>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</si>
  <si>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</si>
  <si>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</si>
  <si>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</si>
  <si>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</si>
  <si>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</si>
  <si>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</si>
  <si>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</si>
  <si>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</si>
  <si>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</si>
  <si>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</si>
  <si>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</si>
  <si>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</si>
  <si>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</si>
  <si>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</si>
  <si>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</si>
  <si>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</si>
  <si>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</si>
  <si>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</si>
  <si>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</si>
  <si>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</si>
  <si>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</si>
  <si>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</si>
  <si>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</si>
  <si>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</si>
  <si>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</si>
  <si>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</si>
  <si>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</si>
  <si>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</si>
  <si>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</si>
  <si>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</si>
  <si>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</si>
  <si>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</si>
  <si>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</si>
  <si>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</si>
  <si>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</si>
  <si>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</si>
  <si>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</si>
  <si>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</si>
  <si>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</si>
  <si>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</si>
  <si>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</si>
  <si>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</si>
  <si>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</si>
  <si>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</si>
  <si>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</si>
  <si>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</si>
  <si>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</si>
  <si>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</si>
  <si>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</si>
  <si>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</si>
  <si>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</si>
  <si>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</si>
  <si>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</si>
  <si>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</si>
  <si>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</si>
  <si>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</si>
  <si>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</si>
  <si>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</si>
  <si>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</si>
  <si>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</si>
  <si>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</si>
  <si>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</si>
  <si>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</si>
  <si>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</si>
  <si>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</si>
  <si>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</si>
  <si>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</si>
  <si>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</si>
  <si>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</si>
  <si>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</si>
  <si>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</si>
  <si>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</si>
  <si>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</si>
  <si>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</si>
  <si>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</si>
  <si>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</si>
  <si>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</si>
  <si>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</si>
  <si>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</si>
  <si>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</si>
  <si>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</si>
  <si>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</si>
  <si>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</si>
  <si>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</si>
  <si>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</si>
  <si>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</si>
  <si>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</si>
  <si>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</si>
  <si>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</si>
  <si>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</si>
  <si>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</si>
  <si>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</si>
  <si>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</si>
  <si>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</si>
  <si>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</si>
  <si>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</si>
  <si>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</si>
  <si>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</si>
  <si>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</si>
  <si>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</si>
  <si>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</si>
  <si>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</si>
  <si>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</si>
  <si>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</si>
  <si>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</si>
  <si>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</si>
  <si>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</si>
  <si>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</si>
  <si>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</si>
  <si>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</si>
  <si>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</si>
  <si>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</si>
  <si>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</si>
  <si>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</si>
  <si>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</si>
  <si>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</si>
  <si>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</si>
  <si>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</si>
  <si>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</si>
  <si>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</si>
  <si>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</si>
  <si>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</si>
  <si>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</si>
  <si>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</si>
  <si>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</si>
  <si>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</si>
  <si>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</si>
  <si>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</si>
  <si>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</si>
  <si>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</si>
  <si>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</si>
  <si>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</si>
  <si>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</si>
  <si>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</si>
  <si>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</si>
  <si>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</si>
  <si>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</si>
  <si>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</si>
  <si>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</si>
  <si>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</si>
  <si>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</si>
  <si>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</si>
  <si>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</si>
  <si>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</si>
  <si>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</si>
  <si>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</si>
  <si>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</si>
  <si>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</si>
  <si>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</si>
  <si>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</si>
  <si>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</si>
  <si>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</si>
  <si>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</si>
  <si>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</si>
  <si>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</si>
  <si>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</si>
  <si>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</si>
  <si>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</si>
  <si>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</si>
  <si>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</si>
  <si>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</si>
  <si>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</si>
  <si>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</si>
  <si>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</si>
  <si>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</si>
  <si>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</si>
  <si>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</si>
  <si>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</si>
  <si>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</si>
  <si>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</si>
  <si>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</si>
  <si>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Gyventojų pajamų mokestis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</si>
  <si>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</si>
  <si>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</si>
  <si>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</si>
  <si>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neformaliajam vaikų švietimui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</si>
  <si>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</si>
  <si>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</si>
  <si>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</si>
  <si>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</si>
  <si>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</si>
  <si>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</si>
  <si>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</si>
  <si>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</si>
  <si>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</si>
  <si>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</si>
  <si>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</si>
  <si>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darbuotojų darbo apmokėjimo įstatymui laipsniškai įgyvendinti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</si>
  <si>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</si>
  <si>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</si>
  <si>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</si>
  <si>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</si>
  <si>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Palūkanos už paskolas</t>
  </si>
  <si>
    <t>padangų atliekų transportavimo iki atliekų naudotojo paslaugoms įsigyti</t>
  </si>
  <si>
    <t>sprendimo Nr. T1- redakcija)</t>
  </si>
  <si>
    <t>2.1.4.</t>
  </si>
  <si>
    <t xml:space="preserve"> (Telšių rajono savivaldybės tarybos 2018 m.   d.</t>
  </si>
  <si>
    <t xml:space="preserve"> (Telšių rajono savivaldybės tarybos 2018 m.  d.</t>
  </si>
  <si>
    <t>(Telšių rajono savivaldybės tarybos 2018 m.  d.</t>
  </si>
  <si>
    <t>Telšių rajono savivaldybės tarybos 2018 m.  d.</t>
  </si>
  <si>
    <t>sprendimo Nr. T1-redakcija)</t>
  </si>
  <si>
    <t xml:space="preserve">    (Telšių rajono savivaldybės tarybos 2018 m.  d.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</si>
  <si>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</si>
  <si>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</si>
  <si>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</si>
  <si>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</si>
  <si>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</si>
  <si>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</si>
  <si>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</si>
  <si>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</si>
  <si>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</si>
  <si>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</si>
  <si>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</si>
  <si>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</si>
  <si>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</si>
  <si>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</si>
  <si>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</si>
  <si>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</si>
  <si>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</si>
  <si>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</si>
  <si>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>Specialioji tikslinė dotacija ugdymo reikmėms finansuoti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</si>
  <si>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</si>
  <si>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</si>
  <si>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  TELŠIŲ RAJONO SAVIVALDYBĖS 2020 METŲ BIUDŽETO PAJAMOS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</si>
  <si>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</si>
  <si>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</si>
  <si>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</si>
  <si>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</si>
  <si>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</si>
  <si>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</si>
  <si>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</si>
  <si>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</si>
  <si>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</si>
  <si>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</si>
  <si>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</si>
  <si>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</si>
  <si>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</si>
  <si>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</si>
  <si>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</si>
  <si>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</si>
  <si>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</si>
  <si>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</si>
  <si>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</si>
  <si>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</si>
  <si>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</si>
  <si>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</si>
  <si>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</si>
  <si>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</si>
  <si>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</si>
  <si>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</si>
  <si>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</si>
  <si>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</si>
  <si>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</si>
  <si>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</si>
  <si>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</si>
  <si>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</si>
  <si>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</si>
  <si>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</si>
  <si>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</si>
  <si>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</si>
  <si>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</si>
  <si>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</si>
  <si>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</si>
  <si>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</si>
  <si>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Dotacija savivaldybėms iš Europos Sąjungos, kitos tarptautinės finansinės paramos ir bendrojo finansavimo lėšų einamiesiems tikslams</t>
  </si>
  <si>
    <t>2020 METŲ ASIGNAVIMAI  PAGAL PROGRAMAS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</si>
  <si>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</si>
  <si>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</si>
  <si>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</si>
  <si>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Kitos dotacijos ir lėšos iš kitų valdymo lygių, iš jų:</t>
  </si>
  <si>
    <t>projektui „Tryškių miestelio viešųjų erdvių atnaujinimas“ įgyvendinti</t>
  </si>
  <si>
    <t>projektui „Varnių miesto viešųjų erdvių atnaujinimas“  įgyvendinti</t>
  </si>
  <si>
    <t>projektui „Paviršinių nuotekų infrastruktūros plėtra Telšių mieste“ įgyvendinti</t>
  </si>
  <si>
    <t>projektui „Kraštovaizdžio planavimo gerinimas, vizualinio estetinio potencialo didinimas ir ekologinės būklės gerinimas Telšių mieste ir rajone“ įgyvendinti</t>
  </si>
  <si>
    <t>projektui „Telšių ješiboto pastato išsaugojimas, pritaikant jį edukacinėms ir kitoms veikloms“  įgyvendinti</t>
  </si>
  <si>
    <t>projektui „Telšių kultūros centro modernizavimas, pritaikant visuomenės poreikiams“  įgyvendinti</t>
  </si>
  <si>
    <t>neformaliojo vaikų švietimo paslaugų plėtrai įgyvendinti</t>
  </si>
  <si>
    <t>projektui „Telšių miesto Pramonės gatvės rekonstravimas“ įgyvendinti</t>
  </si>
  <si>
    <t>projektui „Pėsčiųjų ir dviračių takų įrengimas Telšių mieste palei Masčio ežerą nuo Muziejaus g. iki Parko g.“ įgyvendinti</t>
  </si>
  <si>
    <t>projektui „Varnių miesto viešųjų erdvių atnaujinimas“ įgyvendinti</t>
  </si>
  <si>
    <t>projektui „Pirminės asmens sveikatos priežiūros paslaugų prieinamumo ir kokybės gerinimas Telšių rajone“ įgyvendinti</t>
  </si>
  <si>
    <t>projektui ,,Varnių Motiejaus Valančiaus gimnazijos pastato modernizavimas“ įgyvendinti</t>
  </si>
  <si>
    <t>projektui „Telšių rajono darželių infrastruktūros modernizavimas, didinant ikimokyklinio ir priešmokyklinio ugdymo prieinamumą“ įgyvendinti</t>
  </si>
  <si>
    <t>projektui „Elektromobilių įkrovimo stotelių įrengimas Telšių mieste“ įgyvendinti</t>
  </si>
  <si>
    <t>projektui „Telšių ješiboto pastato išsaugojimas, pritaikant jį edukacinėms ir kitoms veikloms“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</si>
  <si>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</si>
  <si>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</si>
  <si>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</si>
  <si>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</si>
  <si>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4.3.1.3.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</si>
  <si>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</si>
  <si>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</si>
  <si>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</si>
  <si>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</si>
  <si>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</si>
  <si>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</si>
  <si>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</si>
  <si>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</si>
  <si>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</si>
  <si>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</si>
  <si>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</si>
  <si>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</si>
  <si>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</si>
  <si>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</si>
  <si>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</si>
  <si>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</si>
  <si>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</si>
  <si>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</si>
  <si>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</si>
  <si>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</si>
  <si>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</si>
  <si>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</si>
  <si>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</si>
  <si>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4.3.3.</t>
  </si>
  <si>
    <t>4.4.</t>
  </si>
  <si>
    <t>4.5.</t>
  </si>
  <si>
    <t>4.5.1.</t>
  </si>
  <si>
    <t>4.5.2.</t>
  </si>
  <si>
    <t>4.5.3.</t>
  </si>
  <si>
    <t>4.5.4.</t>
  </si>
  <si>
    <t>4.5.5.</t>
  </si>
  <si>
    <t>4.5.6.</t>
  </si>
  <si>
    <t>4.6.</t>
  </si>
  <si>
    <t>4.6.1.</t>
  </si>
  <si>
    <t>4.6.1.1.</t>
  </si>
  <si>
    <t>4.6.1.2.</t>
  </si>
  <si>
    <t>4.6.1.3.</t>
  </si>
  <si>
    <t>4.6.1.4.</t>
  </si>
  <si>
    <t>4.6.1.5.</t>
  </si>
  <si>
    <t>4.6.1.6.</t>
  </si>
  <si>
    <t>4.6.1.7.</t>
  </si>
  <si>
    <t>4.6.1.8.</t>
  </si>
  <si>
    <t>4.6.1.9.</t>
  </si>
  <si>
    <t>4.6.1.10.</t>
  </si>
  <si>
    <t>4.6.1.11.</t>
  </si>
  <si>
    <t>4.6.1.12.</t>
  </si>
  <si>
    <t>4.6.2.</t>
  </si>
  <si>
    <t>4.6.2.1.</t>
  </si>
  <si>
    <t>4.6.2.2.</t>
  </si>
  <si>
    <t>4.6.2.3.</t>
  </si>
  <si>
    <t>4.6.2.4.</t>
  </si>
  <si>
    <t>4.6.2.5.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</si>
  <si>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</si>
  <si>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</si>
  <si>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PRAĖJUSIŲ METŲ NEPANAUDOTŲ BIUDŽETO LĖŠŲ PASKIRSTYMAS</t>
  </si>
  <si>
    <t>Rinkliavos, iš jų:</t>
  </si>
  <si>
    <t>valstybės rinkliava</t>
  </si>
  <si>
    <t>vietinė rinkliava</t>
  </si>
  <si>
    <t>valstybinės kalbos vartojimo ir taisyklingumo kontrolei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</si>
  <si>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</si>
  <si>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</si>
  <si>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</si>
  <si>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</si>
  <si>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</si>
  <si>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civilinei saugai</t>
  </si>
  <si>
    <t>priešgaisrinei saugai</t>
  </si>
  <si>
    <t>žemės ūkio funkcijoms atlikti</t>
  </si>
  <si>
    <t>melioracijai</t>
  </si>
  <si>
    <t>būsto nuomos ar išperkamosios būsto nuomos mokesčių dalies kompensacijoms</t>
  </si>
  <si>
    <t>baseino Telšiuose, Lygumų g. 47, kapitaliniam remontui</t>
  </si>
  <si>
    <t>sporto salės Telšiuose, Kęstučio g. 20A, remontui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</si>
  <si>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</si>
  <si>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</si>
  <si>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</si>
  <si>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</si>
  <si>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</si>
  <si>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</si>
  <si>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</si>
  <si>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>4.3.4.</t>
  </si>
  <si>
    <t>tarpinstitucinio bendradarbiavimo koordinatoriaus pareigybei išlaikyti</t>
  </si>
  <si>
    <t>tarpinstitucinio bendradarbiavimo pareigybei išlaikyti</t>
  </si>
  <si>
    <t xml:space="preserve"> (Telšių rajono savivaldybės tarybos 2020 m. kovo 26 d.</t>
  </si>
  <si>
    <t>sprendimo Nr. T1-73 redakcija)</t>
  </si>
  <si>
    <t>(Telšių rajono savivaldybės tarybos 2020 m. kovo 26 d.</t>
  </si>
  <si>
    <t>Telšių rajono savivaldybės tarybos 2020 m. kovo 26 d.</t>
  </si>
  <si>
    <t>4.3.1.4.</t>
  </si>
  <si>
    <t>4.4.1.</t>
  </si>
  <si>
    <t>4.4.2.</t>
  </si>
  <si>
    <t>4.4.3.</t>
  </si>
  <si>
    <t xml:space="preserve">  išlaidoms, skirtoms vienkartinėms premijoms už ypač svarbių užduočių vykdymą valstybės lygio ekstremalios situacijos ir karantino laikotarpiu, išmokėti</t>
  </si>
  <si>
    <t>pastato Telšiuose, Respublikos g. 28, modernizavimas pritaikant Telšių menų mokyklos reikmėms</t>
  </si>
  <si>
    <t xml:space="preserve"> (Telšių rajono savivaldybės tarybos 2020 m. gegužės  28 d.</t>
  </si>
  <si>
    <t>sprendimo Nr. T1-131 redakcija)</t>
  </si>
  <si>
    <t xml:space="preserve"> (Telšių rajono savivaldybės tarybos 2020 m. gegužės 28 d.</t>
  </si>
  <si>
    <t>(Telšių rajono savivaldybės tarybos 2020 m. gegužės  28 d.</t>
  </si>
  <si>
    <t>Telšių rajono savivaldybės tarybos 2020 m. gegužės  28 d.</t>
  </si>
  <si>
    <t>(Telšių rajono savivaldybės tarybos 2020 m. gegužės 28 d.</t>
  </si>
  <si>
    <t>(Telšių rajono savivaldybės tarybos 2020 m.  gegužės 28 d.</t>
  </si>
  <si>
    <t xml:space="preserve"> (Telšių rajono savivaldybės tarybos 2020 m. birželio 25  d.</t>
  </si>
  <si>
    <t xml:space="preserve"> (Telšių rajono savivaldybės tarybos 2020 m. birželio 25   d.</t>
  </si>
  <si>
    <t>(Telšių rajono savivaldybės tarybos 2020 m. birželio 25  d.</t>
  </si>
  <si>
    <t>(Telšių rajono savivaldybės tarybos 2020 m. birželio 25 d.</t>
  </si>
  <si>
    <t>(Telšių rajono savivaldybės tarybos 2020 m. birželio 25    d.</t>
  </si>
  <si>
    <t>4.3.5.</t>
  </si>
  <si>
    <t>4.3.6</t>
  </si>
  <si>
    <t>išlaidoms, skirtoms vaikų vasaros stovykloms ir kitoms neformaliojo vaikų švietimo veikloms finansuoti</t>
  </si>
  <si>
    <t>išlaidoms, skirtoms vienkartinėms premijoms už ypač svarbių užduočių vykdymą valstybės lygio ekstremalios situacijos ir karantino laikotarpiu, išmokėti</t>
  </si>
  <si>
    <t>4.4.4.</t>
  </si>
  <si>
    <t>Savivaldybės kultūros objektui įgyvendinti Iš valstybės vardu pasiskolintų lėšų</t>
  </si>
  <si>
    <t>Vėdinimo ir kondicionavimo sistemoms savivaldybių egzaminų centruose-grupėse įrengti</t>
  </si>
  <si>
    <t>Telšių rajono savivaldybės tarybos 2020 m. birželio 25 d.</t>
  </si>
  <si>
    <t xml:space="preserve">    (Telšių rajono savivaldybės tarybos 2020 m. birželio 25 d.</t>
  </si>
  <si>
    <t>(Telšių rajono savivaldybės tarybos 2020 m. kovo 26  d.</t>
  </si>
  <si>
    <t>sprendimo Nr. T1- 73 redakcija)</t>
  </si>
  <si>
    <t>sprendimo Nr. T1-195 redakcija)</t>
  </si>
  <si>
    <t xml:space="preserve">   sprendimo Nr. T1-195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</si>
</sst>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95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3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Fill="1" applyBorder="1" applyAlignment="1">
      <alignment vertical="center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0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4" fillId="3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5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center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1" xfId="0" applyNumberFormat="1" applyFont="1" applyBorder="1" applyAlignment="1">
      <alignment vertical="top"/>
    </xf>
    <xf numFmtId="164" fontId="7" fillId="0" borderId="2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8" fillId="3" borderId="0" xfId="0" applyNumberFormat="1" applyFont="1" applyFill="1" applyBorder="1" applyAlignment="1">
      <alignment horizontal="left" vertical="center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3" fillId="7" borderId="11" xfId="0" applyNumberFormat="1" applyFont="1" applyFill="1" applyBorder="1" applyAlignment="1"/>
    <xf numFmtId="164" fontId="3" fillId="6" borderId="7" xfId="0" applyNumberFormat="1" applyFont="1" applyFill="1" applyBorder="1" applyAlignment="1">
      <alignment horizontal="right" vertical="top"/>
    </xf>
    <xf numFmtId="164" fontId="3" fillId="7" borderId="8" xfId="0" applyNumberFormat="1" applyFont="1" applyFill="1" applyBorder="1" applyAlignment="1">
      <alignment horizontal="right" vertical="top"/>
    </xf>
    <xf numFmtId="164" fontId="3" fillId="7" borderId="11" xfId="0" applyNumberFormat="1" applyFont="1" applyFill="1" applyBorder="1" applyAlignment="1">
      <alignment horizontal="right" vertical="top"/>
    </xf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2" fontId="7" fillId="0" borderId="5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9" borderId="13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0" fontId="8" fillId="0" borderId="1" xfId="0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3" borderId="1" xfId="0" applyNumberFormat="1" applyFont="1" applyFill="1" applyBorder="1" applyAlignment="1">
      <alignment horizontal="left"/>
    </xf>
    <xf numFmtId="0" fontId="19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6" borderId="0" xfId="0" applyNumberFormat="1" applyFont="1" applyFill="1" applyBorder="1"/>
    <xf numFmtId="164" fontId="9" fillId="3" borderId="10" xfId="0" applyNumberFormat="1" applyFont="1" applyFill="1" applyBorder="1" applyAlignment="1">
      <alignment vertical="center"/>
    </xf>
    <xf numFmtId="164" fontId="8" fillId="3" borderId="10" xfId="0" applyNumberFormat="1" applyFont="1" applyFill="1" applyBorder="1" applyAlignment="1">
      <alignment horizontal="left" vertical="center" wrapText="1" indent="1"/>
    </xf>
    <xf numFmtId="2" fontId="7" fillId="0" borderId="11" xfId="0" applyNumberFormat="1" applyFont="1" applyBorder="1" applyAlignment="1">
      <alignment horizontal="center" vertical="top"/>
    </xf>
    <xf numFmtId="164" fontId="8" fillId="3" borderId="0" xfId="0" applyNumberFormat="1" applyFont="1" applyFill="1" applyAlignment="1">
      <alignment horizontal="left" wrapText="1" indent="1"/>
    </xf>
    <xf numFmtId="164" fontId="8" fillId="0" borderId="13" xfId="0" applyNumberFormat="1" applyFont="1" applyBorder="1" applyAlignment="1">
      <alignment horizontal="left" vertical="center" wrapText="1" indent="1"/>
    </xf>
    <xf numFmtId="2" fontId="7" fillId="0" borderId="2" xfId="0" applyNumberFormat="1" applyFont="1" applyBorder="1" applyAlignment="1">
      <alignment horizontal="center" wrapText="1"/>
    </xf>
    <xf numFmtId="2" fontId="7" fillId="0" borderId="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horizontal="center" wrapText="1"/>
    </xf>
    <xf numFmtId="164" fontId="3" fillId="6" borderId="1" xfId="0" applyNumberFormat="1" applyFont="1" applyFill="1" applyBorder="1" applyAlignment="1">
      <alignment vertical="center"/>
    </xf>
    <xf numFmtId="49" fontId="7" fillId="0" borderId="1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vertical="center" wrapText="1"/>
    </xf>
    <xf numFmtId="164" fontId="1" fillId="7" borderId="1" xfId="0" applyNumberFormat="1" applyFont="1" applyFill="1" applyBorder="1" applyAlignment="1"/>
    <xf numFmtId="2" fontId="7" fillId="0" borderId="5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3"/>
    </xf>
    <xf numFmtId="0" fontId="15" fillId="0" borderId="0" xfId="0" applyFont="1" applyAlignment="1">
      <alignment horizontal="left" wrapText="1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5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vertical="top" wrapText="1" indent="25"/>
    </xf>
    <xf numFmtId="164" fontId="15" fillId="0" borderId="0" xfId="0" applyNumberFormat="1" applyFont="1" applyAlignment="1">
      <alignment horizontal="left" vertical="top" indent="25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left"/>
    </xf>
    <xf numFmtId="164" fontId="5" fillId="0" borderId="3" xfId="0" applyNumberFormat="1" applyFont="1" applyBorder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6" xfId="0" applyNumberFormat="1" applyFont="1" applyFill="1" applyBorder="1" applyAlignment="1">
      <alignment horizontal="left"/>
    </xf>
    <xf numFmtId="164" fontId="5" fillId="0" borderId="9" xfId="0" applyNumberFormat="1" applyFont="1" applyFill="1" applyBorder="1" applyAlignment="1">
      <alignment horizontal="left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5" fillId="0" borderId="9" xfId="0" applyNumberFormat="1" applyFont="1" applyBorder="1" applyAlignment="1">
      <alignment horizontal="left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Fill="1" applyBorder="1" applyAlignment="1">
      <alignment horizontal="center" vertical="top"/>
    </xf>
    <xf numFmtId="164" fontId="3" fillId="0" borderId="5" xfId="0" applyNumberFormat="1" applyFont="1" applyFill="1" applyBorder="1" applyAlignment="1">
      <alignment horizontal="center" vertical="top"/>
    </xf>
    <xf numFmtId="164" fontId="3" fillId="0" borderId="11" xfId="0" applyNumberFormat="1" applyFont="1" applyFill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6"/>
    </xf>
    <xf numFmtId="0" fontId="15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36"/>
  <sheetViews>
    <sheetView zoomScaleNormal="100" workbookViewId="0">
      <selection activeCell="L23" sqref="L23"/>
    </sheetView>
  </sheetViews>
  <sheetFormatPr defaultColWidth="9.42578125" defaultRowHeight="15" x14ac:dyDescent="0.25"/>
  <cols>
    <col min="1" max="1" width="7.140625" style="270" customWidth="1"/>
    <col min="2" max="2" width="72.5703125" style="272" customWidth="1"/>
    <col min="3" max="3" width="10.42578125" style="273" hidden="1" customWidth="1"/>
    <col min="4" max="4" width="11.7109375" style="270" hidden="1" customWidth="1"/>
    <col min="5" max="5" width="11.5703125" style="270" customWidth="1"/>
    <col min="6" max="16384" width="9.42578125" style="270"/>
  </cols>
  <sheetData>
    <row r="1" spans="2:5" x14ac:dyDescent="0.25">
      <c r="B1" s="569" t="s">
        <v>281</v>
      </c>
      <c r="C1" s="569"/>
      <c r="D1" s="569"/>
      <c r="E1" s="569"/>
    </row>
    <row r="2" spans="2:5" x14ac:dyDescent="0.25">
      <c r="B2" s="569" t="s">
        <v>388</v>
      </c>
      <c r="C2" s="569"/>
      <c r="D2" s="569"/>
      <c r="E2" s="569"/>
    </row>
    <row r="3" spans="2:5" x14ac:dyDescent="0.25">
      <c r="B3" s="569" t="s">
        <v>534</v>
      </c>
      <c r="C3" s="569"/>
      <c r="D3" s="569"/>
      <c r="E3" s="569"/>
    </row>
    <row r="4" spans="2:5" x14ac:dyDescent="0.25">
      <c r="B4" s="569" t="s">
        <v>282</v>
      </c>
      <c r="C4" s="569"/>
      <c r="D4" s="569"/>
      <c r="E4" s="569"/>
    </row>
    <row r="5" spans="2:5" ht="15" customHeight="1" x14ac:dyDescent="0.25">
      <c r="B5" s="571" t="s">
        <v>538</v>
      </c>
      <c r="C5" s="571"/>
      <c r="D5" s="571"/>
      <c r="E5" s="571"/>
    </row>
    <row r="6" spans="2:5" x14ac:dyDescent="0.25">
      <c r="B6" s="571" t="s">
        <v>539</v>
      </c>
      <c r="C6" s="571"/>
      <c r="D6" s="571"/>
      <c r="E6" s="571"/>
    </row>
    <row r="7" spans="2:5" ht="15" customHeight="1" x14ac:dyDescent="0.25">
      <c r="B7" s="571" t="s">
        <v>548</v>
      </c>
      <c r="C7" s="571"/>
      <c r="D7" s="571"/>
      <c r="E7" s="571"/>
    </row>
    <row r="8" spans="2:5" ht="13.5" customHeight="1" x14ac:dyDescent="0.25">
      <c r="B8" s="571" t="s">
        <v>549</v>
      </c>
      <c r="C8" s="571"/>
      <c r="D8" s="571"/>
      <c r="E8" s="571"/>
    </row>
    <row r="9" spans="2:5" ht="15" customHeight="1" x14ac:dyDescent="0.25">
      <c r="B9" s="571" t="s">
        <v>555</v>
      </c>
      <c r="C9" s="571"/>
      <c r="D9" s="571"/>
      <c r="E9" s="571"/>
    </row>
    <row r="10" spans="2:5" x14ac:dyDescent="0.25">
      <c r="B10" s="571" t="s">
        <v>571</v>
      </c>
      <c r="C10" s="571"/>
      <c r="D10" s="571"/>
      <c r="E10" s="571"/>
    </row>
    <row r="11" spans="2:5" ht="15" hidden="1" customHeight="1" x14ac:dyDescent="0.25">
      <c r="B11" s="571" t="s">
        <v>364</v>
      </c>
      <c r="C11" s="571"/>
      <c r="D11" s="571"/>
      <c r="E11" s="571"/>
    </row>
    <row r="12" spans="2:5" hidden="1" x14ac:dyDescent="0.25">
      <c r="B12" s="571" t="s">
        <v>361</v>
      </c>
      <c r="C12" s="571"/>
      <c r="D12" s="571"/>
      <c r="E12" s="571"/>
    </row>
    <row r="13" spans="2:5" ht="15" hidden="1" customHeight="1" x14ac:dyDescent="0.25">
      <c r="B13" s="571" t="s">
        <v>364</v>
      </c>
      <c r="C13" s="571"/>
      <c r="D13" s="571"/>
      <c r="E13" s="571"/>
    </row>
    <row r="14" spans="2:5" hidden="1" x14ac:dyDescent="0.25">
      <c r="B14" s="571" t="s">
        <v>361</v>
      </c>
      <c r="C14" s="571"/>
      <c r="D14" s="571"/>
      <c r="E14" s="571"/>
    </row>
    <row r="15" spans="2:5" ht="15" hidden="1" customHeight="1" x14ac:dyDescent="0.25">
      <c r="B15" s="571" t="s">
        <v>364</v>
      </c>
      <c r="C15" s="571"/>
      <c r="D15" s="571"/>
      <c r="E15" s="571"/>
    </row>
    <row r="16" spans="2:5" hidden="1" x14ac:dyDescent="0.25">
      <c r="B16" s="571" t="s">
        <v>361</v>
      </c>
      <c r="C16" s="571"/>
      <c r="D16" s="571"/>
      <c r="E16" s="571"/>
    </row>
    <row r="17" spans="1:5" ht="15" hidden="1" customHeight="1" x14ac:dyDescent="0.25">
      <c r="B17" s="571" t="s">
        <v>364</v>
      </c>
      <c r="C17" s="571"/>
      <c r="D17" s="571"/>
      <c r="E17" s="571"/>
    </row>
    <row r="18" spans="1:5" hidden="1" x14ac:dyDescent="0.25">
      <c r="B18" s="571" t="s">
        <v>361</v>
      </c>
      <c r="C18" s="571"/>
      <c r="D18" s="571"/>
      <c r="E18" s="571"/>
    </row>
    <row r="19" spans="1:5" ht="12" customHeight="1" x14ac:dyDescent="0.25">
      <c r="B19" s="271"/>
      <c r="C19" s="271"/>
      <c r="D19" s="271"/>
      <c r="E19" s="271"/>
    </row>
    <row r="20" spans="1:5" x14ac:dyDescent="0.25">
      <c r="A20" s="570" t="s">
        <v>390</v>
      </c>
      <c r="B20" s="570"/>
      <c r="C20" s="570"/>
    </row>
    <row r="21" spans="1:5" ht="21" customHeight="1" x14ac:dyDescent="0.25">
      <c r="E21" s="4" t="s">
        <v>327</v>
      </c>
    </row>
    <row r="22" spans="1:5" ht="30" x14ac:dyDescent="0.25">
      <c r="A22" s="274" t="s">
        <v>213</v>
      </c>
      <c r="B22" s="275" t="s">
        <v>214</v>
      </c>
      <c r="C22" s="276" t="s">
        <v>273</v>
      </c>
      <c r="D22" s="277" t="s">
        <v>270</v>
      </c>
      <c r="E22" s="275" t="s">
        <v>0</v>
      </c>
    </row>
    <row r="23" spans="1:5" x14ac:dyDescent="0.25">
      <c r="A23" s="278" t="s">
        <v>68</v>
      </c>
      <c r="B23" s="279" t="s">
        <v>215</v>
      </c>
      <c r="C23" s="324">
        <f>C24+C26+C30</f>
        <v>24130</v>
      </c>
      <c r="D23" s="325">
        <f>D24+D26+D30</f>
        <v>0</v>
      </c>
      <c r="E23" s="326">
        <f>E24+E26+E30</f>
        <v>24130</v>
      </c>
    </row>
    <row r="24" spans="1:5" x14ac:dyDescent="0.25">
      <c r="A24" s="278" t="s">
        <v>216</v>
      </c>
      <c r="B24" s="279" t="s">
        <v>217</v>
      </c>
      <c r="C24" s="324">
        <f>C25</f>
        <v>23562</v>
      </c>
      <c r="D24" s="325">
        <f>D25</f>
        <v>0</v>
      </c>
      <c r="E24" s="326">
        <f>E25</f>
        <v>23562</v>
      </c>
    </row>
    <row r="25" spans="1:5" ht="15" customHeight="1" x14ac:dyDescent="0.25">
      <c r="A25" s="278" t="s">
        <v>218</v>
      </c>
      <c r="B25" s="280" t="s">
        <v>338</v>
      </c>
      <c r="C25" s="42">
        <v>23562</v>
      </c>
      <c r="D25" s="327"/>
      <c r="E25" s="330">
        <f>C25+D25</f>
        <v>23562</v>
      </c>
    </row>
    <row r="26" spans="1:5" x14ac:dyDescent="0.25">
      <c r="A26" s="278" t="s">
        <v>219</v>
      </c>
      <c r="B26" s="279" t="s">
        <v>220</v>
      </c>
      <c r="C26" s="324">
        <f>C27+C28+C29</f>
        <v>507</v>
      </c>
      <c r="D26" s="325">
        <f>D27+D28+D29</f>
        <v>0</v>
      </c>
      <c r="E26" s="326">
        <f>E27+E28+E29</f>
        <v>507</v>
      </c>
    </row>
    <row r="27" spans="1:5" x14ac:dyDescent="0.25">
      <c r="A27" s="278" t="s">
        <v>221</v>
      </c>
      <c r="B27" s="280" t="s">
        <v>253</v>
      </c>
      <c r="C27" s="329">
        <v>250</v>
      </c>
      <c r="D27" s="327"/>
      <c r="E27" s="330">
        <f>C27+D27</f>
        <v>250</v>
      </c>
    </row>
    <row r="28" spans="1:5" x14ac:dyDescent="0.25">
      <c r="A28" s="278" t="s">
        <v>222</v>
      </c>
      <c r="B28" s="280" t="s">
        <v>254</v>
      </c>
      <c r="C28" s="329">
        <v>7</v>
      </c>
      <c r="D28" s="327"/>
      <c r="E28" s="330">
        <f>C28+D28</f>
        <v>7</v>
      </c>
    </row>
    <row r="29" spans="1:5" x14ac:dyDescent="0.25">
      <c r="A29" s="278" t="s">
        <v>223</v>
      </c>
      <c r="B29" s="280" t="s">
        <v>255</v>
      </c>
      <c r="C29" s="329">
        <v>250</v>
      </c>
      <c r="D29" s="327"/>
      <c r="E29" s="330">
        <f>C29+D29</f>
        <v>250</v>
      </c>
    </row>
    <row r="30" spans="1:5" x14ac:dyDescent="0.25">
      <c r="A30" s="278" t="s">
        <v>224</v>
      </c>
      <c r="B30" s="281" t="s">
        <v>225</v>
      </c>
      <c r="C30" s="324">
        <f>C31</f>
        <v>61</v>
      </c>
      <c r="D30" s="325">
        <f t="shared" ref="D30:E30" si="0">D31</f>
        <v>0</v>
      </c>
      <c r="E30" s="326">
        <f t="shared" si="0"/>
        <v>61</v>
      </c>
    </row>
    <row r="31" spans="1:5" x14ac:dyDescent="0.25">
      <c r="A31" s="278" t="s">
        <v>226</v>
      </c>
      <c r="B31" s="280" t="s">
        <v>256</v>
      </c>
      <c r="C31" s="329">
        <v>61</v>
      </c>
      <c r="D31" s="327"/>
      <c r="E31" s="330">
        <f>C31+D31</f>
        <v>61</v>
      </c>
    </row>
    <row r="32" spans="1:5" x14ac:dyDescent="0.25">
      <c r="A32" s="278" t="s">
        <v>174</v>
      </c>
      <c r="B32" s="279" t="s">
        <v>227</v>
      </c>
      <c r="C32" s="324">
        <f>C33+C38+C45+C47</f>
        <v>3100.9</v>
      </c>
      <c r="D32" s="325">
        <f>D33+D38+D45+D47</f>
        <v>0</v>
      </c>
      <c r="E32" s="326">
        <f>E33+E38+E45+E47</f>
        <v>3100.9</v>
      </c>
    </row>
    <row r="33" spans="1:5" x14ac:dyDescent="0.25">
      <c r="A33" s="278" t="s">
        <v>228</v>
      </c>
      <c r="B33" s="279" t="s">
        <v>229</v>
      </c>
      <c r="C33" s="324">
        <f>C34+C35+C36+C37</f>
        <v>257</v>
      </c>
      <c r="D33" s="325">
        <f>D34+D35+D36+D37</f>
        <v>0</v>
      </c>
      <c r="E33" s="326">
        <f>E34+E35+E36+E37</f>
        <v>257</v>
      </c>
    </row>
    <row r="34" spans="1:5" ht="30" x14ac:dyDescent="0.25">
      <c r="A34" s="278" t="s">
        <v>230</v>
      </c>
      <c r="B34" s="280" t="s">
        <v>257</v>
      </c>
      <c r="C34" s="329">
        <v>150</v>
      </c>
      <c r="D34" s="327"/>
      <c r="E34" s="330">
        <f>C34+D34</f>
        <v>150</v>
      </c>
    </row>
    <row r="35" spans="1:5" x14ac:dyDescent="0.25">
      <c r="A35" s="278" t="s">
        <v>231</v>
      </c>
      <c r="B35" s="280" t="s">
        <v>258</v>
      </c>
      <c r="C35" s="329">
        <v>22</v>
      </c>
      <c r="D35" s="327"/>
      <c r="E35" s="330">
        <f>C35+D35</f>
        <v>22</v>
      </c>
    </row>
    <row r="36" spans="1:5" s="2" customFormat="1" x14ac:dyDescent="0.25">
      <c r="A36" s="197" t="s">
        <v>232</v>
      </c>
      <c r="B36" s="499" t="s">
        <v>259</v>
      </c>
      <c r="C36" s="42">
        <v>85</v>
      </c>
      <c r="D36" s="100"/>
      <c r="E36" s="328">
        <f>C36+D36</f>
        <v>85</v>
      </c>
    </row>
    <row r="37" spans="1:5" hidden="1" x14ac:dyDescent="0.25">
      <c r="A37" s="278" t="s">
        <v>362</v>
      </c>
      <c r="B37" s="280" t="s">
        <v>359</v>
      </c>
      <c r="C37" s="324"/>
      <c r="D37" s="325"/>
      <c r="E37" s="326">
        <f>C37+D37</f>
        <v>0</v>
      </c>
    </row>
    <row r="38" spans="1:5" x14ac:dyDescent="0.25">
      <c r="A38" s="278" t="s">
        <v>233</v>
      </c>
      <c r="B38" s="279" t="s">
        <v>234</v>
      </c>
      <c r="C38" s="324">
        <f>C39+C40+C41+C42</f>
        <v>2822.9</v>
      </c>
      <c r="D38" s="325">
        <f t="shared" ref="D38:E38" si="1">D39+D40+D41+D42</f>
        <v>0</v>
      </c>
      <c r="E38" s="326">
        <f t="shared" si="1"/>
        <v>2822.9</v>
      </c>
    </row>
    <row r="39" spans="1:5" ht="15.75" customHeight="1" x14ac:dyDescent="0.25">
      <c r="A39" s="278" t="s">
        <v>235</v>
      </c>
      <c r="B39" s="280" t="s">
        <v>234</v>
      </c>
      <c r="C39" s="42">
        <v>136.19999999999999</v>
      </c>
      <c r="D39" s="100"/>
      <c r="E39" s="330">
        <f t="shared" ref="E39" si="2">C39+D39</f>
        <v>136.19999999999999</v>
      </c>
    </row>
    <row r="40" spans="1:5" x14ac:dyDescent="0.25">
      <c r="A40" s="278" t="s">
        <v>236</v>
      </c>
      <c r="B40" s="280" t="s">
        <v>372</v>
      </c>
      <c r="C40" s="42">
        <v>212.4</v>
      </c>
      <c r="D40" s="100"/>
      <c r="E40" s="330">
        <f t="shared" ref="E40:E48" si="3">C40+D40</f>
        <v>212.4</v>
      </c>
    </row>
    <row r="41" spans="1:5" x14ac:dyDescent="0.25">
      <c r="A41" s="278" t="s">
        <v>237</v>
      </c>
      <c r="B41" s="280" t="s">
        <v>283</v>
      </c>
      <c r="C41" s="329">
        <v>989.3</v>
      </c>
      <c r="D41" s="327"/>
      <c r="E41" s="330">
        <f t="shared" si="3"/>
        <v>989.3</v>
      </c>
    </row>
    <row r="42" spans="1:5" x14ac:dyDescent="0.25">
      <c r="A42" s="278" t="s">
        <v>378</v>
      </c>
      <c r="B42" s="285" t="s">
        <v>512</v>
      </c>
      <c r="C42" s="42">
        <f>C43+C44</f>
        <v>1485</v>
      </c>
      <c r="D42" s="100">
        <f t="shared" ref="D42:E42" si="4">D43+D44</f>
        <v>0</v>
      </c>
      <c r="E42" s="328">
        <f t="shared" si="4"/>
        <v>1485</v>
      </c>
    </row>
    <row r="43" spans="1:5" x14ac:dyDescent="0.25">
      <c r="A43" s="492" t="s">
        <v>379</v>
      </c>
      <c r="B43" s="493" t="s">
        <v>513</v>
      </c>
      <c r="C43" s="494">
        <v>40</v>
      </c>
      <c r="D43" s="495"/>
      <c r="E43" s="496">
        <f>C43+D43</f>
        <v>40</v>
      </c>
    </row>
    <row r="44" spans="1:5" x14ac:dyDescent="0.25">
      <c r="A44" s="492" t="s">
        <v>380</v>
      </c>
      <c r="B44" s="493" t="s">
        <v>514</v>
      </c>
      <c r="C44" s="494">
        <v>1445</v>
      </c>
      <c r="D44" s="495"/>
      <c r="E44" s="496">
        <f>C44+D44</f>
        <v>1445</v>
      </c>
    </row>
    <row r="45" spans="1:5" x14ac:dyDescent="0.25">
      <c r="A45" s="278" t="s">
        <v>238</v>
      </c>
      <c r="B45" s="279" t="s">
        <v>239</v>
      </c>
      <c r="C45" s="324">
        <v>15</v>
      </c>
      <c r="D45" s="325"/>
      <c r="E45" s="331">
        <f t="shared" si="3"/>
        <v>15</v>
      </c>
    </row>
    <row r="46" spans="1:5" hidden="1" x14ac:dyDescent="0.25">
      <c r="A46" s="278"/>
      <c r="B46" s="282" t="s">
        <v>321</v>
      </c>
      <c r="C46" s="332"/>
      <c r="D46" s="333"/>
      <c r="E46" s="334">
        <f t="shared" si="3"/>
        <v>0</v>
      </c>
    </row>
    <row r="47" spans="1:5" x14ac:dyDescent="0.25">
      <c r="A47" s="278" t="s">
        <v>240</v>
      </c>
      <c r="B47" s="279" t="s">
        <v>241</v>
      </c>
      <c r="C47" s="335">
        <v>6</v>
      </c>
      <c r="D47" s="336"/>
      <c r="E47" s="331">
        <f t="shared" si="3"/>
        <v>6</v>
      </c>
    </row>
    <row r="48" spans="1:5" s="284" customFormat="1" hidden="1" x14ac:dyDescent="0.25">
      <c r="A48" s="283"/>
      <c r="B48" s="282" t="s">
        <v>319</v>
      </c>
      <c r="C48" s="332"/>
      <c r="D48" s="333"/>
      <c r="E48" s="331">
        <f t="shared" si="3"/>
        <v>0</v>
      </c>
    </row>
    <row r="49" spans="1:5" ht="28.5" x14ac:dyDescent="0.25">
      <c r="A49" s="278" t="s">
        <v>69</v>
      </c>
      <c r="B49" s="279" t="s">
        <v>242</v>
      </c>
      <c r="C49" s="335">
        <f>C50+C54</f>
        <v>109</v>
      </c>
      <c r="D49" s="336">
        <f t="shared" ref="D49:E49" si="5">D50+D54</f>
        <v>0</v>
      </c>
      <c r="E49" s="331">
        <f t="shared" si="5"/>
        <v>109</v>
      </c>
    </row>
    <row r="50" spans="1:5" x14ac:dyDescent="0.25">
      <c r="A50" s="278" t="s">
        <v>243</v>
      </c>
      <c r="B50" s="279" t="s">
        <v>244</v>
      </c>
      <c r="C50" s="335">
        <f>C51+C52+C53</f>
        <v>109</v>
      </c>
      <c r="D50" s="336">
        <f t="shared" ref="D50:E50" si="6">D51+D52+D53</f>
        <v>0</v>
      </c>
      <c r="E50" s="331">
        <f t="shared" si="6"/>
        <v>109</v>
      </c>
    </row>
    <row r="51" spans="1:5" x14ac:dyDescent="0.25">
      <c r="A51" s="197" t="s">
        <v>245</v>
      </c>
      <c r="B51" s="499" t="s">
        <v>382</v>
      </c>
      <c r="C51" s="42">
        <v>24</v>
      </c>
      <c r="D51" s="100"/>
      <c r="E51" s="330">
        <f t="shared" ref="E51:E54" si="7">C51+D51</f>
        <v>24</v>
      </c>
    </row>
    <row r="52" spans="1:5" x14ac:dyDescent="0.25">
      <c r="A52" s="278" t="s">
        <v>246</v>
      </c>
      <c r="B52" s="285" t="s">
        <v>323</v>
      </c>
      <c r="C52" s="42">
        <v>85</v>
      </c>
      <c r="D52" s="100"/>
      <c r="E52" s="330">
        <f t="shared" si="7"/>
        <v>85</v>
      </c>
    </row>
    <row r="53" spans="1:5" hidden="1" x14ac:dyDescent="0.25">
      <c r="A53" s="278" t="s">
        <v>322</v>
      </c>
      <c r="B53" s="285" t="s">
        <v>324</v>
      </c>
      <c r="C53" s="42"/>
      <c r="D53" s="100"/>
      <c r="E53" s="330">
        <f t="shared" si="7"/>
        <v>0</v>
      </c>
    </row>
    <row r="54" spans="1:5" hidden="1" x14ac:dyDescent="0.25">
      <c r="A54" s="286" t="s">
        <v>325</v>
      </c>
      <c r="B54" s="287" t="s">
        <v>326</v>
      </c>
      <c r="C54" s="335"/>
      <c r="D54" s="336"/>
      <c r="E54" s="331">
        <f t="shared" si="7"/>
        <v>0</v>
      </c>
    </row>
    <row r="55" spans="1:5" x14ac:dyDescent="0.25">
      <c r="A55" s="278" t="s">
        <v>70</v>
      </c>
      <c r="B55" s="279" t="s">
        <v>247</v>
      </c>
      <c r="C55" s="324">
        <f>C56+C79+C80+C97+C103+C110</f>
        <v>24085.1</v>
      </c>
      <c r="D55" s="336">
        <f>D56++D79+D80+D97+D103+D110</f>
        <v>812.7</v>
      </c>
      <c r="E55" s="337">
        <f>E56+E79+E80+J60+E97+E103+E110</f>
        <v>24897.799999999996</v>
      </c>
    </row>
    <row r="56" spans="1:5" s="2" customFormat="1" ht="28.5" x14ac:dyDescent="0.25">
      <c r="A56" s="197" t="s">
        <v>248</v>
      </c>
      <c r="B56" s="287" t="s">
        <v>460</v>
      </c>
      <c r="C56" s="335">
        <f>SUM(C57:C78)</f>
        <v>3195.5999999999995</v>
      </c>
      <c r="D56" s="325">
        <f>SUM(D57:D78)</f>
        <v>150</v>
      </c>
      <c r="E56" s="337">
        <f>SUM(E57:E78)</f>
        <v>3345.5999999999995</v>
      </c>
    </row>
    <row r="57" spans="1:5" x14ac:dyDescent="0.25">
      <c r="A57" s="283" t="s">
        <v>249</v>
      </c>
      <c r="B57" s="497" t="s">
        <v>210</v>
      </c>
      <c r="C57" s="338">
        <v>1</v>
      </c>
      <c r="D57" s="333"/>
      <c r="E57" s="334">
        <f t="shared" ref="E57:E79" si="8">C57+D57</f>
        <v>1</v>
      </c>
    </row>
    <row r="58" spans="1:5" x14ac:dyDescent="0.25">
      <c r="A58" s="283" t="s">
        <v>250</v>
      </c>
      <c r="B58" s="497" t="s">
        <v>187</v>
      </c>
      <c r="C58" s="338">
        <v>7.9</v>
      </c>
      <c r="D58" s="333"/>
      <c r="E58" s="334">
        <f t="shared" si="8"/>
        <v>7.9</v>
      </c>
    </row>
    <row r="59" spans="1:5" x14ac:dyDescent="0.25">
      <c r="A59" s="283" t="s">
        <v>251</v>
      </c>
      <c r="B59" s="497" t="s">
        <v>515</v>
      </c>
      <c r="C59" s="338">
        <v>8.1999999999999993</v>
      </c>
      <c r="D59" s="333"/>
      <c r="E59" s="334">
        <f t="shared" si="8"/>
        <v>8.1999999999999993</v>
      </c>
    </row>
    <row r="60" spans="1:5" x14ac:dyDescent="0.25">
      <c r="A60" s="283" t="s">
        <v>461</v>
      </c>
      <c r="B60" s="497" t="s">
        <v>188</v>
      </c>
      <c r="C60" s="338">
        <v>222</v>
      </c>
      <c r="D60" s="333"/>
      <c r="E60" s="334">
        <f t="shared" si="8"/>
        <v>222</v>
      </c>
    </row>
    <row r="61" spans="1:5" x14ac:dyDescent="0.25">
      <c r="A61" s="283" t="s">
        <v>462</v>
      </c>
      <c r="B61" s="497" t="s">
        <v>516</v>
      </c>
      <c r="C61" s="338">
        <v>388.1</v>
      </c>
      <c r="D61" s="333"/>
      <c r="E61" s="334">
        <f t="shared" si="8"/>
        <v>388.1</v>
      </c>
    </row>
    <row r="62" spans="1:5" x14ac:dyDescent="0.25">
      <c r="A62" s="283" t="s">
        <v>463</v>
      </c>
      <c r="B62" s="497" t="s">
        <v>517</v>
      </c>
      <c r="C62" s="338">
        <v>1004.5</v>
      </c>
      <c r="D62" s="333"/>
      <c r="E62" s="334">
        <f t="shared" si="8"/>
        <v>1004.5</v>
      </c>
    </row>
    <row r="63" spans="1:5" x14ac:dyDescent="0.25">
      <c r="A63" s="283" t="s">
        <v>464</v>
      </c>
      <c r="B63" s="497" t="s">
        <v>518</v>
      </c>
      <c r="C63" s="338">
        <v>15.3</v>
      </c>
      <c r="D63" s="333"/>
      <c r="E63" s="334">
        <f t="shared" si="8"/>
        <v>15.3</v>
      </c>
    </row>
    <row r="64" spans="1:5" x14ac:dyDescent="0.25">
      <c r="A64" s="283" t="s">
        <v>465</v>
      </c>
      <c r="B64" s="497" t="s">
        <v>373</v>
      </c>
      <c r="C64" s="338">
        <v>86.7</v>
      </c>
      <c r="D64" s="333"/>
      <c r="E64" s="334">
        <f t="shared" si="8"/>
        <v>86.7</v>
      </c>
    </row>
    <row r="65" spans="1:5" x14ac:dyDescent="0.25">
      <c r="A65" s="283" t="s">
        <v>466</v>
      </c>
      <c r="B65" s="497" t="s">
        <v>519</v>
      </c>
      <c r="C65" s="338">
        <v>203.7</v>
      </c>
      <c r="D65" s="333"/>
      <c r="E65" s="334">
        <f t="shared" si="8"/>
        <v>203.7</v>
      </c>
    </row>
    <row r="66" spans="1:5" x14ac:dyDescent="0.25">
      <c r="A66" s="283" t="s">
        <v>467</v>
      </c>
      <c r="B66" s="497" t="s">
        <v>520</v>
      </c>
      <c r="C66" s="338">
        <v>168</v>
      </c>
      <c r="D66" s="333"/>
      <c r="E66" s="334">
        <f t="shared" si="8"/>
        <v>168</v>
      </c>
    </row>
    <row r="67" spans="1:5" x14ac:dyDescent="0.25">
      <c r="A67" s="283" t="s">
        <v>468</v>
      </c>
      <c r="B67" s="497" t="s">
        <v>190</v>
      </c>
      <c r="C67" s="338">
        <v>29.3</v>
      </c>
      <c r="D67" s="333"/>
      <c r="E67" s="334">
        <f t="shared" si="8"/>
        <v>29.3</v>
      </c>
    </row>
    <row r="68" spans="1:5" x14ac:dyDescent="0.25">
      <c r="A68" s="283" t="s">
        <v>469</v>
      </c>
      <c r="B68" s="497" t="s">
        <v>191</v>
      </c>
      <c r="C68" s="338">
        <v>4.9000000000000004</v>
      </c>
      <c r="D68" s="333"/>
      <c r="E68" s="334">
        <f t="shared" si="8"/>
        <v>4.9000000000000004</v>
      </c>
    </row>
    <row r="69" spans="1:5" x14ac:dyDescent="0.25">
      <c r="A69" s="283" t="s">
        <v>470</v>
      </c>
      <c r="B69" s="497" t="s">
        <v>194</v>
      </c>
      <c r="C69" s="338">
        <v>0.7</v>
      </c>
      <c r="D69" s="333"/>
      <c r="E69" s="334">
        <f t="shared" si="8"/>
        <v>0.7</v>
      </c>
    </row>
    <row r="70" spans="1:5" x14ac:dyDescent="0.25">
      <c r="A70" s="283" t="s">
        <v>471</v>
      </c>
      <c r="B70" s="497" t="s">
        <v>521</v>
      </c>
      <c r="C70" s="338">
        <v>18.5</v>
      </c>
      <c r="D70" s="333"/>
      <c r="E70" s="334">
        <f t="shared" si="8"/>
        <v>18.5</v>
      </c>
    </row>
    <row r="71" spans="1:5" x14ac:dyDescent="0.25">
      <c r="A71" s="283" t="s">
        <v>472</v>
      </c>
      <c r="B71" s="497" t="s">
        <v>522</v>
      </c>
      <c r="C71" s="338">
        <v>549.6</v>
      </c>
      <c r="D71" s="333"/>
      <c r="E71" s="334">
        <f t="shared" si="8"/>
        <v>549.6</v>
      </c>
    </row>
    <row r="72" spans="1:5" ht="25.5" x14ac:dyDescent="0.25">
      <c r="A72" s="283" t="s">
        <v>473</v>
      </c>
      <c r="B72" s="497" t="s">
        <v>339</v>
      </c>
      <c r="C72" s="338">
        <v>11.5</v>
      </c>
      <c r="D72" s="333"/>
      <c r="E72" s="334">
        <f t="shared" si="8"/>
        <v>11.5</v>
      </c>
    </row>
    <row r="73" spans="1:5" x14ac:dyDescent="0.25">
      <c r="A73" s="283" t="s">
        <v>474</v>
      </c>
      <c r="B73" s="497" t="s">
        <v>523</v>
      </c>
      <c r="C73" s="338">
        <v>207.7</v>
      </c>
      <c r="D73" s="333"/>
      <c r="E73" s="334">
        <f t="shared" si="8"/>
        <v>207.7</v>
      </c>
    </row>
    <row r="74" spans="1:5" x14ac:dyDescent="0.25">
      <c r="A74" s="283" t="s">
        <v>475</v>
      </c>
      <c r="B74" s="497" t="s">
        <v>524</v>
      </c>
      <c r="C74" s="338">
        <v>220</v>
      </c>
      <c r="D74" s="333">
        <v>150</v>
      </c>
      <c r="E74" s="334">
        <f t="shared" si="8"/>
        <v>370</v>
      </c>
    </row>
    <row r="75" spans="1:5" ht="15.75" customHeight="1" x14ac:dyDescent="0.25">
      <c r="A75" s="283" t="s">
        <v>476</v>
      </c>
      <c r="B75" s="497" t="s">
        <v>192</v>
      </c>
      <c r="C75" s="338">
        <v>28.7</v>
      </c>
      <c r="D75" s="333"/>
      <c r="E75" s="334">
        <f t="shared" si="8"/>
        <v>28.7</v>
      </c>
    </row>
    <row r="76" spans="1:5" x14ac:dyDescent="0.25">
      <c r="A76" s="283" t="s">
        <v>477</v>
      </c>
      <c r="B76" s="497" t="s">
        <v>525</v>
      </c>
      <c r="C76" s="338">
        <v>4.4000000000000004</v>
      </c>
      <c r="D76" s="333"/>
      <c r="E76" s="334">
        <f t="shared" si="8"/>
        <v>4.4000000000000004</v>
      </c>
    </row>
    <row r="77" spans="1:5" x14ac:dyDescent="0.25">
      <c r="A77" s="283" t="s">
        <v>478</v>
      </c>
      <c r="B77" s="497" t="s">
        <v>340</v>
      </c>
      <c r="C77" s="338">
        <v>1.2</v>
      </c>
      <c r="D77" s="333"/>
      <c r="E77" s="334">
        <f t="shared" si="8"/>
        <v>1.2</v>
      </c>
    </row>
    <row r="78" spans="1:5" x14ac:dyDescent="0.25">
      <c r="A78" s="283" t="s">
        <v>479</v>
      </c>
      <c r="B78" s="497" t="s">
        <v>383</v>
      </c>
      <c r="C78" s="338">
        <v>13.7</v>
      </c>
      <c r="D78" s="333"/>
      <c r="E78" s="334">
        <f t="shared" si="8"/>
        <v>13.7</v>
      </c>
    </row>
    <row r="79" spans="1:5" s="2" customFormat="1" ht="15" customHeight="1" x14ac:dyDescent="0.25">
      <c r="A79" s="197" t="s">
        <v>377</v>
      </c>
      <c r="B79" s="287" t="s">
        <v>387</v>
      </c>
      <c r="C79" s="335">
        <v>10466</v>
      </c>
      <c r="D79" s="100"/>
      <c r="E79" s="331">
        <f t="shared" si="8"/>
        <v>10466</v>
      </c>
    </row>
    <row r="80" spans="1:5" s="2" customFormat="1" ht="15" customHeight="1" x14ac:dyDescent="0.25">
      <c r="A80" s="197" t="s">
        <v>381</v>
      </c>
      <c r="B80" s="287" t="s">
        <v>434</v>
      </c>
      <c r="C80" s="335">
        <f>C81+C91+C93+C94+C95+C96</f>
        <v>6082.4</v>
      </c>
      <c r="D80" s="100">
        <f t="shared" ref="D80:E80" si="9">D81+D91+D93+D94+D95+D96</f>
        <v>626.90000000000009</v>
      </c>
      <c r="E80" s="331">
        <f t="shared" si="9"/>
        <v>6709.2999999999993</v>
      </c>
    </row>
    <row r="81" spans="1:5" s="2" customFormat="1" x14ac:dyDescent="0.25">
      <c r="A81" s="197" t="s">
        <v>333</v>
      </c>
      <c r="B81" s="288" t="s">
        <v>435</v>
      </c>
      <c r="C81" s="42">
        <f>SUM(C82:C90)</f>
        <v>1354</v>
      </c>
      <c r="D81" s="100">
        <f>SUM(D82:D90)</f>
        <v>0</v>
      </c>
      <c r="E81" s="328">
        <f>SUM(E82:E90)</f>
        <v>1354</v>
      </c>
    </row>
    <row r="82" spans="1:5" s="290" customFormat="1" ht="49.5" hidden="1" customHeight="1" x14ac:dyDescent="0.25">
      <c r="A82" s="283" t="s">
        <v>306</v>
      </c>
      <c r="B82" s="289" t="s">
        <v>353</v>
      </c>
      <c r="C82" s="338"/>
      <c r="D82" s="333"/>
      <c r="E82" s="334">
        <f t="shared" ref="E82:E109" si="10">C82+D82</f>
        <v>0</v>
      </c>
    </row>
    <row r="83" spans="1:5" s="290" customFormat="1" ht="25.5" hidden="1" x14ac:dyDescent="0.25">
      <c r="A83" s="283" t="s">
        <v>307</v>
      </c>
      <c r="B83" s="289" t="s">
        <v>275</v>
      </c>
      <c r="C83" s="338"/>
      <c r="D83" s="333"/>
      <c r="E83" s="334">
        <f t="shared" si="10"/>
        <v>0</v>
      </c>
    </row>
    <row r="84" spans="1:5" s="290" customFormat="1" ht="16.5" hidden="1" customHeight="1" x14ac:dyDescent="0.25">
      <c r="A84" s="283" t="s">
        <v>308</v>
      </c>
      <c r="B84" s="289" t="s">
        <v>276</v>
      </c>
      <c r="C84" s="338"/>
      <c r="D84" s="333"/>
      <c r="E84" s="334">
        <f t="shared" si="10"/>
        <v>0</v>
      </c>
    </row>
    <row r="85" spans="1:5" s="290" customFormat="1" hidden="1" x14ac:dyDescent="0.25">
      <c r="A85" s="283" t="s">
        <v>309</v>
      </c>
      <c r="B85" s="289" t="s">
        <v>284</v>
      </c>
      <c r="C85" s="338"/>
      <c r="D85" s="333"/>
      <c r="E85" s="334">
        <f t="shared" si="10"/>
        <v>0</v>
      </c>
    </row>
    <row r="86" spans="1:5" s="290" customFormat="1" ht="25.5" x14ac:dyDescent="0.25">
      <c r="A86" s="283" t="s">
        <v>454</v>
      </c>
      <c r="B86" s="497" t="s">
        <v>274</v>
      </c>
      <c r="C86" s="338">
        <v>554</v>
      </c>
      <c r="D86" s="333"/>
      <c r="E86" s="334">
        <f t="shared" si="10"/>
        <v>554</v>
      </c>
    </row>
    <row r="87" spans="1:5" s="290" customFormat="1" x14ac:dyDescent="0.25">
      <c r="A87" s="283" t="s">
        <v>455</v>
      </c>
      <c r="B87" s="497" t="s">
        <v>526</v>
      </c>
      <c r="C87" s="338">
        <v>100</v>
      </c>
      <c r="D87" s="333"/>
      <c r="E87" s="334">
        <f t="shared" si="10"/>
        <v>100</v>
      </c>
    </row>
    <row r="88" spans="1:5" s="290" customFormat="1" x14ac:dyDescent="0.25">
      <c r="A88" s="283" t="s">
        <v>456</v>
      </c>
      <c r="B88" s="497" t="s">
        <v>527</v>
      </c>
      <c r="C88" s="338">
        <v>400</v>
      </c>
      <c r="D88" s="333"/>
      <c r="E88" s="334">
        <f t="shared" si="10"/>
        <v>400</v>
      </c>
    </row>
    <row r="89" spans="1:5" s="290" customFormat="1" ht="25.5" x14ac:dyDescent="0.25">
      <c r="A89" s="283" t="s">
        <v>542</v>
      </c>
      <c r="B89" s="497" t="s">
        <v>547</v>
      </c>
      <c r="C89" s="338">
        <v>300</v>
      </c>
      <c r="D89" s="333"/>
      <c r="E89" s="334">
        <f t="shared" si="10"/>
        <v>300</v>
      </c>
    </row>
    <row r="90" spans="1:5" s="290" customFormat="1" hidden="1" x14ac:dyDescent="0.25">
      <c r="A90" s="283"/>
      <c r="B90" s="289" t="s">
        <v>355</v>
      </c>
      <c r="C90" s="338"/>
      <c r="D90" s="333"/>
      <c r="E90" s="334">
        <f t="shared" si="10"/>
        <v>0</v>
      </c>
    </row>
    <row r="91" spans="1:5" s="2" customFormat="1" ht="30" x14ac:dyDescent="0.25">
      <c r="A91" s="197" t="s">
        <v>334</v>
      </c>
      <c r="B91" s="285" t="s">
        <v>305</v>
      </c>
      <c r="C91" s="42">
        <v>4258.7</v>
      </c>
      <c r="D91" s="100">
        <v>546.20000000000005</v>
      </c>
      <c r="E91" s="328">
        <f t="shared" si="10"/>
        <v>4804.8999999999996</v>
      </c>
    </row>
    <row r="92" spans="1:5" s="2" customFormat="1" hidden="1" x14ac:dyDescent="0.25">
      <c r="A92" s="197"/>
      <c r="B92" s="285" t="s">
        <v>320</v>
      </c>
      <c r="C92" s="42"/>
      <c r="D92" s="100"/>
      <c r="E92" s="328">
        <f t="shared" si="10"/>
        <v>0</v>
      </c>
    </row>
    <row r="93" spans="1:5" s="2" customFormat="1" ht="30" x14ac:dyDescent="0.25">
      <c r="A93" s="197" t="s">
        <v>480</v>
      </c>
      <c r="B93" s="500" t="s">
        <v>459</v>
      </c>
      <c r="C93" s="42">
        <v>457.7</v>
      </c>
      <c r="D93" s="100"/>
      <c r="E93" s="328">
        <f t="shared" si="10"/>
        <v>457.7</v>
      </c>
    </row>
    <row r="94" spans="1:5" s="2" customFormat="1" x14ac:dyDescent="0.25">
      <c r="A94" s="197" t="s">
        <v>535</v>
      </c>
      <c r="B94" s="501" t="s">
        <v>310</v>
      </c>
      <c r="C94" s="42">
        <v>12</v>
      </c>
      <c r="D94" s="100"/>
      <c r="E94" s="328">
        <f>C94+D94</f>
        <v>12</v>
      </c>
    </row>
    <row r="95" spans="1:5" s="2" customFormat="1" x14ac:dyDescent="0.25">
      <c r="A95" s="197" t="s">
        <v>560</v>
      </c>
      <c r="B95" s="501" t="s">
        <v>565</v>
      </c>
      <c r="C95" s="42"/>
      <c r="D95" s="100">
        <v>30</v>
      </c>
      <c r="E95" s="328">
        <f>C95+D95</f>
        <v>30</v>
      </c>
    </row>
    <row r="96" spans="1:5" s="2" customFormat="1" ht="31.5" customHeight="1" x14ac:dyDescent="0.25">
      <c r="A96" s="197" t="s">
        <v>561</v>
      </c>
      <c r="B96" s="454" t="s">
        <v>566</v>
      </c>
      <c r="C96" s="42"/>
      <c r="D96" s="100">
        <v>50.7</v>
      </c>
      <c r="E96" s="328">
        <f>C96+D96</f>
        <v>50.7</v>
      </c>
    </row>
    <row r="97" spans="1:5" s="2" customFormat="1" x14ac:dyDescent="0.25">
      <c r="A97" s="197" t="s">
        <v>481</v>
      </c>
      <c r="B97" s="287" t="s">
        <v>436</v>
      </c>
      <c r="C97" s="335">
        <f>C98+C99+C100+C101+C102</f>
        <v>116.39999999999999</v>
      </c>
      <c r="D97" s="100">
        <f>D98+D99+D100+D101+D102</f>
        <v>35.799999999999997</v>
      </c>
      <c r="E97" s="331">
        <f>E98+E99+E100+E101+E102</f>
        <v>152.19999999999999</v>
      </c>
    </row>
    <row r="98" spans="1:5" s="2" customFormat="1" ht="25.5" x14ac:dyDescent="0.25">
      <c r="A98" s="283" t="s">
        <v>543</v>
      </c>
      <c r="B98" s="497" t="s">
        <v>528</v>
      </c>
      <c r="C98" s="338">
        <v>36.9</v>
      </c>
      <c r="D98" s="333"/>
      <c r="E98" s="334">
        <f t="shared" si="10"/>
        <v>36.9</v>
      </c>
    </row>
    <row r="99" spans="1:5" s="2" customFormat="1" x14ac:dyDescent="0.25">
      <c r="A99" s="283" t="s">
        <v>544</v>
      </c>
      <c r="B99" s="497" t="s">
        <v>536</v>
      </c>
      <c r="C99" s="338">
        <v>24.7</v>
      </c>
      <c r="D99" s="333"/>
      <c r="E99" s="334">
        <f t="shared" si="10"/>
        <v>24.7</v>
      </c>
    </row>
    <row r="100" spans="1:5" s="2" customFormat="1" ht="25.5" x14ac:dyDescent="0.25">
      <c r="A100" s="283" t="s">
        <v>545</v>
      </c>
      <c r="B100" s="497" t="s">
        <v>563</v>
      </c>
      <c r="C100" s="338">
        <v>54.8</v>
      </c>
      <c r="D100" s="333"/>
      <c r="E100" s="334">
        <f t="shared" si="10"/>
        <v>54.8</v>
      </c>
    </row>
    <row r="101" spans="1:5" s="2" customFormat="1" ht="25.5" x14ac:dyDescent="0.25">
      <c r="A101" s="283" t="s">
        <v>564</v>
      </c>
      <c r="B101" s="497" t="s">
        <v>562</v>
      </c>
      <c r="C101" s="338"/>
      <c r="D101" s="333">
        <v>35.799999999999997</v>
      </c>
      <c r="E101" s="334">
        <f t="shared" si="10"/>
        <v>35.799999999999997</v>
      </c>
    </row>
    <row r="102" spans="1:5" s="2" customFormat="1" hidden="1" x14ac:dyDescent="0.25">
      <c r="A102" s="283"/>
      <c r="B102" s="282" t="s">
        <v>360</v>
      </c>
      <c r="C102" s="338"/>
      <c r="D102" s="333"/>
      <c r="E102" s="334">
        <f t="shared" si="10"/>
        <v>0</v>
      </c>
    </row>
    <row r="103" spans="1:5" s="2" customFormat="1" ht="29.25" x14ac:dyDescent="0.25">
      <c r="A103" s="197" t="s">
        <v>482</v>
      </c>
      <c r="B103" s="498" t="s">
        <v>509</v>
      </c>
      <c r="C103" s="335">
        <f>SUM(C104:C109)</f>
        <v>908.6</v>
      </c>
      <c r="D103" s="336">
        <f>SUM(D104:D109)</f>
        <v>0</v>
      </c>
      <c r="E103" s="331">
        <f>SUM(E104:E109)</f>
        <v>908.6</v>
      </c>
    </row>
    <row r="104" spans="1:5" s="2" customFormat="1" x14ac:dyDescent="0.25">
      <c r="A104" s="283" t="s">
        <v>483</v>
      </c>
      <c r="B104" s="547" t="s">
        <v>437</v>
      </c>
      <c r="C104" s="42">
        <v>78</v>
      </c>
      <c r="D104" s="336"/>
      <c r="E104" s="334">
        <f t="shared" si="10"/>
        <v>78</v>
      </c>
    </row>
    <row r="105" spans="1:5" s="2" customFormat="1" x14ac:dyDescent="0.25">
      <c r="A105" s="283" t="s">
        <v>484</v>
      </c>
      <c r="B105" s="547" t="s">
        <v>438</v>
      </c>
      <c r="C105" s="42">
        <v>0.2</v>
      </c>
      <c r="D105" s="336"/>
      <c r="E105" s="334">
        <f t="shared" si="10"/>
        <v>0.2</v>
      </c>
    </row>
    <row r="106" spans="1:5" s="2" customFormat="1" x14ac:dyDescent="0.25">
      <c r="A106" s="283" t="s">
        <v>485</v>
      </c>
      <c r="B106" s="547" t="s">
        <v>439</v>
      </c>
      <c r="C106" s="42">
        <v>145.1</v>
      </c>
      <c r="D106" s="336"/>
      <c r="E106" s="334">
        <f t="shared" si="10"/>
        <v>145.1</v>
      </c>
    </row>
    <row r="107" spans="1:5" s="2" customFormat="1" ht="25.5" x14ac:dyDescent="0.25">
      <c r="A107" s="283" t="s">
        <v>486</v>
      </c>
      <c r="B107" s="547" t="s">
        <v>440</v>
      </c>
      <c r="C107" s="42">
        <v>12.2</v>
      </c>
      <c r="D107" s="336"/>
      <c r="E107" s="334">
        <f t="shared" si="10"/>
        <v>12.2</v>
      </c>
    </row>
    <row r="108" spans="1:5" s="2" customFormat="1" ht="26.25" x14ac:dyDescent="0.25">
      <c r="A108" s="283" t="s">
        <v>487</v>
      </c>
      <c r="B108" s="548" t="s">
        <v>441</v>
      </c>
      <c r="C108" s="42">
        <v>423.7</v>
      </c>
      <c r="D108" s="336"/>
      <c r="E108" s="334">
        <f t="shared" si="10"/>
        <v>423.7</v>
      </c>
    </row>
    <row r="109" spans="1:5" s="2" customFormat="1" ht="26.25" x14ac:dyDescent="0.25">
      <c r="A109" s="283" t="s">
        <v>488</v>
      </c>
      <c r="B109" s="549" t="s">
        <v>442</v>
      </c>
      <c r="C109" s="42">
        <v>249.4</v>
      </c>
      <c r="D109" s="336"/>
      <c r="E109" s="334">
        <f t="shared" si="10"/>
        <v>249.4</v>
      </c>
    </row>
    <row r="110" spans="1:5" x14ac:dyDescent="0.25">
      <c r="A110" s="197" t="s">
        <v>489</v>
      </c>
      <c r="B110" s="287" t="s">
        <v>351</v>
      </c>
      <c r="C110" s="324">
        <f>C125+C112+C111</f>
        <v>3316.1</v>
      </c>
      <c r="D110" s="336">
        <f>D125+D112+D111</f>
        <v>0</v>
      </c>
      <c r="E110" s="331">
        <f>C110+D110</f>
        <v>3316.1</v>
      </c>
    </row>
    <row r="111" spans="1:5" ht="30" hidden="1" x14ac:dyDescent="0.25">
      <c r="A111" s="197" t="s">
        <v>333</v>
      </c>
      <c r="B111" s="285" t="s">
        <v>431</v>
      </c>
      <c r="C111" s="42"/>
      <c r="D111" s="100"/>
      <c r="E111" s="328">
        <f>C111+D111</f>
        <v>0</v>
      </c>
    </row>
    <row r="112" spans="1:5" x14ac:dyDescent="0.25">
      <c r="A112" s="197" t="s">
        <v>490</v>
      </c>
      <c r="B112" s="285" t="s">
        <v>457</v>
      </c>
      <c r="C112" s="42">
        <f>SUM(C113:C124)</f>
        <v>3201.4</v>
      </c>
      <c r="D112" s="336">
        <f t="shared" ref="D112:E112" si="11">SUM(D113:D124)</f>
        <v>0</v>
      </c>
      <c r="E112" s="551">
        <f t="shared" si="11"/>
        <v>3201.4</v>
      </c>
    </row>
    <row r="113" spans="1:5" ht="15" customHeight="1" x14ac:dyDescent="0.25">
      <c r="A113" s="283" t="s">
        <v>491</v>
      </c>
      <c r="B113" s="550" t="s">
        <v>443</v>
      </c>
      <c r="C113" s="42">
        <v>125.1</v>
      </c>
      <c r="D113" s="100"/>
      <c r="E113" s="334">
        <f t="shared" ref="E113:E130" si="12">C113+D113</f>
        <v>125.1</v>
      </c>
    </row>
    <row r="114" spans="1:5" ht="15" customHeight="1" x14ac:dyDescent="0.25">
      <c r="A114" s="283" t="s">
        <v>492</v>
      </c>
      <c r="B114" s="550" t="s">
        <v>444</v>
      </c>
      <c r="C114" s="42">
        <v>63.7</v>
      </c>
      <c r="D114" s="100"/>
      <c r="E114" s="334">
        <f t="shared" si="12"/>
        <v>63.7</v>
      </c>
    </row>
    <row r="115" spans="1:5" ht="26.25" x14ac:dyDescent="0.25">
      <c r="A115" s="283" t="s">
        <v>493</v>
      </c>
      <c r="B115" s="550" t="s">
        <v>445</v>
      </c>
      <c r="C115" s="42">
        <v>18.100000000000001</v>
      </c>
      <c r="D115" s="100"/>
      <c r="E115" s="334">
        <f t="shared" si="12"/>
        <v>18.100000000000001</v>
      </c>
    </row>
    <row r="116" spans="1:5" x14ac:dyDescent="0.25">
      <c r="A116" s="283" t="s">
        <v>494</v>
      </c>
      <c r="B116" s="550" t="s">
        <v>437</v>
      </c>
      <c r="C116" s="42">
        <v>858.8</v>
      </c>
      <c r="D116" s="100"/>
      <c r="E116" s="334">
        <f t="shared" si="12"/>
        <v>858.8</v>
      </c>
    </row>
    <row r="117" spans="1:5" x14ac:dyDescent="0.25">
      <c r="A117" s="283" t="s">
        <v>495</v>
      </c>
      <c r="B117" s="550" t="s">
        <v>446</v>
      </c>
      <c r="C117" s="42">
        <v>1.9</v>
      </c>
      <c r="D117" s="100"/>
      <c r="E117" s="334">
        <f t="shared" si="12"/>
        <v>1.9</v>
      </c>
    </row>
    <row r="118" spans="1:5" ht="26.25" x14ac:dyDescent="0.25">
      <c r="A118" s="283" t="s">
        <v>496</v>
      </c>
      <c r="B118" s="550" t="s">
        <v>447</v>
      </c>
      <c r="C118" s="42">
        <v>124.3</v>
      </c>
      <c r="D118" s="100"/>
      <c r="E118" s="334">
        <f t="shared" si="12"/>
        <v>124.3</v>
      </c>
    </row>
    <row r="119" spans="1:5" ht="15" customHeight="1" x14ac:dyDescent="0.25">
      <c r="A119" s="283" t="s">
        <v>497</v>
      </c>
      <c r="B119" s="550" t="s">
        <v>448</v>
      </c>
      <c r="C119" s="42">
        <v>128</v>
      </c>
      <c r="D119" s="100"/>
      <c r="E119" s="334">
        <f t="shared" si="12"/>
        <v>128</v>
      </c>
    </row>
    <row r="120" spans="1:5" ht="26.25" x14ac:dyDescent="0.25">
      <c r="A120" s="283" t="s">
        <v>498</v>
      </c>
      <c r="B120" s="550" t="s">
        <v>449</v>
      </c>
      <c r="C120" s="42">
        <v>170</v>
      </c>
      <c r="D120" s="100"/>
      <c r="E120" s="334">
        <f t="shared" si="12"/>
        <v>170</v>
      </c>
    </row>
    <row r="121" spans="1:5" ht="15" customHeight="1" x14ac:dyDescent="0.25">
      <c r="A121" s="283" t="s">
        <v>499</v>
      </c>
      <c r="B121" s="550" t="s">
        <v>450</v>
      </c>
      <c r="C121" s="42">
        <v>60.9</v>
      </c>
      <c r="D121" s="100"/>
      <c r="E121" s="334">
        <f t="shared" si="12"/>
        <v>60.9</v>
      </c>
    </row>
    <row r="122" spans="1:5" ht="26.25" x14ac:dyDescent="0.25">
      <c r="A122" s="283" t="s">
        <v>500</v>
      </c>
      <c r="B122" s="550" t="s">
        <v>451</v>
      </c>
      <c r="C122" s="42">
        <v>1137.0999999999999</v>
      </c>
      <c r="D122" s="100"/>
      <c r="E122" s="334">
        <f t="shared" si="12"/>
        <v>1137.0999999999999</v>
      </c>
    </row>
    <row r="123" spans="1:5" ht="15" customHeight="1" x14ac:dyDescent="0.25">
      <c r="A123" s="283" t="s">
        <v>501</v>
      </c>
      <c r="B123" s="550" t="s">
        <v>452</v>
      </c>
      <c r="C123" s="42">
        <v>432.3</v>
      </c>
      <c r="D123" s="100"/>
      <c r="E123" s="334">
        <f t="shared" si="12"/>
        <v>432.3</v>
      </c>
    </row>
    <row r="124" spans="1:5" ht="15" customHeight="1" x14ac:dyDescent="0.25">
      <c r="A124" s="283" t="s">
        <v>502</v>
      </c>
      <c r="B124" s="550" t="s">
        <v>453</v>
      </c>
      <c r="C124" s="42">
        <v>81.2</v>
      </c>
      <c r="D124" s="100"/>
      <c r="E124" s="334">
        <f t="shared" si="12"/>
        <v>81.2</v>
      </c>
    </row>
    <row r="125" spans="1:5" ht="30" x14ac:dyDescent="0.25">
      <c r="A125" s="197" t="s">
        <v>503</v>
      </c>
      <c r="B125" s="285" t="s">
        <v>458</v>
      </c>
      <c r="C125" s="42">
        <v>114.7</v>
      </c>
      <c r="D125" s="100"/>
      <c r="E125" s="328">
        <f t="shared" si="12"/>
        <v>114.7</v>
      </c>
    </row>
    <row r="126" spans="1:5" ht="15" customHeight="1" x14ac:dyDescent="0.25">
      <c r="A126" s="283" t="s">
        <v>504</v>
      </c>
      <c r="B126" s="550" t="s">
        <v>437</v>
      </c>
      <c r="C126" s="42">
        <v>76.400000000000006</v>
      </c>
      <c r="D126" s="100"/>
      <c r="E126" s="328">
        <f t="shared" si="12"/>
        <v>76.400000000000006</v>
      </c>
    </row>
    <row r="127" spans="1:5" ht="15" customHeight="1" x14ac:dyDescent="0.25">
      <c r="A127" s="283" t="s">
        <v>505</v>
      </c>
      <c r="B127" s="550" t="s">
        <v>446</v>
      </c>
      <c r="C127" s="42">
        <v>0.2</v>
      </c>
      <c r="D127" s="100"/>
      <c r="E127" s="328">
        <f t="shared" si="12"/>
        <v>0.2</v>
      </c>
    </row>
    <row r="128" spans="1:5" ht="26.25" x14ac:dyDescent="0.25">
      <c r="A128" s="283" t="s">
        <v>506</v>
      </c>
      <c r="B128" s="550" t="s">
        <v>447</v>
      </c>
      <c r="C128" s="42">
        <v>11.1</v>
      </c>
      <c r="D128" s="100"/>
      <c r="E128" s="328">
        <f t="shared" si="12"/>
        <v>11.1</v>
      </c>
    </row>
    <row r="129" spans="1:5" ht="15" customHeight="1" x14ac:dyDescent="0.25">
      <c r="A129" s="283" t="s">
        <v>507</v>
      </c>
      <c r="B129" s="550" t="s">
        <v>448</v>
      </c>
      <c r="C129" s="42">
        <v>12</v>
      </c>
      <c r="D129" s="100"/>
      <c r="E129" s="328">
        <f t="shared" si="12"/>
        <v>12</v>
      </c>
    </row>
    <row r="130" spans="1:5" ht="26.25" x14ac:dyDescent="0.25">
      <c r="A130" s="283" t="s">
        <v>508</v>
      </c>
      <c r="B130" s="550" t="s">
        <v>449</v>
      </c>
      <c r="C130" s="42">
        <v>15</v>
      </c>
      <c r="D130" s="100"/>
      <c r="E130" s="328">
        <f t="shared" si="12"/>
        <v>15</v>
      </c>
    </row>
    <row r="131" spans="1:5" x14ac:dyDescent="0.25">
      <c r="A131" s="552" t="s">
        <v>71</v>
      </c>
      <c r="B131" s="291" t="s">
        <v>252</v>
      </c>
      <c r="C131" s="339">
        <f>C23+C32+C49+C55</f>
        <v>51425</v>
      </c>
      <c r="D131" s="339">
        <f>D23+D32+D49+D55</f>
        <v>812.7</v>
      </c>
      <c r="E131" s="339">
        <f>E23+E32+E49+E55</f>
        <v>52237.7</v>
      </c>
    </row>
    <row r="132" spans="1:5" ht="15.75" customHeight="1" x14ac:dyDescent="0.25">
      <c r="A132" s="197" t="s">
        <v>72</v>
      </c>
      <c r="B132" s="499" t="s">
        <v>433</v>
      </c>
      <c r="C132" s="42">
        <v>1695.7</v>
      </c>
      <c r="D132" s="100"/>
      <c r="E132" s="328">
        <f t="shared" ref="E132" si="13">C132+D132</f>
        <v>1695.7</v>
      </c>
    </row>
    <row r="135" spans="1:5" x14ac:dyDescent="0.25">
      <c r="C135" s="273">
        <v>51425</v>
      </c>
    </row>
    <row r="136" spans="1:5" x14ac:dyDescent="0.25">
      <c r="C136" s="273">
        <v>1695.7</v>
      </c>
    </row>
  </sheetData>
  <mergeCells count="19">
    <mergeCell ref="B17:E17"/>
    <mergeCell ref="B18:E18"/>
    <mergeCell ref="B16:E16"/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5"/>
  <sheetViews>
    <sheetView showZeros="0" zoomScaleNormal="100" workbookViewId="0">
      <selection activeCell="C10" sqref="C10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3" hidden="1" customWidth="1"/>
    <col min="10" max="10" width="10.28515625" style="123" hidden="1" customWidth="1"/>
    <col min="11" max="11" width="9.140625" style="123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115"/>
      <c r="C1" s="115" t="s">
        <v>281</v>
      </c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5" x14ac:dyDescent="0.25">
      <c r="B2" s="115"/>
      <c r="C2" s="115" t="s">
        <v>388</v>
      </c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</row>
    <row r="3" spans="1:15" x14ac:dyDescent="0.25">
      <c r="B3" s="115"/>
      <c r="C3" s="115" t="s">
        <v>534</v>
      </c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</row>
    <row r="4" spans="1:15" x14ac:dyDescent="0.25">
      <c r="B4" s="115"/>
      <c r="C4" s="115" t="s">
        <v>299</v>
      </c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</row>
    <row r="5" spans="1:15" s="304" customFormat="1" ht="15" customHeight="1" x14ac:dyDescent="0.25">
      <c r="C5" s="684" t="s">
        <v>569</v>
      </c>
      <c r="D5" s="684"/>
      <c r="E5" s="684"/>
      <c r="F5" s="684"/>
      <c r="G5" s="684"/>
      <c r="H5" s="684"/>
      <c r="I5" s="684"/>
      <c r="J5" s="684"/>
      <c r="K5" s="684"/>
      <c r="L5" s="684"/>
      <c r="M5" s="684"/>
      <c r="N5" s="684"/>
      <c r="O5" s="684"/>
    </row>
    <row r="6" spans="1:15" s="304" customFormat="1" ht="15" customHeight="1" x14ac:dyDescent="0.25">
      <c r="C6" s="684" t="s">
        <v>570</v>
      </c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4"/>
      <c r="O6" s="684"/>
    </row>
    <row r="7" spans="1:15" s="304" customFormat="1" x14ac:dyDescent="0.25">
      <c r="B7" s="408"/>
      <c r="C7" s="407" t="s">
        <v>553</v>
      </c>
      <c r="D7" s="408"/>
      <c r="E7" s="408"/>
      <c r="F7" s="408"/>
      <c r="G7" s="408"/>
      <c r="H7" s="408"/>
      <c r="I7" s="408"/>
      <c r="J7" s="408"/>
      <c r="K7" s="408"/>
      <c r="L7" s="408"/>
      <c r="M7" s="408"/>
      <c r="N7" s="408"/>
      <c r="O7" s="408"/>
    </row>
    <row r="8" spans="1:15" s="304" customFormat="1" x14ac:dyDescent="0.25">
      <c r="B8" s="408"/>
      <c r="C8" s="407" t="s">
        <v>549</v>
      </c>
      <c r="D8" s="408"/>
      <c r="E8" s="408"/>
      <c r="F8" s="408"/>
      <c r="G8" s="408"/>
      <c r="H8" s="408"/>
      <c r="I8" s="408"/>
      <c r="J8" s="408"/>
      <c r="K8" s="408"/>
      <c r="L8" s="408"/>
      <c r="M8" s="408"/>
      <c r="N8" s="408"/>
      <c r="O8" s="408"/>
    </row>
    <row r="9" spans="1:15" s="304" customFormat="1" x14ac:dyDescent="0.25">
      <c r="B9" s="455"/>
      <c r="C9" s="483" t="s">
        <v>558</v>
      </c>
      <c r="D9" s="455"/>
      <c r="E9" s="455"/>
      <c r="F9" s="455"/>
      <c r="G9" s="455"/>
      <c r="H9" s="455"/>
      <c r="I9" s="455"/>
      <c r="J9" s="455"/>
      <c r="K9" s="455"/>
      <c r="L9" s="455"/>
      <c r="M9" s="455"/>
      <c r="N9" s="455"/>
      <c r="O9" s="455"/>
    </row>
    <row r="10" spans="1:15" s="304" customFormat="1" x14ac:dyDescent="0.25">
      <c r="B10" s="455"/>
      <c r="C10" s="483" t="s">
        <v>571</v>
      </c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  <c r="O10" s="455"/>
    </row>
    <row r="11" spans="1:15" s="304" customFormat="1" hidden="1" x14ac:dyDescent="0.25">
      <c r="B11" s="456"/>
      <c r="C11" s="483" t="s">
        <v>365</v>
      </c>
      <c r="D11" s="456"/>
      <c r="E11" s="456"/>
      <c r="F11" s="456"/>
      <c r="G11" s="456"/>
      <c r="H11" s="456"/>
      <c r="I11" s="456"/>
      <c r="J11" s="456"/>
      <c r="K11" s="456"/>
      <c r="L11" s="456"/>
      <c r="M11" s="456"/>
      <c r="N11" s="456"/>
      <c r="O11" s="456"/>
    </row>
    <row r="12" spans="1:15" s="304" customFormat="1" hidden="1" x14ac:dyDescent="0.25">
      <c r="B12" s="456"/>
      <c r="C12" s="483" t="s">
        <v>361</v>
      </c>
      <c r="D12" s="456"/>
      <c r="E12" s="456"/>
      <c r="F12" s="456"/>
      <c r="G12" s="456"/>
      <c r="H12" s="456"/>
      <c r="I12" s="456"/>
      <c r="J12" s="456"/>
      <c r="K12" s="456"/>
      <c r="L12" s="456"/>
      <c r="M12" s="456"/>
      <c r="N12" s="456"/>
      <c r="O12" s="456"/>
    </row>
    <row r="13" spans="1:15" s="304" customFormat="1" hidden="1" x14ac:dyDescent="0.25">
      <c r="B13" s="479"/>
      <c r="C13" s="483" t="s">
        <v>365</v>
      </c>
      <c r="D13" s="479"/>
      <c r="E13" s="479"/>
      <c r="F13" s="479"/>
      <c r="G13" s="479"/>
      <c r="H13" s="479"/>
      <c r="I13" s="479"/>
      <c r="J13" s="479"/>
      <c r="K13" s="479"/>
      <c r="L13" s="479"/>
      <c r="M13" s="479"/>
      <c r="N13" s="479"/>
      <c r="O13" s="479"/>
    </row>
    <row r="14" spans="1:15" s="304" customFormat="1" hidden="1" x14ac:dyDescent="0.25">
      <c r="B14" s="479"/>
      <c r="C14" s="483" t="s">
        <v>361</v>
      </c>
      <c r="D14" s="479"/>
      <c r="E14" s="479"/>
      <c r="F14" s="479"/>
      <c r="G14" s="479"/>
      <c r="H14" s="479"/>
      <c r="I14" s="479"/>
      <c r="J14" s="479"/>
      <c r="K14" s="479"/>
      <c r="L14" s="479"/>
      <c r="M14" s="479"/>
      <c r="N14" s="479"/>
      <c r="O14" s="479"/>
    </row>
    <row r="15" spans="1:15" s="304" customFormat="1" x14ac:dyDescent="0.25">
      <c r="B15" s="306"/>
      <c r="C15" s="306"/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</row>
    <row r="16" spans="1:15" s="307" customFormat="1" ht="33" customHeight="1" x14ac:dyDescent="0.25">
      <c r="A16" s="685" t="s">
        <v>397</v>
      </c>
      <c r="B16" s="685"/>
      <c r="C16" s="685"/>
      <c r="D16" s="685"/>
      <c r="E16" s="685"/>
      <c r="F16" s="685"/>
      <c r="G16" s="685"/>
      <c r="H16" s="685"/>
      <c r="I16" s="685"/>
      <c r="J16" s="685"/>
      <c r="K16" s="685"/>
      <c r="L16" s="685"/>
      <c r="M16" s="685"/>
      <c r="N16" s="685"/>
      <c r="O16" s="685"/>
    </row>
    <row r="17" spans="1:16" ht="18.75" customHeight="1" x14ac:dyDescent="0.25">
      <c r="A17" s="57"/>
      <c r="B17" s="57"/>
      <c r="C17" s="57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4" t="s">
        <v>327</v>
      </c>
    </row>
    <row r="18" spans="1:16" x14ac:dyDescent="0.25">
      <c r="A18" s="596" t="s">
        <v>5</v>
      </c>
      <c r="B18" s="599" t="s">
        <v>278</v>
      </c>
      <c r="C18" s="599" t="s">
        <v>52</v>
      </c>
      <c r="D18" s="576" t="s">
        <v>289</v>
      </c>
      <c r="E18" s="610" t="s">
        <v>185</v>
      </c>
      <c r="F18" s="610"/>
      <c r="G18" s="610"/>
      <c r="H18" s="602" t="s">
        <v>291</v>
      </c>
      <c r="I18" s="616" t="s">
        <v>185</v>
      </c>
      <c r="J18" s="616"/>
      <c r="K18" s="616"/>
      <c r="L18" s="575" t="s">
        <v>0</v>
      </c>
      <c r="M18" s="575" t="s">
        <v>185</v>
      </c>
      <c r="N18" s="575"/>
      <c r="O18" s="575"/>
    </row>
    <row r="19" spans="1:16" x14ac:dyDescent="0.25">
      <c r="A19" s="597"/>
      <c r="B19" s="600"/>
      <c r="C19" s="600"/>
      <c r="D19" s="577"/>
      <c r="E19" s="610" t="s">
        <v>1</v>
      </c>
      <c r="F19" s="610"/>
      <c r="G19" s="582" t="s">
        <v>2</v>
      </c>
      <c r="H19" s="603"/>
      <c r="I19" s="616" t="s">
        <v>1</v>
      </c>
      <c r="J19" s="616"/>
      <c r="K19" s="595" t="s">
        <v>2</v>
      </c>
      <c r="L19" s="575"/>
      <c r="M19" s="575" t="s">
        <v>1</v>
      </c>
      <c r="N19" s="575"/>
      <c r="O19" s="587" t="s">
        <v>2</v>
      </c>
    </row>
    <row r="20" spans="1:16" ht="30.75" customHeight="1" x14ac:dyDescent="0.25">
      <c r="A20" s="598"/>
      <c r="B20" s="601"/>
      <c r="C20" s="601"/>
      <c r="D20" s="578"/>
      <c r="E20" s="114" t="s">
        <v>3</v>
      </c>
      <c r="F20" s="112" t="s">
        <v>4</v>
      </c>
      <c r="G20" s="582"/>
      <c r="H20" s="604"/>
      <c r="I20" s="113" t="s">
        <v>3</v>
      </c>
      <c r="J20" s="109" t="s">
        <v>4</v>
      </c>
      <c r="K20" s="595"/>
      <c r="L20" s="575"/>
      <c r="M20" s="110" t="s">
        <v>3</v>
      </c>
      <c r="N20" s="108" t="s">
        <v>4</v>
      </c>
      <c r="O20" s="587"/>
      <c r="P20" s="124"/>
    </row>
    <row r="21" spans="1:16" ht="15.95" customHeight="1" x14ac:dyDescent="0.25">
      <c r="A21" s="13" t="s">
        <v>68</v>
      </c>
      <c r="B21" s="572" t="s">
        <v>6</v>
      </c>
      <c r="C21" s="573"/>
      <c r="D21" s="573"/>
      <c r="E21" s="573"/>
      <c r="F21" s="573"/>
      <c r="G21" s="573"/>
      <c r="H21" s="573"/>
      <c r="I21" s="573"/>
      <c r="J21" s="573"/>
      <c r="K21" s="573"/>
      <c r="L21" s="573"/>
      <c r="M21" s="573"/>
      <c r="N21" s="573"/>
      <c r="O21" s="574"/>
    </row>
    <row r="22" spans="1:16" ht="15" customHeight="1" x14ac:dyDescent="0.25">
      <c r="A22" s="5" t="s">
        <v>174</v>
      </c>
      <c r="B22" s="78" t="s">
        <v>20</v>
      </c>
      <c r="C22" s="30" t="s">
        <v>21</v>
      </c>
      <c r="D22" s="16">
        <f>E22+G22</f>
        <v>2.7</v>
      </c>
      <c r="E22" s="42">
        <v>0.1</v>
      </c>
      <c r="F22" s="42"/>
      <c r="G22" s="42">
        <v>2.6</v>
      </c>
      <c r="H22" s="24">
        <f>I22+K22</f>
        <v>0</v>
      </c>
      <c r="I22" s="10"/>
      <c r="J22" s="10"/>
      <c r="K22" s="10"/>
      <c r="L22" s="12">
        <f>M22+O22</f>
        <v>2.7</v>
      </c>
      <c r="M22" s="12">
        <f>E22+I22</f>
        <v>0.1</v>
      </c>
      <c r="N22" s="12">
        <f>F22+J22</f>
        <v>0</v>
      </c>
      <c r="O22" s="12">
        <f>G22+K22</f>
        <v>2.6</v>
      </c>
    </row>
    <row r="23" spans="1:16" ht="15.95" customHeight="1" x14ac:dyDescent="0.25">
      <c r="A23" s="20" t="s">
        <v>69</v>
      </c>
      <c r="B23" s="21" t="s">
        <v>166</v>
      </c>
      <c r="C23" s="22"/>
      <c r="D23" s="23">
        <f t="shared" ref="D23:O23" si="0">D22</f>
        <v>2.7</v>
      </c>
      <c r="E23" s="23">
        <f t="shared" si="0"/>
        <v>0.1</v>
      </c>
      <c r="F23" s="23">
        <f t="shared" si="0"/>
        <v>0</v>
      </c>
      <c r="G23" s="23">
        <f t="shared" si="0"/>
        <v>2.6</v>
      </c>
      <c r="H23" s="10">
        <f t="shared" si="0"/>
        <v>0</v>
      </c>
      <c r="I23" s="10">
        <f t="shared" si="0"/>
        <v>0</v>
      </c>
      <c r="J23" s="10">
        <f t="shared" si="0"/>
        <v>0</v>
      </c>
      <c r="K23" s="10">
        <f t="shared" si="0"/>
        <v>0</v>
      </c>
      <c r="L23" s="21">
        <f t="shared" ref="L23" si="1">M23+O23</f>
        <v>2.7</v>
      </c>
      <c r="M23" s="21">
        <f t="shared" si="0"/>
        <v>0.1</v>
      </c>
      <c r="N23" s="21">
        <f t="shared" si="0"/>
        <v>0</v>
      </c>
      <c r="O23" s="21">
        <f t="shared" si="0"/>
        <v>2.6</v>
      </c>
    </row>
    <row r="24" spans="1:16" ht="15.95" customHeight="1" x14ac:dyDescent="0.25">
      <c r="A24" s="13" t="s">
        <v>70</v>
      </c>
      <c r="B24" s="572" t="s">
        <v>57</v>
      </c>
      <c r="C24" s="573"/>
      <c r="D24" s="573"/>
      <c r="E24" s="573"/>
      <c r="F24" s="573"/>
      <c r="G24" s="573"/>
      <c r="H24" s="573"/>
      <c r="I24" s="573"/>
      <c r="J24" s="573"/>
      <c r="K24" s="573"/>
      <c r="L24" s="573"/>
      <c r="M24" s="573"/>
      <c r="N24" s="573"/>
      <c r="O24" s="574"/>
    </row>
    <row r="25" spans="1:16" ht="15" customHeight="1" x14ac:dyDescent="0.25">
      <c r="A25" s="5" t="s">
        <v>71</v>
      </c>
      <c r="B25" s="78" t="s">
        <v>20</v>
      </c>
      <c r="C25" s="79"/>
      <c r="D25" s="16">
        <f>E25+G25</f>
        <v>526.69999999999993</v>
      </c>
      <c r="E25" s="42">
        <f>E28+E29+E27+E26</f>
        <v>3.8</v>
      </c>
      <c r="F25" s="42">
        <f t="shared" ref="F25:O25" si="2">F28+F29+F27+F26</f>
        <v>3.4</v>
      </c>
      <c r="G25" s="42">
        <f t="shared" si="2"/>
        <v>522.9</v>
      </c>
      <c r="H25" s="24">
        <f t="shared" si="2"/>
        <v>10</v>
      </c>
      <c r="I25" s="10">
        <f t="shared" si="2"/>
        <v>0</v>
      </c>
      <c r="J25" s="10">
        <f t="shared" si="2"/>
        <v>0</v>
      </c>
      <c r="K25" s="10">
        <f t="shared" si="2"/>
        <v>10</v>
      </c>
      <c r="L25" s="12">
        <f t="shared" si="2"/>
        <v>536.70000000000005</v>
      </c>
      <c r="M25" s="12">
        <f t="shared" si="2"/>
        <v>3.8</v>
      </c>
      <c r="N25" s="12">
        <f t="shared" si="2"/>
        <v>3.4</v>
      </c>
      <c r="O25" s="12">
        <f t="shared" si="2"/>
        <v>532.9</v>
      </c>
    </row>
    <row r="26" spans="1:16" ht="15" customHeight="1" x14ac:dyDescent="0.25">
      <c r="A26" s="19"/>
      <c r="B26" s="78"/>
      <c r="C26" s="30" t="s">
        <v>25</v>
      </c>
      <c r="D26" s="16">
        <f>E26+G26</f>
        <v>218</v>
      </c>
      <c r="E26" s="16">
        <v>0.3</v>
      </c>
      <c r="F26" s="16"/>
      <c r="G26" s="16">
        <v>217.7</v>
      </c>
      <c r="H26" s="10">
        <f>I26+K26</f>
        <v>10</v>
      </c>
      <c r="I26" s="10"/>
      <c r="J26" s="10"/>
      <c r="K26" s="10">
        <v>10</v>
      </c>
      <c r="L26" s="12">
        <f>M26+O26</f>
        <v>228</v>
      </c>
      <c r="M26" s="12">
        <f t="shared" ref="M26:M27" si="3">E26+I26</f>
        <v>0.3</v>
      </c>
      <c r="N26" s="12">
        <f t="shared" ref="N26:N27" si="4">F26+J26</f>
        <v>0</v>
      </c>
      <c r="O26" s="12">
        <f t="shared" ref="O26:O27" si="5">G26+K26</f>
        <v>227.7</v>
      </c>
    </row>
    <row r="27" spans="1:16" x14ac:dyDescent="0.25">
      <c r="A27" s="39"/>
      <c r="B27" s="40"/>
      <c r="C27" s="80" t="s">
        <v>31</v>
      </c>
      <c r="D27" s="16">
        <f>E27+G27</f>
        <v>88.2</v>
      </c>
      <c r="E27" s="16"/>
      <c r="F27" s="16"/>
      <c r="G27" s="16">
        <v>88.2</v>
      </c>
      <c r="H27" s="10">
        <f>I27+K27</f>
        <v>0</v>
      </c>
      <c r="I27" s="10"/>
      <c r="J27" s="10"/>
      <c r="K27" s="10"/>
      <c r="L27" s="12">
        <f>M27+O27</f>
        <v>88.2</v>
      </c>
      <c r="M27" s="12">
        <f t="shared" si="3"/>
        <v>0</v>
      </c>
      <c r="N27" s="12">
        <f t="shared" si="4"/>
        <v>0</v>
      </c>
      <c r="O27" s="12">
        <f t="shared" si="5"/>
        <v>88.2</v>
      </c>
    </row>
    <row r="28" spans="1:16" ht="15" customHeight="1" x14ac:dyDescent="0.25">
      <c r="A28" s="19"/>
      <c r="B28" s="78"/>
      <c r="C28" s="374" t="s">
        <v>22</v>
      </c>
      <c r="D28" s="16">
        <f>E28+G28</f>
        <v>220.5</v>
      </c>
      <c r="E28" s="16">
        <v>3.5</v>
      </c>
      <c r="F28" s="16">
        <v>3.4</v>
      </c>
      <c r="G28" s="16">
        <v>217</v>
      </c>
      <c r="H28" s="10">
        <f>I28+K28</f>
        <v>0</v>
      </c>
      <c r="I28" s="10"/>
      <c r="J28" s="10"/>
      <c r="K28" s="10"/>
      <c r="L28" s="12">
        <f>M28+O28</f>
        <v>220.5</v>
      </c>
      <c r="M28" s="12">
        <f t="shared" ref="M28:O29" si="6">E28+I28</f>
        <v>3.5</v>
      </c>
      <c r="N28" s="12">
        <f t="shared" si="6"/>
        <v>3.4</v>
      </c>
      <c r="O28" s="12">
        <f t="shared" si="6"/>
        <v>217</v>
      </c>
    </row>
    <row r="29" spans="1:16" hidden="1" x14ac:dyDescent="0.25">
      <c r="A29" s="39"/>
      <c r="B29" s="40"/>
      <c r="C29" s="38" t="s">
        <v>30</v>
      </c>
      <c r="D29" s="16">
        <f>E29+G29</f>
        <v>0</v>
      </c>
      <c r="E29" s="16"/>
      <c r="F29" s="16"/>
      <c r="G29" s="16"/>
      <c r="H29" s="10">
        <f>I29+K29</f>
        <v>0</v>
      </c>
      <c r="I29" s="10"/>
      <c r="J29" s="10"/>
      <c r="K29" s="10"/>
      <c r="L29" s="12">
        <f>M29+O29</f>
        <v>0</v>
      </c>
      <c r="M29" s="12">
        <f t="shared" si="6"/>
        <v>0</v>
      </c>
      <c r="N29" s="12">
        <f t="shared" si="6"/>
        <v>0</v>
      </c>
      <c r="O29" s="12">
        <f t="shared" si="6"/>
        <v>0</v>
      </c>
    </row>
    <row r="30" spans="1:16" ht="15.95" customHeight="1" x14ac:dyDescent="0.25">
      <c r="A30" s="20" t="s">
        <v>72</v>
      </c>
      <c r="B30" s="21" t="s">
        <v>167</v>
      </c>
      <c r="C30" s="22"/>
      <c r="D30" s="23">
        <f>D25</f>
        <v>526.69999999999993</v>
      </c>
      <c r="E30" s="23">
        <f>E25</f>
        <v>3.8</v>
      </c>
      <c r="F30" s="23">
        <f>F25</f>
        <v>3.4</v>
      </c>
      <c r="G30" s="23">
        <f>G25</f>
        <v>522.9</v>
      </c>
      <c r="H30" s="10">
        <f>H25</f>
        <v>10</v>
      </c>
      <c r="I30" s="10">
        <f t="shared" ref="I30:K30" si="7">I25</f>
        <v>0</v>
      </c>
      <c r="J30" s="10">
        <f t="shared" si="7"/>
        <v>0</v>
      </c>
      <c r="K30" s="10">
        <f t="shared" si="7"/>
        <v>10</v>
      </c>
      <c r="L30" s="21">
        <f t="shared" ref="L30" si="8">M30+O30</f>
        <v>536.69999999999993</v>
      </c>
      <c r="M30" s="21">
        <f>M25</f>
        <v>3.8</v>
      </c>
      <c r="N30" s="21">
        <f>N25</f>
        <v>3.4</v>
      </c>
      <c r="O30" s="21">
        <f>O25</f>
        <v>532.9</v>
      </c>
    </row>
    <row r="31" spans="1:16" ht="15.95" customHeight="1" x14ac:dyDescent="0.25">
      <c r="A31" s="19" t="s">
        <v>73</v>
      </c>
      <c r="B31" s="662" t="s">
        <v>60</v>
      </c>
      <c r="C31" s="663"/>
      <c r="D31" s="663"/>
      <c r="E31" s="663"/>
      <c r="F31" s="663"/>
      <c r="G31" s="663"/>
      <c r="H31" s="663"/>
      <c r="I31" s="663"/>
      <c r="J31" s="663"/>
      <c r="K31" s="663"/>
      <c r="L31" s="663"/>
      <c r="M31" s="663"/>
      <c r="N31" s="663"/>
      <c r="O31" s="675"/>
    </row>
    <row r="32" spans="1:16" ht="15" customHeight="1" x14ac:dyDescent="0.25">
      <c r="A32" s="5" t="s">
        <v>74</v>
      </c>
      <c r="B32" s="35" t="s">
        <v>20</v>
      </c>
      <c r="C32" s="15" t="s">
        <v>32</v>
      </c>
      <c r="D32" s="16">
        <f>E32+G32</f>
        <v>12.2</v>
      </c>
      <c r="E32" s="16">
        <v>12.2</v>
      </c>
      <c r="F32" s="16">
        <v>0.2</v>
      </c>
      <c r="G32" s="16"/>
      <c r="H32" s="24">
        <f>I32+K32</f>
        <v>0</v>
      </c>
      <c r="I32" s="24"/>
      <c r="J32" s="24"/>
      <c r="K32" s="24"/>
      <c r="L32" s="12">
        <f>M32+O32</f>
        <v>12.2</v>
      </c>
      <c r="M32" s="12">
        <f>E32+I32</f>
        <v>12.2</v>
      </c>
      <c r="N32" s="12">
        <f>F32+J32</f>
        <v>0.2</v>
      </c>
      <c r="O32" s="12">
        <f>G32+K32</f>
        <v>0</v>
      </c>
    </row>
    <row r="33" spans="1:15" ht="15.95" customHeight="1" x14ac:dyDescent="0.25">
      <c r="A33" s="20" t="s">
        <v>75</v>
      </c>
      <c r="B33" s="21" t="s">
        <v>168</v>
      </c>
      <c r="C33" s="125"/>
      <c r="D33" s="23">
        <f>D32</f>
        <v>12.2</v>
      </c>
      <c r="E33" s="23">
        <f>E32</f>
        <v>12.2</v>
      </c>
      <c r="F33" s="23">
        <f>F32</f>
        <v>0.2</v>
      </c>
      <c r="G33" s="23">
        <f>G32</f>
        <v>0</v>
      </c>
      <c r="H33" s="24">
        <f t="shared" ref="H33:O33" si="9">H32</f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1">
        <f t="shared" si="9"/>
        <v>12.2</v>
      </c>
      <c r="M33" s="21">
        <f t="shared" si="9"/>
        <v>12.2</v>
      </c>
      <c r="N33" s="21">
        <f t="shared" si="9"/>
        <v>0.2</v>
      </c>
      <c r="O33" s="21">
        <f t="shared" si="9"/>
        <v>0</v>
      </c>
    </row>
    <row r="34" spans="1:15" ht="15.95" customHeight="1" x14ac:dyDescent="0.25">
      <c r="A34" s="5" t="s">
        <v>76</v>
      </c>
      <c r="B34" s="572" t="s">
        <v>163</v>
      </c>
      <c r="C34" s="573"/>
      <c r="D34" s="573"/>
      <c r="E34" s="573"/>
      <c r="F34" s="573"/>
      <c r="G34" s="573"/>
      <c r="H34" s="573"/>
      <c r="I34" s="573"/>
      <c r="J34" s="573"/>
      <c r="K34" s="573"/>
      <c r="L34" s="573"/>
      <c r="M34" s="573"/>
      <c r="N34" s="573"/>
      <c r="O34" s="574"/>
    </row>
    <row r="35" spans="1:15" ht="15" customHeight="1" x14ac:dyDescent="0.25">
      <c r="A35" s="5" t="s">
        <v>77</v>
      </c>
      <c r="B35" s="90" t="s">
        <v>20</v>
      </c>
      <c r="C35" s="30" t="s">
        <v>49</v>
      </c>
      <c r="D35" s="16">
        <f>E35+G35</f>
        <v>217</v>
      </c>
      <c r="E35" s="16">
        <v>3.2</v>
      </c>
      <c r="F35" s="16">
        <v>2.9</v>
      </c>
      <c r="G35" s="16">
        <v>213.8</v>
      </c>
      <c r="H35" s="10">
        <f>I35+K35</f>
        <v>0</v>
      </c>
      <c r="I35" s="10"/>
      <c r="J35" s="10"/>
      <c r="K35" s="10"/>
      <c r="L35" s="12">
        <f>M35+O35</f>
        <v>217</v>
      </c>
      <c r="M35" s="12">
        <f t="shared" ref="M35" si="10">E35+I35</f>
        <v>3.2</v>
      </c>
      <c r="N35" s="12">
        <f t="shared" ref="N35" si="11">F35+J35</f>
        <v>2.9</v>
      </c>
      <c r="O35" s="12">
        <f t="shared" ref="O35" si="12">G35+K35</f>
        <v>213.8</v>
      </c>
    </row>
    <row r="36" spans="1:15" ht="15.95" customHeight="1" x14ac:dyDescent="0.25">
      <c r="A36" s="20" t="s">
        <v>78</v>
      </c>
      <c r="B36" s="21" t="s">
        <v>169</v>
      </c>
      <c r="C36" s="125"/>
      <c r="D36" s="23">
        <f>D35</f>
        <v>217</v>
      </c>
      <c r="E36" s="23">
        <f t="shared" ref="E36:G36" si="13">E35</f>
        <v>3.2</v>
      </c>
      <c r="F36" s="23">
        <f t="shared" si="13"/>
        <v>2.9</v>
      </c>
      <c r="G36" s="23">
        <f t="shared" si="13"/>
        <v>213.8</v>
      </c>
      <c r="H36" s="24">
        <f>H35</f>
        <v>0</v>
      </c>
      <c r="I36" s="24">
        <f t="shared" ref="I36:K36" si="14">I35</f>
        <v>0</v>
      </c>
      <c r="J36" s="24">
        <f t="shared" si="14"/>
        <v>0</v>
      </c>
      <c r="K36" s="24">
        <f t="shared" si="14"/>
        <v>0</v>
      </c>
      <c r="L36" s="21">
        <f>L35</f>
        <v>217</v>
      </c>
      <c r="M36" s="21">
        <f t="shared" ref="M36:O36" si="15">M35</f>
        <v>3.2</v>
      </c>
      <c r="N36" s="21">
        <f t="shared" si="15"/>
        <v>2.9</v>
      </c>
      <c r="O36" s="21">
        <f t="shared" si="15"/>
        <v>213.8</v>
      </c>
    </row>
    <row r="37" spans="1:15" ht="15.95" customHeight="1" x14ac:dyDescent="0.25">
      <c r="A37" s="19" t="s">
        <v>79</v>
      </c>
      <c r="B37" s="572" t="s">
        <v>173</v>
      </c>
      <c r="C37" s="573"/>
      <c r="D37" s="573"/>
      <c r="E37" s="573"/>
      <c r="F37" s="573"/>
      <c r="G37" s="573"/>
      <c r="H37" s="573"/>
      <c r="I37" s="573"/>
      <c r="J37" s="573"/>
      <c r="K37" s="573"/>
      <c r="L37" s="573"/>
      <c r="M37" s="573"/>
      <c r="N37" s="573"/>
      <c r="O37" s="574"/>
    </row>
    <row r="38" spans="1:15" ht="15" customHeight="1" x14ac:dyDescent="0.25">
      <c r="A38" s="5" t="s">
        <v>80</v>
      </c>
      <c r="B38" s="29" t="s">
        <v>20</v>
      </c>
      <c r="C38" s="30" t="s">
        <v>25</v>
      </c>
      <c r="D38" s="16">
        <f>E38+G38</f>
        <v>394.5</v>
      </c>
      <c r="E38" s="42"/>
      <c r="F38" s="42"/>
      <c r="G38" s="42">
        <v>394.5</v>
      </c>
      <c r="H38" s="24">
        <f>I38+K38</f>
        <v>0</v>
      </c>
      <c r="I38" s="10"/>
      <c r="J38" s="10"/>
      <c r="K38" s="10"/>
      <c r="L38" s="12">
        <f>M38+O38</f>
        <v>394.5</v>
      </c>
      <c r="M38" s="12">
        <f>E38+I38</f>
        <v>0</v>
      </c>
      <c r="N38" s="12">
        <f>F38+J38</f>
        <v>0</v>
      </c>
      <c r="O38" s="12">
        <f>G38+K38</f>
        <v>394.5</v>
      </c>
    </row>
    <row r="39" spans="1:15" ht="15.95" customHeight="1" x14ac:dyDescent="0.25">
      <c r="A39" s="20" t="s">
        <v>81</v>
      </c>
      <c r="B39" s="21" t="s">
        <v>170</v>
      </c>
      <c r="C39" s="22"/>
      <c r="D39" s="23">
        <f>D38</f>
        <v>394.5</v>
      </c>
      <c r="E39" s="23">
        <f>E38</f>
        <v>0</v>
      </c>
      <c r="F39" s="23">
        <f>F38</f>
        <v>0</v>
      </c>
      <c r="G39" s="23">
        <f>G38</f>
        <v>394.5</v>
      </c>
      <c r="H39" s="24">
        <f t="shared" ref="H39:O39" si="16">H38</f>
        <v>0</v>
      </c>
      <c r="I39" s="24">
        <f t="shared" si="16"/>
        <v>0</v>
      </c>
      <c r="J39" s="24">
        <f t="shared" si="16"/>
        <v>0</v>
      </c>
      <c r="K39" s="24">
        <f t="shared" si="16"/>
        <v>0</v>
      </c>
      <c r="L39" s="21">
        <f t="shared" ref="L39" si="17">M39+O39</f>
        <v>394.5</v>
      </c>
      <c r="M39" s="21">
        <f t="shared" si="16"/>
        <v>0</v>
      </c>
      <c r="N39" s="21">
        <f t="shared" si="16"/>
        <v>0</v>
      </c>
      <c r="O39" s="21">
        <f t="shared" si="16"/>
        <v>394.5</v>
      </c>
    </row>
    <row r="40" spans="1:15" ht="15.95" customHeight="1" x14ac:dyDescent="0.25">
      <c r="A40" s="13" t="s">
        <v>82</v>
      </c>
      <c r="B40" s="572" t="s">
        <v>63</v>
      </c>
      <c r="C40" s="573"/>
      <c r="D40" s="573"/>
      <c r="E40" s="573"/>
      <c r="F40" s="573"/>
      <c r="G40" s="573"/>
      <c r="H40" s="573"/>
      <c r="I40" s="573"/>
      <c r="J40" s="573"/>
      <c r="K40" s="573"/>
      <c r="L40" s="573"/>
      <c r="M40" s="573"/>
      <c r="N40" s="573"/>
      <c r="O40" s="574"/>
    </row>
    <row r="41" spans="1:15" ht="15" customHeight="1" x14ac:dyDescent="0.25">
      <c r="A41" s="32" t="s">
        <v>83</v>
      </c>
      <c r="B41" s="29" t="s">
        <v>20</v>
      </c>
      <c r="C41" s="38" t="s">
        <v>30</v>
      </c>
      <c r="D41" s="16">
        <f>E41+G41</f>
        <v>310.5</v>
      </c>
      <c r="E41" s="16">
        <v>92.4</v>
      </c>
      <c r="F41" s="16">
        <v>1.2</v>
      </c>
      <c r="G41" s="16">
        <v>218.1</v>
      </c>
      <c r="H41" s="10">
        <f>I41+K41</f>
        <v>-10</v>
      </c>
      <c r="I41" s="10"/>
      <c r="J41" s="10"/>
      <c r="K41" s="10">
        <v>-10</v>
      </c>
      <c r="L41" s="12">
        <f>M41+O41</f>
        <v>300.5</v>
      </c>
      <c r="M41" s="12">
        <f t="shared" ref="M41:O41" si="18">E41+I41</f>
        <v>92.4</v>
      </c>
      <c r="N41" s="12">
        <f t="shared" si="18"/>
        <v>1.2</v>
      </c>
      <c r="O41" s="12">
        <f t="shared" si="18"/>
        <v>208.1</v>
      </c>
    </row>
    <row r="42" spans="1:15" ht="15" hidden="1" customHeight="1" x14ac:dyDescent="0.25">
      <c r="A42" s="32" t="s">
        <v>78</v>
      </c>
      <c r="B42" s="29" t="s">
        <v>28</v>
      </c>
      <c r="C42" s="38" t="s">
        <v>30</v>
      </c>
      <c r="D42" s="16">
        <f>E42+G42</f>
        <v>0</v>
      </c>
      <c r="E42" s="16"/>
      <c r="F42" s="16"/>
      <c r="G42" s="16"/>
      <c r="H42" s="10">
        <f>I42+K42</f>
        <v>0</v>
      </c>
      <c r="I42" s="10"/>
      <c r="J42" s="10"/>
      <c r="K42" s="10"/>
      <c r="L42" s="12">
        <f>M42+O42</f>
        <v>0</v>
      </c>
      <c r="M42" s="12">
        <f t="shared" ref="M42" si="19">E42+I42</f>
        <v>0</v>
      </c>
      <c r="N42" s="12">
        <f t="shared" ref="N42" si="20">F42+J42</f>
        <v>0</v>
      </c>
      <c r="O42" s="12">
        <f t="shared" ref="O42" si="21">G42+K42</f>
        <v>0</v>
      </c>
    </row>
    <row r="43" spans="1:15" ht="15.95" customHeight="1" x14ac:dyDescent="0.25">
      <c r="A43" s="20" t="s">
        <v>84</v>
      </c>
      <c r="B43" s="21" t="s">
        <v>171</v>
      </c>
      <c r="C43" s="125"/>
      <c r="D43" s="23">
        <f>SUM(D41:D42)</f>
        <v>310.5</v>
      </c>
      <c r="E43" s="23">
        <f t="shared" ref="E43:G43" si="22">SUM(E41:E42)</f>
        <v>92.4</v>
      </c>
      <c r="F43" s="23">
        <f t="shared" si="22"/>
        <v>1.2</v>
      </c>
      <c r="G43" s="23">
        <f t="shared" si="22"/>
        <v>218.1</v>
      </c>
      <c r="H43" s="24">
        <f>SUM(H41:H42)</f>
        <v>-10</v>
      </c>
      <c r="I43" s="24">
        <f t="shared" ref="I43:K43" si="23">SUM(I41:I42)</f>
        <v>0</v>
      </c>
      <c r="J43" s="24">
        <f t="shared" si="23"/>
        <v>0</v>
      </c>
      <c r="K43" s="24">
        <f t="shared" si="23"/>
        <v>-10</v>
      </c>
      <c r="L43" s="21">
        <f t="shared" ref="L43" si="24">M43+O43</f>
        <v>300.5</v>
      </c>
      <c r="M43" s="21">
        <f t="shared" ref="M43:O43" si="25">SUM(M41:M42)</f>
        <v>92.4</v>
      </c>
      <c r="N43" s="21">
        <f t="shared" si="25"/>
        <v>1.2</v>
      </c>
      <c r="O43" s="21">
        <f t="shared" si="25"/>
        <v>208.1</v>
      </c>
    </row>
    <row r="44" spans="1:15" ht="15.95" customHeight="1" x14ac:dyDescent="0.25">
      <c r="A44" s="13" t="s">
        <v>85</v>
      </c>
      <c r="B44" s="572" t="s">
        <v>65</v>
      </c>
      <c r="C44" s="573"/>
      <c r="D44" s="573"/>
      <c r="E44" s="573"/>
      <c r="F44" s="573"/>
      <c r="G44" s="573"/>
      <c r="H44" s="573"/>
      <c r="I44" s="573"/>
      <c r="J44" s="573"/>
      <c r="K44" s="573"/>
      <c r="L44" s="573"/>
      <c r="M44" s="573"/>
      <c r="N44" s="573"/>
      <c r="O44" s="574"/>
    </row>
    <row r="45" spans="1:15" ht="15" customHeight="1" x14ac:dyDescent="0.25">
      <c r="A45" s="32" t="s">
        <v>86</v>
      </c>
      <c r="B45" s="29" t="s">
        <v>20</v>
      </c>
      <c r="C45" s="1">
        <v>10</v>
      </c>
      <c r="D45" s="16">
        <f>E45+G45</f>
        <v>163.4</v>
      </c>
      <c r="E45" s="16">
        <v>3.9</v>
      </c>
      <c r="F45" s="16">
        <v>2</v>
      </c>
      <c r="G45" s="16">
        <v>159.5</v>
      </c>
      <c r="H45" s="10">
        <f>I45+K45</f>
        <v>0</v>
      </c>
      <c r="I45" s="10"/>
      <c r="J45" s="10"/>
      <c r="K45" s="10"/>
      <c r="L45" s="12">
        <f>M45+O45</f>
        <v>163.4</v>
      </c>
      <c r="M45" s="12">
        <f t="shared" ref="M45" si="26">E45+I45</f>
        <v>3.9</v>
      </c>
      <c r="N45" s="12">
        <f t="shared" ref="N45" si="27">F45+J45</f>
        <v>2</v>
      </c>
      <c r="O45" s="12">
        <f t="shared" ref="O45" si="28">G45+K45</f>
        <v>159.5</v>
      </c>
    </row>
    <row r="46" spans="1:15" ht="15.95" customHeight="1" x14ac:dyDescent="0.25">
      <c r="A46" s="20" t="s">
        <v>87</v>
      </c>
      <c r="B46" s="21" t="s">
        <v>172</v>
      </c>
      <c r="C46" s="125"/>
      <c r="D46" s="23">
        <f t="shared" ref="D46:O46" si="29">SUM(D45:D45)</f>
        <v>163.4</v>
      </c>
      <c r="E46" s="23">
        <f t="shared" si="29"/>
        <v>3.9</v>
      </c>
      <c r="F46" s="23">
        <f t="shared" si="29"/>
        <v>2</v>
      </c>
      <c r="G46" s="23">
        <f t="shared" si="29"/>
        <v>159.5</v>
      </c>
      <c r="H46" s="24">
        <f t="shared" si="29"/>
        <v>0</v>
      </c>
      <c r="I46" s="24">
        <f t="shared" si="29"/>
        <v>0</v>
      </c>
      <c r="J46" s="24">
        <f t="shared" si="29"/>
        <v>0</v>
      </c>
      <c r="K46" s="24">
        <f t="shared" si="29"/>
        <v>0</v>
      </c>
      <c r="L46" s="21">
        <f t="shared" ref="L46" si="30">M46+O46</f>
        <v>163.4</v>
      </c>
      <c r="M46" s="21">
        <f t="shared" si="29"/>
        <v>3.9</v>
      </c>
      <c r="N46" s="21">
        <f t="shared" si="29"/>
        <v>2</v>
      </c>
      <c r="O46" s="21">
        <f t="shared" si="29"/>
        <v>159.5</v>
      </c>
    </row>
    <row r="47" spans="1:15" ht="15.95" customHeight="1" x14ac:dyDescent="0.25">
      <c r="A47" s="119" t="s">
        <v>88</v>
      </c>
      <c r="B47" s="126" t="s">
        <v>164</v>
      </c>
      <c r="C47" s="127"/>
      <c r="D47" s="23">
        <f>D22+D30+D33+D36+D39+D43+D46</f>
        <v>1627</v>
      </c>
      <c r="E47" s="23">
        <f>E23+E30+E33+E36+E39+E43+E46</f>
        <v>115.60000000000001</v>
      </c>
      <c r="F47" s="23">
        <f t="shared" ref="F47:O47" si="31">F23+F30+F33+F36+F39+F43+F46</f>
        <v>9.6999999999999993</v>
      </c>
      <c r="G47" s="23">
        <f t="shared" si="31"/>
        <v>1511.3999999999999</v>
      </c>
      <c r="H47" s="24">
        <f t="shared" si="31"/>
        <v>0</v>
      </c>
      <c r="I47" s="24">
        <f t="shared" si="31"/>
        <v>0</v>
      </c>
      <c r="J47" s="24">
        <f t="shared" si="31"/>
        <v>0</v>
      </c>
      <c r="K47" s="24">
        <f t="shared" si="31"/>
        <v>0</v>
      </c>
      <c r="L47" s="21">
        <f>L23+L30+L33+L36+L39+L43+L46</f>
        <v>1627</v>
      </c>
      <c r="M47" s="21">
        <f t="shared" si="31"/>
        <v>115.60000000000001</v>
      </c>
      <c r="N47" s="21">
        <f t="shared" si="31"/>
        <v>9.6999999999999993</v>
      </c>
      <c r="O47" s="21">
        <f t="shared" si="31"/>
        <v>1511.3999999999999</v>
      </c>
    </row>
    <row r="48" spans="1:15" x14ac:dyDescent="0.25">
      <c r="A48" s="6"/>
      <c r="B48" s="6"/>
      <c r="C48" s="51"/>
      <c r="D48" s="6"/>
      <c r="E48" s="6"/>
      <c r="F48" s="6"/>
      <c r="G48" s="6"/>
      <c r="H48" s="128"/>
      <c r="I48" s="128"/>
      <c r="J48" s="128"/>
      <c r="L48" s="6"/>
      <c r="M48" s="6"/>
      <c r="N48" s="6"/>
    </row>
    <row r="49" spans="1:17" x14ac:dyDescent="0.25">
      <c r="A49" s="6"/>
      <c r="B49" s="120"/>
      <c r="C49" s="129"/>
      <c r="D49" s="120"/>
      <c r="E49" s="120"/>
      <c r="F49" s="120"/>
      <c r="G49" s="120"/>
      <c r="H49" s="130"/>
      <c r="I49" s="130"/>
      <c r="J49" s="130"/>
      <c r="K49" s="130"/>
      <c r="L49" s="120"/>
      <c r="M49" s="120"/>
      <c r="N49" s="120"/>
      <c r="P49" s="68" t="s">
        <v>260</v>
      </c>
      <c r="Q49" s="69">
        <f>SUMIF(C22:C45,1,L22:L45)</f>
        <v>0</v>
      </c>
    </row>
    <row r="50" spans="1:17" x14ac:dyDescent="0.25">
      <c r="A50" s="6"/>
      <c r="B50" s="6"/>
      <c r="C50" s="51"/>
      <c r="D50" s="6"/>
      <c r="E50" s="6"/>
      <c r="F50" s="6"/>
      <c r="G50" s="6"/>
      <c r="H50" s="128"/>
      <c r="I50" s="128"/>
      <c r="J50" s="128"/>
      <c r="L50" s="6"/>
      <c r="M50" s="6"/>
      <c r="N50" s="6"/>
      <c r="P50" s="68" t="s">
        <v>261</v>
      </c>
      <c r="Q50" s="69">
        <f>SUMIF(C22:C45,2,L22:L45)</f>
        <v>0</v>
      </c>
    </row>
    <row r="51" spans="1:17" x14ac:dyDescent="0.25">
      <c r="A51" s="6"/>
      <c r="B51" s="6"/>
      <c r="C51" s="51"/>
      <c r="D51" s="6">
        <v>1627</v>
      </c>
      <c r="E51" s="6">
        <v>115.6</v>
      </c>
      <c r="F51" s="6">
        <v>9.6999999999999993</v>
      </c>
      <c r="G51" s="6">
        <v>1511.4</v>
      </c>
      <c r="H51" s="128"/>
      <c r="I51" s="128"/>
      <c r="J51" s="128"/>
      <c r="L51" s="6"/>
      <c r="M51" s="6"/>
      <c r="N51" s="6"/>
      <c r="O51" s="6"/>
      <c r="P51" s="68" t="s">
        <v>262</v>
      </c>
      <c r="Q51" s="69">
        <f>SUMIF(C22:C45,3,L22:L45)</f>
        <v>2.7</v>
      </c>
    </row>
    <row r="52" spans="1:17" x14ac:dyDescent="0.25">
      <c r="A52" s="6"/>
      <c r="B52" s="6"/>
      <c r="C52" s="51"/>
      <c r="D52" s="6"/>
      <c r="E52" s="6"/>
      <c r="F52" s="6"/>
      <c r="G52" s="6"/>
      <c r="H52" s="128"/>
      <c r="I52" s="128"/>
      <c r="J52" s="128"/>
      <c r="L52" s="6"/>
      <c r="M52" s="6"/>
      <c r="N52" s="6"/>
      <c r="P52" s="68" t="s">
        <v>263</v>
      </c>
      <c r="Q52" s="69">
        <f>SUMIF(C22:C45,4,L22:L45)</f>
        <v>622.5</v>
      </c>
    </row>
    <row r="53" spans="1:17" x14ac:dyDescent="0.25">
      <c r="A53" s="6"/>
      <c r="B53" s="6"/>
      <c r="C53" s="51"/>
      <c r="D53" s="6"/>
      <c r="E53" s="6"/>
      <c r="F53" s="6"/>
      <c r="G53" s="6"/>
      <c r="H53" s="128"/>
      <c r="I53" s="128"/>
      <c r="J53" s="128"/>
      <c r="L53" s="6"/>
      <c r="M53" s="6"/>
      <c r="N53" s="6"/>
      <c r="P53" s="68" t="s">
        <v>266</v>
      </c>
      <c r="Q53" s="69">
        <f>SUMIF(C22:C45,5,L22:L45)</f>
        <v>88.2</v>
      </c>
    </row>
    <row r="54" spans="1:17" x14ac:dyDescent="0.25">
      <c r="A54" s="6"/>
      <c r="B54" s="6"/>
      <c r="C54" s="51"/>
      <c r="D54" s="6"/>
      <c r="E54" s="6"/>
      <c r="F54" s="6"/>
      <c r="G54" s="6"/>
      <c r="H54" s="128"/>
      <c r="I54" s="128"/>
      <c r="J54" s="128"/>
      <c r="L54" s="6"/>
      <c r="M54" s="6"/>
      <c r="N54" s="6"/>
      <c r="P54" s="68" t="s">
        <v>264</v>
      </c>
      <c r="Q54" s="69">
        <f>SUMIF(C22:C45,6,L22:L45)</f>
        <v>220.5</v>
      </c>
    </row>
    <row r="55" spans="1:17" x14ac:dyDescent="0.25">
      <c r="A55" s="6"/>
      <c r="B55" s="6"/>
      <c r="C55" s="51"/>
      <c r="D55" s="6"/>
      <c r="E55" s="6"/>
      <c r="F55" s="6"/>
      <c r="G55" s="6"/>
      <c r="H55" s="128"/>
      <c r="I55" s="128"/>
      <c r="J55" s="128"/>
      <c r="L55" s="6"/>
      <c r="M55" s="6"/>
      <c r="N55" s="6"/>
      <c r="P55" s="68" t="s">
        <v>265</v>
      </c>
      <c r="Q55" s="69">
        <f>SUMIF(C22:C45,7,L22:L45)</f>
        <v>12.2</v>
      </c>
    </row>
    <row r="56" spans="1:17" x14ac:dyDescent="0.25">
      <c r="A56" s="6"/>
      <c r="B56" s="6"/>
      <c r="C56" s="51"/>
      <c r="D56" s="6"/>
      <c r="E56" s="6"/>
      <c r="F56" s="6"/>
      <c r="G56" s="6"/>
      <c r="H56" s="128"/>
      <c r="I56" s="128"/>
      <c r="J56" s="128"/>
      <c r="L56" s="6"/>
      <c r="M56" s="6"/>
      <c r="N56" s="6"/>
      <c r="P56" s="68" t="s">
        <v>267</v>
      </c>
      <c r="Q56" s="69">
        <f>SUMIF(C22:C45,8,L22:L45)</f>
        <v>300.5</v>
      </c>
    </row>
    <row r="57" spans="1:17" x14ac:dyDescent="0.25">
      <c r="A57" s="6"/>
      <c r="B57" s="6"/>
      <c r="C57" s="51"/>
      <c r="D57" s="6"/>
      <c r="E57" s="6"/>
      <c r="F57" s="6"/>
      <c r="G57" s="6"/>
      <c r="H57" s="128"/>
      <c r="I57" s="128"/>
      <c r="J57" s="128"/>
      <c r="L57" s="6"/>
      <c r="M57" s="6"/>
      <c r="N57" s="6"/>
      <c r="P57" s="68" t="s">
        <v>268</v>
      </c>
      <c r="Q57" s="69">
        <f>SUMIF(C22:C45,9,L22:L45)</f>
        <v>217</v>
      </c>
    </row>
    <row r="58" spans="1:17" x14ac:dyDescent="0.25">
      <c r="A58" s="6"/>
      <c r="B58" s="6"/>
      <c r="C58" s="51"/>
      <c r="D58" s="6"/>
      <c r="E58" s="6"/>
      <c r="F58" s="6"/>
      <c r="G58" s="6"/>
      <c r="H58" s="128"/>
      <c r="I58" s="128"/>
      <c r="J58" s="128"/>
      <c r="L58" s="6"/>
      <c r="M58" s="6"/>
      <c r="N58" s="6"/>
      <c r="P58" s="68" t="s">
        <v>269</v>
      </c>
      <c r="Q58" s="69">
        <f>SUMIF(C22:C45,10,L22:L45)</f>
        <v>163.4</v>
      </c>
    </row>
    <row r="59" spans="1:17" x14ac:dyDescent="0.25">
      <c r="A59" s="6"/>
      <c r="B59" s="6"/>
      <c r="C59" s="51"/>
      <c r="D59" s="6"/>
      <c r="E59" s="6"/>
      <c r="F59" s="6"/>
      <c r="G59" s="6"/>
      <c r="H59" s="128"/>
      <c r="I59" s="128"/>
      <c r="J59" s="128"/>
      <c r="L59" s="6"/>
      <c r="M59" s="6"/>
      <c r="N59" s="6"/>
      <c r="P59" s="73" t="s">
        <v>164</v>
      </c>
      <c r="Q59" s="74">
        <f>SUM(Q49:Q58)</f>
        <v>1627.0000000000002</v>
      </c>
    </row>
    <row r="60" spans="1:17" x14ac:dyDescent="0.25">
      <c r="A60" s="6"/>
      <c r="B60" s="6"/>
      <c r="C60" s="51"/>
      <c r="D60" s="6"/>
      <c r="E60" s="6"/>
      <c r="F60" s="6"/>
      <c r="G60" s="6"/>
      <c r="H60" s="128"/>
      <c r="I60" s="128"/>
      <c r="J60" s="128"/>
      <c r="L60" s="6"/>
      <c r="M60" s="6"/>
      <c r="N60" s="6"/>
      <c r="P60" s="75"/>
      <c r="Q60" s="75">
        <f>Q59-L47</f>
        <v>0</v>
      </c>
    </row>
    <row r="61" spans="1:17" x14ac:dyDescent="0.25">
      <c r="A61" s="6"/>
      <c r="B61" s="6"/>
      <c r="C61" s="51"/>
      <c r="D61" s="6"/>
      <c r="E61" s="6"/>
      <c r="F61" s="6"/>
      <c r="G61" s="6"/>
      <c r="H61" s="128"/>
      <c r="I61" s="128"/>
      <c r="J61" s="128"/>
      <c r="L61" s="6"/>
      <c r="M61" s="6"/>
      <c r="N61" s="6"/>
    </row>
    <row r="62" spans="1:17" x14ac:dyDescent="0.25">
      <c r="A62" s="6"/>
      <c r="B62" s="6"/>
      <c r="C62" s="51"/>
      <c r="D62" s="6"/>
      <c r="E62" s="6"/>
      <c r="F62" s="6"/>
      <c r="G62" s="6"/>
      <c r="H62" s="128"/>
      <c r="I62" s="128"/>
      <c r="J62" s="128"/>
      <c r="L62" s="6"/>
      <c r="M62" s="6"/>
      <c r="N62" s="6"/>
    </row>
    <row r="63" spans="1:17" x14ac:dyDescent="0.25">
      <c r="A63" s="6"/>
      <c r="B63" s="6"/>
      <c r="C63" s="51"/>
      <c r="D63" s="6"/>
      <c r="E63" s="6"/>
      <c r="F63" s="6"/>
      <c r="G63" s="6"/>
      <c r="H63" s="128"/>
      <c r="I63" s="128"/>
      <c r="J63" s="128"/>
      <c r="L63" s="6"/>
      <c r="M63" s="6"/>
      <c r="N63" s="6"/>
    </row>
    <row r="64" spans="1:17" x14ac:dyDescent="0.25">
      <c r="A64" s="6"/>
      <c r="B64" s="6"/>
      <c r="C64" s="51"/>
      <c r="D64" s="6"/>
      <c r="E64" s="6"/>
      <c r="F64" s="6"/>
      <c r="G64" s="6"/>
      <c r="H64" s="128"/>
      <c r="I64" s="128"/>
      <c r="J64" s="128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128"/>
      <c r="I65" s="128"/>
      <c r="J65" s="128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128"/>
      <c r="I66" s="128"/>
      <c r="J66" s="128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128"/>
      <c r="I67" s="128"/>
      <c r="J67" s="128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128"/>
      <c r="I68" s="128"/>
      <c r="J68" s="128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128"/>
      <c r="I69" s="128"/>
      <c r="J69" s="128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128"/>
      <c r="I70" s="128"/>
      <c r="J70" s="128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128"/>
      <c r="I71" s="128"/>
      <c r="J71" s="128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128"/>
      <c r="I72" s="128"/>
      <c r="J72" s="128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128"/>
      <c r="I73" s="128"/>
      <c r="J73" s="128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128"/>
      <c r="I74" s="128"/>
      <c r="J74" s="128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128"/>
      <c r="I75" s="128"/>
      <c r="J75" s="128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128"/>
      <c r="I76" s="128"/>
      <c r="J76" s="128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128"/>
      <c r="I77" s="128"/>
      <c r="J77" s="128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128"/>
      <c r="I78" s="128"/>
      <c r="J78" s="128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128"/>
      <c r="I79" s="128"/>
      <c r="J79" s="128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128"/>
      <c r="I80" s="128"/>
      <c r="J80" s="128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128"/>
      <c r="I81" s="128"/>
      <c r="J81" s="128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128"/>
      <c r="I82" s="128"/>
      <c r="J82" s="128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128"/>
      <c r="I83" s="128"/>
      <c r="J83" s="128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128"/>
      <c r="I84" s="128"/>
      <c r="J84" s="128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128"/>
      <c r="I85" s="128"/>
      <c r="J85" s="128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128"/>
      <c r="I86" s="128"/>
      <c r="J86" s="128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128"/>
      <c r="I87" s="128"/>
      <c r="J87" s="128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128"/>
      <c r="I88" s="128"/>
      <c r="J88" s="128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128"/>
      <c r="I89" s="128"/>
      <c r="J89" s="128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128"/>
      <c r="I90" s="128"/>
      <c r="J90" s="128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128"/>
      <c r="I91" s="128"/>
      <c r="J91" s="128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128"/>
      <c r="I92" s="128"/>
      <c r="J92" s="128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128"/>
      <c r="I93" s="128"/>
      <c r="J93" s="128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128"/>
      <c r="I94" s="128"/>
      <c r="J94" s="128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128"/>
      <c r="I95" s="128"/>
      <c r="J95" s="128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128"/>
      <c r="I96" s="128"/>
      <c r="J96" s="128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128"/>
      <c r="I97" s="128"/>
      <c r="J97" s="128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128"/>
      <c r="I98" s="128"/>
      <c r="J98" s="128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128"/>
      <c r="I99" s="128"/>
      <c r="J99" s="128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128"/>
      <c r="I100" s="128"/>
      <c r="J100" s="128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128"/>
      <c r="I101" s="128"/>
      <c r="J101" s="128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128"/>
      <c r="I102" s="128"/>
      <c r="J102" s="128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128"/>
      <c r="I103" s="128"/>
      <c r="J103" s="128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128"/>
      <c r="I104" s="128"/>
      <c r="J104" s="128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128"/>
      <c r="I105" s="128"/>
      <c r="J105" s="128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128"/>
      <c r="I106" s="128"/>
      <c r="J106" s="128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128"/>
      <c r="I107" s="128"/>
      <c r="J107" s="128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128"/>
      <c r="I108" s="128"/>
      <c r="J108" s="128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128"/>
      <c r="I109" s="128"/>
      <c r="J109" s="128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128"/>
      <c r="I110" s="128"/>
      <c r="J110" s="128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128"/>
      <c r="I111" s="128"/>
      <c r="J111" s="128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128"/>
      <c r="I112" s="128"/>
      <c r="J112" s="128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128"/>
      <c r="I113" s="128"/>
      <c r="J113" s="128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128"/>
      <c r="I114" s="128"/>
      <c r="J114" s="128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128"/>
      <c r="I115" s="128"/>
      <c r="J115" s="128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128"/>
      <c r="I116" s="128"/>
      <c r="J116" s="128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128"/>
      <c r="I117" s="128"/>
      <c r="J117" s="128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128"/>
      <c r="I118" s="128"/>
      <c r="J118" s="128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128"/>
      <c r="I119" s="128"/>
      <c r="J119" s="128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128"/>
      <c r="I120" s="128"/>
      <c r="J120" s="128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128"/>
      <c r="I121" s="128"/>
      <c r="J121" s="128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128"/>
      <c r="I122" s="128"/>
      <c r="J122" s="128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128"/>
      <c r="I123" s="128"/>
      <c r="J123" s="128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128"/>
      <c r="I124" s="128"/>
      <c r="J124" s="128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128"/>
      <c r="I125" s="128"/>
      <c r="J125" s="128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128"/>
      <c r="I126" s="128"/>
      <c r="J126" s="128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128"/>
      <c r="I127" s="128"/>
      <c r="J127" s="128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128"/>
      <c r="I128" s="128"/>
      <c r="J128" s="128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128"/>
      <c r="I129" s="128"/>
      <c r="J129" s="128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128"/>
      <c r="I130" s="128"/>
      <c r="J130" s="128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128"/>
      <c r="I131" s="128"/>
      <c r="J131" s="128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128"/>
      <c r="I132" s="128"/>
      <c r="J132" s="128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128"/>
      <c r="I133" s="128"/>
      <c r="J133" s="128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128"/>
      <c r="I134" s="128"/>
      <c r="J134" s="128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128"/>
      <c r="I135" s="128"/>
      <c r="J135" s="128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128"/>
      <c r="I136" s="128"/>
      <c r="J136" s="128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128"/>
      <c r="I137" s="128"/>
      <c r="J137" s="128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128"/>
      <c r="I138" s="128"/>
      <c r="J138" s="128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128"/>
      <c r="I139" s="128"/>
      <c r="J139" s="128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128"/>
      <c r="I140" s="128"/>
      <c r="J140" s="128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128"/>
      <c r="I141" s="128"/>
      <c r="J141" s="128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128"/>
      <c r="I142" s="128"/>
      <c r="J142" s="128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128"/>
      <c r="I143" s="128"/>
      <c r="J143" s="128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128"/>
      <c r="I144" s="128"/>
      <c r="J144" s="128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128"/>
      <c r="I145" s="128"/>
      <c r="J145" s="128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128"/>
      <c r="I146" s="128"/>
      <c r="J146" s="128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128"/>
      <c r="I147" s="128"/>
      <c r="J147" s="128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128"/>
      <c r="I148" s="128"/>
      <c r="J148" s="128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128"/>
      <c r="I149" s="128"/>
      <c r="J149" s="128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128"/>
      <c r="I150" s="128"/>
      <c r="J150" s="128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128"/>
      <c r="I151" s="128"/>
      <c r="J151" s="128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128"/>
      <c r="I152" s="128"/>
      <c r="J152" s="128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128"/>
      <c r="I153" s="128"/>
      <c r="J153" s="128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128"/>
      <c r="I154" s="128"/>
      <c r="J154" s="128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128"/>
      <c r="I155" s="128"/>
      <c r="J155" s="128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128"/>
      <c r="I156" s="128"/>
      <c r="J156" s="128"/>
      <c r="L156" s="6"/>
      <c r="M156" s="6"/>
      <c r="N156" s="6"/>
    </row>
    <row r="157" spans="1:14" x14ac:dyDescent="0.25">
      <c r="C157" s="52"/>
    </row>
    <row r="158" spans="1:14" x14ac:dyDescent="0.25">
      <c r="C158" s="52"/>
    </row>
    <row r="159" spans="1:14" x14ac:dyDescent="0.25">
      <c r="C159" s="52"/>
    </row>
    <row r="160" spans="1:14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</sheetData>
  <mergeCells count="25">
    <mergeCell ref="B44:O44"/>
    <mergeCell ref="B37:O37"/>
    <mergeCell ref="B31:O31"/>
    <mergeCell ref="E19:F19"/>
    <mergeCell ref="B40:O40"/>
    <mergeCell ref="B24:O24"/>
    <mergeCell ref="B34:O34"/>
    <mergeCell ref="I19:J19"/>
    <mergeCell ref="C18:C20"/>
    <mergeCell ref="O19:O20"/>
    <mergeCell ref="B18:B20"/>
    <mergeCell ref="D18:D20"/>
    <mergeCell ref="G19:G20"/>
    <mergeCell ref="E18:G18"/>
    <mergeCell ref="H18:H20"/>
    <mergeCell ref="B21:O21"/>
    <mergeCell ref="C5:O5"/>
    <mergeCell ref="C6:O6"/>
    <mergeCell ref="L18:L20"/>
    <mergeCell ref="M18:O18"/>
    <mergeCell ref="M19:N19"/>
    <mergeCell ref="I18:K18"/>
    <mergeCell ref="K19:K20"/>
    <mergeCell ref="A16:O16"/>
    <mergeCell ref="A18:A20"/>
  </mergeCells>
  <pageMargins left="1.1811023622047245" right="0.39370078740157483" top="0.74803149606299213" bottom="0.78740157480314965" header="0.31496062992125984" footer="0.31496062992125984"/>
  <pageSetup paperSize="9" scale="9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20"/>
  <sheetViews>
    <sheetView showZeros="0" zoomScaleNormal="100" workbookViewId="0">
      <selection activeCell="B6" sqref="B6:O6"/>
    </sheetView>
  </sheetViews>
  <sheetFormatPr defaultColWidth="9.140625"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11.425781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21" x14ac:dyDescent="0.25">
      <c r="B1" s="686" t="s">
        <v>281</v>
      </c>
      <c r="C1" s="686"/>
      <c r="D1" s="686"/>
      <c r="E1" s="686"/>
      <c r="F1" s="686"/>
      <c r="G1" s="686"/>
      <c r="H1" s="686"/>
      <c r="I1" s="686"/>
      <c r="J1" s="686"/>
      <c r="K1" s="686"/>
      <c r="L1" s="686"/>
      <c r="M1" s="686"/>
      <c r="N1" s="686"/>
      <c r="O1" s="686"/>
    </row>
    <row r="2" spans="1:21" x14ac:dyDescent="0.25">
      <c r="B2" s="686" t="s">
        <v>388</v>
      </c>
      <c r="C2" s="686"/>
      <c r="D2" s="686"/>
      <c r="E2" s="686"/>
      <c r="F2" s="686"/>
      <c r="G2" s="686"/>
      <c r="H2" s="686"/>
      <c r="I2" s="686"/>
      <c r="J2" s="686"/>
      <c r="K2" s="686"/>
      <c r="L2" s="686"/>
      <c r="M2" s="686"/>
      <c r="N2" s="686"/>
      <c r="O2" s="686"/>
    </row>
    <row r="3" spans="1:21" x14ac:dyDescent="0.25">
      <c r="B3" s="686" t="s">
        <v>534</v>
      </c>
      <c r="C3" s="686"/>
      <c r="D3" s="686"/>
      <c r="E3" s="686"/>
      <c r="F3" s="686"/>
      <c r="G3" s="686"/>
      <c r="H3" s="686"/>
      <c r="I3" s="686"/>
      <c r="J3" s="686"/>
      <c r="K3" s="686"/>
      <c r="L3" s="686"/>
      <c r="M3" s="686"/>
      <c r="N3" s="686"/>
      <c r="O3" s="686"/>
    </row>
    <row r="4" spans="1:21" x14ac:dyDescent="0.25">
      <c r="B4" s="686" t="s">
        <v>300</v>
      </c>
      <c r="C4" s="686"/>
      <c r="D4" s="686"/>
      <c r="E4" s="686"/>
      <c r="F4" s="686"/>
      <c r="G4" s="686"/>
      <c r="H4" s="686"/>
      <c r="I4" s="686"/>
      <c r="J4" s="686"/>
      <c r="K4" s="686"/>
      <c r="L4" s="686"/>
      <c r="M4" s="686"/>
      <c r="N4" s="686"/>
      <c r="O4" s="686"/>
    </row>
    <row r="5" spans="1:21" ht="13.5" customHeight="1" x14ac:dyDescent="0.25">
      <c r="B5" s="627" t="s">
        <v>568</v>
      </c>
      <c r="C5" s="627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7"/>
    </row>
    <row r="6" spans="1:21" ht="15" customHeight="1" x14ac:dyDescent="0.25">
      <c r="B6" s="627" t="s">
        <v>572</v>
      </c>
      <c r="C6" s="627"/>
      <c r="D6" s="627"/>
      <c r="E6" s="627"/>
      <c r="F6" s="627"/>
      <c r="G6" s="627"/>
      <c r="H6" s="627"/>
      <c r="I6" s="627"/>
      <c r="J6" s="627"/>
      <c r="K6" s="627"/>
      <c r="L6" s="627"/>
      <c r="M6" s="627"/>
      <c r="N6" s="627"/>
      <c r="O6" s="627"/>
    </row>
    <row r="7" spans="1:21" ht="13.5" hidden="1" customHeight="1" x14ac:dyDescent="0.25">
      <c r="B7" s="687" t="s">
        <v>368</v>
      </c>
      <c r="C7" s="687"/>
      <c r="D7" s="687"/>
      <c r="E7" s="687"/>
      <c r="F7" s="687"/>
      <c r="G7" s="687"/>
      <c r="H7" s="687"/>
      <c r="I7" s="687"/>
      <c r="J7" s="687"/>
      <c r="K7" s="687"/>
      <c r="L7" s="687"/>
      <c r="M7" s="687"/>
      <c r="N7" s="687"/>
      <c r="O7" s="687"/>
    </row>
    <row r="8" spans="1:21" ht="15" hidden="1" customHeight="1" x14ac:dyDescent="0.25">
      <c r="B8" s="687" t="s">
        <v>369</v>
      </c>
      <c r="C8" s="687"/>
      <c r="D8" s="687"/>
      <c r="E8" s="687"/>
      <c r="F8" s="687"/>
      <c r="G8" s="687"/>
      <c r="H8" s="687"/>
      <c r="I8" s="687"/>
      <c r="J8" s="687"/>
      <c r="K8" s="687"/>
      <c r="L8" s="687"/>
      <c r="M8" s="687"/>
      <c r="N8" s="687"/>
      <c r="O8" s="687"/>
    </row>
    <row r="9" spans="1:21" ht="15" hidden="1" customHeight="1" x14ac:dyDescent="0.25">
      <c r="B9" s="687" t="s">
        <v>368</v>
      </c>
      <c r="C9" s="687"/>
      <c r="D9" s="687"/>
      <c r="E9" s="687"/>
      <c r="F9" s="687"/>
      <c r="G9" s="687"/>
      <c r="H9" s="687"/>
      <c r="I9" s="687"/>
      <c r="J9" s="687"/>
      <c r="K9" s="687"/>
      <c r="L9" s="687"/>
      <c r="M9" s="687"/>
      <c r="N9" s="687"/>
      <c r="O9" s="687"/>
    </row>
    <row r="10" spans="1:21" ht="15" hidden="1" customHeight="1" x14ac:dyDescent="0.25">
      <c r="B10" s="687" t="s">
        <v>369</v>
      </c>
      <c r="C10" s="687"/>
      <c r="D10" s="687"/>
      <c r="E10" s="687"/>
      <c r="F10" s="687"/>
      <c r="G10" s="687"/>
      <c r="H10" s="687"/>
      <c r="I10" s="687"/>
      <c r="J10" s="687"/>
      <c r="K10" s="687"/>
      <c r="L10" s="687"/>
      <c r="M10" s="687"/>
      <c r="N10" s="687"/>
      <c r="O10" s="687"/>
    </row>
    <row r="11" spans="1:21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21" x14ac:dyDescent="0.25">
      <c r="A12" s="592" t="s">
        <v>511</v>
      </c>
      <c r="B12" s="592"/>
      <c r="C12" s="592"/>
      <c r="D12" s="592"/>
      <c r="E12" s="592"/>
      <c r="F12" s="592"/>
      <c r="G12" s="592"/>
      <c r="H12" s="592"/>
      <c r="I12" s="592"/>
      <c r="J12" s="592"/>
      <c r="K12" s="592"/>
      <c r="L12" s="592"/>
      <c r="M12" s="592"/>
      <c r="N12" s="592"/>
      <c r="O12" s="592"/>
    </row>
    <row r="13" spans="1:21" x14ac:dyDescent="0.25">
      <c r="A13" s="389"/>
      <c r="B13" s="389"/>
      <c r="C13" s="389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327</v>
      </c>
    </row>
    <row r="14" spans="1:21" x14ac:dyDescent="0.25">
      <c r="A14" s="682" t="s">
        <v>5</v>
      </c>
      <c r="B14" s="587" t="s">
        <v>301</v>
      </c>
      <c r="C14" s="587" t="s">
        <v>52</v>
      </c>
      <c r="D14" s="582" t="s">
        <v>289</v>
      </c>
      <c r="E14" s="610" t="s">
        <v>185</v>
      </c>
      <c r="F14" s="610"/>
      <c r="G14" s="610"/>
      <c r="H14" s="595" t="s">
        <v>291</v>
      </c>
      <c r="I14" s="616" t="s">
        <v>185</v>
      </c>
      <c r="J14" s="616"/>
      <c r="K14" s="616"/>
      <c r="L14" s="575" t="s">
        <v>0</v>
      </c>
      <c r="M14" s="575" t="s">
        <v>185</v>
      </c>
      <c r="N14" s="575"/>
      <c r="O14" s="575"/>
    </row>
    <row r="15" spans="1:21" x14ac:dyDescent="0.25">
      <c r="A15" s="682"/>
      <c r="B15" s="587"/>
      <c r="C15" s="587"/>
      <c r="D15" s="582"/>
      <c r="E15" s="610" t="s">
        <v>1</v>
      </c>
      <c r="F15" s="610"/>
      <c r="G15" s="582" t="s">
        <v>2</v>
      </c>
      <c r="H15" s="595"/>
      <c r="I15" s="616" t="s">
        <v>1</v>
      </c>
      <c r="J15" s="616"/>
      <c r="K15" s="595" t="s">
        <v>2</v>
      </c>
      <c r="L15" s="575"/>
      <c r="M15" s="575" t="s">
        <v>1</v>
      </c>
      <c r="N15" s="575"/>
      <c r="O15" s="587" t="s">
        <v>2</v>
      </c>
    </row>
    <row r="16" spans="1:21" ht="29.25" customHeight="1" x14ac:dyDescent="0.25">
      <c r="A16" s="682"/>
      <c r="B16" s="587"/>
      <c r="C16" s="587"/>
      <c r="D16" s="582"/>
      <c r="E16" s="388" t="s">
        <v>3</v>
      </c>
      <c r="F16" s="386" t="s">
        <v>4</v>
      </c>
      <c r="G16" s="582"/>
      <c r="H16" s="595"/>
      <c r="I16" s="387" t="s">
        <v>3</v>
      </c>
      <c r="J16" s="384" t="s">
        <v>4</v>
      </c>
      <c r="K16" s="595"/>
      <c r="L16" s="575"/>
      <c r="M16" s="385" t="s">
        <v>3</v>
      </c>
      <c r="N16" s="383" t="s">
        <v>4</v>
      </c>
      <c r="O16" s="587"/>
      <c r="U16" s="553"/>
    </row>
    <row r="17" spans="1:15" ht="18" customHeight="1" x14ac:dyDescent="0.25">
      <c r="A17" s="5" t="s">
        <v>68</v>
      </c>
      <c r="B17" s="688" t="s">
        <v>428</v>
      </c>
      <c r="C17" s="689"/>
      <c r="D17" s="689"/>
      <c r="E17" s="689"/>
      <c r="F17" s="689"/>
      <c r="G17" s="689"/>
      <c r="H17" s="689"/>
      <c r="I17" s="689"/>
      <c r="J17" s="689"/>
      <c r="K17" s="689"/>
      <c r="L17" s="689"/>
      <c r="M17" s="689"/>
      <c r="N17" s="689"/>
      <c r="O17" s="690"/>
    </row>
    <row r="18" spans="1:15" ht="15.75" customHeight="1" x14ac:dyDescent="0.25">
      <c r="A18" s="5" t="s">
        <v>174</v>
      </c>
      <c r="B18" s="572" t="s">
        <v>6</v>
      </c>
      <c r="C18" s="573"/>
      <c r="D18" s="573"/>
      <c r="E18" s="573"/>
      <c r="F18" s="573"/>
      <c r="G18" s="573"/>
      <c r="H18" s="573"/>
      <c r="I18" s="573"/>
      <c r="J18" s="573"/>
      <c r="K18" s="573"/>
      <c r="L18" s="573"/>
      <c r="M18" s="573"/>
      <c r="N18" s="573"/>
      <c r="O18" s="574"/>
    </row>
    <row r="19" spans="1:15" ht="15" customHeight="1" x14ac:dyDescent="0.25">
      <c r="A19" s="5" t="s">
        <v>69</v>
      </c>
      <c r="B19" s="29" t="s">
        <v>20</v>
      </c>
      <c r="C19" s="15"/>
      <c r="D19" s="16">
        <f t="shared" ref="D19:D23" si="0">E19+G19</f>
        <v>386</v>
      </c>
      <c r="E19" s="16">
        <f>E20+E21+E22+E23</f>
        <v>347.6</v>
      </c>
      <c r="F19" s="16">
        <f t="shared" ref="F19:G19" si="1">F20+F21+F22+F23</f>
        <v>0</v>
      </c>
      <c r="G19" s="16">
        <f t="shared" si="1"/>
        <v>38.4</v>
      </c>
      <c r="H19" s="10">
        <f t="shared" ref="H19" si="2">I19+K19</f>
        <v>0</v>
      </c>
      <c r="I19" s="10">
        <f>I20+I21+I22+I23</f>
        <v>0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386</v>
      </c>
      <c r="M19" s="12">
        <f t="shared" si="4"/>
        <v>347.6</v>
      </c>
      <c r="N19" s="12">
        <f t="shared" si="4"/>
        <v>0</v>
      </c>
      <c r="O19" s="12">
        <f t="shared" si="4"/>
        <v>38.4</v>
      </c>
    </row>
    <row r="20" spans="1:15" ht="15" customHeight="1" x14ac:dyDescent="0.25">
      <c r="A20" s="19"/>
      <c r="B20" s="78"/>
      <c r="C20" s="373" t="s">
        <v>9</v>
      </c>
      <c r="D20" s="16">
        <f t="shared" si="0"/>
        <v>113.19999999999999</v>
      </c>
      <c r="E20" s="16">
        <v>77.599999999999994</v>
      </c>
      <c r="F20" s="16"/>
      <c r="G20" s="16">
        <v>35.6</v>
      </c>
      <c r="H20" s="10"/>
      <c r="I20" s="10"/>
      <c r="J20" s="10"/>
      <c r="K20" s="10"/>
      <c r="L20" s="12">
        <f t="shared" si="4"/>
        <v>113.19999999999999</v>
      </c>
      <c r="M20" s="12">
        <f t="shared" si="4"/>
        <v>77.599999999999994</v>
      </c>
      <c r="N20" s="12">
        <f t="shared" si="4"/>
        <v>0</v>
      </c>
      <c r="O20" s="12">
        <f t="shared" si="4"/>
        <v>35.6</v>
      </c>
    </row>
    <row r="21" spans="1:15" ht="15" customHeight="1" x14ac:dyDescent="0.25">
      <c r="A21" s="19"/>
      <c r="B21" s="78"/>
      <c r="C21" s="373" t="s">
        <v>25</v>
      </c>
      <c r="D21" s="16">
        <f t="shared" si="0"/>
        <v>267.10000000000002</v>
      </c>
      <c r="E21" s="16">
        <v>267.10000000000002</v>
      </c>
      <c r="F21" s="16"/>
      <c r="G21" s="16"/>
      <c r="H21" s="10"/>
      <c r="I21" s="10"/>
      <c r="J21" s="10"/>
      <c r="K21" s="10"/>
      <c r="L21" s="12">
        <f t="shared" si="4"/>
        <v>267.10000000000002</v>
      </c>
      <c r="M21" s="12">
        <f t="shared" si="4"/>
        <v>267.10000000000002</v>
      </c>
      <c r="N21" s="12">
        <f t="shared" si="4"/>
        <v>0</v>
      </c>
      <c r="O21" s="12">
        <f t="shared" si="4"/>
        <v>0</v>
      </c>
    </row>
    <row r="22" spans="1:15" s="96" customFormat="1" ht="15" customHeight="1" x14ac:dyDescent="0.25">
      <c r="A22" s="295"/>
      <c r="B22" s="296"/>
      <c r="C22" s="15" t="s">
        <v>22</v>
      </c>
      <c r="D22" s="16">
        <f t="shared" si="0"/>
        <v>5.6999999999999993</v>
      </c>
      <c r="E22" s="16">
        <v>2.9</v>
      </c>
      <c r="F22" s="16"/>
      <c r="G22" s="16">
        <v>2.8</v>
      </c>
      <c r="H22" s="10">
        <f>I22+K22</f>
        <v>0</v>
      </c>
      <c r="I22" s="10"/>
      <c r="J22" s="10"/>
      <c r="K22" s="10"/>
      <c r="L22" s="12">
        <f t="shared" si="4"/>
        <v>5.6999999999999993</v>
      </c>
      <c r="M22" s="12">
        <f t="shared" si="4"/>
        <v>2.9</v>
      </c>
      <c r="N22" s="12">
        <f t="shared" si="4"/>
        <v>0</v>
      </c>
      <c r="O22" s="12">
        <f t="shared" si="4"/>
        <v>2.8</v>
      </c>
    </row>
    <row r="23" spans="1:15" s="96" customFormat="1" ht="15" hidden="1" customHeight="1" x14ac:dyDescent="0.25">
      <c r="A23" s="295"/>
      <c r="B23" s="296"/>
      <c r="C23" s="38" t="s">
        <v>30</v>
      </c>
      <c r="D23" s="16">
        <f t="shared" si="0"/>
        <v>0</v>
      </c>
      <c r="E23" s="16"/>
      <c r="F23" s="16"/>
      <c r="G23" s="16"/>
      <c r="H23" s="10"/>
      <c r="I23" s="10"/>
      <c r="J23" s="10"/>
      <c r="K23" s="10"/>
      <c r="L23" s="12">
        <f t="shared" si="4"/>
        <v>0</v>
      </c>
      <c r="M23" s="12">
        <f t="shared" ref="M23" si="5">E23+I23</f>
        <v>0</v>
      </c>
      <c r="N23" s="12">
        <f t="shared" ref="N23" si="6">F23+J23</f>
        <v>0</v>
      </c>
      <c r="O23" s="12">
        <f t="shared" ref="O23" si="7">G23+K23</f>
        <v>0</v>
      </c>
    </row>
    <row r="24" spans="1:15" ht="15" customHeight="1" x14ac:dyDescent="0.25">
      <c r="A24" s="20" t="s">
        <v>70</v>
      </c>
      <c r="B24" s="21" t="s">
        <v>166</v>
      </c>
      <c r="C24" s="28"/>
      <c r="D24" s="256">
        <f>E24+G24</f>
        <v>386</v>
      </c>
      <c r="E24" s="23">
        <f>E19</f>
        <v>347.6</v>
      </c>
      <c r="F24" s="23">
        <f>F19</f>
        <v>0</v>
      </c>
      <c r="G24" s="23">
        <f>G19</f>
        <v>38.4</v>
      </c>
      <c r="H24" s="24">
        <f t="shared" ref="H24" si="8">I24+K24</f>
        <v>0</v>
      </c>
      <c r="I24" s="24">
        <f>I19</f>
        <v>0</v>
      </c>
      <c r="J24" s="24">
        <f>J19</f>
        <v>0</v>
      </c>
      <c r="K24" s="24">
        <f>K19</f>
        <v>0</v>
      </c>
      <c r="L24" s="21">
        <f t="shared" ref="L24" si="9">M24+O24</f>
        <v>386</v>
      </c>
      <c r="M24" s="21">
        <f>M19</f>
        <v>347.6</v>
      </c>
      <c r="N24" s="21">
        <f>N19</f>
        <v>0</v>
      </c>
      <c r="O24" s="21">
        <f>O19</f>
        <v>38.4</v>
      </c>
    </row>
    <row r="25" spans="1:15" ht="18.75" customHeight="1" x14ac:dyDescent="0.25">
      <c r="A25" s="19" t="s">
        <v>71</v>
      </c>
      <c r="B25" s="572" t="s">
        <v>57</v>
      </c>
      <c r="C25" s="573"/>
      <c r="D25" s="573"/>
      <c r="E25" s="573"/>
      <c r="F25" s="573"/>
      <c r="G25" s="573"/>
      <c r="H25" s="573"/>
      <c r="I25" s="573"/>
      <c r="J25" s="573"/>
      <c r="K25" s="573"/>
      <c r="L25" s="573"/>
      <c r="M25" s="573"/>
      <c r="N25" s="573"/>
      <c r="O25" s="574"/>
    </row>
    <row r="26" spans="1:15" ht="15" customHeight="1" x14ac:dyDescent="0.25">
      <c r="A26" s="151" t="s">
        <v>72</v>
      </c>
      <c r="B26" s="29" t="s">
        <v>20</v>
      </c>
      <c r="C26" s="30"/>
      <c r="D26" s="16">
        <f t="shared" ref="D26:D38" si="10">E26+G26</f>
        <v>558.4</v>
      </c>
      <c r="E26" s="16">
        <f>E27+E28+E29</f>
        <v>517.79999999999995</v>
      </c>
      <c r="F26" s="16">
        <f t="shared" ref="F26:G26" si="11">F27+F28+F29</f>
        <v>0</v>
      </c>
      <c r="G26" s="16">
        <f t="shared" si="11"/>
        <v>40.6</v>
      </c>
      <c r="H26" s="10">
        <f>I26+K26</f>
        <v>0</v>
      </c>
      <c r="I26" s="10">
        <f>I30+I31</f>
        <v>0</v>
      </c>
      <c r="J26" s="10">
        <f>J30+J31</f>
        <v>0</v>
      </c>
      <c r="K26" s="10">
        <f>K30+K31+K32</f>
        <v>0</v>
      </c>
      <c r="L26" s="12">
        <f t="shared" ref="L26:O38" si="12">D26+H26</f>
        <v>558.4</v>
      </c>
      <c r="M26" s="12">
        <f t="shared" si="12"/>
        <v>517.79999999999995</v>
      </c>
      <c r="N26" s="12">
        <f t="shared" si="12"/>
        <v>0</v>
      </c>
      <c r="O26" s="12">
        <f t="shared" si="12"/>
        <v>40.6</v>
      </c>
    </row>
    <row r="27" spans="1:15" ht="15" customHeight="1" x14ac:dyDescent="0.25">
      <c r="A27" s="155"/>
      <c r="B27" s="78"/>
      <c r="C27" s="373" t="s">
        <v>25</v>
      </c>
      <c r="D27" s="16">
        <f t="shared" si="10"/>
        <v>36.4</v>
      </c>
      <c r="E27" s="16"/>
      <c r="F27" s="16"/>
      <c r="G27" s="16">
        <v>36.4</v>
      </c>
      <c r="H27" s="10"/>
      <c r="I27" s="10"/>
      <c r="J27" s="10"/>
      <c r="K27" s="10"/>
      <c r="L27" s="12">
        <f t="shared" si="12"/>
        <v>36.4</v>
      </c>
      <c r="M27" s="12">
        <f t="shared" ref="M27:M29" si="13">E27+I27</f>
        <v>0</v>
      </c>
      <c r="N27" s="12">
        <f t="shared" ref="N27:N29" si="14">F27+J27</f>
        <v>0</v>
      </c>
      <c r="O27" s="12">
        <f t="shared" ref="O27:O35" si="15">G27+K27</f>
        <v>36.4</v>
      </c>
    </row>
    <row r="28" spans="1:15" ht="15" customHeight="1" x14ac:dyDescent="0.25">
      <c r="A28" s="155"/>
      <c r="B28" s="78"/>
      <c r="C28" s="30" t="s">
        <v>31</v>
      </c>
      <c r="D28" s="16">
        <f t="shared" si="10"/>
        <v>517.79999999999995</v>
      </c>
      <c r="E28" s="16">
        <v>517.79999999999995</v>
      </c>
      <c r="F28" s="16"/>
      <c r="G28" s="16"/>
      <c r="H28" s="10"/>
      <c r="I28" s="10"/>
      <c r="J28" s="10"/>
      <c r="K28" s="10"/>
      <c r="L28" s="12">
        <f t="shared" si="12"/>
        <v>517.79999999999995</v>
      </c>
      <c r="M28" s="12">
        <f t="shared" si="13"/>
        <v>517.79999999999995</v>
      </c>
      <c r="N28" s="12">
        <f t="shared" si="14"/>
        <v>0</v>
      </c>
      <c r="O28" s="12">
        <f t="shared" si="15"/>
        <v>0</v>
      </c>
    </row>
    <row r="29" spans="1:15" ht="15" customHeight="1" x14ac:dyDescent="0.25">
      <c r="A29" s="163"/>
      <c r="B29" s="11"/>
      <c r="C29" s="15" t="s">
        <v>22</v>
      </c>
      <c r="D29" s="16">
        <f t="shared" si="10"/>
        <v>4.2</v>
      </c>
      <c r="E29" s="16"/>
      <c r="F29" s="16"/>
      <c r="G29" s="16">
        <v>4.2</v>
      </c>
      <c r="H29" s="10"/>
      <c r="I29" s="10"/>
      <c r="J29" s="10"/>
      <c r="K29" s="10"/>
      <c r="L29" s="12">
        <f t="shared" si="12"/>
        <v>4.2</v>
      </c>
      <c r="M29" s="12">
        <f t="shared" si="13"/>
        <v>0</v>
      </c>
      <c r="N29" s="12">
        <f t="shared" si="14"/>
        <v>0</v>
      </c>
      <c r="O29" s="12">
        <f t="shared" si="15"/>
        <v>4.2</v>
      </c>
    </row>
    <row r="30" spans="1:15" s="36" customFormat="1" ht="15" customHeight="1" x14ac:dyDescent="0.25">
      <c r="A30" s="37" t="s">
        <v>73</v>
      </c>
      <c r="B30" s="92" t="s">
        <v>11</v>
      </c>
      <c r="C30" s="15" t="s">
        <v>22</v>
      </c>
      <c r="D30" s="16">
        <f t="shared" si="10"/>
        <v>0.3</v>
      </c>
      <c r="E30" s="16">
        <v>0.3</v>
      </c>
      <c r="F30" s="16"/>
      <c r="G30" s="16"/>
      <c r="H30" s="10">
        <f t="shared" ref="H30:H32" si="16">I30+K30</f>
        <v>0</v>
      </c>
      <c r="I30" s="10"/>
      <c r="J30" s="10"/>
      <c r="K30" s="10"/>
      <c r="L30" s="12">
        <f t="shared" si="12"/>
        <v>0.3</v>
      </c>
      <c r="M30" s="12">
        <f t="shared" si="12"/>
        <v>0.3</v>
      </c>
      <c r="N30" s="12">
        <f t="shared" si="12"/>
        <v>0</v>
      </c>
      <c r="O30" s="12">
        <f t="shared" si="15"/>
        <v>0</v>
      </c>
    </row>
    <row r="31" spans="1:15" ht="15" customHeight="1" x14ac:dyDescent="0.25">
      <c r="A31" s="13" t="s">
        <v>74</v>
      </c>
      <c r="B31" s="92" t="s">
        <v>12</v>
      </c>
      <c r="C31" s="15" t="s">
        <v>22</v>
      </c>
      <c r="D31" s="16">
        <f t="shared" si="10"/>
        <v>0.1</v>
      </c>
      <c r="E31" s="16">
        <v>0.1</v>
      </c>
      <c r="F31" s="16"/>
      <c r="G31" s="16"/>
      <c r="H31" s="10">
        <f t="shared" si="16"/>
        <v>0</v>
      </c>
      <c r="I31" s="10"/>
      <c r="J31" s="10"/>
      <c r="K31" s="10"/>
      <c r="L31" s="12">
        <f t="shared" si="12"/>
        <v>0.1</v>
      </c>
      <c r="M31" s="12">
        <f t="shared" si="12"/>
        <v>0.1</v>
      </c>
      <c r="N31" s="12">
        <f t="shared" si="12"/>
        <v>0</v>
      </c>
      <c r="O31" s="12">
        <f t="shared" si="15"/>
        <v>0</v>
      </c>
    </row>
    <row r="32" spans="1:15" ht="15" customHeight="1" x14ac:dyDescent="0.25">
      <c r="A32" s="13" t="s">
        <v>75</v>
      </c>
      <c r="B32" s="92" t="s">
        <v>14</v>
      </c>
      <c r="C32" s="459" t="s">
        <v>22</v>
      </c>
      <c r="D32" s="16">
        <f t="shared" si="10"/>
        <v>0.9</v>
      </c>
      <c r="E32" s="16">
        <v>0.9</v>
      </c>
      <c r="F32" s="16"/>
      <c r="G32" s="16"/>
      <c r="H32" s="10">
        <f t="shared" si="16"/>
        <v>0</v>
      </c>
      <c r="I32" s="10"/>
      <c r="J32" s="10"/>
      <c r="K32" s="10"/>
      <c r="L32" s="12">
        <f t="shared" si="12"/>
        <v>0.9</v>
      </c>
      <c r="M32" s="12">
        <f t="shared" ref="M32:M33" si="17">E32+I32</f>
        <v>0.9</v>
      </c>
      <c r="N32" s="12">
        <f t="shared" ref="N32" si="18">F32+J32</f>
        <v>0</v>
      </c>
      <c r="O32" s="12">
        <f t="shared" si="15"/>
        <v>0</v>
      </c>
    </row>
    <row r="33" spans="1:15" ht="15" customHeight="1" x14ac:dyDescent="0.25">
      <c r="A33" s="13" t="s">
        <v>76</v>
      </c>
      <c r="B33" s="92" t="s">
        <v>15</v>
      </c>
      <c r="C33" s="459" t="s">
        <v>22</v>
      </c>
      <c r="D33" s="16">
        <f t="shared" si="10"/>
        <v>0.2</v>
      </c>
      <c r="E33" s="16">
        <v>0.2</v>
      </c>
      <c r="F33" s="16"/>
      <c r="G33" s="16"/>
      <c r="H33" s="10"/>
      <c r="I33" s="10"/>
      <c r="J33" s="10"/>
      <c r="K33" s="10"/>
      <c r="L33" s="12">
        <f t="shared" si="12"/>
        <v>0.2</v>
      </c>
      <c r="M33" s="12">
        <f t="shared" si="17"/>
        <v>0.2</v>
      </c>
      <c r="N33" s="12"/>
      <c r="O33" s="12">
        <f t="shared" si="15"/>
        <v>0</v>
      </c>
    </row>
    <row r="34" spans="1:15" ht="15" customHeight="1" x14ac:dyDescent="0.25">
      <c r="A34" s="13" t="s">
        <v>77</v>
      </c>
      <c r="B34" s="92" t="s">
        <v>16</v>
      </c>
      <c r="C34" s="459" t="s">
        <v>22</v>
      </c>
      <c r="D34" s="16">
        <f t="shared" si="10"/>
        <v>2.2000000000000002</v>
      </c>
      <c r="E34" s="16"/>
      <c r="F34" s="16"/>
      <c r="G34" s="16">
        <v>2.2000000000000002</v>
      </c>
      <c r="H34" s="10"/>
      <c r="I34" s="10"/>
      <c r="J34" s="10"/>
      <c r="K34" s="10"/>
      <c r="L34" s="12">
        <f t="shared" si="12"/>
        <v>2.2000000000000002</v>
      </c>
      <c r="M34" s="12">
        <f t="shared" ref="M34:M35" si="19">E34+I34</f>
        <v>0</v>
      </c>
      <c r="N34" s="12"/>
      <c r="O34" s="12">
        <f t="shared" si="15"/>
        <v>2.2000000000000002</v>
      </c>
    </row>
    <row r="35" spans="1:15" ht="15" customHeight="1" x14ac:dyDescent="0.25">
      <c r="A35" s="13" t="s">
        <v>78</v>
      </c>
      <c r="B35" s="92" t="s">
        <v>18</v>
      </c>
      <c r="C35" s="459" t="s">
        <v>22</v>
      </c>
      <c r="D35" s="16">
        <f t="shared" si="10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12"/>
        <v>0.2</v>
      </c>
      <c r="M35" s="12">
        <f t="shared" si="19"/>
        <v>0.2</v>
      </c>
      <c r="N35" s="12"/>
      <c r="O35" s="12">
        <f t="shared" si="15"/>
        <v>0</v>
      </c>
    </row>
    <row r="36" spans="1:15" s="36" customFormat="1" ht="15" customHeight="1" x14ac:dyDescent="0.25">
      <c r="A36" s="151" t="s">
        <v>79</v>
      </c>
      <c r="B36" s="29" t="s">
        <v>19</v>
      </c>
      <c r="C36" s="299"/>
      <c r="D36" s="16">
        <f t="shared" si="10"/>
        <v>16</v>
      </c>
      <c r="E36" s="16">
        <f>E37+E38</f>
        <v>16</v>
      </c>
      <c r="F36" s="16">
        <f t="shared" ref="F36:G36" si="20">F37+F38</f>
        <v>0</v>
      </c>
      <c r="G36" s="16">
        <f t="shared" si="20"/>
        <v>0</v>
      </c>
      <c r="H36" s="10">
        <f>I36+K36</f>
        <v>0</v>
      </c>
      <c r="I36" s="10">
        <f>I37+I38</f>
        <v>0</v>
      </c>
      <c r="J36" s="10">
        <f t="shared" ref="J36" si="21">J37+J38</f>
        <v>0</v>
      </c>
      <c r="K36" s="10">
        <f t="shared" ref="K36" si="22">K37+K38</f>
        <v>0</v>
      </c>
      <c r="L36" s="12">
        <f t="shared" si="12"/>
        <v>16</v>
      </c>
      <c r="M36" s="12">
        <f>M37+M38</f>
        <v>16</v>
      </c>
      <c r="N36" s="12">
        <f t="shared" ref="N36" si="23">N37+N38</f>
        <v>0</v>
      </c>
      <c r="O36" s="12">
        <f t="shared" ref="O36" si="24">O37+O38</f>
        <v>0</v>
      </c>
    </row>
    <row r="37" spans="1:15" s="36" customFormat="1" ht="15" customHeight="1" x14ac:dyDescent="0.25">
      <c r="A37" s="155"/>
      <c r="B37" s="78"/>
      <c r="C37" s="162" t="s">
        <v>25</v>
      </c>
      <c r="D37" s="16">
        <f t="shared" si="10"/>
        <v>10</v>
      </c>
      <c r="E37" s="16">
        <v>10</v>
      </c>
      <c r="F37" s="16"/>
      <c r="G37" s="16"/>
      <c r="H37" s="10"/>
      <c r="I37" s="10"/>
      <c r="J37" s="10"/>
      <c r="K37" s="10"/>
      <c r="L37" s="12">
        <f t="shared" si="12"/>
        <v>10</v>
      </c>
      <c r="M37" s="12">
        <f t="shared" ref="M37:M38" si="25">E37+I37</f>
        <v>10</v>
      </c>
      <c r="N37" s="12">
        <f t="shared" ref="N37:N38" si="26">F37+J37</f>
        <v>0</v>
      </c>
      <c r="O37" s="12">
        <f t="shared" ref="O37:O38" si="27">G37+K37</f>
        <v>0</v>
      </c>
    </row>
    <row r="38" spans="1:15" s="36" customFormat="1" ht="15" customHeight="1" x14ac:dyDescent="0.25">
      <c r="A38" s="163"/>
      <c r="B38" s="11"/>
      <c r="C38" s="299" t="s">
        <v>22</v>
      </c>
      <c r="D38" s="16">
        <f t="shared" si="10"/>
        <v>6</v>
      </c>
      <c r="E38" s="16">
        <v>6</v>
      </c>
      <c r="F38" s="16"/>
      <c r="G38" s="16"/>
      <c r="H38" s="10"/>
      <c r="I38" s="10"/>
      <c r="J38" s="10"/>
      <c r="K38" s="10"/>
      <c r="L38" s="12">
        <f t="shared" si="12"/>
        <v>6</v>
      </c>
      <c r="M38" s="12">
        <f t="shared" si="25"/>
        <v>6</v>
      </c>
      <c r="N38" s="12">
        <f t="shared" si="26"/>
        <v>0</v>
      </c>
      <c r="O38" s="12">
        <f t="shared" si="27"/>
        <v>0</v>
      </c>
    </row>
    <row r="39" spans="1:15" ht="15" customHeight="1" x14ac:dyDescent="0.25">
      <c r="A39" s="204" t="s">
        <v>80</v>
      </c>
      <c r="B39" s="85" t="s">
        <v>167</v>
      </c>
      <c r="C39" s="28"/>
      <c r="D39" s="256">
        <f>D26+D30+D31+D32+D33+D34+D35+D36</f>
        <v>578.30000000000007</v>
      </c>
      <c r="E39" s="256">
        <f t="shared" ref="E39:O39" si="28">E26+E30+E31+E32+E33+E34+E35+E36</f>
        <v>535.5</v>
      </c>
      <c r="F39" s="256">
        <f t="shared" si="28"/>
        <v>0</v>
      </c>
      <c r="G39" s="256">
        <f t="shared" si="28"/>
        <v>42.800000000000004</v>
      </c>
      <c r="H39" s="10">
        <f t="shared" si="28"/>
        <v>0</v>
      </c>
      <c r="I39" s="10">
        <f t="shared" si="28"/>
        <v>0</v>
      </c>
      <c r="J39" s="10">
        <f t="shared" si="28"/>
        <v>0</v>
      </c>
      <c r="K39" s="10">
        <f t="shared" si="28"/>
        <v>0</v>
      </c>
      <c r="L39" s="21">
        <f t="shared" si="28"/>
        <v>578.30000000000007</v>
      </c>
      <c r="M39" s="21">
        <f t="shared" si="28"/>
        <v>535.5</v>
      </c>
      <c r="N39" s="21">
        <f t="shared" si="28"/>
        <v>0</v>
      </c>
      <c r="O39" s="21">
        <f t="shared" si="28"/>
        <v>42.800000000000004</v>
      </c>
    </row>
    <row r="40" spans="1:15" ht="18.75" customHeight="1" x14ac:dyDescent="0.25">
      <c r="A40" s="13" t="s">
        <v>81</v>
      </c>
      <c r="B40" s="572" t="s">
        <v>163</v>
      </c>
      <c r="C40" s="573"/>
      <c r="D40" s="573"/>
      <c r="E40" s="573"/>
      <c r="F40" s="573"/>
      <c r="G40" s="573"/>
      <c r="H40" s="573"/>
      <c r="I40" s="573"/>
      <c r="J40" s="573"/>
      <c r="K40" s="573"/>
      <c r="L40" s="573"/>
      <c r="M40" s="573"/>
      <c r="N40" s="573"/>
      <c r="O40" s="574"/>
    </row>
    <row r="41" spans="1:15" ht="15" customHeight="1" x14ac:dyDescent="0.25">
      <c r="A41" s="13" t="s">
        <v>82</v>
      </c>
      <c r="B41" s="12" t="s">
        <v>20</v>
      </c>
      <c r="C41" s="30" t="s">
        <v>49</v>
      </c>
      <c r="D41" s="16">
        <f t="shared" ref="D41:D69" si="29">E41+G41</f>
        <v>252.8</v>
      </c>
      <c r="E41" s="16">
        <v>252.8</v>
      </c>
      <c r="F41" s="16"/>
      <c r="G41" s="16"/>
      <c r="H41" s="10">
        <f t="shared" ref="H41" si="30">I41+K41</f>
        <v>0</v>
      </c>
      <c r="I41" s="10"/>
      <c r="J41" s="10"/>
      <c r="K41" s="10"/>
      <c r="L41" s="12">
        <f t="shared" ref="L41:L69" si="31">D41+H41</f>
        <v>252.8</v>
      </c>
      <c r="M41" s="12">
        <f t="shared" ref="M41" si="32">E41+I41</f>
        <v>252.8</v>
      </c>
      <c r="N41" s="12">
        <f t="shared" ref="N41" si="33">F41+J41</f>
        <v>0</v>
      </c>
      <c r="O41" s="12">
        <f t="shared" ref="O41" si="34">G41+K41</f>
        <v>0</v>
      </c>
    </row>
    <row r="42" spans="1:15" ht="15" customHeight="1" x14ac:dyDescent="0.25">
      <c r="A42" s="13" t="s">
        <v>83</v>
      </c>
      <c r="B42" s="14" t="s">
        <v>53</v>
      </c>
      <c r="C42" s="30" t="s">
        <v>49</v>
      </c>
      <c r="D42" s="16">
        <f t="shared" si="29"/>
        <v>0.5</v>
      </c>
      <c r="E42" s="16">
        <v>0.5</v>
      </c>
      <c r="F42" s="16"/>
      <c r="G42" s="16"/>
      <c r="H42" s="10"/>
      <c r="I42" s="10"/>
      <c r="J42" s="10"/>
      <c r="K42" s="10"/>
      <c r="L42" s="12">
        <f t="shared" si="31"/>
        <v>0.5</v>
      </c>
      <c r="M42" s="12">
        <f t="shared" ref="M42:M69" si="35">E42+I42</f>
        <v>0.5</v>
      </c>
      <c r="N42" s="12">
        <f t="shared" ref="N42:N69" si="36">F42+J42</f>
        <v>0</v>
      </c>
      <c r="O42" s="12">
        <f t="shared" ref="O42:O69" si="37">G42+K42</f>
        <v>0</v>
      </c>
    </row>
    <row r="43" spans="1:15" ht="15" customHeight="1" x14ac:dyDescent="0.25">
      <c r="A43" s="13" t="s">
        <v>84</v>
      </c>
      <c r="B43" s="12" t="s">
        <v>33</v>
      </c>
      <c r="C43" s="30" t="s">
        <v>49</v>
      </c>
      <c r="D43" s="16">
        <f t="shared" si="29"/>
        <v>2.5</v>
      </c>
      <c r="E43" s="16">
        <v>2.5</v>
      </c>
      <c r="F43" s="16"/>
      <c r="G43" s="16"/>
      <c r="H43" s="10"/>
      <c r="I43" s="10"/>
      <c r="J43" s="10"/>
      <c r="K43" s="10"/>
      <c r="L43" s="12">
        <f t="shared" si="31"/>
        <v>2.5</v>
      </c>
      <c r="M43" s="12">
        <f t="shared" si="35"/>
        <v>2.5</v>
      </c>
      <c r="N43" s="12">
        <f t="shared" si="36"/>
        <v>0</v>
      </c>
      <c r="O43" s="12">
        <f t="shared" si="37"/>
        <v>0</v>
      </c>
    </row>
    <row r="44" spans="1:15" ht="15" customHeight="1" x14ac:dyDescent="0.25">
      <c r="A44" s="13" t="s">
        <v>85</v>
      </c>
      <c r="B44" s="12" t="s">
        <v>152</v>
      </c>
      <c r="C44" s="30" t="s">
        <v>49</v>
      </c>
      <c r="D44" s="16">
        <f t="shared" si="29"/>
        <v>8.1999999999999993</v>
      </c>
      <c r="E44" s="16">
        <v>8.1999999999999993</v>
      </c>
      <c r="F44" s="16"/>
      <c r="G44" s="16"/>
      <c r="H44" s="10">
        <f t="shared" ref="H44:H64" si="38">I44+K44</f>
        <v>0</v>
      </c>
      <c r="I44" s="10"/>
      <c r="J44" s="10"/>
      <c r="K44" s="10"/>
      <c r="L44" s="12">
        <f t="shared" si="31"/>
        <v>8.1999999999999993</v>
      </c>
      <c r="M44" s="12">
        <f t="shared" si="35"/>
        <v>8.1999999999999993</v>
      </c>
      <c r="N44" s="12">
        <f t="shared" si="36"/>
        <v>0</v>
      </c>
      <c r="O44" s="12">
        <f t="shared" si="37"/>
        <v>0</v>
      </c>
    </row>
    <row r="45" spans="1:15" ht="15" customHeight="1" x14ac:dyDescent="0.25">
      <c r="A45" s="13" t="s">
        <v>86</v>
      </c>
      <c r="B45" s="12" t="s">
        <v>328</v>
      </c>
      <c r="C45" s="30" t="s">
        <v>49</v>
      </c>
      <c r="D45" s="16">
        <f t="shared" si="29"/>
        <v>1.6</v>
      </c>
      <c r="E45" s="16">
        <v>1.6</v>
      </c>
      <c r="F45" s="16"/>
      <c r="G45" s="16"/>
      <c r="H45" s="10"/>
      <c r="I45" s="10"/>
      <c r="J45" s="10"/>
      <c r="K45" s="10"/>
      <c r="L45" s="12">
        <f t="shared" si="31"/>
        <v>1.6</v>
      </c>
      <c r="M45" s="12">
        <f t="shared" si="35"/>
        <v>1.6</v>
      </c>
      <c r="N45" s="12">
        <f t="shared" si="36"/>
        <v>0</v>
      </c>
      <c r="O45" s="12">
        <f t="shared" si="37"/>
        <v>0</v>
      </c>
    </row>
    <row r="46" spans="1:15" ht="15" customHeight="1" x14ac:dyDescent="0.25">
      <c r="A46" s="13" t="s">
        <v>87</v>
      </c>
      <c r="B46" s="12" t="s">
        <v>145</v>
      </c>
      <c r="C46" s="30" t="s">
        <v>49</v>
      </c>
      <c r="D46" s="16">
        <f t="shared" si="29"/>
        <v>4.7</v>
      </c>
      <c r="E46" s="16">
        <v>4.7</v>
      </c>
      <c r="F46" s="16"/>
      <c r="G46" s="16"/>
      <c r="H46" s="10">
        <f t="shared" si="38"/>
        <v>0</v>
      </c>
      <c r="I46" s="10"/>
      <c r="J46" s="10"/>
      <c r="K46" s="10"/>
      <c r="L46" s="12">
        <f t="shared" si="31"/>
        <v>4.7</v>
      </c>
      <c r="M46" s="12">
        <f t="shared" si="35"/>
        <v>4.7</v>
      </c>
      <c r="N46" s="12">
        <f t="shared" si="36"/>
        <v>0</v>
      </c>
      <c r="O46" s="12">
        <f t="shared" si="37"/>
        <v>0</v>
      </c>
    </row>
    <row r="47" spans="1:15" ht="15" customHeight="1" x14ac:dyDescent="0.25">
      <c r="A47" s="13" t="s">
        <v>88</v>
      </c>
      <c r="B47" s="258" t="s">
        <v>295</v>
      </c>
      <c r="C47" s="30" t="s">
        <v>49</v>
      </c>
      <c r="D47" s="16">
        <f t="shared" si="29"/>
        <v>1</v>
      </c>
      <c r="E47" s="16">
        <v>1</v>
      </c>
      <c r="F47" s="16"/>
      <c r="G47" s="16"/>
      <c r="H47" s="10"/>
      <c r="I47" s="10"/>
      <c r="J47" s="10"/>
      <c r="K47" s="10"/>
      <c r="L47" s="12">
        <f t="shared" si="31"/>
        <v>1</v>
      </c>
      <c r="M47" s="12">
        <f t="shared" si="35"/>
        <v>1</v>
      </c>
      <c r="N47" s="12">
        <f t="shared" si="36"/>
        <v>0</v>
      </c>
      <c r="O47" s="12">
        <f t="shared" si="37"/>
        <v>0</v>
      </c>
    </row>
    <row r="48" spans="1:15" ht="15" customHeight="1" x14ac:dyDescent="0.25">
      <c r="A48" s="13" t="s">
        <v>89</v>
      </c>
      <c r="B48" s="12" t="s">
        <v>329</v>
      </c>
      <c r="C48" s="30" t="s">
        <v>49</v>
      </c>
      <c r="D48" s="16">
        <f t="shared" si="29"/>
        <v>29.7</v>
      </c>
      <c r="E48" s="16">
        <v>29.7</v>
      </c>
      <c r="F48" s="16"/>
      <c r="G48" s="16"/>
      <c r="H48" s="10"/>
      <c r="I48" s="10"/>
      <c r="J48" s="10"/>
      <c r="K48" s="10"/>
      <c r="L48" s="12">
        <f t="shared" si="31"/>
        <v>29.7</v>
      </c>
      <c r="M48" s="12">
        <f t="shared" si="35"/>
        <v>29.7</v>
      </c>
      <c r="N48" s="12">
        <f t="shared" si="36"/>
        <v>0</v>
      </c>
      <c r="O48" s="12">
        <f t="shared" si="37"/>
        <v>0</v>
      </c>
    </row>
    <row r="49" spans="1:15" ht="15" customHeight="1" x14ac:dyDescent="0.25">
      <c r="A49" s="13" t="s">
        <v>90</v>
      </c>
      <c r="B49" s="12" t="s">
        <v>314</v>
      </c>
      <c r="C49" s="30" t="s">
        <v>49</v>
      </c>
      <c r="D49" s="16">
        <f t="shared" si="29"/>
        <v>7.8</v>
      </c>
      <c r="E49" s="16">
        <v>7.8</v>
      </c>
      <c r="F49" s="16"/>
      <c r="G49" s="16"/>
      <c r="H49" s="10">
        <f t="shared" si="38"/>
        <v>0</v>
      </c>
      <c r="I49" s="10"/>
      <c r="J49" s="10"/>
      <c r="K49" s="10"/>
      <c r="L49" s="12">
        <f t="shared" si="31"/>
        <v>7.8</v>
      </c>
      <c r="M49" s="12">
        <f t="shared" si="35"/>
        <v>7.8</v>
      </c>
      <c r="N49" s="12">
        <f t="shared" si="36"/>
        <v>0</v>
      </c>
      <c r="O49" s="12">
        <f t="shared" si="37"/>
        <v>0</v>
      </c>
    </row>
    <row r="50" spans="1:15" ht="15" customHeight="1" x14ac:dyDescent="0.25">
      <c r="A50" s="13" t="s">
        <v>91</v>
      </c>
      <c r="B50" s="12" t="s">
        <v>330</v>
      </c>
      <c r="C50" s="30" t="s">
        <v>49</v>
      </c>
      <c r="D50" s="16">
        <f t="shared" si="29"/>
        <v>14.3</v>
      </c>
      <c r="E50" s="16">
        <v>14.3</v>
      </c>
      <c r="F50" s="16"/>
      <c r="G50" s="16"/>
      <c r="H50" s="10">
        <f t="shared" si="38"/>
        <v>0</v>
      </c>
      <c r="I50" s="10"/>
      <c r="J50" s="10"/>
      <c r="K50" s="10"/>
      <c r="L50" s="12">
        <f t="shared" si="31"/>
        <v>14.3</v>
      </c>
      <c r="M50" s="12">
        <f t="shared" si="35"/>
        <v>14.3</v>
      </c>
      <c r="N50" s="12">
        <f t="shared" si="36"/>
        <v>0</v>
      </c>
      <c r="O50" s="12">
        <f t="shared" si="37"/>
        <v>0</v>
      </c>
    </row>
    <row r="51" spans="1:15" ht="15" customHeight="1" x14ac:dyDescent="0.25">
      <c r="A51" s="13" t="s">
        <v>92</v>
      </c>
      <c r="B51" s="12" t="s">
        <v>331</v>
      </c>
      <c r="C51" s="30" t="s">
        <v>49</v>
      </c>
      <c r="D51" s="16">
        <f t="shared" si="29"/>
        <v>11.5</v>
      </c>
      <c r="E51" s="16">
        <v>11.5</v>
      </c>
      <c r="F51" s="16"/>
      <c r="G51" s="16"/>
      <c r="H51" s="10">
        <f t="shared" si="38"/>
        <v>0</v>
      </c>
      <c r="I51" s="10"/>
      <c r="J51" s="10"/>
      <c r="K51" s="10"/>
      <c r="L51" s="12">
        <f t="shared" si="31"/>
        <v>11.5</v>
      </c>
      <c r="M51" s="12">
        <f t="shared" si="35"/>
        <v>11.5</v>
      </c>
      <c r="N51" s="12">
        <f t="shared" si="36"/>
        <v>0</v>
      </c>
      <c r="O51" s="12">
        <f t="shared" si="37"/>
        <v>0</v>
      </c>
    </row>
    <row r="52" spans="1:15" ht="15" customHeight="1" x14ac:dyDescent="0.25">
      <c r="A52" s="13" t="s">
        <v>93</v>
      </c>
      <c r="B52" s="197" t="s">
        <v>44</v>
      </c>
      <c r="C52" s="30" t="s">
        <v>49</v>
      </c>
      <c r="D52" s="16">
        <f t="shared" si="29"/>
        <v>0.2</v>
      </c>
      <c r="E52" s="16">
        <v>0.2</v>
      </c>
      <c r="F52" s="16"/>
      <c r="G52" s="16"/>
      <c r="H52" s="10"/>
      <c r="I52" s="10"/>
      <c r="J52" s="10"/>
      <c r="K52" s="10"/>
      <c r="L52" s="12">
        <f t="shared" si="31"/>
        <v>0.2</v>
      </c>
      <c r="M52" s="12">
        <f t="shared" si="35"/>
        <v>0.2</v>
      </c>
      <c r="N52" s="12">
        <f t="shared" si="36"/>
        <v>0</v>
      </c>
      <c r="O52" s="12">
        <f t="shared" si="37"/>
        <v>0</v>
      </c>
    </row>
    <row r="53" spans="1:15" ht="15" customHeight="1" x14ac:dyDescent="0.25">
      <c r="A53" s="13" t="s">
        <v>94</v>
      </c>
      <c r="B53" s="12" t="s">
        <v>157</v>
      </c>
      <c r="C53" s="30" t="s">
        <v>49</v>
      </c>
      <c r="D53" s="16">
        <f t="shared" si="29"/>
        <v>0.7</v>
      </c>
      <c r="E53" s="16">
        <v>0.7</v>
      </c>
      <c r="F53" s="16"/>
      <c r="G53" s="16"/>
      <c r="H53" s="10"/>
      <c r="I53" s="10"/>
      <c r="J53" s="10"/>
      <c r="K53" s="10"/>
      <c r="L53" s="12">
        <f t="shared" si="31"/>
        <v>0.7</v>
      </c>
      <c r="M53" s="12">
        <f t="shared" si="35"/>
        <v>0.7</v>
      </c>
      <c r="N53" s="12">
        <f t="shared" si="36"/>
        <v>0</v>
      </c>
      <c r="O53" s="12">
        <f t="shared" si="37"/>
        <v>0</v>
      </c>
    </row>
    <row r="54" spans="1:15" ht="15" customHeight="1" x14ac:dyDescent="0.25">
      <c r="A54" s="13" t="s">
        <v>95</v>
      </c>
      <c r="B54" s="12" t="s">
        <v>42</v>
      </c>
      <c r="C54" s="30" t="s">
        <v>49</v>
      </c>
      <c r="D54" s="16">
        <f t="shared" si="29"/>
        <v>0.5</v>
      </c>
      <c r="E54" s="16">
        <v>0.5</v>
      </c>
      <c r="F54" s="16"/>
      <c r="G54" s="16"/>
      <c r="H54" s="10"/>
      <c r="I54" s="10"/>
      <c r="J54" s="10"/>
      <c r="K54" s="10"/>
      <c r="L54" s="12">
        <f t="shared" si="31"/>
        <v>0.5</v>
      </c>
      <c r="M54" s="12">
        <f t="shared" si="35"/>
        <v>0.5</v>
      </c>
      <c r="N54" s="12">
        <f t="shared" si="36"/>
        <v>0</v>
      </c>
      <c r="O54" s="12">
        <f t="shared" si="37"/>
        <v>0</v>
      </c>
    </row>
    <row r="55" spans="1:15" ht="15" customHeight="1" x14ac:dyDescent="0.25">
      <c r="A55" s="13" t="s">
        <v>96</v>
      </c>
      <c r="B55" s="197" t="s">
        <v>45</v>
      </c>
      <c r="C55" s="30" t="s">
        <v>49</v>
      </c>
      <c r="D55" s="16">
        <f t="shared" si="29"/>
        <v>0.5</v>
      </c>
      <c r="E55" s="16">
        <v>0.5</v>
      </c>
      <c r="F55" s="16"/>
      <c r="G55" s="16"/>
      <c r="H55" s="10"/>
      <c r="I55" s="10"/>
      <c r="J55" s="10"/>
      <c r="K55" s="10"/>
      <c r="L55" s="12">
        <f t="shared" si="31"/>
        <v>0.5</v>
      </c>
      <c r="M55" s="12">
        <f t="shared" si="35"/>
        <v>0.5</v>
      </c>
      <c r="N55" s="12">
        <f t="shared" si="36"/>
        <v>0</v>
      </c>
      <c r="O55" s="12">
        <f t="shared" si="37"/>
        <v>0</v>
      </c>
    </row>
    <row r="56" spans="1:15" ht="15" customHeight="1" x14ac:dyDescent="0.25">
      <c r="A56" s="13" t="s">
        <v>97</v>
      </c>
      <c r="B56" s="12" t="s">
        <v>40</v>
      </c>
      <c r="C56" s="30" t="s">
        <v>49</v>
      </c>
      <c r="D56" s="16">
        <f t="shared" si="29"/>
        <v>2.6</v>
      </c>
      <c r="E56" s="16">
        <v>2.6</v>
      </c>
      <c r="F56" s="16"/>
      <c r="G56" s="16"/>
      <c r="H56" s="10">
        <f t="shared" si="38"/>
        <v>0</v>
      </c>
      <c r="I56" s="10"/>
      <c r="J56" s="10"/>
      <c r="K56" s="10"/>
      <c r="L56" s="12">
        <f t="shared" si="31"/>
        <v>2.6</v>
      </c>
      <c r="M56" s="12">
        <f t="shared" si="35"/>
        <v>2.6</v>
      </c>
      <c r="N56" s="12">
        <f t="shared" si="36"/>
        <v>0</v>
      </c>
      <c r="O56" s="12">
        <f t="shared" si="37"/>
        <v>0</v>
      </c>
    </row>
    <row r="57" spans="1:15" ht="15" customHeight="1" x14ac:dyDescent="0.25">
      <c r="A57" s="13" t="s">
        <v>98</v>
      </c>
      <c r="B57" s="259" t="s">
        <v>316</v>
      </c>
      <c r="C57" s="30" t="s">
        <v>49</v>
      </c>
      <c r="D57" s="16">
        <f t="shared" si="29"/>
        <v>1.1000000000000001</v>
      </c>
      <c r="E57" s="16">
        <v>1.1000000000000001</v>
      </c>
      <c r="F57" s="16"/>
      <c r="G57" s="16"/>
      <c r="H57" s="10"/>
      <c r="I57" s="10"/>
      <c r="J57" s="10"/>
      <c r="K57" s="10"/>
      <c r="L57" s="12">
        <f t="shared" si="31"/>
        <v>1.1000000000000001</v>
      </c>
      <c r="M57" s="12">
        <f t="shared" si="35"/>
        <v>1.1000000000000001</v>
      </c>
      <c r="N57" s="12">
        <f t="shared" si="36"/>
        <v>0</v>
      </c>
      <c r="O57" s="12">
        <f t="shared" si="37"/>
        <v>0</v>
      </c>
    </row>
    <row r="58" spans="1:15" ht="15" customHeight="1" x14ac:dyDescent="0.25">
      <c r="A58" s="13" t="s">
        <v>99</v>
      </c>
      <c r="B58" s="91" t="s">
        <v>430</v>
      </c>
      <c r="C58" s="30" t="s">
        <v>49</v>
      </c>
      <c r="D58" s="16">
        <f t="shared" si="29"/>
        <v>3.6</v>
      </c>
      <c r="E58" s="16">
        <v>3.6</v>
      </c>
      <c r="F58" s="16"/>
      <c r="G58" s="16"/>
      <c r="H58" s="10">
        <f t="shared" si="38"/>
        <v>0</v>
      </c>
      <c r="I58" s="10"/>
      <c r="J58" s="10"/>
      <c r="K58" s="10"/>
      <c r="L58" s="12">
        <f t="shared" si="31"/>
        <v>3.6</v>
      </c>
      <c r="M58" s="12">
        <f t="shared" si="35"/>
        <v>3.6</v>
      </c>
      <c r="N58" s="12">
        <f t="shared" si="36"/>
        <v>0</v>
      </c>
      <c r="O58" s="12">
        <f t="shared" si="37"/>
        <v>0</v>
      </c>
    </row>
    <row r="59" spans="1:15" ht="15" customHeight="1" x14ac:dyDescent="0.25">
      <c r="A59" s="13" t="s">
        <v>100</v>
      </c>
      <c r="B59" s="12" t="s">
        <v>146</v>
      </c>
      <c r="C59" s="30" t="s">
        <v>49</v>
      </c>
      <c r="D59" s="16">
        <f t="shared" si="29"/>
        <v>5.4</v>
      </c>
      <c r="E59" s="16">
        <v>5.4</v>
      </c>
      <c r="F59" s="16"/>
      <c r="G59" s="16"/>
      <c r="H59" s="10">
        <f t="shared" si="38"/>
        <v>0</v>
      </c>
      <c r="I59" s="10"/>
      <c r="J59" s="10"/>
      <c r="K59" s="10"/>
      <c r="L59" s="12">
        <f t="shared" si="31"/>
        <v>5.4</v>
      </c>
      <c r="M59" s="12">
        <f t="shared" si="35"/>
        <v>5.4</v>
      </c>
      <c r="N59" s="12">
        <f t="shared" si="36"/>
        <v>0</v>
      </c>
      <c r="O59" s="12">
        <f t="shared" si="37"/>
        <v>0</v>
      </c>
    </row>
    <row r="60" spans="1:15" ht="15" customHeight="1" x14ac:dyDescent="0.25">
      <c r="A60" s="13" t="s">
        <v>101</v>
      </c>
      <c r="B60" s="12" t="s">
        <v>34</v>
      </c>
      <c r="C60" s="30" t="s">
        <v>49</v>
      </c>
      <c r="D60" s="16">
        <f t="shared" si="29"/>
        <v>3.2</v>
      </c>
      <c r="E60" s="16">
        <v>3.2</v>
      </c>
      <c r="F60" s="16"/>
      <c r="G60" s="16"/>
      <c r="H60" s="10">
        <f t="shared" si="38"/>
        <v>0</v>
      </c>
      <c r="I60" s="10"/>
      <c r="J60" s="10"/>
      <c r="K60" s="10"/>
      <c r="L60" s="12">
        <f t="shared" si="31"/>
        <v>3.2</v>
      </c>
      <c r="M60" s="12">
        <f t="shared" si="35"/>
        <v>3.2</v>
      </c>
      <c r="N60" s="12">
        <f t="shared" si="36"/>
        <v>0</v>
      </c>
      <c r="O60" s="12">
        <f t="shared" si="37"/>
        <v>0</v>
      </c>
    </row>
    <row r="61" spans="1:15" ht="15" customHeight="1" x14ac:dyDescent="0.25">
      <c r="A61" s="13" t="s">
        <v>102</v>
      </c>
      <c r="B61" s="12" t="s">
        <v>36</v>
      </c>
      <c r="C61" s="30" t="s">
        <v>49</v>
      </c>
      <c r="D61" s="16">
        <f t="shared" si="29"/>
        <v>1.5</v>
      </c>
      <c r="E61" s="16">
        <v>1.5</v>
      </c>
      <c r="F61" s="16"/>
      <c r="G61" s="16"/>
      <c r="H61" s="10">
        <f t="shared" si="38"/>
        <v>0</v>
      </c>
      <c r="I61" s="10"/>
      <c r="J61" s="10"/>
      <c r="K61" s="10"/>
      <c r="L61" s="12">
        <f t="shared" si="31"/>
        <v>1.5</v>
      </c>
      <c r="M61" s="12">
        <f t="shared" si="35"/>
        <v>1.5</v>
      </c>
      <c r="N61" s="12">
        <f t="shared" si="36"/>
        <v>0</v>
      </c>
      <c r="O61" s="12">
        <f t="shared" si="37"/>
        <v>0</v>
      </c>
    </row>
    <row r="62" spans="1:15" ht="15" customHeight="1" x14ac:dyDescent="0.25">
      <c r="A62" s="13" t="s">
        <v>103</v>
      </c>
      <c r="B62" s="12" t="s">
        <v>38</v>
      </c>
      <c r="C62" s="30" t="s">
        <v>49</v>
      </c>
      <c r="D62" s="16">
        <f t="shared" si="29"/>
        <v>4</v>
      </c>
      <c r="E62" s="16">
        <v>4</v>
      </c>
      <c r="F62" s="16"/>
      <c r="G62" s="16"/>
      <c r="H62" s="10">
        <f t="shared" si="38"/>
        <v>0</v>
      </c>
      <c r="I62" s="10"/>
      <c r="J62" s="10"/>
      <c r="K62" s="10"/>
      <c r="L62" s="12">
        <f t="shared" si="31"/>
        <v>4</v>
      </c>
      <c r="M62" s="12">
        <f t="shared" si="35"/>
        <v>4</v>
      </c>
      <c r="N62" s="12">
        <f t="shared" si="36"/>
        <v>0</v>
      </c>
      <c r="O62" s="12">
        <f t="shared" si="37"/>
        <v>0</v>
      </c>
    </row>
    <row r="63" spans="1:15" ht="15" customHeight="1" x14ac:dyDescent="0.25">
      <c r="A63" s="13" t="s">
        <v>104</v>
      </c>
      <c r="B63" s="12" t="s">
        <v>37</v>
      </c>
      <c r="C63" s="30" t="s">
        <v>49</v>
      </c>
      <c r="D63" s="16">
        <f t="shared" si="29"/>
        <v>1.3</v>
      </c>
      <c r="E63" s="16">
        <v>1.3</v>
      </c>
      <c r="F63" s="16"/>
      <c r="G63" s="16"/>
      <c r="H63" s="10"/>
      <c r="I63" s="10"/>
      <c r="J63" s="10"/>
      <c r="K63" s="10"/>
      <c r="L63" s="12">
        <f t="shared" si="31"/>
        <v>1.3</v>
      </c>
      <c r="M63" s="12">
        <f t="shared" si="35"/>
        <v>1.3</v>
      </c>
      <c r="N63" s="12">
        <f t="shared" si="36"/>
        <v>0</v>
      </c>
      <c r="O63" s="12">
        <f t="shared" si="37"/>
        <v>0</v>
      </c>
    </row>
    <row r="64" spans="1:15" ht="15" customHeight="1" x14ac:dyDescent="0.25">
      <c r="A64" s="13" t="s">
        <v>105</v>
      </c>
      <c r="B64" s="12" t="s">
        <v>35</v>
      </c>
      <c r="C64" s="30" t="s">
        <v>49</v>
      </c>
      <c r="D64" s="16">
        <f t="shared" si="29"/>
        <v>2.5</v>
      </c>
      <c r="E64" s="16">
        <v>2.5</v>
      </c>
      <c r="F64" s="16"/>
      <c r="G64" s="16"/>
      <c r="H64" s="10">
        <f t="shared" si="38"/>
        <v>0</v>
      </c>
      <c r="I64" s="10"/>
      <c r="J64" s="10"/>
      <c r="K64" s="10"/>
      <c r="L64" s="12">
        <f t="shared" si="31"/>
        <v>2.5</v>
      </c>
      <c r="M64" s="12">
        <f t="shared" si="35"/>
        <v>2.5</v>
      </c>
      <c r="N64" s="12">
        <f t="shared" si="36"/>
        <v>0</v>
      </c>
      <c r="O64" s="12">
        <f t="shared" si="37"/>
        <v>0</v>
      </c>
    </row>
    <row r="65" spans="1:15" ht="15" customHeight="1" x14ac:dyDescent="0.25">
      <c r="A65" s="13" t="s">
        <v>106</v>
      </c>
      <c r="B65" s="12" t="s">
        <v>47</v>
      </c>
      <c r="C65" s="30" t="s">
        <v>49</v>
      </c>
      <c r="D65" s="16">
        <f t="shared" si="29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31"/>
        <v>1.3</v>
      </c>
      <c r="M65" s="12">
        <f t="shared" si="35"/>
        <v>1.3</v>
      </c>
      <c r="N65" s="12">
        <f t="shared" si="36"/>
        <v>0</v>
      </c>
      <c r="O65" s="12">
        <f t="shared" si="37"/>
        <v>0</v>
      </c>
    </row>
    <row r="66" spans="1:15" ht="15" customHeight="1" x14ac:dyDescent="0.25">
      <c r="A66" s="13" t="s">
        <v>148</v>
      </c>
      <c r="B66" s="12" t="s">
        <v>46</v>
      </c>
      <c r="C66" s="30" t="s">
        <v>49</v>
      </c>
      <c r="D66" s="16">
        <f t="shared" si="29"/>
        <v>4.8</v>
      </c>
      <c r="E66" s="16">
        <v>4.8</v>
      </c>
      <c r="F66" s="16"/>
      <c r="G66" s="16"/>
      <c r="H66" s="10"/>
      <c r="I66" s="10"/>
      <c r="J66" s="10"/>
      <c r="K66" s="10"/>
      <c r="L66" s="12">
        <f t="shared" si="31"/>
        <v>4.8</v>
      </c>
      <c r="M66" s="12">
        <f t="shared" si="35"/>
        <v>4.8</v>
      </c>
      <c r="N66" s="12">
        <f t="shared" si="36"/>
        <v>0</v>
      </c>
      <c r="O66" s="12">
        <f t="shared" si="37"/>
        <v>0</v>
      </c>
    </row>
    <row r="67" spans="1:15" ht="15" customHeight="1" x14ac:dyDescent="0.25">
      <c r="A67" s="13" t="s">
        <v>149</v>
      </c>
      <c r="B67" s="12" t="s">
        <v>62</v>
      </c>
      <c r="C67" s="30" t="s">
        <v>49</v>
      </c>
      <c r="D67" s="16">
        <f t="shared" si="29"/>
        <v>0.7</v>
      </c>
      <c r="E67" s="16">
        <v>0.7</v>
      </c>
      <c r="F67" s="16"/>
      <c r="G67" s="16"/>
      <c r="H67" s="10"/>
      <c r="I67" s="10"/>
      <c r="J67" s="10"/>
      <c r="K67" s="10"/>
      <c r="L67" s="12">
        <f t="shared" si="31"/>
        <v>0.7</v>
      </c>
      <c r="M67" s="12">
        <f t="shared" si="35"/>
        <v>0.7</v>
      </c>
      <c r="N67" s="12">
        <f t="shared" si="36"/>
        <v>0</v>
      </c>
      <c r="O67" s="12">
        <f t="shared" si="37"/>
        <v>0</v>
      </c>
    </row>
    <row r="68" spans="1:15" ht="15" customHeight="1" x14ac:dyDescent="0.25">
      <c r="A68" s="13" t="s">
        <v>107</v>
      </c>
      <c r="B68" s="12" t="s">
        <v>48</v>
      </c>
      <c r="C68" s="30" t="s">
        <v>49</v>
      </c>
      <c r="D68" s="16">
        <f t="shared" si="29"/>
        <v>0.1</v>
      </c>
      <c r="E68" s="16">
        <v>0.1</v>
      </c>
      <c r="F68" s="16"/>
      <c r="G68" s="16"/>
      <c r="H68" s="10"/>
      <c r="I68" s="10"/>
      <c r="J68" s="10"/>
      <c r="K68" s="10"/>
      <c r="L68" s="12">
        <f t="shared" si="31"/>
        <v>0.1</v>
      </c>
      <c r="M68" s="12">
        <f t="shared" si="35"/>
        <v>0.1</v>
      </c>
      <c r="N68" s="12">
        <f t="shared" si="36"/>
        <v>0</v>
      </c>
      <c r="O68" s="12">
        <f t="shared" si="37"/>
        <v>0</v>
      </c>
    </row>
    <row r="69" spans="1:15" ht="15" customHeight="1" x14ac:dyDescent="0.25">
      <c r="A69" s="13" t="s">
        <v>150</v>
      </c>
      <c r="B69" s="92" t="s">
        <v>61</v>
      </c>
      <c r="C69" s="30" t="s">
        <v>49</v>
      </c>
      <c r="D69" s="16">
        <f t="shared" si="29"/>
        <v>2.9</v>
      </c>
      <c r="E69" s="16">
        <v>2.9</v>
      </c>
      <c r="F69" s="16"/>
      <c r="G69" s="16"/>
      <c r="H69" s="10"/>
      <c r="I69" s="10"/>
      <c r="J69" s="10"/>
      <c r="K69" s="10"/>
      <c r="L69" s="12">
        <f t="shared" si="31"/>
        <v>2.9</v>
      </c>
      <c r="M69" s="12">
        <f t="shared" si="35"/>
        <v>2.9</v>
      </c>
      <c r="N69" s="12">
        <f t="shared" si="36"/>
        <v>0</v>
      </c>
      <c r="O69" s="12">
        <f t="shared" si="37"/>
        <v>0</v>
      </c>
    </row>
    <row r="70" spans="1:15" ht="15.95" customHeight="1" x14ac:dyDescent="0.25">
      <c r="A70" s="20" t="s">
        <v>151</v>
      </c>
      <c r="B70" s="21" t="s">
        <v>169</v>
      </c>
      <c r="C70" s="28"/>
      <c r="D70" s="256">
        <f>SUM(D41:D69)</f>
        <v>371.50000000000006</v>
      </c>
      <c r="E70" s="256">
        <f t="shared" ref="E70:O70" si="39">SUM(E41:E69)</f>
        <v>371.50000000000006</v>
      </c>
      <c r="F70" s="256">
        <f t="shared" si="39"/>
        <v>0</v>
      </c>
      <c r="G70" s="256">
        <f t="shared" si="39"/>
        <v>0</v>
      </c>
      <c r="H70" s="24">
        <f t="shared" si="39"/>
        <v>0</v>
      </c>
      <c r="I70" s="24">
        <f t="shared" si="39"/>
        <v>0</v>
      </c>
      <c r="J70" s="24">
        <f t="shared" si="39"/>
        <v>0</v>
      </c>
      <c r="K70" s="24">
        <f t="shared" si="39"/>
        <v>0</v>
      </c>
      <c r="L70" s="21">
        <f t="shared" si="39"/>
        <v>371.50000000000006</v>
      </c>
      <c r="M70" s="21">
        <f t="shared" si="39"/>
        <v>371.50000000000006</v>
      </c>
      <c r="N70" s="21">
        <f t="shared" si="39"/>
        <v>0</v>
      </c>
      <c r="O70" s="21">
        <f t="shared" si="39"/>
        <v>0</v>
      </c>
    </row>
    <row r="71" spans="1:15" ht="15.95" hidden="1" customHeight="1" x14ac:dyDescent="0.25">
      <c r="A71" s="37" t="s">
        <v>90</v>
      </c>
      <c r="B71" s="572" t="s">
        <v>173</v>
      </c>
      <c r="C71" s="573"/>
      <c r="D71" s="573"/>
      <c r="E71" s="573"/>
      <c r="F71" s="573"/>
      <c r="G71" s="573"/>
      <c r="H71" s="573"/>
      <c r="I71" s="573"/>
      <c r="J71" s="573"/>
      <c r="K71" s="573"/>
      <c r="L71" s="573"/>
      <c r="M71" s="573"/>
      <c r="N71" s="573"/>
      <c r="O71" s="574"/>
    </row>
    <row r="72" spans="1:15" ht="15" hidden="1" customHeight="1" x14ac:dyDescent="0.25">
      <c r="A72" s="19" t="s">
        <v>91</v>
      </c>
      <c r="B72" s="29" t="s">
        <v>20</v>
      </c>
      <c r="C72" s="373" t="s">
        <v>25</v>
      </c>
      <c r="D72" s="16">
        <f t="shared" ref="D72" si="40">E72+G72</f>
        <v>0</v>
      </c>
      <c r="E72" s="16"/>
      <c r="F72" s="16"/>
      <c r="G72" s="16"/>
      <c r="H72" s="9">
        <f t="shared" ref="H72:H73" si="41">I72+K72</f>
        <v>0</v>
      </c>
      <c r="I72" s="10"/>
      <c r="J72" s="10"/>
      <c r="K72" s="201"/>
      <c r="L72" s="11">
        <f t="shared" ref="L72:L73" si="42">M72+O72</f>
        <v>0</v>
      </c>
      <c r="M72" s="11">
        <f t="shared" ref="M72" si="43">E72+I72</f>
        <v>0</v>
      </c>
      <c r="N72" s="11">
        <f t="shared" ref="N72" si="44">F72+J72</f>
        <v>0</v>
      </c>
      <c r="O72" s="11">
        <f t="shared" ref="O72" si="45">G72+K72</f>
        <v>0</v>
      </c>
    </row>
    <row r="73" spans="1:15" ht="15.95" hidden="1" customHeight="1" x14ac:dyDescent="0.25">
      <c r="A73" s="396" t="s">
        <v>92</v>
      </c>
      <c r="B73" s="43" t="s">
        <v>170</v>
      </c>
      <c r="C73" s="76"/>
      <c r="D73" s="256">
        <f>E73+G73</f>
        <v>0</v>
      </c>
      <c r="E73" s="23">
        <f>SUM(E72:E72)</f>
        <v>0</v>
      </c>
      <c r="F73" s="23">
        <f>SUM(F72:F72)</f>
        <v>0</v>
      </c>
      <c r="G73" s="23">
        <f>SUM(G72:G72)</f>
        <v>0</v>
      </c>
      <c r="H73" s="24">
        <f t="shared" si="41"/>
        <v>0</v>
      </c>
      <c r="I73" s="24">
        <f>SUM(I72:I72)</f>
        <v>0</v>
      </c>
      <c r="J73" s="24">
        <f>SUM(J72:J72)</f>
        <v>0</v>
      </c>
      <c r="K73" s="24">
        <f>SUM(K72:K72)</f>
        <v>0</v>
      </c>
      <c r="L73" s="21">
        <f t="shared" si="42"/>
        <v>0</v>
      </c>
      <c r="M73" s="21">
        <f>SUM(M72:M72)</f>
        <v>0</v>
      </c>
      <c r="N73" s="21">
        <f>SUM(N72:N72)</f>
        <v>0</v>
      </c>
      <c r="O73" s="21">
        <f>SUM(O72:O72)</f>
        <v>0</v>
      </c>
    </row>
    <row r="74" spans="1:15" ht="15.95" customHeight="1" x14ac:dyDescent="0.25">
      <c r="A74" s="37" t="s">
        <v>108</v>
      </c>
      <c r="B74" s="572" t="s">
        <v>63</v>
      </c>
      <c r="C74" s="573"/>
      <c r="D74" s="573"/>
      <c r="E74" s="573"/>
      <c r="F74" s="573"/>
      <c r="G74" s="573"/>
      <c r="H74" s="573"/>
      <c r="I74" s="573"/>
      <c r="J74" s="573"/>
      <c r="K74" s="573"/>
      <c r="L74" s="573"/>
      <c r="M74" s="573"/>
      <c r="N74" s="573"/>
      <c r="O74" s="574"/>
    </row>
    <row r="75" spans="1:15" ht="15" hidden="1" customHeight="1" x14ac:dyDescent="0.25">
      <c r="A75" s="19" t="s">
        <v>94</v>
      </c>
      <c r="B75" s="29" t="s">
        <v>20</v>
      </c>
      <c r="C75" s="38" t="s">
        <v>30</v>
      </c>
      <c r="D75" s="16">
        <f t="shared" ref="D75:D79" si="46">E75+G75</f>
        <v>0</v>
      </c>
      <c r="E75" s="16"/>
      <c r="F75" s="16"/>
      <c r="G75" s="16"/>
      <c r="H75" s="9">
        <f t="shared" ref="H75:H76" si="47">I75+K75</f>
        <v>0</v>
      </c>
      <c r="I75" s="10"/>
      <c r="J75" s="10"/>
      <c r="K75" s="201"/>
      <c r="L75" s="11">
        <f t="shared" ref="L75" si="48">M75+O75</f>
        <v>0</v>
      </c>
      <c r="M75" s="11">
        <f t="shared" ref="M75:O76" si="49">E75+I75</f>
        <v>0</v>
      </c>
      <c r="N75" s="11">
        <f t="shared" si="49"/>
        <v>0</v>
      </c>
      <c r="O75" s="11">
        <f t="shared" si="49"/>
        <v>0</v>
      </c>
    </row>
    <row r="76" spans="1:15" ht="15" customHeight="1" x14ac:dyDescent="0.25">
      <c r="A76" s="13" t="s">
        <v>109</v>
      </c>
      <c r="B76" s="29" t="s">
        <v>27</v>
      </c>
      <c r="C76" s="38" t="s">
        <v>30</v>
      </c>
      <c r="D76" s="16">
        <f t="shared" si="46"/>
        <v>4.4000000000000004</v>
      </c>
      <c r="E76" s="16">
        <v>4.4000000000000004</v>
      </c>
      <c r="F76" s="16"/>
      <c r="G76" s="16"/>
      <c r="H76" s="10">
        <f t="shared" si="47"/>
        <v>0</v>
      </c>
      <c r="I76" s="10"/>
      <c r="J76" s="10"/>
      <c r="K76" s="10"/>
      <c r="L76" s="12">
        <f t="shared" ref="L76" si="50">D76+H76</f>
        <v>4.4000000000000004</v>
      </c>
      <c r="M76" s="12">
        <f t="shared" si="49"/>
        <v>4.4000000000000004</v>
      </c>
      <c r="N76" s="12">
        <f t="shared" si="49"/>
        <v>0</v>
      </c>
      <c r="O76" s="12">
        <f t="shared" si="49"/>
        <v>0</v>
      </c>
    </row>
    <row r="77" spans="1:15" ht="15" customHeight="1" x14ac:dyDescent="0.25">
      <c r="A77" s="13" t="s">
        <v>110</v>
      </c>
      <c r="B77" s="29" t="s">
        <v>55</v>
      </c>
      <c r="C77" s="38" t="s">
        <v>30</v>
      </c>
      <c r="D77" s="16">
        <f t="shared" si="46"/>
        <v>0.2</v>
      </c>
      <c r="E77" s="16">
        <v>0.2</v>
      </c>
      <c r="F77" s="16"/>
      <c r="G77" s="16"/>
      <c r="H77" s="10">
        <f t="shared" ref="H77:H81" si="51">I77+K77</f>
        <v>0</v>
      </c>
      <c r="I77" s="10"/>
      <c r="J77" s="10"/>
      <c r="K77" s="10"/>
      <c r="L77" s="12">
        <f t="shared" ref="L77:L79" si="52">D77+H77</f>
        <v>0.2</v>
      </c>
      <c r="M77" s="12">
        <f t="shared" ref="M77:M79" si="53">E77+I77</f>
        <v>0.2</v>
      </c>
      <c r="N77" s="12">
        <f t="shared" ref="N77:N79" si="54">F77+J77</f>
        <v>0</v>
      </c>
      <c r="O77" s="12">
        <f t="shared" ref="O77:O79" si="55">G77+K77</f>
        <v>0</v>
      </c>
    </row>
    <row r="78" spans="1:15" ht="15" customHeight="1" x14ac:dyDescent="0.25">
      <c r="A78" s="13" t="s">
        <v>111</v>
      </c>
      <c r="B78" s="29" t="s">
        <v>56</v>
      </c>
      <c r="C78" s="38" t="s">
        <v>30</v>
      </c>
      <c r="D78" s="16">
        <f t="shared" si="46"/>
        <v>1.1000000000000001</v>
      </c>
      <c r="E78" s="16">
        <v>1.1000000000000001</v>
      </c>
      <c r="F78" s="16"/>
      <c r="G78" s="16"/>
      <c r="H78" s="10">
        <f t="shared" si="51"/>
        <v>0</v>
      </c>
      <c r="I78" s="10"/>
      <c r="J78" s="10"/>
      <c r="K78" s="10"/>
      <c r="L78" s="12">
        <f t="shared" si="52"/>
        <v>1.1000000000000001</v>
      </c>
      <c r="M78" s="12">
        <f t="shared" si="53"/>
        <v>1.1000000000000001</v>
      </c>
      <c r="N78" s="12">
        <f t="shared" si="54"/>
        <v>0</v>
      </c>
      <c r="O78" s="12">
        <f t="shared" si="55"/>
        <v>0</v>
      </c>
    </row>
    <row r="79" spans="1:15" ht="15" customHeight="1" x14ac:dyDescent="0.25">
      <c r="A79" s="13" t="s">
        <v>112</v>
      </c>
      <c r="B79" s="29" t="s">
        <v>64</v>
      </c>
      <c r="C79" s="38" t="s">
        <v>30</v>
      </c>
      <c r="D79" s="16">
        <f t="shared" si="46"/>
        <v>0.1</v>
      </c>
      <c r="E79" s="16">
        <v>0.1</v>
      </c>
      <c r="F79" s="16"/>
      <c r="G79" s="16"/>
      <c r="H79" s="10">
        <f t="shared" si="51"/>
        <v>0</v>
      </c>
      <c r="I79" s="10"/>
      <c r="J79" s="10"/>
      <c r="K79" s="10"/>
      <c r="L79" s="12">
        <f t="shared" si="52"/>
        <v>0.1</v>
      </c>
      <c r="M79" s="12">
        <f t="shared" si="53"/>
        <v>0.1</v>
      </c>
      <c r="N79" s="12">
        <f t="shared" si="54"/>
        <v>0</v>
      </c>
      <c r="O79" s="12">
        <f t="shared" si="55"/>
        <v>0</v>
      </c>
    </row>
    <row r="80" spans="1:15" ht="15" customHeight="1" x14ac:dyDescent="0.25">
      <c r="A80" s="13" t="s">
        <v>158</v>
      </c>
      <c r="B80" s="29" t="s">
        <v>28</v>
      </c>
      <c r="C80" s="38" t="s">
        <v>30</v>
      </c>
      <c r="D80" s="16">
        <f t="shared" ref="D80:D81" si="56">E80+G80</f>
        <v>4.0999999999999996</v>
      </c>
      <c r="E80" s="16">
        <v>4.0999999999999996</v>
      </c>
      <c r="F80" s="16"/>
      <c r="G80" s="16"/>
      <c r="H80" s="10">
        <f t="shared" si="51"/>
        <v>0</v>
      </c>
      <c r="I80" s="10"/>
      <c r="J80" s="10"/>
      <c r="K80" s="10"/>
      <c r="L80" s="12">
        <f t="shared" ref="L80:L81" si="57">D80+H80</f>
        <v>4.0999999999999996</v>
      </c>
      <c r="M80" s="12">
        <f t="shared" ref="M80:M81" si="58">E80+I80</f>
        <v>4.0999999999999996</v>
      </c>
      <c r="N80" s="12">
        <f t="shared" ref="N80:N81" si="59">F80+J80</f>
        <v>0</v>
      </c>
      <c r="O80" s="12">
        <f t="shared" ref="O80:O81" si="60">G80+K80</f>
        <v>0</v>
      </c>
    </row>
    <row r="81" spans="1:17" ht="15" customHeight="1" x14ac:dyDescent="0.25">
      <c r="A81" s="13" t="s">
        <v>113</v>
      </c>
      <c r="B81" s="12" t="s">
        <v>29</v>
      </c>
      <c r="C81" s="38" t="s">
        <v>30</v>
      </c>
      <c r="D81" s="16">
        <f t="shared" si="56"/>
        <v>2.6</v>
      </c>
      <c r="E81" s="16">
        <v>2.6</v>
      </c>
      <c r="F81" s="16"/>
      <c r="G81" s="16"/>
      <c r="H81" s="10">
        <f t="shared" si="51"/>
        <v>0</v>
      </c>
      <c r="I81" s="10"/>
      <c r="J81" s="10"/>
      <c r="K81" s="10"/>
      <c r="L81" s="12">
        <f t="shared" si="57"/>
        <v>2.6</v>
      </c>
      <c r="M81" s="12">
        <f t="shared" si="58"/>
        <v>2.6</v>
      </c>
      <c r="N81" s="12">
        <f t="shared" si="59"/>
        <v>0</v>
      </c>
      <c r="O81" s="12">
        <f t="shared" si="60"/>
        <v>0</v>
      </c>
    </row>
    <row r="82" spans="1:17" ht="15.95" customHeight="1" x14ac:dyDescent="0.25">
      <c r="A82" s="396" t="s">
        <v>114</v>
      </c>
      <c r="B82" s="43" t="s">
        <v>171</v>
      </c>
      <c r="C82" s="76"/>
      <c r="D82" s="256">
        <f t="shared" ref="D82:Q82" si="61">SUM(D76:D81)</f>
        <v>12.5</v>
      </c>
      <c r="E82" s="256">
        <f t="shared" si="61"/>
        <v>12.5</v>
      </c>
      <c r="F82" s="256">
        <f t="shared" si="61"/>
        <v>0</v>
      </c>
      <c r="G82" s="256">
        <f t="shared" si="61"/>
        <v>0</v>
      </c>
      <c r="H82" s="24">
        <f t="shared" si="61"/>
        <v>0</v>
      </c>
      <c r="I82" s="24">
        <f t="shared" si="61"/>
        <v>0</v>
      </c>
      <c r="J82" s="24">
        <f t="shared" si="61"/>
        <v>0</v>
      </c>
      <c r="K82" s="24">
        <f t="shared" si="61"/>
        <v>0</v>
      </c>
      <c r="L82" s="21">
        <f t="shared" si="61"/>
        <v>12.5</v>
      </c>
      <c r="M82" s="21">
        <f t="shared" si="61"/>
        <v>12.5</v>
      </c>
      <c r="N82" s="21">
        <f t="shared" si="61"/>
        <v>0</v>
      </c>
      <c r="O82" s="21">
        <f t="shared" si="61"/>
        <v>0</v>
      </c>
      <c r="P82" s="256">
        <f t="shared" si="61"/>
        <v>0</v>
      </c>
      <c r="Q82" s="256">
        <f t="shared" si="61"/>
        <v>0</v>
      </c>
    </row>
    <row r="83" spans="1:17" ht="17.25" customHeight="1" x14ac:dyDescent="0.25">
      <c r="A83" s="32" t="s">
        <v>115</v>
      </c>
      <c r="B83" s="572" t="s">
        <v>65</v>
      </c>
      <c r="C83" s="573"/>
      <c r="D83" s="573"/>
      <c r="E83" s="573"/>
      <c r="F83" s="573"/>
      <c r="G83" s="573"/>
      <c r="H83" s="573"/>
      <c r="I83" s="573"/>
      <c r="J83" s="573"/>
      <c r="K83" s="573"/>
      <c r="L83" s="573"/>
      <c r="M83" s="573"/>
      <c r="N83" s="573"/>
      <c r="O83" s="574"/>
    </row>
    <row r="84" spans="1:17" x14ac:dyDescent="0.25">
      <c r="A84" s="37" t="s">
        <v>116</v>
      </c>
      <c r="B84" s="12" t="s">
        <v>20</v>
      </c>
      <c r="C84" s="95" t="s">
        <v>24</v>
      </c>
      <c r="D84" s="16">
        <f t="shared" ref="D84" si="62">E84+G84</f>
        <v>195.5</v>
      </c>
      <c r="E84" s="16">
        <v>179</v>
      </c>
      <c r="F84" s="16"/>
      <c r="G84" s="16">
        <v>16.5</v>
      </c>
      <c r="H84" s="9">
        <f t="shared" ref="H84" si="63">I84+K84</f>
        <v>0</v>
      </c>
      <c r="I84" s="10"/>
      <c r="J84" s="10"/>
      <c r="K84" s="201"/>
      <c r="L84" s="11">
        <f t="shared" ref="L84" si="64">M84+O84</f>
        <v>195.5</v>
      </c>
      <c r="M84" s="11">
        <f t="shared" ref="M84" si="65">E84+I84</f>
        <v>179</v>
      </c>
      <c r="N84" s="11">
        <f t="shared" ref="N84" si="66">F84+J84</f>
        <v>0</v>
      </c>
      <c r="O84" s="11">
        <f t="shared" ref="O84" si="67">G84+K84</f>
        <v>16.5</v>
      </c>
    </row>
    <row r="85" spans="1:17" x14ac:dyDescent="0.25">
      <c r="A85" s="37" t="s">
        <v>117</v>
      </c>
      <c r="B85" s="78" t="s">
        <v>50</v>
      </c>
      <c r="C85" s="95" t="s">
        <v>24</v>
      </c>
      <c r="D85" s="16">
        <f t="shared" ref="D85" si="68">E85+G85</f>
        <v>4</v>
      </c>
      <c r="E85" s="16">
        <v>4</v>
      </c>
      <c r="F85" s="16"/>
      <c r="G85" s="16"/>
      <c r="H85" s="9">
        <f t="shared" ref="H85" si="69">I85+K85</f>
        <v>0</v>
      </c>
      <c r="I85" s="10"/>
      <c r="J85" s="10"/>
      <c r="K85" s="201"/>
      <c r="L85" s="11">
        <f t="shared" ref="L85" si="70">M85+O85</f>
        <v>4</v>
      </c>
      <c r="M85" s="11">
        <f t="shared" ref="M85" si="71">E85+I85</f>
        <v>4</v>
      </c>
      <c r="N85" s="11">
        <f t="shared" ref="N85" si="72">F85+J85</f>
        <v>0</v>
      </c>
      <c r="O85" s="11">
        <f t="shared" ref="O85" si="73">G85+K85</f>
        <v>0</v>
      </c>
    </row>
    <row r="86" spans="1:17" x14ac:dyDescent="0.25">
      <c r="A86" s="37" t="s">
        <v>154</v>
      </c>
      <c r="B86" s="29" t="s">
        <v>51</v>
      </c>
      <c r="C86" s="95" t="s">
        <v>24</v>
      </c>
      <c r="D86" s="16">
        <f t="shared" ref="D86:D88" si="74">E86+G86</f>
        <v>1.6</v>
      </c>
      <c r="E86" s="16">
        <v>1.6</v>
      </c>
      <c r="F86" s="16"/>
      <c r="G86" s="16"/>
      <c r="H86" s="9">
        <f t="shared" ref="H86:H88" si="75">I86+K86</f>
        <v>0</v>
      </c>
      <c r="I86" s="10"/>
      <c r="J86" s="10"/>
      <c r="K86" s="201"/>
      <c r="L86" s="11">
        <f t="shared" ref="L86:L88" si="76">M86+O86</f>
        <v>1.6</v>
      </c>
      <c r="M86" s="11">
        <f t="shared" ref="M86:M88" si="77">E86+I86</f>
        <v>1.6</v>
      </c>
      <c r="N86" s="11">
        <f t="shared" ref="N86:N88" si="78">F86+J86</f>
        <v>0</v>
      </c>
      <c r="O86" s="11">
        <f t="shared" ref="O86:O88" si="79">G86+K86</f>
        <v>0</v>
      </c>
    </row>
    <row r="87" spans="1:17" x14ac:dyDescent="0.25">
      <c r="A87" s="37" t="s">
        <v>118</v>
      </c>
      <c r="B87" s="12" t="s">
        <v>66</v>
      </c>
      <c r="C87" s="95" t="s">
        <v>24</v>
      </c>
      <c r="D87" s="16">
        <f t="shared" si="74"/>
        <v>4.3</v>
      </c>
      <c r="E87" s="16">
        <v>4.3</v>
      </c>
      <c r="F87" s="16"/>
      <c r="G87" s="16"/>
      <c r="H87" s="9">
        <f t="shared" si="75"/>
        <v>0</v>
      </c>
      <c r="I87" s="10"/>
      <c r="J87" s="10"/>
      <c r="K87" s="201"/>
      <c r="L87" s="11">
        <f t="shared" si="76"/>
        <v>4.3</v>
      </c>
      <c r="M87" s="11">
        <f t="shared" si="77"/>
        <v>4.3</v>
      </c>
      <c r="N87" s="11">
        <f t="shared" si="78"/>
        <v>0</v>
      </c>
      <c r="O87" s="11">
        <f t="shared" si="79"/>
        <v>0</v>
      </c>
    </row>
    <row r="88" spans="1:17" x14ac:dyDescent="0.25">
      <c r="A88" s="37" t="s">
        <v>119</v>
      </c>
      <c r="B88" s="12" t="s">
        <v>356</v>
      </c>
      <c r="C88" s="95" t="s">
        <v>24</v>
      </c>
      <c r="D88" s="16">
        <f t="shared" si="74"/>
        <v>2</v>
      </c>
      <c r="E88" s="16">
        <v>2</v>
      </c>
      <c r="F88" s="16"/>
      <c r="G88" s="16"/>
      <c r="H88" s="9">
        <f t="shared" si="75"/>
        <v>0</v>
      </c>
      <c r="I88" s="10"/>
      <c r="J88" s="10"/>
      <c r="K88" s="201"/>
      <c r="L88" s="11">
        <f t="shared" si="76"/>
        <v>2</v>
      </c>
      <c r="M88" s="11">
        <f t="shared" si="77"/>
        <v>2</v>
      </c>
      <c r="N88" s="11">
        <f t="shared" si="78"/>
        <v>0</v>
      </c>
      <c r="O88" s="11">
        <f t="shared" si="79"/>
        <v>0</v>
      </c>
    </row>
    <row r="89" spans="1:17" ht="15.95" customHeight="1" x14ac:dyDescent="0.25">
      <c r="A89" s="397" t="s">
        <v>120</v>
      </c>
      <c r="B89" s="502" t="s">
        <v>172</v>
      </c>
      <c r="C89" s="25"/>
      <c r="D89" s="256">
        <f>E89+G89</f>
        <v>207.4</v>
      </c>
      <c r="E89" s="23">
        <f>SUM(E84:E88)</f>
        <v>190.9</v>
      </c>
      <c r="F89" s="23">
        <f t="shared" ref="F89:G89" si="80">SUM(F84:F88)</f>
        <v>0</v>
      </c>
      <c r="G89" s="23">
        <f t="shared" si="80"/>
        <v>16.5</v>
      </c>
      <c r="H89" s="24">
        <f t="shared" ref="H89" si="81">I89+K89</f>
        <v>0</v>
      </c>
      <c r="I89" s="24">
        <f>SUM(I84:I88)</f>
        <v>0</v>
      </c>
      <c r="J89" s="24">
        <f t="shared" ref="J89:K89" si="82">SUM(J84:J88)</f>
        <v>0</v>
      </c>
      <c r="K89" s="24">
        <f t="shared" si="82"/>
        <v>0</v>
      </c>
      <c r="L89" s="21">
        <f t="shared" ref="L89" si="83">M89+O89</f>
        <v>207.4</v>
      </c>
      <c r="M89" s="21">
        <f>SUM(M84:M88)</f>
        <v>190.9</v>
      </c>
      <c r="N89" s="21">
        <f t="shared" ref="N89:O89" si="84">SUM(N84:N88)</f>
        <v>0</v>
      </c>
      <c r="O89" s="21">
        <f t="shared" si="84"/>
        <v>16.5</v>
      </c>
    </row>
    <row r="90" spans="1:17" ht="18" customHeight="1" x14ac:dyDescent="0.25">
      <c r="A90" s="32" t="s">
        <v>121</v>
      </c>
      <c r="B90" s="691" t="s">
        <v>343</v>
      </c>
      <c r="C90" s="692"/>
      <c r="D90" s="692"/>
      <c r="E90" s="692"/>
      <c r="F90" s="692"/>
      <c r="G90" s="692"/>
      <c r="H90" s="692"/>
      <c r="I90" s="692"/>
      <c r="J90" s="692"/>
      <c r="K90" s="692"/>
      <c r="L90" s="692"/>
      <c r="M90" s="692"/>
      <c r="N90" s="692"/>
      <c r="O90" s="693"/>
    </row>
    <row r="91" spans="1:17" ht="15.75" customHeight="1" x14ac:dyDescent="0.25">
      <c r="A91" s="32" t="s">
        <v>122</v>
      </c>
      <c r="B91" s="572" t="s">
        <v>6</v>
      </c>
      <c r="C91" s="573"/>
      <c r="D91" s="573"/>
      <c r="E91" s="573"/>
      <c r="F91" s="573"/>
      <c r="G91" s="573"/>
      <c r="H91" s="573"/>
      <c r="I91" s="573"/>
      <c r="J91" s="573"/>
      <c r="K91" s="573"/>
      <c r="L91" s="573"/>
      <c r="M91" s="573"/>
      <c r="N91" s="573"/>
      <c r="O91" s="574"/>
    </row>
    <row r="92" spans="1:17" ht="15" customHeight="1" x14ac:dyDescent="0.25">
      <c r="A92" s="32" t="s">
        <v>123</v>
      </c>
      <c r="B92" s="12" t="s">
        <v>20</v>
      </c>
      <c r="C92" s="15" t="s">
        <v>9</v>
      </c>
      <c r="D92" s="16">
        <f t="shared" ref="D92:D96" si="85">E92+G92</f>
        <v>5.3</v>
      </c>
      <c r="E92" s="16">
        <v>5.3</v>
      </c>
      <c r="F92" s="16"/>
      <c r="G92" s="16"/>
      <c r="H92" s="10">
        <f t="shared" ref="H92:H96" si="86">I92+K92</f>
        <v>0</v>
      </c>
      <c r="I92" s="10"/>
      <c r="J92" s="10"/>
      <c r="K92" s="10"/>
      <c r="L92" s="12">
        <f t="shared" ref="L92:L96" si="87">M92+O92</f>
        <v>5.3</v>
      </c>
      <c r="M92" s="12">
        <f t="shared" ref="M92:O96" si="88">E92+I92</f>
        <v>5.3</v>
      </c>
      <c r="N92" s="12">
        <f t="shared" si="88"/>
        <v>0</v>
      </c>
      <c r="O92" s="12">
        <f t="shared" si="88"/>
        <v>0</v>
      </c>
    </row>
    <row r="93" spans="1:17" ht="15" customHeight="1" x14ac:dyDescent="0.25">
      <c r="A93" s="32" t="s">
        <v>124</v>
      </c>
      <c r="B93" s="6" t="s">
        <v>12</v>
      </c>
      <c r="C93" s="15" t="s">
        <v>9</v>
      </c>
      <c r="D93" s="16">
        <f t="shared" ref="D93" si="89">E93+G93</f>
        <v>0.1</v>
      </c>
      <c r="E93" s="16">
        <v>0.1</v>
      </c>
      <c r="F93" s="16"/>
      <c r="G93" s="16"/>
      <c r="H93" s="10">
        <f t="shared" ref="H93" si="90">I93+K93</f>
        <v>0</v>
      </c>
      <c r="I93" s="10"/>
      <c r="J93" s="10"/>
      <c r="K93" s="10"/>
      <c r="L93" s="12">
        <f t="shared" ref="L93" si="91">M93+O93</f>
        <v>0.1</v>
      </c>
      <c r="M93" s="12">
        <f t="shared" ref="M93" si="92">E93+I93</f>
        <v>0.1</v>
      </c>
      <c r="N93" s="12">
        <f t="shared" ref="N93" si="93">F93+J93</f>
        <v>0</v>
      </c>
      <c r="O93" s="12">
        <f t="shared" ref="O93" si="94">G93+K93</f>
        <v>0</v>
      </c>
    </row>
    <row r="94" spans="1:17" ht="15" hidden="1" customHeight="1" x14ac:dyDescent="0.25">
      <c r="A94" s="32"/>
      <c r="B94" s="35" t="s">
        <v>11</v>
      </c>
      <c r="C94" s="15" t="s">
        <v>9</v>
      </c>
      <c r="D94" s="16">
        <f t="shared" ref="D94" si="95">E94+G94</f>
        <v>0</v>
      </c>
      <c r="E94" s="16"/>
      <c r="F94" s="16"/>
      <c r="G94" s="16"/>
      <c r="H94" s="10">
        <f t="shared" ref="H94" si="96">I94+K94</f>
        <v>0</v>
      </c>
      <c r="I94" s="10"/>
      <c r="J94" s="10"/>
      <c r="K94" s="10"/>
      <c r="L94" s="12">
        <f t="shared" ref="L94" si="97">M94+O94</f>
        <v>0</v>
      </c>
      <c r="M94" s="12">
        <f t="shared" ref="M94" si="98">E94+I94</f>
        <v>0</v>
      </c>
      <c r="N94" s="12">
        <f t="shared" ref="N94" si="99">F94+J94</f>
        <v>0</v>
      </c>
      <c r="O94" s="12">
        <f t="shared" ref="O94" si="100">G94+K94</f>
        <v>0</v>
      </c>
    </row>
    <row r="95" spans="1:17" ht="15" customHeight="1" x14ac:dyDescent="0.25">
      <c r="A95" s="32" t="s">
        <v>125</v>
      </c>
      <c r="B95" s="35" t="s">
        <v>15</v>
      </c>
      <c r="C95" s="15" t="s">
        <v>9</v>
      </c>
      <c r="D95" s="16">
        <f t="shared" ref="D95" si="101">E95+G95</f>
        <v>1.8</v>
      </c>
      <c r="E95" s="16"/>
      <c r="F95" s="16"/>
      <c r="G95" s="16">
        <v>1.8</v>
      </c>
      <c r="H95" s="10">
        <f t="shared" ref="H95" si="102">I95+K95</f>
        <v>0</v>
      </c>
      <c r="I95" s="10"/>
      <c r="J95" s="10"/>
      <c r="K95" s="10"/>
      <c r="L95" s="12">
        <f t="shared" ref="L95" si="103">M95+O95</f>
        <v>1.8</v>
      </c>
      <c r="M95" s="12">
        <f t="shared" ref="M95" si="104">E95+I95</f>
        <v>0</v>
      </c>
      <c r="N95" s="12">
        <f t="shared" ref="N95" si="105">F95+J95</f>
        <v>0</v>
      </c>
      <c r="O95" s="12">
        <f t="shared" ref="O95" si="106">G95+K95</f>
        <v>1.8</v>
      </c>
    </row>
    <row r="96" spans="1:17" ht="15" customHeight="1" x14ac:dyDescent="0.25">
      <c r="A96" s="32" t="s">
        <v>126</v>
      </c>
      <c r="B96" s="12" t="s">
        <v>16</v>
      </c>
      <c r="C96" s="15" t="s">
        <v>9</v>
      </c>
      <c r="D96" s="16">
        <f t="shared" si="85"/>
        <v>0.7</v>
      </c>
      <c r="E96" s="16">
        <v>0.7</v>
      </c>
      <c r="F96" s="16"/>
      <c r="G96" s="16"/>
      <c r="H96" s="10">
        <f t="shared" si="86"/>
        <v>0</v>
      </c>
      <c r="I96" s="10"/>
      <c r="J96" s="10"/>
      <c r="K96" s="10"/>
      <c r="L96" s="12">
        <f t="shared" si="87"/>
        <v>0.7</v>
      </c>
      <c r="M96" s="12">
        <f t="shared" si="88"/>
        <v>0.7</v>
      </c>
      <c r="N96" s="12">
        <f t="shared" si="88"/>
        <v>0</v>
      </c>
      <c r="O96" s="12">
        <f t="shared" si="88"/>
        <v>0</v>
      </c>
    </row>
    <row r="97" spans="1:15" ht="15" customHeight="1" x14ac:dyDescent="0.25">
      <c r="A97" s="398" t="s">
        <v>127</v>
      </c>
      <c r="B97" s="21" t="s">
        <v>166</v>
      </c>
      <c r="C97" s="28"/>
      <c r="D97" s="256">
        <f>SUM(D92:D96)</f>
        <v>7.8999999999999995</v>
      </c>
      <c r="E97" s="256">
        <f t="shared" ref="E97:O97" si="107">SUM(E92:E96)</f>
        <v>6.1</v>
      </c>
      <c r="F97" s="256">
        <f t="shared" si="107"/>
        <v>0</v>
      </c>
      <c r="G97" s="256">
        <f t="shared" si="107"/>
        <v>1.8</v>
      </c>
      <c r="H97" s="24">
        <f t="shared" si="107"/>
        <v>0</v>
      </c>
      <c r="I97" s="24">
        <f t="shared" si="107"/>
        <v>0</v>
      </c>
      <c r="J97" s="24">
        <f t="shared" si="107"/>
        <v>0</v>
      </c>
      <c r="K97" s="24">
        <f t="shared" si="107"/>
        <v>0</v>
      </c>
      <c r="L97" s="21">
        <f t="shared" si="107"/>
        <v>7.8999999999999995</v>
      </c>
      <c r="M97" s="21">
        <f t="shared" si="107"/>
        <v>6.1</v>
      </c>
      <c r="N97" s="21">
        <f t="shared" si="107"/>
        <v>0</v>
      </c>
      <c r="O97" s="21">
        <f t="shared" si="107"/>
        <v>1.8</v>
      </c>
    </row>
    <row r="98" spans="1:15" ht="18.75" customHeight="1" x14ac:dyDescent="0.25">
      <c r="A98" s="32" t="s">
        <v>128</v>
      </c>
      <c r="B98" s="572" t="s">
        <v>57</v>
      </c>
      <c r="C98" s="573"/>
      <c r="D98" s="573"/>
      <c r="E98" s="573"/>
      <c r="F98" s="573"/>
      <c r="G98" s="573"/>
      <c r="H98" s="573"/>
      <c r="I98" s="573"/>
      <c r="J98" s="573"/>
      <c r="K98" s="573"/>
      <c r="L98" s="573"/>
      <c r="M98" s="573"/>
      <c r="N98" s="573"/>
      <c r="O98" s="574"/>
    </row>
    <row r="99" spans="1:15" ht="15" customHeight="1" x14ac:dyDescent="0.25">
      <c r="A99" s="32" t="s">
        <v>129</v>
      </c>
      <c r="B99" s="35" t="s">
        <v>10</v>
      </c>
      <c r="C99" s="15" t="s">
        <v>22</v>
      </c>
      <c r="D99" s="16">
        <f t="shared" ref="D99:D104" si="108">E99+G99</f>
        <v>0.4</v>
      </c>
      <c r="E99" s="16">
        <v>0.4</v>
      </c>
      <c r="F99" s="16"/>
      <c r="G99" s="16"/>
      <c r="H99" s="10">
        <f t="shared" ref="H99:H104" si="109">I99+K99</f>
        <v>0</v>
      </c>
      <c r="I99" s="10"/>
      <c r="J99" s="10"/>
      <c r="K99" s="10"/>
      <c r="L99" s="12">
        <f t="shared" ref="L99:L104" si="110">M99+O99</f>
        <v>0.4</v>
      </c>
      <c r="M99" s="12">
        <f t="shared" ref="M99:M104" si="111">E99+I99</f>
        <v>0.4</v>
      </c>
      <c r="N99" s="12">
        <f t="shared" ref="N99:N104" si="112">F99+J99</f>
        <v>0</v>
      </c>
      <c r="O99" s="12">
        <f t="shared" ref="O99:O104" si="113">G99+K99</f>
        <v>0</v>
      </c>
    </row>
    <row r="100" spans="1:15" ht="15" customHeight="1" x14ac:dyDescent="0.25">
      <c r="A100" s="32" t="s">
        <v>155</v>
      </c>
      <c r="B100" s="35" t="s">
        <v>11</v>
      </c>
      <c r="C100" s="15" t="s">
        <v>22</v>
      </c>
      <c r="D100" s="16">
        <f t="shared" si="108"/>
        <v>5.5</v>
      </c>
      <c r="E100" s="16">
        <v>3.7</v>
      </c>
      <c r="F100" s="16"/>
      <c r="G100" s="16">
        <v>1.8</v>
      </c>
      <c r="H100" s="10">
        <f t="shared" si="109"/>
        <v>0</v>
      </c>
      <c r="I100" s="10"/>
      <c r="J100" s="10"/>
      <c r="K100" s="10"/>
      <c r="L100" s="12">
        <f t="shared" si="110"/>
        <v>5.5</v>
      </c>
      <c r="M100" s="12">
        <f t="shared" si="111"/>
        <v>3.7</v>
      </c>
      <c r="N100" s="12">
        <f t="shared" si="112"/>
        <v>0</v>
      </c>
      <c r="O100" s="12">
        <f t="shared" si="113"/>
        <v>1.8</v>
      </c>
    </row>
    <row r="101" spans="1:15" ht="15" customHeight="1" x14ac:dyDescent="0.25">
      <c r="A101" s="32" t="s">
        <v>130</v>
      </c>
      <c r="B101" s="35" t="s">
        <v>13</v>
      </c>
      <c r="C101" s="15" t="s">
        <v>22</v>
      </c>
      <c r="D101" s="16">
        <f t="shared" ref="D101" si="114">E101+G101</f>
        <v>0.1</v>
      </c>
      <c r="E101" s="16">
        <v>0.1</v>
      </c>
      <c r="F101" s="16"/>
      <c r="G101" s="16"/>
      <c r="H101" s="10">
        <f t="shared" ref="H101" si="115">I101+K101</f>
        <v>0</v>
      </c>
      <c r="I101" s="10"/>
      <c r="J101" s="10"/>
      <c r="K101" s="10"/>
      <c r="L101" s="12">
        <f t="shared" ref="L101" si="116">M101+O101</f>
        <v>0.1</v>
      </c>
      <c r="M101" s="12">
        <f t="shared" si="111"/>
        <v>0.1</v>
      </c>
      <c r="N101" s="12">
        <f t="shared" si="112"/>
        <v>0</v>
      </c>
      <c r="O101" s="12">
        <f t="shared" si="113"/>
        <v>0</v>
      </c>
    </row>
    <row r="102" spans="1:15" ht="15" customHeight="1" x14ac:dyDescent="0.25">
      <c r="A102" s="32" t="s">
        <v>131</v>
      </c>
      <c r="B102" s="35" t="s">
        <v>14</v>
      </c>
      <c r="C102" s="15" t="s">
        <v>22</v>
      </c>
      <c r="D102" s="16">
        <f t="shared" si="108"/>
        <v>1.9</v>
      </c>
      <c r="E102" s="16"/>
      <c r="F102" s="16"/>
      <c r="G102" s="16">
        <v>1.9</v>
      </c>
      <c r="H102" s="10">
        <f t="shared" si="109"/>
        <v>0</v>
      </c>
      <c r="I102" s="10"/>
      <c r="J102" s="10"/>
      <c r="K102" s="10"/>
      <c r="L102" s="12">
        <f t="shared" si="110"/>
        <v>1.9</v>
      </c>
      <c r="M102" s="12">
        <f t="shared" ref="M102:M103" si="117">E102+I102</f>
        <v>0</v>
      </c>
      <c r="N102" s="12">
        <f t="shared" ref="N102:N103" si="118">F102+J102</f>
        <v>0</v>
      </c>
      <c r="O102" s="12">
        <f t="shared" ref="O102:O103" si="119">G102+K102</f>
        <v>1.9</v>
      </c>
    </row>
    <row r="103" spans="1:15" ht="15" hidden="1" customHeight="1" x14ac:dyDescent="0.25">
      <c r="A103" s="32"/>
      <c r="B103" s="12" t="s">
        <v>15</v>
      </c>
      <c r="C103" s="15" t="s">
        <v>22</v>
      </c>
      <c r="D103" s="16">
        <f t="shared" si="108"/>
        <v>0</v>
      </c>
      <c r="E103" s="16"/>
      <c r="F103" s="16"/>
      <c r="G103" s="16"/>
      <c r="H103" s="10">
        <f t="shared" si="109"/>
        <v>0</v>
      </c>
      <c r="I103" s="10"/>
      <c r="J103" s="10"/>
      <c r="K103" s="10"/>
      <c r="L103" s="12">
        <f t="shared" si="110"/>
        <v>0</v>
      </c>
      <c r="M103" s="12">
        <f t="shared" si="117"/>
        <v>0</v>
      </c>
      <c r="N103" s="12">
        <f t="shared" si="118"/>
        <v>0</v>
      </c>
      <c r="O103" s="12">
        <f t="shared" si="119"/>
        <v>0</v>
      </c>
    </row>
    <row r="104" spans="1:15" ht="15" customHeight="1" x14ac:dyDescent="0.25">
      <c r="A104" s="32" t="s">
        <v>132</v>
      </c>
      <c r="B104" s="12" t="s">
        <v>16</v>
      </c>
      <c r="C104" s="15" t="s">
        <v>22</v>
      </c>
      <c r="D104" s="16">
        <f t="shared" si="108"/>
        <v>4.1999999999999993</v>
      </c>
      <c r="E104" s="16">
        <v>1.4</v>
      </c>
      <c r="F104" s="16"/>
      <c r="G104" s="16">
        <v>2.8</v>
      </c>
      <c r="H104" s="10">
        <f t="shared" si="109"/>
        <v>0</v>
      </c>
      <c r="I104" s="10"/>
      <c r="J104" s="10"/>
      <c r="K104" s="10"/>
      <c r="L104" s="12">
        <f t="shared" si="110"/>
        <v>4.1999999999999993</v>
      </c>
      <c r="M104" s="12">
        <f t="shared" si="111"/>
        <v>1.4</v>
      </c>
      <c r="N104" s="12">
        <f t="shared" si="112"/>
        <v>0</v>
      </c>
      <c r="O104" s="12">
        <f t="shared" si="113"/>
        <v>2.8</v>
      </c>
    </row>
    <row r="105" spans="1:15" ht="15" customHeight="1" x14ac:dyDescent="0.25">
      <c r="A105" s="32" t="s">
        <v>133</v>
      </c>
      <c r="B105" s="12" t="s">
        <v>18</v>
      </c>
      <c r="C105" s="15" t="s">
        <v>22</v>
      </c>
      <c r="D105" s="16">
        <f t="shared" ref="D105" si="120">E105+G105</f>
        <v>0.2</v>
      </c>
      <c r="E105" s="16">
        <v>0.2</v>
      </c>
      <c r="F105" s="16"/>
      <c r="G105" s="16"/>
      <c r="H105" s="10">
        <f t="shared" ref="H105" si="121">I105+K105</f>
        <v>0</v>
      </c>
      <c r="I105" s="10"/>
      <c r="J105" s="10"/>
      <c r="K105" s="10"/>
      <c r="L105" s="12">
        <f t="shared" ref="L105" si="122">M105+O105</f>
        <v>0.2</v>
      </c>
      <c r="M105" s="12">
        <f t="shared" ref="M105" si="123">E105+I105</f>
        <v>0.2</v>
      </c>
      <c r="N105" s="12">
        <f t="shared" ref="N105" si="124">F105+J105</f>
        <v>0</v>
      </c>
      <c r="O105" s="12">
        <f t="shared" ref="O105" si="125">G105+K105</f>
        <v>0</v>
      </c>
    </row>
    <row r="106" spans="1:15" ht="15" customHeight="1" x14ac:dyDescent="0.25">
      <c r="A106" s="398" t="s">
        <v>134</v>
      </c>
      <c r="B106" s="21" t="s">
        <v>167</v>
      </c>
      <c r="C106" s="28"/>
      <c r="D106" s="256">
        <f>SUM(D99:D105)</f>
        <v>12.299999999999999</v>
      </c>
      <c r="E106" s="256">
        <f t="shared" ref="E106:O106" si="126">SUM(E99:E105)</f>
        <v>5.8</v>
      </c>
      <c r="F106" s="256">
        <f t="shared" si="126"/>
        <v>0</v>
      </c>
      <c r="G106" s="256">
        <f t="shared" si="126"/>
        <v>6.5</v>
      </c>
      <c r="H106" s="24">
        <f t="shared" si="126"/>
        <v>0</v>
      </c>
      <c r="I106" s="24">
        <f t="shared" si="126"/>
        <v>0</v>
      </c>
      <c r="J106" s="24">
        <f t="shared" si="126"/>
        <v>0</v>
      </c>
      <c r="K106" s="24">
        <f t="shared" si="126"/>
        <v>0</v>
      </c>
      <c r="L106" s="21">
        <f t="shared" si="126"/>
        <v>12.299999999999999</v>
      </c>
      <c r="M106" s="21">
        <f t="shared" si="126"/>
        <v>5.8</v>
      </c>
      <c r="N106" s="21">
        <f t="shared" si="126"/>
        <v>0</v>
      </c>
      <c r="O106" s="21">
        <f t="shared" si="126"/>
        <v>6.5</v>
      </c>
    </row>
    <row r="107" spans="1:15" ht="15.95" customHeight="1" x14ac:dyDescent="0.25">
      <c r="A107" s="32" t="s">
        <v>135</v>
      </c>
      <c r="B107" s="572" t="s">
        <v>60</v>
      </c>
      <c r="C107" s="573"/>
      <c r="D107" s="573"/>
      <c r="E107" s="573"/>
      <c r="F107" s="573"/>
      <c r="G107" s="573"/>
      <c r="H107" s="573"/>
      <c r="I107" s="573"/>
      <c r="J107" s="573"/>
      <c r="K107" s="573"/>
      <c r="L107" s="573"/>
      <c r="M107" s="573"/>
      <c r="N107" s="573"/>
      <c r="O107" s="573"/>
    </row>
    <row r="108" spans="1:15" ht="15" customHeight="1" x14ac:dyDescent="0.25">
      <c r="A108" s="32" t="s">
        <v>136</v>
      </c>
      <c r="B108" s="35" t="s">
        <v>20</v>
      </c>
      <c r="C108" s="15" t="s">
        <v>32</v>
      </c>
      <c r="D108" s="16">
        <f>E108+G108</f>
        <v>8.6999999999999993</v>
      </c>
      <c r="E108" s="16">
        <v>8.6999999999999993</v>
      </c>
      <c r="F108" s="16"/>
      <c r="G108" s="16"/>
      <c r="H108" s="10">
        <f t="shared" ref="H108" si="127">I108+K108</f>
        <v>0</v>
      </c>
      <c r="I108" s="10"/>
      <c r="J108" s="10"/>
      <c r="K108" s="10"/>
      <c r="L108" s="12">
        <f t="shared" ref="L108" si="128">M108+O108</f>
        <v>8.6999999999999993</v>
      </c>
      <c r="M108" s="12">
        <f t="shared" ref="M108:O108" si="129">E108+I108</f>
        <v>8.6999999999999993</v>
      </c>
      <c r="N108" s="12">
        <f t="shared" si="129"/>
        <v>0</v>
      </c>
      <c r="O108" s="12">
        <f t="shared" si="129"/>
        <v>0</v>
      </c>
    </row>
    <row r="109" spans="1:15" ht="15" customHeight="1" x14ac:dyDescent="0.25">
      <c r="A109" s="32" t="s">
        <v>156</v>
      </c>
      <c r="B109" s="29" t="s">
        <v>67</v>
      </c>
      <c r="C109" s="15" t="s">
        <v>32</v>
      </c>
      <c r="D109" s="16">
        <f>E109+G109</f>
        <v>0.1</v>
      </c>
      <c r="E109" s="16">
        <v>0.1</v>
      </c>
      <c r="F109" s="16"/>
      <c r="G109" s="16"/>
      <c r="H109" s="10">
        <f t="shared" ref="H109" si="130">I109+K109</f>
        <v>0</v>
      </c>
      <c r="I109" s="10"/>
      <c r="J109" s="10"/>
      <c r="K109" s="10"/>
      <c r="L109" s="12">
        <f t="shared" ref="L109" si="131">M109+O109</f>
        <v>0.1</v>
      </c>
      <c r="M109" s="12">
        <f t="shared" ref="M109" si="132">E109+I109</f>
        <v>0.1</v>
      </c>
      <c r="N109" s="12">
        <f t="shared" ref="N109" si="133">F109+J109</f>
        <v>0</v>
      </c>
      <c r="O109" s="12">
        <f t="shared" ref="O109" si="134">G109+K109</f>
        <v>0</v>
      </c>
    </row>
    <row r="110" spans="1:15" ht="15.95" customHeight="1" x14ac:dyDescent="0.25">
      <c r="A110" s="398" t="s">
        <v>137</v>
      </c>
      <c r="B110" s="43" t="s">
        <v>168</v>
      </c>
      <c r="C110" s="76"/>
      <c r="D110" s="256">
        <f>SUM(D108:D109)</f>
        <v>8.7999999999999989</v>
      </c>
      <c r="E110" s="256">
        <f t="shared" ref="E110:O110" si="135">SUM(E108:E109)</f>
        <v>8.7999999999999989</v>
      </c>
      <c r="F110" s="256">
        <f t="shared" si="135"/>
        <v>0</v>
      </c>
      <c r="G110" s="256">
        <f t="shared" si="135"/>
        <v>0</v>
      </c>
      <c r="H110" s="24">
        <f t="shared" si="135"/>
        <v>0</v>
      </c>
      <c r="I110" s="24">
        <f t="shared" si="135"/>
        <v>0</v>
      </c>
      <c r="J110" s="24">
        <f t="shared" si="135"/>
        <v>0</v>
      </c>
      <c r="K110" s="24">
        <f t="shared" si="135"/>
        <v>0</v>
      </c>
      <c r="L110" s="21">
        <f t="shared" si="135"/>
        <v>8.7999999999999989</v>
      </c>
      <c r="M110" s="21">
        <f t="shared" si="135"/>
        <v>8.7999999999999989</v>
      </c>
      <c r="N110" s="21">
        <f t="shared" si="135"/>
        <v>0</v>
      </c>
      <c r="O110" s="21">
        <f t="shared" si="135"/>
        <v>0</v>
      </c>
    </row>
    <row r="111" spans="1:15" ht="15.95" customHeight="1" x14ac:dyDescent="0.25">
      <c r="A111" s="32" t="s">
        <v>175</v>
      </c>
      <c r="B111" s="572" t="s">
        <v>163</v>
      </c>
      <c r="C111" s="573"/>
      <c r="D111" s="573"/>
      <c r="E111" s="573"/>
      <c r="F111" s="573"/>
      <c r="G111" s="573"/>
      <c r="H111" s="573"/>
      <c r="I111" s="573"/>
      <c r="J111" s="573"/>
      <c r="K111" s="573"/>
      <c r="L111" s="573"/>
      <c r="M111" s="573"/>
      <c r="N111" s="573"/>
      <c r="O111" s="574"/>
    </row>
    <row r="112" spans="1:15" ht="15" customHeight="1" x14ac:dyDescent="0.25">
      <c r="A112" s="32" t="s">
        <v>176</v>
      </c>
      <c r="B112" s="90" t="s">
        <v>53</v>
      </c>
      <c r="C112" s="30" t="s">
        <v>49</v>
      </c>
      <c r="D112" s="16">
        <f t="shared" ref="D112" si="136">E112+G112</f>
        <v>1</v>
      </c>
      <c r="E112" s="16">
        <v>1</v>
      </c>
      <c r="F112" s="16"/>
      <c r="G112" s="16"/>
      <c r="H112" s="10">
        <f t="shared" ref="H112" si="137">I112+K112</f>
        <v>0</v>
      </c>
      <c r="I112" s="10"/>
      <c r="J112" s="10"/>
      <c r="K112" s="10"/>
      <c r="L112" s="12">
        <f t="shared" ref="L112" si="138">M112+O112</f>
        <v>1</v>
      </c>
      <c r="M112" s="12">
        <f t="shared" ref="M112" si="139">E112+I112</f>
        <v>1</v>
      </c>
      <c r="N112" s="12">
        <f t="shared" ref="N112" si="140">F112+J112</f>
        <v>0</v>
      </c>
      <c r="O112" s="12">
        <f t="shared" ref="O112" si="141">G112+K112</f>
        <v>0</v>
      </c>
    </row>
    <row r="113" spans="1:15" ht="15" hidden="1" customHeight="1" x14ac:dyDescent="0.25">
      <c r="A113" s="32"/>
      <c r="B113" s="29" t="s">
        <v>152</v>
      </c>
      <c r="C113" s="30" t="s">
        <v>49</v>
      </c>
      <c r="D113" s="16">
        <f t="shared" ref="D113:D135" si="142">E113+G113</f>
        <v>0</v>
      </c>
      <c r="E113" s="16"/>
      <c r="F113" s="16"/>
      <c r="G113" s="16"/>
      <c r="H113" s="10">
        <f t="shared" ref="H113:H151" si="143">I113+K113</f>
        <v>0</v>
      </c>
      <c r="I113" s="10"/>
      <c r="J113" s="10"/>
      <c r="K113" s="10"/>
      <c r="L113" s="12">
        <f t="shared" ref="L113:L151" si="144">M113+O113</f>
        <v>0</v>
      </c>
      <c r="M113" s="12">
        <f t="shared" ref="M113:O118" si="145">E113+I113</f>
        <v>0</v>
      </c>
      <c r="N113" s="12">
        <f t="shared" si="145"/>
        <v>0</v>
      </c>
      <c r="O113" s="12">
        <f t="shared" si="145"/>
        <v>0</v>
      </c>
    </row>
    <row r="114" spans="1:15" ht="15" customHeight="1" x14ac:dyDescent="0.25">
      <c r="A114" s="32" t="s">
        <v>177</v>
      </c>
      <c r="B114" s="29" t="s">
        <v>328</v>
      </c>
      <c r="C114" s="30" t="s">
        <v>49</v>
      </c>
      <c r="D114" s="16">
        <f t="shared" ref="D114" si="146">E114+G114</f>
        <v>0.3</v>
      </c>
      <c r="E114" s="16">
        <v>0.3</v>
      </c>
      <c r="F114" s="16"/>
      <c r="G114" s="16"/>
      <c r="H114" s="10">
        <f t="shared" ref="H114" si="147">I114+K114</f>
        <v>0</v>
      </c>
      <c r="I114" s="10"/>
      <c r="J114" s="10"/>
      <c r="K114" s="10"/>
      <c r="L114" s="12">
        <f t="shared" ref="L114" si="148">M114+O114</f>
        <v>0.3</v>
      </c>
      <c r="M114" s="12">
        <f t="shared" ref="M114" si="149">E114+I114</f>
        <v>0.3</v>
      </c>
      <c r="N114" s="12">
        <f t="shared" ref="N114" si="150">F114+J114</f>
        <v>0</v>
      </c>
      <c r="O114" s="12">
        <f t="shared" ref="O114" si="151">G114+K114</f>
        <v>0</v>
      </c>
    </row>
    <row r="115" spans="1:15" ht="15" customHeight="1" x14ac:dyDescent="0.25">
      <c r="A115" s="32" t="s">
        <v>178</v>
      </c>
      <c r="B115" s="18" t="s">
        <v>145</v>
      </c>
      <c r="C115" s="30" t="s">
        <v>49</v>
      </c>
      <c r="D115" s="16">
        <f t="shared" ref="D115" si="152">E115+G115</f>
        <v>1.7</v>
      </c>
      <c r="E115" s="16">
        <v>1.7</v>
      </c>
      <c r="F115" s="16"/>
      <c r="G115" s="16"/>
      <c r="H115" s="10">
        <f t="shared" ref="H115" si="153">I115+K115</f>
        <v>0</v>
      </c>
      <c r="I115" s="10"/>
      <c r="J115" s="10"/>
      <c r="K115" s="10"/>
      <c r="L115" s="12">
        <f t="shared" ref="L115" si="154">M115+O115</f>
        <v>1.7</v>
      </c>
      <c r="M115" s="12">
        <f t="shared" ref="M115" si="155">E115+I115</f>
        <v>1.7</v>
      </c>
      <c r="N115" s="12">
        <f t="shared" ref="N115" si="156">F115+J115</f>
        <v>0</v>
      </c>
      <c r="O115" s="12">
        <f t="shared" ref="O115" si="157">G115+K115</f>
        <v>0</v>
      </c>
    </row>
    <row r="116" spans="1:15" ht="15" customHeight="1" x14ac:dyDescent="0.25">
      <c r="A116" s="32" t="s">
        <v>179</v>
      </c>
      <c r="B116" s="12" t="s">
        <v>295</v>
      </c>
      <c r="C116" s="30" t="s">
        <v>49</v>
      </c>
      <c r="D116" s="16">
        <f t="shared" si="142"/>
        <v>0.3</v>
      </c>
      <c r="E116" s="16">
        <v>0.3</v>
      </c>
      <c r="F116" s="16"/>
      <c r="G116" s="16"/>
      <c r="H116" s="10">
        <f t="shared" si="143"/>
        <v>0</v>
      </c>
      <c r="I116" s="10"/>
      <c r="J116" s="10"/>
      <c r="K116" s="10"/>
      <c r="L116" s="12">
        <f t="shared" si="144"/>
        <v>0.3</v>
      </c>
      <c r="M116" s="12">
        <f t="shared" si="145"/>
        <v>0.3</v>
      </c>
      <c r="N116" s="12">
        <f t="shared" si="145"/>
        <v>0</v>
      </c>
      <c r="O116" s="12">
        <f t="shared" si="145"/>
        <v>0</v>
      </c>
    </row>
    <row r="117" spans="1:15" ht="15" customHeight="1" x14ac:dyDescent="0.25">
      <c r="A117" s="32" t="s">
        <v>180</v>
      </c>
      <c r="B117" s="29" t="s">
        <v>329</v>
      </c>
      <c r="C117" s="15" t="s">
        <v>49</v>
      </c>
      <c r="D117" s="16">
        <f t="shared" si="142"/>
        <v>0.8</v>
      </c>
      <c r="E117" s="16">
        <v>0.8</v>
      </c>
      <c r="F117" s="16"/>
      <c r="G117" s="16"/>
      <c r="H117" s="10">
        <f t="shared" si="143"/>
        <v>0</v>
      </c>
      <c r="I117" s="10"/>
      <c r="J117" s="10"/>
      <c r="K117" s="10"/>
      <c r="L117" s="12">
        <f t="shared" si="144"/>
        <v>0.8</v>
      </c>
      <c r="M117" s="12">
        <f t="shared" si="145"/>
        <v>0.8</v>
      </c>
      <c r="N117" s="12">
        <f t="shared" si="145"/>
        <v>0</v>
      </c>
      <c r="O117" s="12">
        <f t="shared" si="145"/>
        <v>0</v>
      </c>
    </row>
    <row r="118" spans="1:15" ht="15" customHeight="1" x14ac:dyDescent="0.25">
      <c r="A118" s="32" t="s">
        <v>181</v>
      </c>
      <c r="B118" s="29" t="s">
        <v>330</v>
      </c>
      <c r="C118" s="15" t="s">
        <v>49</v>
      </c>
      <c r="D118" s="16">
        <f t="shared" si="142"/>
        <v>2</v>
      </c>
      <c r="E118" s="16">
        <v>2</v>
      </c>
      <c r="F118" s="16"/>
      <c r="G118" s="16"/>
      <c r="H118" s="10">
        <f t="shared" si="143"/>
        <v>0</v>
      </c>
      <c r="I118" s="10"/>
      <c r="J118" s="10"/>
      <c r="K118" s="10"/>
      <c r="L118" s="12">
        <f t="shared" si="144"/>
        <v>2</v>
      </c>
      <c r="M118" s="12">
        <f t="shared" si="145"/>
        <v>2</v>
      </c>
      <c r="N118" s="12">
        <f t="shared" si="145"/>
        <v>0</v>
      </c>
      <c r="O118" s="12">
        <f t="shared" si="145"/>
        <v>0</v>
      </c>
    </row>
    <row r="119" spans="1:15" ht="15" customHeight="1" x14ac:dyDescent="0.25">
      <c r="A119" s="32" t="s">
        <v>182</v>
      </c>
      <c r="B119" s="12" t="s">
        <v>157</v>
      </c>
      <c r="C119" s="30" t="s">
        <v>49</v>
      </c>
      <c r="D119" s="16">
        <f t="shared" ref="D119:D120" si="158">E119+G119</f>
        <v>0.7</v>
      </c>
      <c r="E119" s="16">
        <v>0.7</v>
      </c>
      <c r="F119" s="16"/>
      <c r="G119" s="16"/>
      <c r="H119" s="10">
        <f t="shared" ref="H119:H120" si="159">I119+K119</f>
        <v>0</v>
      </c>
      <c r="I119" s="10"/>
      <c r="J119" s="10"/>
      <c r="K119" s="10"/>
      <c r="L119" s="12">
        <f t="shared" ref="L119:L120" si="160">M119+O119</f>
        <v>0.7</v>
      </c>
      <c r="M119" s="12">
        <f t="shared" ref="M119:M120" si="161">E119+I119</f>
        <v>0.7</v>
      </c>
      <c r="N119" s="12">
        <f t="shared" ref="N119:N120" si="162">F119+J119</f>
        <v>0</v>
      </c>
      <c r="O119" s="12">
        <f t="shared" ref="O119:O120" si="163">G119+K119</f>
        <v>0</v>
      </c>
    </row>
    <row r="120" spans="1:15" ht="15" customHeight="1" x14ac:dyDescent="0.25">
      <c r="A120" s="32" t="s">
        <v>399</v>
      </c>
      <c r="B120" s="29" t="s">
        <v>42</v>
      </c>
      <c r="C120" s="30" t="s">
        <v>49</v>
      </c>
      <c r="D120" s="16">
        <f t="shared" si="158"/>
        <v>0.2</v>
      </c>
      <c r="E120" s="16">
        <v>0.2</v>
      </c>
      <c r="F120" s="16"/>
      <c r="G120" s="16"/>
      <c r="H120" s="10">
        <f t="shared" si="159"/>
        <v>0</v>
      </c>
      <c r="I120" s="10"/>
      <c r="J120" s="10"/>
      <c r="K120" s="10"/>
      <c r="L120" s="12">
        <f t="shared" si="160"/>
        <v>0.2</v>
      </c>
      <c r="M120" s="12">
        <f t="shared" si="161"/>
        <v>0.2</v>
      </c>
      <c r="N120" s="12">
        <f t="shared" si="162"/>
        <v>0</v>
      </c>
      <c r="O120" s="12">
        <f t="shared" si="163"/>
        <v>0</v>
      </c>
    </row>
    <row r="121" spans="1:15" ht="15" customHeight="1" x14ac:dyDescent="0.25">
      <c r="A121" s="32" t="s">
        <v>183</v>
      </c>
      <c r="B121" s="33" t="s">
        <v>40</v>
      </c>
      <c r="C121" s="80" t="s">
        <v>49</v>
      </c>
      <c r="D121" s="16">
        <f t="shared" si="142"/>
        <v>0.7</v>
      </c>
      <c r="E121" s="16">
        <v>0.7</v>
      </c>
      <c r="F121" s="16"/>
      <c r="G121" s="16"/>
      <c r="H121" s="10">
        <f t="shared" si="143"/>
        <v>0</v>
      </c>
      <c r="I121" s="10"/>
      <c r="J121" s="10"/>
      <c r="K121" s="10"/>
      <c r="L121" s="12">
        <f t="shared" si="144"/>
        <v>0.7</v>
      </c>
      <c r="M121" s="12">
        <f t="shared" ref="M121:O151" si="164">E121+I121</f>
        <v>0.7</v>
      </c>
      <c r="N121" s="12">
        <f t="shared" si="164"/>
        <v>0</v>
      </c>
      <c r="O121" s="12">
        <f t="shared" si="164"/>
        <v>0</v>
      </c>
    </row>
    <row r="122" spans="1:15" ht="15" customHeight="1" x14ac:dyDescent="0.25">
      <c r="A122" s="32" t="s">
        <v>184</v>
      </c>
      <c r="B122" s="34" t="s">
        <v>316</v>
      </c>
      <c r="C122" s="80" t="s">
        <v>49</v>
      </c>
      <c r="D122" s="16">
        <f>E122+G122</f>
        <v>0.3</v>
      </c>
      <c r="E122" s="16">
        <v>0.3</v>
      </c>
      <c r="F122" s="16"/>
      <c r="G122" s="16"/>
      <c r="H122" s="10">
        <f>I122+K122</f>
        <v>0</v>
      </c>
      <c r="I122" s="10"/>
      <c r="J122" s="10"/>
      <c r="K122" s="10"/>
      <c r="L122" s="12">
        <f>M122+O122</f>
        <v>0.3</v>
      </c>
      <c r="M122" s="12">
        <f>E122+I122</f>
        <v>0.3</v>
      </c>
      <c r="N122" s="12">
        <f>F122+J122</f>
        <v>0</v>
      </c>
      <c r="O122" s="12">
        <f>G122+K122</f>
        <v>0</v>
      </c>
    </row>
    <row r="123" spans="1:15" ht="15" customHeight="1" x14ac:dyDescent="0.25">
      <c r="A123" s="32" t="s">
        <v>138</v>
      </c>
      <c r="B123" s="91" t="s">
        <v>430</v>
      </c>
      <c r="C123" s="80" t="s">
        <v>49</v>
      </c>
      <c r="D123" s="16">
        <f t="shared" si="142"/>
        <v>0.3</v>
      </c>
      <c r="E123" s="16">
        <v>0.3</v>
      </c>
      <c r="F123" s="16"/>
      <c r="G123" s="16"/>
      <c r="H123" s="10">
        <f t="shared" si="143"/>
        <v>0</v>
      </c>
      <c r="I123" s="10"/>
      <c r="J123" s="10"/>
      <c r="K123" s="10"/>
      <c r="L123" s="12">
        <f t="shared" si="144"/>
        <v>0.3</v>
      </c>
      <c r="M123" s="12">
        <f t="shared" si="164"/>
        <v>0.3</v>
      </c>
      <c r="N123" s="12">
        <f t="shared" si="164"/>
        <v>0</v>
      </c>
      <c r="O123" s="12">
        <f t="shared" si="164"/>
        <v>0</v>
      </c>
    </row>
    <row r="124" spans="1:15" ht="15" hidden="1" customHeight="1" x14ac:dyDescent="0.25">
      <c r="A124" s="32"/>
      <c r="B124" s="29" t="s">
        <v>384</v>
      </c>
      <c r="C124" s="30" t="s">
        <v>49</v>
      </c>
      <c r="D124" s="16">
        <f t="shared" si="142"/>
        <v>0</v>
      </c>
      <c r="E124" s="16"/>
      <c r="F124" s="16"/>
      <c r="G124" s="16"/>
      <c r="H124" s="10">
        <f t="shared" si="143"/>
        <v>0</v>
      </c>
      <c r="I124" s="10"/>
      <c r="J124" s="10"/>
      <c r="K124" s="10"/>
      <c r="L124" s="12">
        <f t="shared" si="144"/>
        <v>0</v>
      </c>
      <c r="M124" s="12">
        <f t="shared" si="164"/>
        <v>0</v>
      </c>
      <c r="N124" s="12">
        <f t="shared" si="164"/>
        <v>0</v>
      </c>
      <c r="O124" s="12">
        <f t="shared" si="164"/>
        <v>0</v>
      </c>
    </row>
    <row r="125" spans="1:15" ht="15" customHeight="1" x14ac:dyDescent="0.25">
      <c r="A125" s="32" t="s">
        <v>139</v>
      </c>
      <c r="B125" s="29" t="s">
        <v>146</v>
      </c>
      <c r="C125" s="30" t="s">
        <v>49</v>
      </c>
      <c r="D125" s="16">
        <f t="shared" si="142"/>
        <v>3.2</v>
      </c>
      <c r="E125" s="16">
        <v>3.2</v>
      </c>
      <c r="F125" s="16"/>
      <c r="G125" s="16"/>
      <c r="H125" s="10">
        <f t="shared" si="143"/>
        <v>0</v>
      </c>
      <c r="I125" s="10"/>
      <c r="J125" s="10"/>
      <c r="K125" s="10"/>
      <c r="L125" s="12">
        <f t="shared" si="144"/>
        <v>3.2</v>
      </c>
      <c r="M125" s="12">
        <f t="shared" si="164"/>
        <v>3.2</v>
      </c>
      <c r="N125" s="12">
        <f t="shared" si="164"/>
        <v>0</v>
      </c>
      <c r="O125" s="12">
        <f t="shared" si="164"/>
        <v>0</v>
      </c>
    </row>
    <row r="126" spans="1:15" ht="15" customHeight="1" x14ac:dyDescent="0.25">
      <c r="A126" s="32" t="s">
        <v>140</v>
      </c>
      <c r="B126" s="29" t="s">
        <v>34</v>
      </c>
      <c r="C126" s="30" t="s">
        <v>49</v>
      </c>
      <c r="D126" s="16">
        <f t="shared" si="142"/>
        <v>1.8</v>
      </c>
      <c r="E126" s="16">
        <v>1.8</v>
      </c>
      <c r="F126" s="16"/>
      <c r="G126" s="16"/>
      <c r="H126" s="10">
        <f t="shared" si="143"/>
        <v>0</v>
      </c>
      <c r="I126" s="10"/>
      <c r="J126" s="10"/>
      <c r="K126" s="10"/>
      <c r="L126" s="12">
        <f t="shared" si="144"/>
        <v>1.8</v>
      </c>
      <c r="M126" s="12">
        <f t="shared" si="164"/>
        <v>1.8</v>
      </c>
      <c r="N126" s="12">
        <f t="shared" si="164"/>
        <v>0</v>
      </c>
      <c r="O126" s="12">
        <f t="shared" si="164"/>
        <v>0</v>
      </c>
    </row>
    <row r="127" spans="1:15" ht="15" customHeight="1" x14ac:dyDescent="0.25">
      <c r="A127" s="32" t="s">
        <v>141</v>
      </c>
      <c r="B127" s="29" t="s">
        <v>36</v>
      </c>
      <c r="C127" s="30" t="s">
        <v>49</v>
      </c>
      <c r="D127" s="16">
        <f t="shared" si="142"/>
        <v>0.4</v>
      </c>
      <c r="E127" s="16">
        <v>0.4</v>
      </c>
      <c r="F127" s="16"/>
      <c r="G127" s="16"/>
      <c r="H127" s="10">
        <f t="shared" si="143"/>
        <v>0</v>
      </c>
      <c r="I127" s="10"/>
      <c r="J127" s="10"/>
      <c r="K127" s="10"/>
      <c r="L127" s="12">
        <f t="shared" si="144"/>
        <v>0.4</v>
      </c>
      <c r="M127" s="12">
        <f t="shared" si="164"/>
        <v>0.4</v>
      </c>
      <c r="N127" s="12">
        <f t="shared" si="164"/>
        <v>0</v>
      </c>
      <c r="O127" s="12">
        <f t="shared" si="164"/>
        <v>0</v>
      </c>
    </row>
    <row r="128" spans="1:15" ht="15" customHeight="1" x14ac:dyDescent="0.25">
      <c r="A128" s="32" t="s">
        <v>142</v>
      </c>
      <c r="B128" s="29" t="s">
        <v>38</v>
      </c>
      <c r="C128" s="30" t="s">
        <v>49</v>
      </c>
      <c r="D128" s="16">
        <f t="shared" si="142"/>
        <v>2.9</v>
      </c>
      <c r="E128" s="16">
        <v>2.9</v>
      </c>
      <c r="F128" s="16"/>
      <c r="G128" s="16"/>
      <c r="H128" s="10">
        <f t="shared" si="143"/>
        <v>0</v>
      </c>
      <c r="I128" s="10"/>
      <c r="J128" s="10"/>
      <c r="K128" s="10"/>
      <c r="L128" s="12">
        <f t="shared" si="144"/>
        <v>2.9</v>
      </c>
      <c r="M128" s="12">
        <f t="shared" si="164"/>
        <v>2.9</v>
      </c>
      <c r="N128" s="12">
        <f t="shared" si="164"/>
        <v>0</v>
      </c>
      <c r="O128" s="12">
        <f t="shared" si="164"/>
        <v>0</v>
      </c>
    </row>
    <row r="129" spans="1:17" ht="16.5" customHeight="1" x14ac:dyDescent="0.25">
      <c r="A129" s="32" t="s">
        <v>143</v>
      </c>
      <c r="B129" s="12" t="s">
        <v>37</v>
      </c>
      <c r="C129" s="30" t="s">
        <v>49</v>
      </c>
      <c r="D129" s="16">
        <f t="shared" si="142"/>
        <v>4.7</v>
      </c>
      <c r="E129" s="16">
        <v>4.7</v>
      </c>
      <c r="F129" s="16"/>
      <c r="G129" s="16"/>
      <c r="H129" s="10">
        <f t="shared" si="143"/>
        <v>0</v>
      </c>
      <c r="I129" s="10"/>
      <c r="J129" s="10"/>
      <c r="K129" s="10"/>
      <c r="L129" s="12">
        <f t="shared" si="144"/>
        <v>4.7</v>
      </c>
      <c r="M129" s="12">
        <f t="shared" si="164"/>
        <v>4.7</v>
      </c>
      <c r="N129" s="12">
        <f t="shared" si="164"/>
        <v>0</v>
      </c>
      <c r="O129" s="12">
        <f t="shared" si="164"/>
        <v>0</v>
      </c>
    </row>
    <row r="130" spans="1:17" x14ac:dyDescent="0.25">
      <c r="A130" s="32" t="s">
        <v>144</v>
      </c>
      <c r="B130" s="35" t="s">
        <v>35</v>
      </c>
      <c r="C130" s="15" t="s">
        <v>49</v>
      </c>
      <c r="D130" s="16">
        <f t="shared" si="142"/>
        <v>4.3</v>
      </c>
      <c r="E130" s="16">
        <v>4.3</v>
      </c>
      <c r="F130" s="16"/>
      <c r="G130" s="16"/>
      <c r="H130" s="10">
        <f t="shared" si="143"/>
        <v>0</v>
      </c>
      <c r="I130" s="10"/>
      <c r="J130" s="10"/>
      <c r="K130" s="10"/>
      <c r="L130" s="12">
        <f t="shared" si="144"/>
        <v>4.3</v>
      </c>
      <c r="M130" s="12">
        <f t="shared" si="164"/>
        <v>4.3</v>
      </c>
      <c r="N130" s="12">
        <f t="shared" si="164"/>
        <v>0</v>
      </c>
      <c r="O130" s="12">
        <f t="shared" si="164"/>
        <v>0</v>
      </c>
    </row>
    <row r="131" spans="1:17" ht="15" customHeight="1" x14ac:dyDescent="0.25">
      <c r="A131" s="32" t="s">
        <v>400</v>
      </c>
      <c r="B131" s="35" t="s">
        <v>47</v>
      </c>
      <c r="C131" s="15" t="s">
        <v>49</v>
      </c>
      <c r="D131" s="16">
        <f t="shared" si="142"/>
        <v>0.2</v>
      </c>
      <c r="E131" s="16">
        <v>0.2</v>
      </c>
      <c r="F131" s="16">
        <v>0.2</v>
      </c>
      <c r="G131" s="16"/>
      <c r="H131" s="10">
        <f t="shared" si="143"/>
        <v>0</v>
      </c>
      <c r="I131" s="10"/>
      <c r="J131" s="10"/>
      <c r="K131" s="10"/>
      <c r="L131" s="12">
        <f t="shared" si="144"/>
        <v>0.2</v>
      </c>
      <c r="M131" s="12">
        <f t="shared" si="164"/>
        <v>0.2</v>
      </c>
      <c r="N131" s="12">
        <f t="shared" si="164"/>
        <v>0.2</v>
      </c>
      <c r="O131" s="12">
        <f t="shared" si="164"/>
        <v>0</v>
      </c>
    </row>
    <row r="132" spans="1:17" ht="15" customHeight="1" x14ac:dyDescent="0.25">
      <c r="A132" s="32" t="s">
        <v>401</v>
      </c>
      <c r="B132" s="35" t="s">
        <v>46</v>
      </c>
      <c r="C132" s="15" t="s">
        <v>49</v>
      </c>
      <c r="D132" s="16">
        <f t="shared" si="142"/>
        <v>3.7</v>
      </c>
      <c r="E132" s="16">
        <v>3.7</v>
      </c>
      <c r="F132" s="16">
        <v>3.6</v>
      </c>
      <c r="G132" s="16"/>
      <c r="H132" s="10">
        <f t="shared" si="143"/>
        <v>0</v>
      </c>
      <c r="I132" s="10"/>
      <c r="J132" s="10"/>
      <c r="K132" s="10"/>
      <c r="L132" s="12">
        <f t="shared" si="144"/>
        <v>3.7</v>
      </c>
      <c r="M132" s="12">
        <f t="shared" si="164"/>
        <v>3.7</v>
      </c>
      <c r="N132" s="12">
        <f t="shared" si="164"/>
        <v>3.6</v>
      </c>
      <c r="O132" s="12">
        <f t="shared" si="164"/>
        <v>0</v>
      </c>
    </row>
    <row r="133" spans="1:17" ht="15" customHeight="1" x14ac:dyDescent="0.25">
      <c r="A133" s="32" t="s">
        <v>402</v>
      </c>
      <c r="B133" s="35" t="s">
        <v>62</v>
      </c>
      <c r="C133" s="15" t="s">
        <v>49</v>
      </c>
      <c r="D133" s="16">
        <f t="shared" si="142"/>
        <v>1.1000000000000001</v>
      </c>
      <c r="E133" s="16">
        <v>1.1000000000000001</v>
      </c>
      <c r="F133" s="16">
        <v>1</v>
      </c>
      <c r="G133" s="16"/>
      <c r="H133" s="10">
        <f t="shared" si="143"/>
        <v>0</v>
      </c>
      <c r="I133" s="10"/>
      <c r="J133" s="10"/>
      <c r="K133" s="10"/>
      <c r="L133" s="12">
        <f t="shared" si="144"/>
        <v>1.1000000000000001</v>
      </c>
      <c r="M133" s="12">
        <f t="shared" si="164"/>
        <v>1.1000000000000001</v>
      </c>
      <c r="N133" s="12">
        <f t="shared" si="164"/>
        <v>1</v>
      </c>
      <c r="O133" s="12">
        <f t="shared" si="164"/>
        <v>0</v>
      </c>
    </row>
    <row r="134" spans="1:17" ht="15" customHeight="1" x14ac:dyDescent="0.25">
      <c r="A134" s="32" t="s">
        <v>403</v>
      </c>
      <c r="B134" s="35" t="s">
        <v>48</v>
      </c>
      <c r="C134" s="15" t="s">
        <v>49</v>
      </c>
      <c r="D134" s="16">
        <f t="shared" si="142"/>
        <v>10</v>
      </c>
      <c r="E134" s="16">
        <v>10</v>
      </c>
      <c r="F134" s="16"/>
      <c r="G134" s="16"/>
      <c r="H134" s="10">
        <f t="shared" si="143"/>
        <v>0</v>
      </c>
      <c r="I134" s="10"/>
      <c r="J134" s="10"/>
      <c r="K134" s="10"/>
      <c r="L134" s="12">
        <f t="shared" si="144"/>
        <v>10</v>
      </c>
      <c r="M134" s="12">
        <f t="shared" si="164"/>
        <v>10</v>
      </c>
      <c r="N134" s="12">
        <f t="shared" si="164"/>
        <v>0</v>
      </c>
      <c r="O134" s="12">
        <f t="shared" si="164"/>
        <v>0</v>
      </c>
    </row>
    <row r="135" spans="1:17" ht="15" customHeight="1" x14ac:dyDescent="0.25">
      <c r="A135" s="32" t="s">
        <v>404</v>
      </c>
      <c r="B135" s="29" t="s">
        <v>61</v>
      </c>
      <c r="C135" s="30" t="s">
        <v>49</v>
      </c>
      <c r="D135" s="241">
        <f t="shared" si="142"/>
        <v>0.5</v>
      </c>
      <c r="E135" s="16">
        <v>0.5</v>
      </c>
      <c r="F135" s="16"/>
      <c r="G135" s="16"/>
      <c r="H135" s="10"/>
      <c r="I135" s="10"/>
      <c r="J135" s="10"/>
      <c r="K135" s="10"/>
      <c r="L135" s="12">
        <f t="shared" si="144"/>
        <v>0.5</v>
      </c>
      <c r="M135" s="12">
        <f t="shared" si="164"/>
        <v>0.5</v>
      </c>
      <c r="N135" s="12"/>
      <c r="O135" s="12"/>
    </row>
    <row r="136" spans="1:17" ht="15.95" customHeight="1" x14ac:dyDescent="0.25">
      <c r="A136" s="398" t="s">
        <v>405</v>
      </c>
      <c r="B136" s="21" t="s">
        <v>169</v>
      </c>
      <c r="C136" s="25"/>
      <c r="D136" s="256">
        <f t="shared" ref="D136:O136" si="165">SUM(D112:D135)</f>
        <v>41.1</v>
      </c>
      <c r="E136" s="256">
        <f t="shared" si="165"/>
        <v>41.1</v>
      </c>
      <c r="F136" s="256">
        <f t="shared" si="165"/>
        <v>4.8000000000000007</v>
      </c>
      <c r="G136" s="256">
        <f t="shared" si="165"/>
        <v>0</v>
      </c>
      <c r="H136" s="24">
        <f t="shared" si="165"/>
        <v>0</v>
      </c>
      <c r="I136" s="24">
        <f t="shared" si="165"/>
        <v>0</v>
      </c>
      <c r="J136" s="24">
        <f t="shared" si="165"/>
        <v>0</v>
      </c>
      <c r="K136" s="24">
        <f t="shared" si="165"/>
        <v>0</v>
      </c>
      <c r="L136" s="21">
        <f t="shared" si="165"/>
        <v>41.1</v>
      </c>
      <c r="M136" s="21">
        <f t="shared" si="165"/>
        <v>41.1</v>
      </c>
      <c r="N136" s="21">
        <f t="shared" si="165"/>
        <v>4.8000000000000007</v>
      </c>
      <c r="O136" s="21">
        <f t="shared" si="165"/>
        <v>0</v>
      </c>
      <c r="P136" s="21">
        <f>SUM(P112:P134)</f>
        <v>0</v>
      </c>
      <c r="Q136" s="21">
        <f>SUM(Q112:Q134)</f>
        <v>0</v>
      </c>
    </row>
    <row r="137" spans="1:17" ht="15.95" customHeight="1" x14ac:dyDescent="0.25">
      <c r="A137" s="32" t="s">
        <v>406</v>
      </c>
      <c r="B137" s="572" t="s">
        <v>63</v>
      </c>
      <c r="C137" s="573"/>
      <c r="D137" s="573"/>
      <c r="E137" s="573"/>
      <c r="F137" s="573"/>
      <c r="G137" s="573"/>
      <c r="H137" s="573"/>
      <c r="I137" s="573"/>
      <c r="J137" s="573"/>
      <c r="K137" s="573"/>
      <c r="L137" s="573"/>
      <c r="M137" s="573"/>
      <c r="N137" s="573"/>
      <c r="O137" s="573"/>
    </row>
    <row r="138" spans="1:17" ht="15.95" customHeight="1" x14ac:dyDescent="0.25">
      <c r="A138" s="32" t="s">
        <v>407</v>
      </c>
      <c r="B138" s="537" t="s">
        <v>7</v>
      </c>
      <c r="C138" s="95" t="s">
        <v>30</v>
      </c>
      <c r="D138" s="16">
        <f t="shared" ref="D138:D143" si="166">E138+G138</f>
        <v>0.4</v>
      </c>
      <c r="E138" s="16">
        <v>0.4</v>
      </c>
      <c r="F138" s="16"/>
      <c r="G138" s="16"/>
      <c r="H138" s="10">
        <f t="shared" ref="H138" si="167">I138+K138</f>
        <v>0</v>
      </c>
      <c r="I138" s="10"/>
      <c r="J138" s="10"/>
      <c r="K138" s="10"/>
      <c r="L138" s="12">
        <f t="shared" ref="L138" si="168">M138+O138</f>
        <v>0.4</v>
      </c>
      <c r="M138" s="12">
        <f t="shared" ref="M138" si="169">E138+I138</f>
        <v>0.4</v>
      </c>
      <c r="N138" s="12">
        <f t="shared" ref="N138" si="170">F138+J138</f>
        <v>0</v>
      </c>
      <c r="O138" s="12">
        <f t="shared" ref="O138" si="171">G138+K138</f>
        <v>0</v>
      </c>
    </row>
    <row r="139" spans="1:17" ht="15.95" hidden="1" customHeight="1" x14ac:dyDescent="0.25">
      <c r="A139" s="32" t="s">
        <v>408</v>
      </c>
      <c r="B139" s="538" t="s">
        <v>16</v>
      </c>
      <c r="C139" s="95" t="s">
        <v>30</v>
      </c>
      <c r="D139" s="16">
        <f t="shared" si="166"/>
        <v>0</v>
      </c>
      <c r="E139" s="16"/>
      <c r="F139" s="16"/>
      <c r="G139" s="16"/>
      <c r="H139" s="10">
        <f t="shared" ref="H139" si="172">I139+K139</f>
        <v>0</v>
      </c>
      <c r="I139" s="10"/>
      <c r="J139" s="10"/>
      <c r="K139" s="10"/>
      <c r="L139" s="12">
        <f t="shared" ref="L139:L146" si="173">M139+O139</f>
        <v>0</v>
      </c>
      <c r="M139" s="12">
        <f t="shared" ref="M139:M146" si="174">E139+I139</f>
        <v>0</v>
      </c>
      <c r="N139" s="12">
        <f t="shared" ref="N139:N146" si="175">F139+J139</f>
        <v>0</v>
      </c>
      <c r="O139" s="12">
        <f t="shared" ref="O139:O146" si="176">G139+K139</f>
        <v>0</v>
      </c>
    </row>
    <row r="140" spans="1:17" ht="15.95" customHeight="1" x14ac:dyDescent="0.25">
      <c r="A140" s="32" t="s">
        <v>408</v>
      </c>
      <c r="B140" s="29" t="s">
        <v>55</v>
      </c>
      <c r="C140" s="95" t="s">
        <v>30</v>
      </c>
      <c r="D140" s="16">
        <f t="shared" si="166"/>
        <v>0.1</v>
      </c>
      <c r="E140" s="16">
        <v>0.1</v>
      </c>
      <c r="F140" s="16"/>
      <c r="G140" s="16"/>
      <c r="H140" s="10">
        <f t="shared" ref="H140:H141" si="177">I140+K140</f>
        <v>0</v>
      </c>
      <c r="I140" s="10"/>
      <c r="J140" s="10"/>
      <c r="K140" s="10"/>
      <c r="L140" s="12">
        <f t="shared" si="173"/>
        <v>0.1</v>
      </c>
      <c r="M140" s="12">
        <f t="shared" si="174"/>
        <v>0.1</v>
      </c>
      <c r="N140" s="12">
        <f t="shared" si="175"/>
        <v>0</v>
      </c>
      <c r="O140" s="12">
        <f t="shared" si="176"/>
        <v>0</v>
      </c>
    </row>
    <row r="141" spans="1:17" ht="15" hidden="1" customHeight="1" x14ac:dyDescent="0.25">
      <c r="A141" s="37"/>
      <c r="B141" s="29" t="s">
        <v>56</v>
      </c>
      <c r="C141" s="38" t="s">
        <v>30</v>
      </c>
      <c r="D141" s="16">
        <f t="shared" si="166"/>
        <v>0</v>
      </c>
      <c r="E141" s="16"/>
      <c r="F141" s="16"/>
      <c r="G141" s="16"/>
      <c r="H141" s="10">
        <f t="shared" si="177"/>
        <v>0</v>
      </c>
      <c r="I141" s="10"/>
      <c r="J141" s="10"/>
      <c r="K141" s="10"/>
      <c r="L141" s="12">
        <f t="shared" si="173"/>
        <v>0</v>
      </c>
      <c r="M141" s="12">
        <f t="shared" si="174"/>
        <v>0</v>
      </c>
      <c r="N141" s="12">
        <f t="shared" si="175"/>
        <v>0</v>
      </c>
      <c r="O141" s="12">
        <f t="shared" si="176"/>
        <v>0</v>
      </c>
    </row>
    <row r="142" spans="1:17" ht="15" hidden="1" customHeight="1" x14ac:dyDescent="0.25">
      <c r="A142" s="37"/>
      <c r="B142" s="29" t="s">
        <v>64</v>
      </c>
      <c r="C142" s="38" t="s">
        <v>30</v>
      </c>
      <c r="D142" s="16">
        <f t="shared" si="166"/>
        <v>0</v>
      </c>
      <c r="E142" s="16"/>
      <c r="F142" s="16"/>
      <c r="G142" s="16"/>
      <c r="H142" s="10">
        <f t="shared" ref="H142" si="178">I142+K142</f>
        <v>0</v>
      </c>
      <c r="I142" s="10"/>
      <c r="J142" s="10"/>
      <c r="K142" s="10"/>
      <c r="L142" s="12">
        <f t="shared" si="173"/>
        <v>0</v>
      </c>
      <c r="M142" s="12">
        <f t="shared" si="174"/>
        <v>0</v>
      </c>
      <c r="N142" s="12">
        <f t="shared" si="175"/>
        <v>0</v>
      </c>
      <c r="O142" s="12">
        <f t="shared" si="176"/>
        <v>0</v>
      </c>
    </row>
    <row r="143" spans="1:17" ht="15" customHeight="1" x14ac:dyDescent="0.25">
      <c r="A143" s="37" t="s">
        <v>409</v>
      </c>
      <c r="B143" s="29" t="s">
        <v>147</v>
      </c>
      <c r="C143" s="95" t="s">
        <v>30</v>
      </c>
      <c r="D143" s="16">
        <f t="shared" si="166"/>
        <v>0.1</v>
      </c>
      <c r="E143" s="16">
        <v>0.1</v>
      </c>
      <c r="F143" s="16"/>
      <c r="G143" s="16"/>
      <c r="H143" s="10"/>
      <c r="I143" s="10"/>
      <c r="J143" s="10"/>
      <c r="K143" s="10"/>
      <c r="L143" s="12">
        <f t="shared" si="173"/>
        <v>0.1</v>
      </c>
      <c r="M143" s="12">
        <f t="shared" si="174"/>
        <v>0.1</v>
      </c>
      <c r="N143" s="12">
        <f t="shared" si="175"/>
        <v>0</v>
      </c>
      <c r="O143" s="12">
        <f t="shared" si="176"/>
        <v>0</v>
      </c>
    </row>
    <row r="144" spans="1:17" ht="15" customHeight="1" x14ac:dyDescent="0.25">
      <c r="A144" s="37" t="s">
        <v>410</v>
      </c>
      <c r="B144" s="29" t="s">
        <v>28</v>
      </c>
      <c r="C144" s="95" t="s">
        <v>30</v>
      </c>
      <c r="D144" s="16">
        <f t="shared" ref="D144" si="179">E144+G144</f>
        <v>0.1</v>
      </c>
      <c r="E144" s="16">
        <v>0.1</v>
      </c>
      <c r="F144" s="16"/>
      <c r="G144" s="16"/>
      <c r="H144" s="10">
        <f t="shared" ref="H144" si="180">I144+K144</f>
        <v>0</v>
      </c>
      <c r="I144" s="10"/>
      <c r="J144" s="10"/>
      <c r="K144" s="10"/>
      <c r="L144" s="12">
        <f t="shared" si="173"/>
        <v>0.1</v>
      </c>
      <c r="M144" s="12">
        <f t="shared" si="174"/>
        <v>0.1</v>
      </c>
      <c r="N144" s="12">
        <f t="shared" si="175"/>
        <v>0</v>
      </c>
      <c r="O144" s="12">
        <f t="shared" si="176"/>
        <v>0</v>
      </c>
    </row>
    <row r="145" spans="1:15" ht="15" customHeight="1" x14ac:dyDescent="0.25">
      <c r="A145" s="37" t="s">
        <v>411</v>
      </c>
      <c r="B145" s="29" t="s">
        <v>29</v>
      </c>
      <c r="C145" s="38" t="s">
        <v>30</v>
      </c>
      <c r="D145" s="16">
        <f t="shared" ref="D145:D146" si="181">E145+G145</f>
        <v>2.1</v>
      </c>
      <c r="E145" s="16">
        <v>2.1</v>
      </c>
      <c r="F145" s="16"/>
      <c r="G145" s="16"/>
      <c r="H145" s="10">
        <f t="shared" ref="H145:H146" si="182">I145+K145</f>
        <v>0</v>
      </c>
      <c r="I145" s="10"/>
      <c r="J145" s="10"/>
      <c r="K145" s="10"/>
      <c r="L145" s="12">
        <f t="shared" si="173"/>
        <v>2.1</v>
      </c>
      <c r="M145" s="12">
        <f t="shared" si="174"/>
        <v>2.1</v>
      </c>
      <c r="N145" s="12">
        <f t="shared" si="175"/>
        <v>0</v>
      </c>
      <c r="O145" s="12">
        <f t="shared" si="176"/>
        <v>0</v>
      </c>
    </row>
    <row r="146" spans="1:15" ht="15" hidden="1" customHeight="1" x14ac:dyDescent="0.25">
      <c r="A146" s="37" t="s">
        <v>415</v>
      </c>
      <c r="B146" s="29" t="s">
        <v>61</v>
      </c>
      <c r="C146" s="38" t="s">
        <v>30</v>
      </c>
      <c r="D146" s="16">
        <f t="shared" si="181"/>
        <v>0</v>
      </c>
      <c r="E146" s="16"/>
      <c r="F146" s="16"/>
      <c r="G146" s="16"/>
      <c r="H146" s="10">
        <f t="shared" si="182"/>
        <v>0</v>
      </c>
      <c r="I146" s="10"/>
      <c r="J146" s="10"/>
      <c r="K146" s="10"/>
      <c r="L146" s="12">
        <f t="shared" si="173"/>
        <v>0</v>
      </c>
      <c r="M146" s="12">
        <f t="shared" si="174"/>
        <v>0</v>
      </c>
      <c r="N146" s="12">
        <f t="shared" si="175"/>
        <v>0</v>
      </c>
      <c r="O146" s="12">
        <f t="shared" si="176"/>
        <v>0</v>
      </c>
    </row>
    <row r="147" spans="1:15" ht="15.95" customHeight="1" x14ac:dyDescent="0.25">
      <c r="A147" s="396" t="s">
        <v>412</v>
      </c>
      <c r="B147" s="43" t="s">
        <v>171</v>
      </c>
      <c r="C147" s="81"/>
      <c r="D147" s="256">
        <f>SUM(D138:D146)</f>
        <v>2.8</v>
      </c>
      <c r="E147" s="256">
        <f t="shared" ref="E147:O147" si="183">SUM(E138:E146)</f>
        <v>2.8</v>
      </c>
      <c r="F147" s="256">
        <f t="shared" si="183"/>
        <v>0</v>
      </c>
      <c r="G147" s="256">
        <f t="shared" si="183"/>
        <v>0</v>
      </c>
      <c r="H147" s="24">
        <f t="shared" si="183"/>
        <v>0</v>
      </c>
      <c r="I147" s="24">
        <f t="shared" si="183"/>
        <v>0</v>
      </c>
      <c r="J147" s="24">
        <f t="shared" si="183"/>
        <v>0</v>
      </c>
      <c r="K147" s="24">
        <f t="shared" si="183"/>
        <v>0</v>
      </c>
      <c r="L147" s="21">
        <f t="shared" si="183"/>
        <v>2.8</v>
      </c>
      <c r="M147" s="21">
        <f t="shared" si="183"/>
        <v>2.8</v>
      </c>
      <c r="N147" s="21">
        <f t="shared" si="183"/>
        <v>0</v>
      </c>
      <c r="O147" s="21">
        <f t="shared" si="183"/>
        <v>0</v>
      </c>
    </row>
    <row r="148" spans="1:15" ht="15.95" customHeight="1" x14ac:dyDescent="0.25">
      <c r="A148" s="32" t="s">
        <v>413</v>
      </c>
      <c r="B148" s="572" t="s">
        <v>65</v>
      </c>
      <c r="C148" s="573"/>
      <c r="D148" s="573"/>
      <c r="E148" s="573"/>
      <c r="F148" s="573"/>
      <c r="G148" s="573"/>
      <c r="H148" s="573"/>
      <c r="I148" s="573"/>
      <c r="J148" s="573"/>
      <c r="K148" s="573"/>
      <c r="L148" s="573"/>
      <c r="M148" s="573"/>
      <c r="N148" s="573"/>
      <c r="O148" s="574"/>
    </row>
    <row r="149" spans="1:15" ht="15" hidden="1" customHeight="1" x14ac:dyDescent="0.25">
      <c r="A149" s="32" t="s">
        <v>418</v>
      </c>
      <c r="B149" s="11" t="s">
        <v>50</v>
      </c>
      <c r="C149" s="7" t="s">
        <v>24</v>
      </c>
      <c r="D149" s="8">
        <f>E149+G149</f>
        <v>0</v>
      </c>
      <c r="E149" s="41"/>
      <c r="F149" s="41"/>
      <c r="G149" s="41"/>
      <c r="H149" s="9">
        <f t="shared" si="143"/>
        <v>0</v>
      </c>
      <c r="I149" s="9"/>
      <c r="J149" s="9"/>
      <c r="K149" s="9"/>
      <c r="L149" s="11">
        <f t="shared" si="144"/>
        <v>0</v>
      </c>
      <c r="M149" s="11">
        <f t="shared" si="164"/>
        <v>0</v>
      </c>
      <c r="N149" s="11">
        <f>F149+J149</f>
        <v>0</v>
      </c>
      <c r="O149" s="11">
        <f t="shared" si="164"/>
        <v>0</v>
      </c>
    </row>
    <row r="150" spans="1:15" ht="15" hidden="1" customHeight="1" x14ac:dyDescent="0.25">
      <c r="A150" s="32"/>
      <c r="B150" s="12" t="s">
        <v>51</v>
      </c>
      <c r="C150" s="15" t="s">
        <v>24</v>
      </c>
      <c r="D150" s="16">
        <f>E150+G150</f>
        <v>0</v>
      </c>
      <c r="E150" s="16"/>
      <c r="F150" s="16"/>
      <c r="G150" s="16"/>
      <c r="H150" s="10">
        <f t="shared" si="143"/>
        <v>0</v>
      </c>
      <c r="I150" s="10"/>
      <c r="J150" s="10"/>
      <c r="K150" s="10"/>
      <c r="L150" s="12">
        <f t="shared" si="144"/>
        <v>0</v>
      </c>
      <c r="M150" s="12">
        <f t="shared" si="164"/>
        <v>0</v>
      </c>
      <c r="N150" s="12">
        <f t="shared" si="164"/>
        <v>0</v>
      </c>
      <c r="O150" s="12">
        <f t="shared" si="164"/>
        <v>0</v>
      </c>
    </row>
    <row r="151" spans="1:15" x14ac:dyDescent="0.25">
      <c r="A151" s="37" t="s">
        <v>414</v>
      </c>
      <c r="B151" s="12" t="s">
        <v>376</v>
      </c>
      <c r="C151" s="15" t="s">
        <v>24</v>
      </c>
      <c r="D151" s="16">
        <f>E151+G151</f>
        <v>1.1000000000000001</v>
      </c>
      <c r="E151" s="42">
        <v>1.1000000000000001</v>
      </c>
      <c r="F151" s="42"/>
      <c r="G151" s="42"/>
      <c r="H151" s="10">
        <f t="shared" si="143"/>
        <v>0</v>
      </c>
      <c r="I151" s="10"/>
      <c r="J151" s="10"/>
      <c r="K151" s="10"/>
      <c r="L151" s="12">
        <f t="shared" si="144"/>
        <v>1.1000000000000001</v>
      </c>
      <c r="M151" s="12">
        <f t="shared" si="164"/>
        <v>1.1000000000000001</v>
      </c>
      <c r="N151" s="12">
        <f t="shared" si="164"/>
        <v>0</v>
      </c>
      <c r="O151" s="12">
        <f t="shared" si="164"/>
        <v>0</v>
      </c>
    </row>
    <row r="152" spans="1:15" ht="15.95" customHeight="1" x14ac:dyDescent="0.25">
      <c r="A152" s="396" t="s">
        <v>415</v>
      </c>
      <c r="B152" s="82" t="s">
        <v>172</v>
      </c>
      <c r="C152" s="83"/>
      <c r="D152" s="256">
        <f>SUM(D149:D151)</f>
        <v>1.1000000000000001</v>
      </c>
      <c r="E152" s="256">
        <f t="shared" ref="E152:O152" si="184">SUM(E149:E151)</f>
        <v>1.1000000000000001</v>
      </c>
      <c r="F152" s="256">
        <f t="shared" si="184"/>
        <v>0</v>
      </c>
      <c r="G152" s="256">
        <f t="shared" si="184"/>
        <v>0</v>
      </c>
      <c r="H152" s="24">
        <f t="shared" si="184"/>
        <v>0</v>
      </c>
      <c r="I152" s="24">
        <f t="shared" si="184"/>
        <v>0</v>
      </c>
      <c r="J152" s="24">
        <f t="shared" si="184"/>
        <v>0</v>
      </c>
      <c r="K152" s="24">
        <f t="shared" si="184"/>
        <v>0</v>
      </c>
      <c r="L152" s="21">
        <f t="shared" si="184"/>
        <v>1.1000000000000001</v>
      </c>
      <c r="M152" s="21">
        <f t="shared" si="184"/>
        <v>1.1000000000000001</v>
      </c>
      <c r="N152" s="21">
        <f t="shared" si="184"/>
        <v>0</v>
      </c>
      <c r="O152" s="21">
        <f t="shared" si="184"/>
        <v>0</v>
      </c>
    </row>
    <row r="153" spans="1:15" ht="18" customHeight="1" x14ac:dyDescent="0.25">
      <c r="A153" s="32" t="s">
        <v>416</v>
      </c>
      <c r="B153" s="694" t="s">
        <v>385</v>
      </c>
      <c r="C153" s="694"/>
      <c r="D153" s="694"/>
      <c r="E153" s="694"/>
      <c r="F153" s="694"/>
      <c r="G153" s="694"/>
      <c r="H153" s="694"/>
      <c r="I153" s="694"/>
      <c r="J153" s="694"/>
      <c r="K153" s="694"/>
      <c r="L153" s="694"/>
      <c r="M153" s="694"/>
      <c r="N153" s="694"/>
      <c r="O153" s="694"/>
    </row>
    <row r="154" spans="1:15" ht="15.75" customHeight="1" x14ac:dyDescent="0.25">
      <c r="A154" s="32" t="s">
        <v>417</v>
      </c>
      <c r="B154" s="572" t="s">
        <v>57</v>
      </c>
      <c r="C154" s="573"/>
      <c r="D154" s="573"/>
      <c r="E154" s="573"/>
      <c r="F154" s="573"/>
      <c r="G154" s="573"/>
      <c r="H154" s="573"/>
      <c r="I154" s="573"/>
      <c r="J154" s="573"/>
      <c r="K154" s="573"/>
      <c r="L154" s="573"/>
      <c r="M154" s="573"/>
      <c r="N154" s="573"/>
      <c r="O154" s="574"/>
    </row>
    <row r="155" spans="1:15" ht="15" customHeight="1" x14ac:dyDescent="0.25">
      <c r="A155" s="32" t="s">
        <v>418</v>
      </c>
      <c r="B155" s="12" t="s">
        <v>20</v>
      </c>
      <c r="C155" s="30" t="s">
        <v>31</v>
      </c>
      <c r="D155" s="16">
        <f t="shared" ref="D155:D156" si="185">E155+G155</f>
        <v>65.199999999999989</v>
      </c>
      <c r="E155" s="16">
        <v>32.4</v>
      </c>
      <c r="F155" s="16"/>
      <c r="G155" s="16">
        <v>32.799999999999997</v>
      </c>
      <c r="H155" s="10">
        <f t="shared" ref="H155:H157" si="186">I155+K155</f>
        <v>0</v>
      </c>
      <c r="I155" s="10">
        <v>32.700000000000003</v>
      </c>
      <c r="J155" s="10"/>
      <c r="K155" s="10">
        <v>-32.700000000000003</v>
      </c>
      <c r="L155" s="12">
        <f t="shared" ref="L155:L157" si="187">M155+O155</f>
        <v>65.199999999999989</v>
      </c>
      <c r="M155" s="12">
        <f t="shared" ref="M155:M156" si="188">E155+I155</f>
        <v>65.099999999999994</v>
      </c>
      <c r="N155" s="12">
        <f t="shared" ref="N155:N156" si="189">F155+J155</f>
        <v>0</v>
      </c>
      <c r="O155" s="12">
        <f t="shared" ref="O155:O156" si="190">G155+K155</f>
        <v>9.9999999999994316E-2</v>
      </c>
    </row>
    <row r="156" spans="1:15" ht="15" hidden="1" customHeight="1" x14ac:dyDescent="0.25">
      <c r="A156" s="37"/>
      <c r="B156" s="35" t="s">
        <v>13</v>
      </c>
      <c r="C156" s="15" t="s">
        <v>9</v>
      </c>
      <c r="D156" s="16">
        <f t="shared" si="185"/>
        <v>0</v>
      </c>
      <c r="E156" s="16"/>
      <c r="F156" s="16"/>
      <c r="G156" s="16"/>
      <c r="H156" s="10">
        <f t="shared" si="186"/>
        <v>0</v>
      </c>
      <c r="I156" s="10"/>
      <c r="J156" s="10"/>
      <c r="K156" s="10"/>
      <c r="L156" s="12">
        <f t="shared" si="187"/>
        <v>0</v>
      </c>
      <c r="M156" s="12">
        <f t="shared" si="188"/>
        <v>0</v>
      </c>
      <c r="N156" s="12">
        <f t="shared" si="189"/>
        <v>0</v>
      </c>
      <c r="O156" s="12">
        <f t="shared" si="190"/>
        <v>0</v>
      </c>
    </row>
    <row r="157" spans="1:15" ht="15" customHeight="1" x14ac:dyDescent="0.25">
      <c r="A157" s="398" t="s">
        <v>419</v>
      </c>
      <c r="B157" s="21" t="s">
        <v>167</v>
      </c>
      <c r="C157" s="28"/>
      <c r="D157" s="256">
        <f>E157+G157</f>
        <v>65.199999999999989</v>
      </c>
      <c r="E157" s="23">
        <f>SUM(E155:E156)</f>
        <v>32.4</v>
      </c>
      <c r="F157" s="23">
        <f>SUM(F155:F156)</f>
        <v>0</v>
      </c>
      <c r="G157" s="23">
        <f>SUM(G155:G156)</f>
        <v>32.799999999999997</v>
      </c>
      <c r="H157" s="24">
        <f t="shared" si="186"/>
        <v>0</v>
      </c>
      <c r="I157" s="24">
        <f>SUM(I155:I156)</f>
        <v>32.700000000000003</v>
      </c>
      <c r="J157" s="24">
        <f>SUM(J155:J156)</f>
        <v>0</v>
      </c>
      <c r="K157" s="24">
        <f>SUM(K155:K156)</f>
        <v>-32.700000000000003</v>
      </c>
      <c r="L157" s="21">
        <f t="shared" si="187"/>
        <v>65.199999999999989</v>
      </c>
      <c r="M157" s="21">
        <f>SUM(M155:M156)</f>
        <v>65.099999999999994</v>
      </c>
      <c r="N157" s="21">
        <f>SUM(N155:N156)</f>
        <v>0</v>
      </c>
      <c r="O157" s="21">
        <f>SUM(O155:O156)</f>
        <v>9.9999999999994316E-2</v>
      </c>
    </row>
    <row r="158" spans="1:15" ht="18" customHeight="1" x14ac:dyDescent="0.25">
      <c r="A158" s="32" t="s">
        <v>420</v>
      </c>
      <c r="B158" s="694" t="s">
        <v>344</v>
      </c>
      <c r="C158" s="694"/>
      <c r="D158" s="694"/>
      <c r="E158" s="694"/>
      <c r="F158" s="694"/>
      <c r="G158" s="694"/>
      <c r="H158" s="694"/>
      <c r="I158" s="694"/>
      <c r="J158" s="694"/>
      <c r="K158" s="694"/>
      <c r="L158" s="694"/>
      <c r="M158" s="694"/>
      <c r="N158" s="694"/>
      <c r="O158" s="694"/>
    </row>
    <row r="159" spans="1:15" ht="15.75" customHeight="1" x14ac:dyDescent="0.25">
      <c r="A159" s="32" t="s">
        <v>421</v>
      </c>
      <c r="B159" s="572" t="s">
        <v>57</v>
      </c>
      <c r="C159" s="573"/>
      <c r="D159" s="573"/>
      <c r="E159" s="573"/>
      <c r="F159" s="573"/>
      <c r="G159" s="573"/>
      <c r="H159" s="573"/>
      <c r="I159" s="573"/>
      <c r="J159" s="573"/>
      <c r="K159" s="573"/>
      <c r="L159" s="573"/>
      <c r="M159" s="573"/>
      <c r="N159" s="573"/>
      <c r="O159" s="574"/>
    </row>
    <row r="160" spans="1:15" ht="15" customHeight="1" x14ac:dyDescent="0.25">
      <c r="A160" s="37" t="s">
        <v>422</v>
      </c>
      <c r="B160" s="12" t="s">
        <v>20</v>
      </c>
      <c r="C160" s="15" t="s">
        <v>22</v>
      </c>
      <c r="D160" s="16">
        <f t="shared" ref="D160:D161" si="191">E160+G160</f>
        <v>0.5</v>
      </c>
      <c r="E160" s="16">
        <v>0.5</v>
      </c>
      <c r="F160" s="16">
        <v>0.5</v>
      </c>
      <c r="G160" s="16"/>
      <c r="H160" s="10">
        <f t="shared" ref="H160:H162" si="192">I160+K160</f>
        <v>0</v>
      </c>
      <c r="I160" s="10"/>
      <c r="J160" s="10"/>
      <c r="K160" s="10"/>
      <c r="L160" s="12">
        <f t="shared" ref="L160:L162" si="193">M160+O160</f>
        <v>0.5</v>
      </c>
      <c r="M160" s="12">
        <f t="shared" ref="M160:M161" si="194">E160+I160</f>
        <v>0.5</v>
      </c>
      <c r="N160" s="12">
        <f t="shared" ref="N160:N161" si="195">F160+J160</f>
        <v>0.5</v>
      </c>
      <c r="O160" s="12">
        <f t="shared" ref="O160:O161" si="196">G160+K160</f>
        <v>0</v>
      </c>
    </row>
    <row r="161" spans="1:16" ht="15" hidden="1" customHeight="1" x14ac:dyDescent="0.25">
      <c r="A161" s="37"/>
      <c r="B161" s="35" t="s">
        <v>13</v>
      </c>
      <c r="C161" s="15" t="s">
        <v>9</v>
      </c>
      <c r="D161" s="16">
        <f t="shared" si="191"/>
        <v>0</v>
      </c>
      <c r="E161" s="16"/>
      <c r="F161" s="16"/>
      <c r="G161" s="16"/>
      <c r="H161" s="10">
        <f t="shared" si="192"/>
        <v>0</v>
      </c>
      <c r="I161" s="10"/>
      <c r="J161" s="10"/>
      <c r="K161" s="10"/>
      <c r="L161" s="12">
        <f t="shared" si="193"/>
        <v>0</v>
      </c>
      <c r="M161" s="12">
        <f t="shared" si="194"/>
        <v>0</v>
      </c>
      <c r="N161" s="12">
        <f t="shared" si="195"/>
        <v>0</v>
      </c>
      <c r="O161" s="12">
        <f t="shared" si="196"/>
        <v>0</v>
      </c>
    </row>
    <row r="162" spans="1:16" ht="15" customHeight="1" x14ac:dyDescent="0.25">
      <c r="A162" s="396" t="s">
        <v>423</v>
      </c>
      <c r="B162" s="21" t="s">
        <v>167</v>
      </c>
      <c r="C162" s="28"/>
      <c r="D162" s="256">
        <f>E162+G162</f>
        <v>0.5</v>
      </c>
      <c r="E162" s="23">
        <f>SUM(E160:E161)</f>
        <v>0.5</v>
      </c>
      <c r="F162" s="23">
        <f>SUM(F160:F161)</f>
        <v>0.5</v>
      </c>
      <c r="G162" s="23">
        <f>SUM(G160:G161)</f>
        <v>0</v>
      </c>
      <c r="H162" s="24">
        <f t="shared" si="192"/>
        <v>0</v>
      </c>
      <c r="I162" s="24">
        <f>SUM(I160:I161)</f>
        <v>0</v>
      </c>
      <c r="J162" s="24">
        <f>SUM(J160:J161)</f>
        <v>0</v>
      </c>
      <c r="K162" s="24">
        <f>SUM(K160:K161)</f>
        <v>0</v>
      </c>
      <c r="L162" s="21">
        <f t="shared" si="193"/>
        <v>0.5</v>
      </c>
      <c r="M162" s="21">
        <f>SUM(M160:M161)</f>
        <v>0.5</v>
      </c>
      <c r="N162" s="21">
        <f>SUM(N160:N161)</f>
        <v>0.5</v>
      </c>
      <c r="O162" s="21">
        <f>SUM(O160:O161)</f>
        <v>0</v>
      </c>
    </row>
    <row r="163" spans="1:16" ht="15.75" customHeight="1" x14ac:dyDescent="0.25">
      <c r="A163" s="37" t="s">
        <v>424</v>
      </c>
      <c r="B163" s="694" t="s">
        <v>345</v>
      </c>
      <c r="C163" s="694"/>
      <c r="D163" s="694"/>
      <c r="E163" s="694"/>
      <c r="F163" s="694"/>
      <c r="G163" s="694"/>
      <c r="H163" s="694"/>
      <c r="I163" s="694"/>
      <c r="J163" s="694"/>
      <c r="K163" s="694"/>
      <c r="L163" s="694"/>
      <c r="M163" s="694"/>
      <c r="N163" s="694"/>
      <c r="O163" s="694"/>
    </row>
    <row r="164" spans="1:16" ht="15.75" customHeight="1" x14ac:dyDescent="0.25">
      <c r="A164" s="32" t="s">
        <v>425</v>
      </c>
      <c r="B164" s="572" t="s">
        <v>163</v>
      </c>
      <c r="C164" s="573"/>
      <c r="D164" s="573"/>
      <c r="E164" s="573"/>
      <c r="F164" s="573"/>
      <c r="G164" s="573"/>
      <c r="H164" s="573"/>
      <c r="I164" s="573"/>
      <c r="J164" s="573"/>
      <c r="K164" s="573"/>
      <c r="L164" s="573"/>
      <c r="M164" s="573"/>
      <c r="N164" s="573"/>
      <c r="O164" s="574"/>
    </row>
    <row r="165" spans="1:16" ht="15" customHeight="1" x14ac:dyDescent="0.25">
      <c r="A165" s="32" t="s">
        <v>426</v>
      </c>
      <c r="B165" s="12" t="s">
        <v>20</v>
      </c>
      <c r="C165" s="15" t="s">
        <v>49</v>
      </c>
      <c r="D165" s="16">
        <f t="shared" ref="D165:D166" si="197">E165+G165</f>
        <v>0.3</v>
      </c>
      <c r="E165" s="16">
        <v>0.3</v>
      </c>
      <c r="F165" s="16"/>
      <c r="G165" s="16"/>
      <c r="H165" s="10">
        <f t="shared" ref="H165:H167" si="198">I165+K165</f>
        <v>0</v>
      </c>
      <c r="I165" s="10"/>
      <c r="J165" s="10"/>
      <c r="K165" s="10"/>
      <c r="L165" s="12">
        <f t="shared" ref="L165:L167" si="199">M165+O165</f>
        <v>0.3</v>
      </c>
      <c r="M165" s="12">
        <f t="shared" ref="M165:M166" si="200">E165+I165</f>
        <v>0.3</v>
      </c>
      <c r="N165" s="12">
        <f t="shared" ref="N165:N166" si="201">F165+J165</f>
        <v>0</v>
      </c>
      <c r="O165" s="12">
        <f t="shared" ref="O165:O166" si="202">G165+K165</f>
        <v>0</v>
      </c>
    </row>
    <row r="166" spans="1:16" ht="15" hidden="1" customHeight="1" x14ac:dyDescent="0.25">
      <c r="A166" s="32"/>
      <c r="B166" s="35" t="s">
        <v>13</v>
      </c>
      <c r="C166" s="15" t="s">
        <v>9</v>
      </c>
      <c r="D166" s="16">
        <f t="shared" si="197"/>
        <v>0</v>
      </c>
      <c r="E166" s="16"/>
      <c r="F166" s="16"/>
      <c r="G166" s="16"/>
      <c r="H166" s="10">
        <f t="shared" si="198"/>
        <v>0</v>
      </c>
      <c r="I166" s="10"/>
      <c r="J166" s="10"/>
      <c r="K166" s="10"/>
      <c r="L166" s="12">
        <f t="shared" si="199"/>
        <v>0</v>
      </c>
      <c r="M166" s="12">
        <f t="shared" si="200"/>
        <v>0</v>
      </c>
      <c r="N166" s="12">
        <f t="shared" si="201"/>
        <v>0</v>
      </c>
      <c r="O166" s="12">
        <f t="shared" si="202"/>
        <v>0</v>
      </c>
    </row>
    <row r="167" spans="1:16" ht="15" customHeight="1" x14ac:dyDescent="0.25">
      <c r="A167" s="396" t="s">
        <v>427</v>
      </c>
      <c r="B167" s="21" t="s">
        <v>169</v>
      </c>
      <c r="C167" s="28"/>
      <c r="D167" s="256">
        <f>E167+G167</f>
        <v>0.3</v>
      </c>
      <c r="E167" s="23">
        <f>SUM(E165:E166)</f>
        <v>0.3</v>
      </c>
      <c r="F167" s="23">
        <f>SUM(F165:F166)</f>
        <v>0</v>
      </c>
      <c r="G167" s="23">
        <f>SUM(G165:G166)</f>
        <v>0</v>
      </c>
      <c r="H167" s="24">
        <f t="shared" si="198"/>
        <v>0</v>
      </c>
      <c r="I167" s="24">
        <f>SUM(I165:I166)</f>
        <v>0</v>
      </c>
      <c r="J167" s="24">
        <f>SUM(J165:J166)</f>
        <v>0</v>
      </c>
      <c r="K167" s="24">
        <f>SUM(K165:K166)</f>
        <v>0</v>
      </c>
      <c r="L167" s="21">
        <f t="shared" si="199"/>
        <v>0.3</v>
      </c>
      <c r="M167" s="21">
        <f>SUM(M165:M166)</f>
        <v>0.3</v>
      </c>
      <c r="N167" s="21">
        <f>SUM(N165:N166)</f>
        <v>0</v>
      </c>
      <c r="O167" s="21">
        <f>SUM(O165:O166)</f>
        <v>0</v>
      </c>
    </row>
    <row r="168" spans="1:16" ht="15.95" hidden="1" customHeight="1" x14ac:dyDescent="0.25">
      <c r="A168" s="37"/>
      <c r="B168" s="694" t="s">
        <v>65</v>
      </c>
      <c r="C168" s="694"/>
      <c r="D168" s="694"/>
      <c r="E168" s="694"/>
      <c r="F168" s="694"/>
      <c r="G168" s="694"/>
      <c r="H168" s="694"/>
      <c r="I168" s="694"/>
      <c r="J168" s="694"/>
      <c r="K168" s="694"/>
      <c r="L168" s="694"/>
      <c r="M168" s="694"/>
      <c r="N168" s="694"/>
      <c r="O168" s="694"/>
    </row>
    <row r="169" spans="1:16" ht="15" hidden="1" customHeight="1" x14ac:dyDescent="0.25">
      <c r="A169" s="37"/>
      <c r="B169" s="12" t="s">
        <v>20</v>
      </c>
      <c r="C169" s="7" t="s">
        <v>24</v>
      </c>
      <c r="D169" s="8">
        <f>E169+G169</f>
        <v>0</v>
      </c>
      <c r="E169" s="41"/>
      <c r="F169" s="41"/>
      <c r="G169" s="41"/>
      <c r="H169" s="9">
        <f t="shared" ref="H169:H171" si="203">I169+K169</f>
        <v>0</v>
      </c>
      <c r="I169" s="9"/>
      <c r="J169" s="9"/>
      <c r="K169" s="9"/>
      <c r="L169" s="11">
        <f t="shared" ref="L169:L171" si="204">M169+O169</f>
        <v>0</v>
      </c>
      <c r="M169" s="11">
        <f t="shared" ref="M169:M170" si="205">E169+I169</f>
        <v>0</v>
      </c>
      <c r="N169" s="11">
        <f>F169+J169</f>
        <v>0</v>
      </c>
      <c r="O169" s="11">
        <f t="shared" ref="O169:O170" si="206">G169+K169</f>
        <v>0</v>
      </c>
    </row>
    <row r="170" spans="1:16" ht="15" hidden="1" customHeight="1" x14ac:dyDescent="0.25">
      <c r="A170" s="37"/>
      <c r="B170" s="12" t="s">
        <v>51</v>
      </c>
      <c r="C170" s="15" t="s">
        <v>24</v>
      </c>
      <c r="D170" s="16">
        <f>E170+G170</f>
        <v>0</v>
      </c>
      <c r="E170" s="16"/>
      <c r="F170" s="16"/>
      <c r="G170" s="16"/>
      <c r="H170" s="10">
        <f t="shared" si="203"/>
        <v>0</v>
      </c>
      <c r="I170" s="10"/>
      <c r="J170" s="10"/>
      <c r="K170" s="10"/>
      <c r="L170" s="12">
        <f t="shared" si="204"/>
        <v>0</v>
      </c>
      <c r="M170" s="12">
        <f t="shared" si="205"/>
        <v>0</v>
      </c>
      <c r="N170" s="12">
        <f t="shared" ref="N170" si="207">F170+J170</f>
        <v>0</v>
      </c>
      <c r="O170" s="12">
        <f t="shared" si="206"/>
        <v>0</v>
      </c>
    </row>
    <row r="171" spans="1:16" ht="15.95" hidden="1" customHeight="1" x14ac:dyDescent="0.25">
      <c r="A171" s="398"/>
      <c r="B171" s="43" t="s">
        <v>172</v>
      </c>
      <c r="C171" s="390"/>
      <c r="D171" s="256">
        <f>E171+G171</f>
        <v>0</v>
      </c>
      <c r="E171" s="23">
        <f>SUM(E169:E170)</f>
        <v>0</v>
      </c>
      <c r="F171" s="23">
        <f>SUM(F169:F170)</f>
        <v>0</v>
      </c>
      <c r="G171" s="23">
        <f>SUM(G169:G170)</f>
        <v>0</v>
      </c>
      <c r="H171" s="10">
        <f t="shared" si="203"/>
        <v>0</v>
      </c>
      <c r="I171" s="24">
        <f>SUM(I169:I170)</f>
        <v>0</v>
      </c>
      <c r="J171" s="24">
        <f>SUM(J169:J170)</f>
        <v>0</v>
      </c>
      <c r="K171" s="24">
        <f>SUM(K169:K170)</f>
        <v>0</v>
      </c>
      <c r="L171" s="21">
        <f t="shared" si="204"/>
        <v>0</v>
      </c>
      <c r="M171" s="21">
        <f>SUM(M169:M170)</f>
        <v>0</v>
      </c>
      <c r="N171" s="21">
        <f>SUM(N169:N170)</f>
        <v>0</v>
      </c>
      <c r="O171" s="21">
        <f>SUM(O169:O170)</f>
        <v>0</v>
      </c>
    </row>
    <row r="172" spans="1:16" x14ac:dyDescent="0.25">
      <c r="A172" s="542" t="s">
        <v>429</v>
      </c>
      <c r="B172" s="101" t="s">
        <v>164</v>
      </c>
      <c r="C172" s="543"/>
      <c r="D172" s="256">
        <f>D174+D175+D176+D177+D178</f>
        <v>1695.7000000000003</v>
      </c>
      <c r="E172" s="23">
        <f t="shared" ref="E172:O172" si="208">E174+E175+E176+E177+E178</f>
        <v>1556.9000000000003</v>
      </c>
      <c r="F172" s="23">
        <f t="shared" si="208"/>
        <v>5.3000000000000007</v>
      </c>
      <c r="G172" s="23">
        <f t="shared" si="208"/>
        <v>138.80000000000001</v>
      </c>
      <c r="H172" s="10">
        <f t="shared" si="208"/>
        <v>0</v>
      </c>
      <c r="I172" s="24">
        <f t="shared" si="208"/>
        <v>32.700000000000003</v>
      </c>
      <c r="J172" s="24">
        <f t="shared" si="208"/>
        <v>0</v>
      </c>
      <c r="K172" s="24">
        <f t="shared" si="208"/>
        <v>-32.700000000000003</v>
      </c>
      <c r="L172" s="21">
        <f t="shared" si="208"/>
        <v>1695.7000000000003</v>
      </c>
      <c r="M172" s="21">
        <f t="shared" si="208"/>
        <v>1589.6000000000001</v>
      </c>
      <c r="N172" s="21">
        <f t="shared" si="208"/>
        <v>5.3000000000000007</v>
      </c>
      <c r="O172" s="21">
        <f t="shared" si="208"/>
        <v>106.1</v>
      </c>
      <c r="P172" s="369"/>
    </row>
    <row r="173" spans="1:16" ht="15" customHeight="1" x14ac:dyDescent="0.25">
      <c r="A173" s="541"/>
      <c r="B173" s="308" t="s">
        <v>185</v>
      </c>
      <c r="C173" s="390"/>
      <c r="D173" s="301"/>
      <c r="E173" s="188"/>
      <c r="F173" s="189"/>
      <c r="G173" s="189"/>
      <c r="H173" s="190"/>
      <c r="I173" s="190"/>
      <c r="J173" s="191"/>
      <c r="K173" s="191"/>
      <c r="L173" s="192"/>
      <c r="M173" s="192"/>
      <c r="N173" s="193"/>
      <c r="O173" s="193"/>
    </row>
    <row r="174" spans="1:16" x14ac:dyDescent="0.25">
      <c r="A174" s="541"/>
      <c r="B174" s="102" t="s">
        <v>530</v>
      </c>
      <c r="C174" s="390"/>
      <c r="D174" s="298">
        <f>E174+G174</f>
        <v>1555.7000000000003</v>
      </c>
      <c r="E174" s="94">
        <f>E24+E39+E70+E73+E82+E89</f>
        <v>1458.0000000000002</v>
      </c>
      <c r="F174" s="94">
        <f>F24+F39+F70+F73+F82+F89</f>
        <v>0</v>
      </c>
      <c r="G174" s="94">
        <f>G24+G39+G70+G73+G82+G89</f>
        <v>97.7</v>
      </c>
      <c r="H174" s="98">
        <f>I174+K174</f>
        <v>0</v>
      </c>
      <c r="I174" s="98">
        <f>I24+I39+I70+I73+I82+I89</f>
        <v>0</v>
      </c>
      <c r="J174" s="98">
        <f>J24+J39+J70+J73+J82+J89</f>
        <v>0</v>
      </c>
      <c r="K174" s="98">
        <f>K24+K39+K70+K73+K82+K89</f>
        <v>0</v>
      </c>
      <c r="L174" s="99">
        <f>M174+O174</f>
        <v>1555.7000000000003</v>
      </c>
      <c r="M174" s="99">
        <f>M24+M39+M70+M73+M82+M89</f>
        <v>1458.0000000000002</v>
      </c>
      <c r="N174" s="99">
        <f>N24+N39+N70+N73+N82+N89</f>
        <v>0</v>
      </c>
      <c r="O174" s="99">
        <f>O24+O39+O70+O73+O82+O89</f>
        <v>97.7</v>
      </c>
    </row>
    <row r="175" spans="1:16" x14ac:dyDescent="0.25">
      <c r="A175" s="541"/>
      <c r="B175" s="102" t="s">
        <v>349</v>
      </c>
      <c r="C175" s="390"/>
      <c r="D175" s="298">
        <f t="shared" ref="D175:D177" si="209">E175+G175</f>
        <v>73.999999999999986</v>
      </c>
      <c r="E175" s="94">
        <f>E97+E106+E110+E136+E147+E152</f>
        <v>65.699999999999989</v>
      </c>
      <c r="F175" s="94">
        <f>F97+F106+F110+F136+F147+F152</f>
        <v>4.8000000000000007</v>
      </c>
      <c r="G175" s="94">
        <f>G97+G106+G110+G136+G147+G152</f>
        <v>8.3000000000000007</v>
      </c>
      <c r="H175" s="98">
        <f t="shared" ref="H175:H178" si="210">I175+K175</f>
        <v>0</v>
      </c>
      <c r="I175" s="98">
        <f>I97+I106+I110+I136+I147+I152</f>
        <v>0</v>
      </c>
      <c r="J175" s="98">
        <f>J97+J106+J110+J136+J147+J152</f>
        <v>0</v>
      </c>
      <c r="K175" s="98">
        <f>K97+K106+K110+K136+K147+K152</f>
        <v>0</v>
      </c>
      <c r="L175" s="99">
        <f t="shared" ref="L175:L178" si="211">M175+O175</f>
        <v>73.999999999999986</v>
      </c>
      <c r="M175" s="99">
        <f>M97+M106+M110+M136+M147+M152</f>
        <v>65.699999999999989</v>
      </c>
      <c r="N175" s="99">
        <f>N97+N106+N110+N136+N147+N152</f>
        <v>4.8000000000000007</v>
      </c>
      <c r="O175" s="99">
        <f>O97+O106+O110+O136+O147+O152</f>
        <v>8.3000000000000007</v>
      </c>
    </row>
    <row r="176" spans="1:16" ht="26.25" x14ac:dyDescent="0.25">
      <c r="A176" s="541"/>
      <c r="B176" s="102" t="s">
        <v>346</v>
      </c>
      <c r="C176" s="390"/>
      <c r="D176" s="298">
        <f t="shared" si="209"/>
        <v>65.199999999999989</v>
      </c>
      <c r="E176" s="94">
        <f>E157</f>
        <v>32.4</v>
      </c>
      <c r="F176" s="94">
        <f>F157</f>
        <v>0</v>
      </c>
      <c r="G176" s="94">
        <f>G157</f>
        <v>32.799999999999997</v>
      </c>
      <c r="H176" s="98">
        <f t="shared" si="210"/>
        <v>0</v>
      </c>
      <c r="I176" s="98">
        <f>I157</f>
        <v>32.700000000000003</v>
      </c>
      <c r="J176" s="98">
        <f>J157</f>
        <v>0</v>
      </c>
      <c r="K176" s="98">
        <f>K157</f>
        <v>-32.700000000000003</v>
      </c>
      <c r="L176" s="99">
        <f t="shared" si="211"/>
        <v>65.199999999999989</v>
      </c>
      <c r="M176" s="99">
        <f>M157</f>
        <v>65.099999999999994</v>
      </c>
      <c r="N176" s="99">
        <f>N157</f>
        <v>0</v>
      </c>
      <c r="O176" s="99">
        <f>O157</f>
        <v>9.9999999999994316E-2</v>
      </c>
    </row>
    <row r="177" spans="1:17" x14ac:dyDescent="0.25">
      <c r="A177" s="541"/>
      <c r="B177" s="102" t="s">
        <v>347</v>
      </c>
      <c r="C177" s="390"/>
      <c r="D177" s="298">
        <f t="shared" si="209"/>
        <v>0.5</v>
      </c>
      <c r="E177" s="94">
        <f>E162</f>
        <v>0.5</v>
      </c>
      <c r="F177" s="94">
        <f>F162</f>
        <v>0.5</v>
      </c>
      <c r="G177" s="94">
        <f>G162</f>
        <v>0</v>
      </c>
      <c r="H177" s="98">
        <f t="shared" si="210"/>
        <v>0</v>
      </c>
      <c r="I177" s="98">
        <f>I162</f>
        <v>0</v>
      </c>
      <c r="J177" s="98">
        <f>J162</f>
        <v>0</v>
      </c>
      <c r="K177" s="98">
        <f>K162</f>
        <v>0</v>
      </c>
      <c r="L177" s="99">
        <f t="shared" si="211"/>
        <v>0.5</v>
      </c>
      <c r="M177" s="99">
        <f>M162</f>
        <v>0.5</v>
      </c>
      <c r="N177" s="99">
        <f>N162</f>
        <v>0.5</v>
      </c>
      <c r="O177" s="99">
        <f>O162</f>
        <v>0</v>
      </c>
    </row>
    <row r="178" spans="1:17" ht="26.25" x14ac:dyDescent="0.25">
      <c r="A178" s="399"/>
      <c r="B178" s="382" t="s">
        <v>348</v>
      </c>
      <c r="C178" s="83"/>
      <c r="D178" s="298">
        <f>E178+G178</f>
        <v>0.3</v>
      </c>
      <c r="E178" s="94">
        <f>E167+E171</f>
        <v>0.3</v>
      </c>
      <c r="F178" s="94">
        <f t="shared" ref="F178:G178" si="212">F167+F171</f>
        <v>0</v>
      </c>
      <c r="G178" s="94">
        <f t="shared" si="212"/>
        <v>0</v>
      </c>
      <c r="H178" s="98">
        <f t="shared" si="210"/>
        <v>0</v>
      </c>
      <c r="I178" s="98">
        <f t="shared" ref="I178:O178" si="213">I167+I171</f>
        <v>0</v>
      </c>
      <c r="J178" s="98">
        <f t="shared" si="213"/>
        <v>0</v>
      </c>
      <c r="K178" s="98">
        <f t="shared" si="213"/>
        <v>0</v>
      </c>
      <c r="L178" s="99">
        <f t="shared" si="211"/>
        <v>0.3</v>
      </c>
      <c r="M178" s="99">
        <f t="shared" ref="M178" si="214">M167+M171</f>
        <v>0.3</v>
      </c>
      <c r="N178" s="99">
        <f t="shared" si="213"/>
        <v>0</v>
      </c>
      <c r="O178" s="99">
        <f t="shared" si="213"/>
        <v>0</v>
      </c>
    </row>
    <row r="179" spans="1:17" ht="12.75" customHeight="1" x14ac:dyDescent="0.25">
      <c r="A179" s="103"/>
      <c r="B179" s="120"/>
      <c r="C179" s="121"/>
      <c r="D179" s="49"/>
      <c r="E179" s="49"/>
      <c r="F179" s="105"/>
      <c r="G179" s="105"/>
      <c r="H179" s="105"/>
      <c r="I179" s="105"/>
      <c r="J179" s="105"/>
      <c r="K179" s="105"/>
      <c r="L179" s="105"/>
      <c r="M179" s="105"/>
      <c r="N179" s="105"/>
      <c r="P179" s="68" t="s">
        <v>260</v>
      </c>
      <c r="Q179" s="69">
        <f>SUMIF(C19:C171,1,L19:L171)</f>
        <v>121.09999999999998</v>
      </c>
    </row>
    <row r="180" spans="1:17" x14ac:dyDescent="0.25">
      <c r="A180" s="103"/>
      <c r="B180" s="6"/>
      <c r="C180" s="106"/>
      <c r="D180" s="6"/>
      <c r="E180" s="6"/>
      <c r="F180" s="107"/>
      <c r="G180" s="6"/>
      <c r="H180" s="6"/>
      <c r="I180" s="6"/>
      <c r="J180" s="6"/>
      <c r="K180" s="6"/>
      <c r="L180" s="6"/>
      <c r="M180" s="6"/>
      <c r="N180" s="6"/>
      <c r="P180" s="68" t="s">
        <v>261</v>
      </c>
      <c r="Q180" s="69">
        <f>SUMIF(C19:C171,2,L19:L171)</f>
        <v>0</v>
      </c>
    </row>
    <row r="181" spans="1:17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P181" s="68" t="s">
        <v>262</v>
      </c>
      <c r="Q181" s="69">
        <f>SUMIF(C19:C171,3,L19:L171)</f>
        <v>0</v>
      </c>
    </row>
    <row r="182" spans="1:17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P182" s="68" t="s">
        <v>263</v>
      </c>
      <c r="Q182" s="69">
        <f>SUMIF(C19:C171,4,L19:L171)</f>
        <v>313.5</v>
      </c>
    </row>
    <row r="183" spans="1:17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P183" s="68" t="s">
        <v>266</v>
      </c>
      <c r="Q183" s="69">
        <f>SUMIF(C19:C171,5,L19:L171)</f>
        <v>583</v>
      </c>
    </row>
    <row r="184" spans="1:17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P184" s="68" t="s">
        <v>264</v>
      </c>
      <c r="Q184" s="69">
        <f>SUMIF(C19:C171,6,L19:L171)</f>
        <v>32.599999999999994</v>
      </c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8" t="s">
        <v>265</v>
      </c>
      <c r="Q185" s="69">
        <f>SUMIF(C19:C171,7,L19:L171)</f>
        <v>8.7999999999999989</v>
      </c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8" t="s">
        <v>267</v>
      </c>
      <c r="Q186" s="69">
        <f>SUMIF(C19:C171,8,L19:L171)</f>
        <v>15.299999999999999</v>
      </c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8" t="s">
        <v>268</v>
      </c>
      <c r="Q187" s="69">
        <f>SUMIF(C19:C171,9,L19:L171)</f>
        <v>412.90000000000003</v>
      </c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8" t="s">
        <v>269</v>
      </c>
      <c r="Q188" s="69">
        <f>SUMIF(C19:C171,10,L19:L171)</f>
        <v>208.5</v>
      </c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73" t="s">
        <v>164</v>
      </c>
      <c r="Q189" s="74">
        <f>SUM(Q179:Q188)</f>
        <v>1695.6999999999998</v>
      </c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75"/>
      <c r="Q190" s="75">
        <f>Q189-L172</f>
        <v>0</v>
      </c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25">
      <c r="C292" s="52"/>
    </row>
    <row r="293" spans="1:14" x14ac:dyDescent="0.25">
      <c r="C293" s="52"/>
    </row>
    <row r="294" spans="1:14" x14ac:dyDescent="0.25">
      <c r="C294" s="52"/>
    </row>
    <row r="295" spans="1:14" x14ac:dyDescent="0.25">
      <c r="C295" s="52"/>
    </row>
    <row r="296" spans="1:14" x14ac:dyDescent="0.25">
      <c r="C296" s="52"/>
    </row>
    <row r="297" spans="1:14" x14ac:dyDescent="0.25">
      <c r="C297" s="52"/>
    </row>
    <row r="298" spans="1:14" x14ac:dyDescent="0.25">
      <c r="C298" s="52"/>
    </row>
    <row r="299" spans="1:14" x14ac:dyDescent="0.25">
      <c r="C299" s="52"/>
    </row>
    <row r="300" spans="1:14" x14ac:dyDescent="0.25">
      <c r="C300" s="52"/>
    </row>
    <row r="301" spans="1:14" x14ac:dyDescent="0.25">
      <c r="C301" s="52"/>
    </row>
    <row r="302" spans="1:14" x14ac:dyDescent="0.25">
      <c r="C302" s="52"/>
    </row>
    <row r="303" spans="1:14" x14ac:dyDescent="0.25">
      <c r="C303" s="52"/>
    </row>
    <row r="304" spans="1:14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</sheetData>
  <mergeCells count="47">
    <mergeCell ref="B168:O168"/>
    <mergeCell ref="B154:O154"/>
    <mergeCell ref="B158:O158"/>
    <mergeCell ref="B159:O159"/>
    <mergeCell ref="B163:O163"/>
    <mergeCell ref="B164:O164"/>
    <mergeCell ref="B107:O107"/>
    <mergeCell ref="B111:O111"/>
    <mergeCell ref="B137:O137"/>
    <mergeCell ref="B148:O148"/>
    <mergeCell ref="B153:O153"/>
    <mergeCell ref="B17:O17"/>
    <mergeCell ref="B83:O83"/>
    <mergeCell ref="B90:O90"/>
    <mergeCell ref="B91:O91"/>
    <mergeCell ref="B98:O98"/>
    <mergeCell ref="B18:O18"/>
    <mergeCell ref="B25:O25"/>
    <mergeCell ref="B40:O40"/>
    <mergeCell ref="B74:O74"/>
    <mergeCell ref="B71:O71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A14:A16"/>
    <mergeCell ref="B14:B16"/>
    <mergeCell ref="C14:C16"/>
    <mergeCell ref="D14:D16"/>
    <mergeCell ref="E14:G14"/>
  </mergeCells>
  <pageMargins left="1.1811023622047245" right="0.39370078740157483" top="0.78740157480314965" bottom="0.74803149606299213" header="0.31496062992125984" footer="0.31496062992125984"/>
  <pageSetup paperSize="9" scale="95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showZeros="0" tabSelected="1" topLeftCell="B1" zoomScaleNormal="100" workbookViewId="0">
      <selection activeCell="U28" sqref="U28"/>
    </sheetView>
  </sheetViews>
  <sheetFormatPr defaultColWidth="9.140625"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686" t="s">
        <v>281</v>
      </c>
      <c r="C1" s="686"/>
      <c r="D1" s="686"/>
      <c r="E1" s="686"/>
      <c r="F1" s="686"/>
      <c r="G1" s="686"/>
      <c r="H1" s="686"/>
      <c r="I1" s="686"/>
      <c r="J1" s="686"/>
      <c r="K1" s="686"/>
      <c r="L1" s="686"/>
      <c r="M1" s="686"/>
      <c r="N1" s="686"/>
    </row>
    <row r="2" spans="2:15" x14ac:dyDescent="0.25">
      <c r="B2" s="686" t="s">
        <v>388</v>
      </c>
      <c r="C2" s="686"/>
      <c r="D2" s="686"/>
      <c r="E2" s="686"/>
      <c r="F2" s="686"/>
      <c r="G2" s="686"/>
      <c r="H2" s="686"/>
      <c r="I2" s="686"/>
      <c r="J2" s="686"/>
      <c r="K2" s="686"/>
      <c r="L2" s="686"/>
      <c r="M2" s="686"/>
      <c r="N2" s="686"/>
    </row>
    <row r="3" spans="2:15" x14ac:dyDescent="0.25">
      <c r="B3" s="686" t="s">
        <v>534</v>
      </c>
      <c r="C3" s="686"/>
      <c r="D3" s="686"/>
      <c r="E3" s="686"/>
      <c r="F3" s="686"/>
      <c r="G3" s="686"/>
      <c r="H3" s="686"/>
      <c r="I3" s="686"/>
      <c r="J3" s="686"/>
      <c r="K3" s="686"/>
      <c r="L3" s="686"/>
      <c r="M3" s="686"/>
      <c r="N3" s="686"/>
    </row>
    <row r="4" spans="2:15" x14ac:dyDescent="0.25">
      <c r="B4" s="686" t="s">
        <v>302</v>
      </c>
      <c r="C4" s="686"/>
      <c r="D4" s="686"/>
      <c r="E4" s="686"/>
      <c r="F4" s="686"/>
      <c r="G4" s="686"/>
      <c r="H4" s="686"/>
      <c r="I4" s="686"/>
      <c r="J4" s="686"/>
      <c r="K4" s="686"/>
      <c r="L4" s="686"/>
      <c r="M4" s="686"/>
      <c r="N4" s="686"/>
    </row>
    <row r="5" spans="2:15" x14ac:dyDescent="0.25">
      <c r="B5" s="687" t="s">
        <v>540</v>
      </c>
      <c r="C5" s="687"/>
      <c r="D5" s="687"/>
      <c r="E5" s="687"/>
      <c r="F5" s="687"/>
      <c r="G5" s="687"/>
      <c r="H5" s="687"/>
      <c r="I5" s="687"/>
      <c r="J5" s="687"/>
      <c r="K5" s="687"/>
      <c r="L5" s="687"/>
      <c r="M5" s="687"/>
      <c r="N5" s="687"/>
      <c r="O5" s="687"/>
    </row>
    <row r="6" spans="2:15" x14ac:dyDescent="0.25">
      <c r="B6" s="687" t="s">
        <v>539</v>
      </c>
      <c r="C6" s="687"/>
      <c r="D6" s="687"/>
      <c r="E6" s="687"/>
      <c r="F6" s="687"/>
      <c r="G6" s="687"/>
      <c r="H6" s="687"/>
      <c r="I6" s="687"/>
      <c r="J6" s="687"/>
      <c r="K6" s="687"/>
      <c r="L6" s="687"/>
      <c r="M6" s="687"/>
      <c r="N6" s="687"/>
      <c r="O6" s="687"/>
    </row>
    <row r="7" spans="2:15" ht="15" customHeight="1" x14ac:dyDescent="0.25">
      <c r="B7" s="687" t="s">
        <v>554</v>
      </c>
      <c r="C7" s="687"/>
      <c r="D7" s="687"/>
      <c r="E7" s="687"/>
      <c r="F7" s="687"/>
      <c r="G7" s="687"/>
      <c r="H7" s="687"/>
      <c r="I7" s="687"/>
      <c r="J7" s="687"/>
      <c r="K7" s="687"/>
      <c r="L7" s="687"/>
      <c r="M7" s="687"/>
      <c r="N7" s="687"/>
      <c r="O7" s="687"/>
    </row>
    <row r="8" spans="2:15" ht="15" customHeight="1" x14ac:dyDescent="0.25">
      <c r="B8" s="687" t="s">
        <v>549</v>
      </c>
      <c r="C8" s="687"/>
      <c r="D8" s="687"/>
      <c r="E8" s="687"/>
      <c r="F8" s="687"/>
      <c r="G8" s="687"/>
      <c r="H8" s="687"/>
      <c r="I8" s="687"/>
      <c r="J8" s="687"/>
      <c r="K8" s="687"/>
      <c r="L8" s="687"/>
      <c r="M8" s="687"/>
      <c r="N8" s="687"/>
      <c r="O8" s="687"/>
    </row>
    <row r="9" spans="2:15" x14ac:dyDescent="0.25">
      <c r="B9" s="687" t="s">
        <v>557</v>
      </c>
      <c r="C9" s="687"/>
      <c r="D9" s="687"/>
      <c r="E9" s="687"/>
      <c r="F9" s="687"/>
      <c r="G9" s="687"/>
      <c r="H9" s="687"/>
      <c r="I9" s="687"/>
      <c r="J9" s="687"/>
      <c r="K9" s="687"/>
      <c r="L9" s="687"/>
      <c r="M9" s="687"/>
      <c r="N9" s="687"/>
      <c r="O9" s="687"/>
    </row>
    <row r="10" spans="2:15" ht="15" customHeight="1" x14ac:dyDescent="0.25">
      <c r="B10" s="687" t="s">
        <v>571</v>
      </c>
      <c r="C10" s="687"/>
      <c r="D10" s="687"/>
      <c r="E10" s="687"/>
      <c r="F10" s="687"/>
      <c r="G10" s="687"/>
      <c r="H10" s="687"/>
      <c r="I10" s="687"/>
      <c r="J10" s="687"/>
      <c r="K10" s="687"/>
      <c r="L10" s="687"/>
      <c r="M10" s="687"/>
      <c r="N10" s="687"/>
      <c r="O10" s="687"/>
    </row>
    <row r="11" spans="2:15" hidden="1" x14ac:dyDescent="0.25">
      <c r="B11" s="687" t="s">
        <v>365</v>
      </c>
      <c r="C11" s="687"/>
      <c r="D11" s="687"/>
      <c r="E11" s="687"/>
      <c r="F11" s="687"/>
      <c r="G11" s="687"/>
      <c r="H11" s="687"/>
      <c r="I11" s="687"/>
      <c r="J11" s="687"/>
      <c r="K11" s="687"/>
      <c r="L11" s="687"/>
      <c r="M11" s="687"/>
      <c r="N11" s="687"/>
      <c r="O11" s="687"/>
    </row>
    <row r="12" spans="2:15" ht="15" hidden="1" customHeight="1" x14ac:dyDescent="0.25">
      <c r="B12" s="687" t="s">
        <v>361</v>
      </c>
      <c r="C12" s="687"/>
      <c r="D12" s="687"/>
      <c r="E12" s="687"/>
      <c r="F12" s="687"/>
      <c r="G12" s="687"/>
      <c r="H12" s="687"/>
      <c r="I12" s="687"/>
      <c r="J12" s="687"/>
      <c r="K12" s="687"/>
      <c r="L12" s="687"/>
      <c r="M12" s="687"/>
      <c r="N12" s="687"/>
      <c r="O12" s="687"/>
    </row>
    <row r="13" spans="2:15" hidden="1" x14ac:dyDescent="0.25">
      <c r="B13" s="687" t="s">
        <v>365</v>
      </c>
      <c r="C13" s="687"/>
      <c r="D13" s="687"/>
      <c r="E13" s="687"/>
      <c r="F13" s="687"/>
      <c r="G13" s="687"/>
      <c r="H13" s="687"/>
      <c r="I13" s="687"/>
      <c r="J13" s="687"/>
      <c r="K13" s="687"/>
      <c r="L13" s="687"/>
      <c r="M13" s="687"/>
      <c r="N13" s="687"/>
      <c r="O13" s="687"/>
    </row>
    <row r="14" spans="2:15" ht="15" hidden="1" customHeight="1" x14ac:dyDescent="0.25">
      <c r="B14" s="687" t="s">
        <v>361</v>
      </c>
      <c r="C14" s="687"/>
      <c r="D14" s="687"/>
      <c r="E14" s="687"/>
      <c r="F14" s="687"/>
      <c r="G14" s="687"/>
      <c r="H14" s="687"/>
      <c r="I14" s="687"/>
      <c r="J14" s="687"/>
      <c r="K14" s="687"/>
      <c r="L14" s="687"/>
      <c r="M14" s="687"/>
      <c r="N14" s="687"/>
      <c r="O14" s="687"/>
    </row>
    <row r="15" spans="2:15" hidden="1" x14ac:dyDescent="0.25">
      <c r="B15" s="687" t="s">
        <v>365</v>
      </c>
      <c r="C15" s="687"/>
      <c r="D15" s="687"/>
      <c r="E15" s="687"/>
      <c r="F15" s="687"/>
      <c r="G15" s="687"/>
      <c r="H15" s="687"/>
      <c r="I15" s="687"/>
      <c r="J15" s="687"/>
      <c r="K15" s="687"/>
      <c r="L15" s="687"/>
      <c r="M15" s="687"/>
      <c r="N15" s="687"/>
      <c r="O15" s="687"/>
    </row>
    <row r="16" spans="2:15" ht="15" hidden="1" customHeight="1" x14ac:dyDescent="0.25">
      <c r="B16" s="687" t="s">
        <v>361</v>
      </c>
      <c r="C16" s="687"/>
      <c r="D16" s="687"/>
      <c r="E16" s="687"/>
      <c r="F16" s="687"/>
      <c r="G16" s="687"/>
      <c r="H16" s="687"/>
      <c r="I16" s="687"/>
      <c r="J16" s="687"/>
      <c r="K16" s="687"/>
      <c r="L16" s="687"/>
      <c r="M16" s="687"/>
      <c r="N16" s="687"/>
      <c r="O16" s="687"/>
    </row>
    <row r="17" spans="1:15" hidden="1" x14ac:dyDescent="0.25">
      <c r="B17" s="687" t="s">
        <v>365</v>
      </c>
      <c r="C17" s="687"/>
      <c r="D17" s="687"/>
      <c r="E17" s="687"/>
      <c r="F17" s="687"/>
      <c r="G17" s="687"/>
      <c r="H17" s="687"/>
      <c r="I17" s="687"/>
      <c r="J17" s="687"/>
      <c r="K17" s="687"/>
      <c r="L17" s="687"/>
      <c r="M17" s="687"/>
      <c r="N17" s="687"/>
      <c r="O17" s="687"/>
    </row>
    <row r="18" spans="1:15" ht="15" hidden="1" customHeight="1" x14ac:dyDescent="0.25">
      <c r="B18" s="687" t="s">
        <v>361</v>
      </c>
      <c r="C18" s="687"/>
      <c r="D18" s="687"/>
      <c r="E18" s="687"/>
      <c r="F18" s="687"/>
      <c r="G18" s="687"/>
      <c r="H18" s="687"/>
      <c r="I18" s="687"/>
      <c r="J18" s="687"/>
      <c r="K18" s="687"/>
      <c r="L18" s="687"/>
      <c r="M18" s="687"/>
      <c r="N18" s="687"/>
      <c r="O18" s="687"/>
    </row>
    <row r="20" spans="1:15" x14ac:dyDescent="0.25">
      <c r="A20" s="592" t="s">
        <v>432</v>
      </c>
      <c r="B20" s="592"/>
      <c r="C20" s="592"/>
      <c r="D20" s="592"/>
      <c r="E20" s="592"/>
      <c r="F20" s="592"/>
      <c r="G20" s="592"/>
      <c r="H20" s="592"/>
      <c r="I20" s="592"/>
      <c r="J20" s="592"/>
      <c r="K20" s="592"/>
      <c r="L20" s="592"/>
      <c r="M20" s="592"/>
      <c r="N20" s="592"/>
    </row>
    <row r="21" spans="1:15" ht="17.25" customHeight="1" x14ac:dyDescent="0.25">
      <c r="A21" s="57"/>
      <c r="B21" s="57"/>
      <c r="C21" s="57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4" t="s">
        <v>327</v>
      </c>
      <c r="O21" s="4"/>
    </row>
    <row r="22" spans="1:15" ht="15" customHeight="1" x14ac:dyDescent="0.25">
      <c r="A22" s="596" t="s">
        <v>5</v>
      </c>
      <c r="B22" s="599" t="s">
        <v>212</v>
      </c>
      <c r="C22" s="576" t="s">
        <v>289</v>
      </c>
      <c r="D22" s="580" t="s">
        <v>185</v>
      </c>
      <c r="E22" s="580"/>
      <c r="F22" s="581"/>
      <c r="G22" s="602" t="s">
        <v>291</v>
      </c>
      <c r="H22" s="605" t="s">
        <v>185</v>
      </c>
      <c r="I22" s="606"/>
      <c r="J22" s="607"/>
      <c r="K22" s="575" t="s">
        <v>0</v>
      </c>
      <c r="L22" s="584" t="s">
        <v>185</v>
      </c>
      <c r="M22" s="585"/>
      <c r="N22" s="586"/>
    </row>
    <row r="23" spans="1:15" ht="15" customHeight="1" x14ac:dyDescent="0.25">
      <c r="A23" s="597"/>
      <c r="B23" s="600"/>
      <c r="C23" s="577"/>
      <c r="D23" s="581" t="s">
        <v>1</v>
      </c>
      <c r="E23" s="610"/>
      <c r="F23" s="582" t="s">
        <v>2</v>
      </c>
      <c r="G23" s="603"/>
      <c r="H23" s="616" t="s">
        <v>1</v>
      </c>
      <c r="I23" s="616"/>
      <c r="J23" s="595" t="s">
        <v>2</v>
      </c>
      <c r="K23" s="575"/>
      <c r="L23" s="575" t="s">
        <v>1</v>
      </c>
      <c r="M23" s="575"/>
      <c r="N23" s="587" t="s">
        <v>2</v>
      </c>
    </row>
    <row r="24" spans="1:15" ht="28.5" customHeight="1" x14ac:dyDescent="0.25">
      <c r="A24" s="598"/>
      <c r="B24" s="601"/>
      <c r="C24" s="578"/>
      <c r="D24" s="111" t="s">
        <v>3</v>
      </c>
      <c r="E24" s="112" t="s">
        <v>4</v>
      </c>
      <c r="F24" s="582"/>
      <c r="G24" s="604"/>
      <c r="H24" s="113" t="s">
        <v>3</v>
      </c>
      <c r="I24" s="109" t="s">
        <v>4</v>
      </c>
      <c r="J24" s="595"/>
      <c r="K24" s="575"/>
      <c r="L24" s="110" t="s">
        <v>3</v>
      </c>
      <c r="M24" s="108" t="s">
        <v>4</v>
      </c>
      <c r="N24" s="587"/>
    </row>
    <row r="25" spans="1:15" ht="15" customHeight="1" x14ac:dyDescent="0.25">
      <c r="A25" s="5" t="s">
        <v>68</v>
      </c>
      <c r="B25" s="17" t="s">
        <v>6</v>
      </c>
      <c r="C25" s="16">
        <f>D25+F25</f>
        <v>8698.7000000000007</v>
      </c>
      <c r="D25" s="16">
        <f>'4 pr._savarankiškosios f-jos'!E91+'5 pr._valstybinės f-jos'!E90+'7 pr._kita dotacija'!E78+'9 pr._įstaigų pajamos'!E36+'10 pr._skolintos lėšos'!E23+'11 pr._nepanaudotos lėšos'!E24+'11 pr._nepanaudotos lėšos'!E97</f>
        <v>6933.0000000000009</v>
      </c>
      <c r="E25" s="16">
        <f>'4 pr._savarankiškosios f-jos'!F91+'5 pr._valstybinės f-jos'!F90+'7 pr._kita dotacija'!F78+'9 pr._įstaigų pajamos'!F36+'10 pr._skolintos lėšos'!F23+'11 pr._nepanaudotos lėšos'!F24+'11 pr._nepanaudotos lėšos'!F97</f>
        <v>4938.2</v>
      </c>
      <c r="F25" s="16">
        <f>'4 pr._savarankiškosios f-jos'!G91+'5 pr._valstybinės f-jos'!G90+'7 pr._kita dotacija'!G78+'9 pr._įstaigų pajamos'!G36+'10 pr._skolintos lėšos'!G23+'11 pr._nepanaudotos lėšos'!G24+'11 pr._nepanaudotos lėšos'!G97</f>
        <v>1765.7</v>
      </c>
      <c r="G25" s="10">
        <f t="shared" ref="G25" si="0">H25+J25</f>
        <v>0</v>
      </c>
      <c r="H25" s="10">
        <f>'4 pr._savarankiškosios f-jos'!I91+'5 pr._valstybinės f-jos'!I90+'7 pr._kita dotacija'!I78+'9 pr._įstaigų pajamos'!I36+'10 pr._skolintos lėšos'!I23+'11 pr._nepanaudotos lėšos'!I24+'11 pr._nepanaudotos lėšos'!I97</f>
        <v>0</v>
      </c>
      <c r="I25" s="10">
        <f>'4 pr._savarankiškosios f-jos'!J91+'5 pr._valstybinės f-jos'!J90+'7 pr._kita dotacija'!J78+'9 pr._įstaigų pajamos'!J36+'10 pr._skolintos lėšos'!J23+'11 pr._nepanaudotos lėšos'!J24+'11 pr._nepanaudotos lėšos'!J97</f>
        <v>-0.1</v>
      </c>
      <c r="J25" s="10">
        <f>'4 pr._savarankiškosios f-jos'!K91+'5 pr._valstybinės f-jos'!K90+'7 pr._kita dotacija'!K78+'9 pr._įstaigų pajamos'!K36+'10 pr._skolintos lėšos'!K23+'11 pr._nepanaudotos lėšos'!K24+'11 pr._nepanaudotos lėšos'!K97</f>
        <v>0</v>
      </c>
      <c r="K25" s="12">
        <f t="shared" ref="K25" si="1">L25+N25</f>
        <v>8698.7000000000007</v>
      </c>
      <c r="L25" s="92">
        <f>'4 pr._savarankiškosios f-jos'!M91+'5 pr._valstybinės f-jos'!M90+'7 pr._kita dotacija'!M78+'9 pr._įstaigų pajamos'!M36+'10 pr._skolintos lėšos'!M23+'11 pr._nepanaudotos lėšos'!M24+'11 pr._nepanaudotos lėšos'!M97</f>
        <v>6933.0000000000009</v>
      </c>
      <c r="M25" s="92">
        <f>'4 pr._savarankiškosios f-jos'!N91+'5 pr._valstybinės f-jos'!N90+'7 pr._kita dotacija'!N78+'9 pr._įstaigų pajamos'!N36+'10 pr._skolintos lėšos'!N23+'11 pr._nepanaudotos lėšos'!N24+'11 pr._nepanaudotos lėšos'!N97</f>
        <v>4938.0999999999995</v>
      </c>
      <c r="N25" s="92">
        <f>'4 pr._savarankiškosios f-jos'!O91+'5 pr._valstybinės f-jos'!O90+'7 pr._kita dotacija'!O78+'9 pr._įstaigų pajamos'!O36+'10 pr._skolintos lėšos'!O23+'11 pr._nepanaudotos lėšos'!O24+'11 pr._nepanaudotos lėšos'!O97</f>
        <v>1765.7</v>
      </c>
    </row>
    <row r="26" spans="1:15" ht="15" customHeight="1" x14ac:dyDescent="0.25">
      <c r="A26" s="5" t="s">
        <v>174</v>
      </c>
      <c r="B26" s="17" t="s">
        <v>57</v>
      </c>
      <c r="C26" s="16">
        <f t="shared" ref="C26:C31" si="2">D26+F26</f>
        <v>9950.1000000000022</v>
      </c>
      <c r="D26" s="16">
        <f>'4 pr._savarankiškosios f-jos'!E145+'8 pr._aplinkos apsaugos s. p.'!E19+'9 pr._įstaigų pajamos'!E49+'10 pr._skolintos lėšos'!E30+'7 pr._kita dotacija'!E91+'11 pr._nepanaudotos lėšos'!E39+'11 pr._nepanaudotos lėšos'!E106+'11 pr._nepanaudotos lėšos'!E157+'11 pr._nepanaudotos lėšos'!E162</f>
        <v>4196.8</v>
      </c>
      <c r="E26" s="16">
        <f>'4 pr._savarankiškosios f-jos'!F145+'8 pr._aplinkos apsaugos s. p.'!F19+'9 pr._įstaigų pajamos'!F49+'10 pr._skolintos lėšos'!F30+'7 pr._kita dotacija'!F91+'11 pr._nepanaudotos lėšos'!F39+'11 pr._nepanaudotos lėšos'!F106+'11 pr._nepanaudotos lėšos'!F157+'11 pr._nepanaudotos lėšos'!F162</f>
        <v>62.8</v>
      </c>
      <c r="F26" s="16">
        <f>'4 pr._savarankiškosios f-jos'!G145+'8 pr._aplinkos apsaugos s. p.'!G19+'9 pr._įstaigų pajamos'!G49+'10 pr._skolintos lėšos'!G30+'7 pr._kita dotacija'!G91+'11 pr._nepanaudotos lėšos'!G39+'11 pr._nepanaudotos lėšos'!G106+'11 pr._nepanaudotos lėšos'!G157+'11 pr._nepanaudotos lėšos'!G162</f>
        <v>5753.3000000000011</v>
      </c>
      <c r="G26" s="10">
        <f t="shared" ref="G26:G28" si="3">H26+J26</f>
        <v>556.20000000000005</v>
      </c>
      <c r="H26" s="10">
        <f>'4 pr._savarankiškosios f-jos'!I145+'8 pr._aplinkos apsaugos s. p.'!I19+'9 pr._įstaigų pajamos'!I49+'10 pr._skolintos lėšos'!I30+'7 pr._kita dotacija'!I91+'11 pr._nepanaudotos lėšos'!I39+'11 pr._nepanaudotos lėšos'!I106+'11 pr._nepanaudotos lėšos'!I157+'11 pr._nepanaudotos lėšos'!I162</f>
        <v>20.000000000000004</v>
      </c>
      <c r="I26" s="10">
        <f>'4 pr._savarankiškosios f-jos'!J145+'8 pr._aplinkos apsaugos s. p.'!J19+'9 pr._įstaigų pajamos'!J49+'10 pr._skolintos lėšos'!J30+'7 pr._kita dotacija'!J91+'11 pr._nepanaudotos lėšos'!J39+'11 pr._nepanaudotos lėšos'!J106+'11 pr._nepanaudotos lėšos'!J157+'11 pr._nepanaudotos lėšos'!J162</f>
        <v>0</v>
      </c>
      <c r="J26" s="10">
        <f>'4 pr._savarankiškosios f-jos'!K145+'8 pr._aplinkos apsaugos s. p.'!K19+'9 pr._įstaigų pajamos'!K49+'10 pr._skolintos lėšos'!K30+'7 pr._kita dotacija'!K91+'11 pr._nepanaudotos lėšos'!K39+'11 pr._nepanaudotos lėšos'!K106+'11 pr._nepanaudotos lėšos'!K157+'11 pr._nepanaudotos lėšos'!K162</f>
        <v>536.20000000000005</v>
      </c>
      <c r="K26" s="12">
        <f t="shared" ref="K26:K28" si="4">L26+N26</f>
        <v>10506.300000000003</v>
      </c>
      <c r="L26" s="92">
        <f>'4 pr._savarankiškosios f-jos'!M145+'8 pr._aplinkos apsaugos s. p.'!M19+'9 pr._įstaigų pajamos'!M49+'10 pr._skolintos lėšos'!M30+'7 pr._kita dotacija'!M91+'11 pr._nepanaudotos lėšos'!M39+'11 pr._nepanaudotos lėšos'!M106+'11 pr._nepanaudotos lėšos'!M157+'11 pr._nepanaudotos lėšos'!M162</f>
        <v>4216.8</v>
      </c>
      <c r="M26" s="92">
        <f>'4 pr._savarankiškosios f-jos'!N145+'8 pr._aplinkos apsaugos s. p.'!N19+'9 pr._įstaigų pajamos'!N49+'10 pr._skolintos lėšos'!N30+'7 pr._kita dotacija'!N91+'11 pr._nepanaudotos lėšos'!N39+'11 pr._nepanaudotos lėšos'!N106+'11 pr._nepanaudotos lėšos'!N157+'11 pr._nepanaudotos lėšos'!N162</f>
        <v>62.8</v>
      </c>
      <c r="N26" s="92">
        <f>'4 pr._savarankiškosios f-jos'!O145+'8 pr._aplinkos apsaugos s. p.'!O19+'9 pr._įstaigų pajamos'!O49+'10 pr._skolintos lėšos'!O30+'7 pr._kita dotacija'!O91+'11 pr._nepanaudotos lėšos'!O39+'11 pr._nepanaudotos lėšos'!O106+'11 pr._nepanaudotos lėšos'!O157+'11 pr._nepanaudotos lėšos'!O162</f>
        <v>6289.5000000000018</v>
      </c>
    </row>
    <row r="27" spans="1:15" ht="15.95" customHeight="1" x14ac:dyDescent="0.25">
      <c r="A27" s="5" t="s">
        <v>69</v>
      </c>
      <c r="B27" s="17" t="s">
        <v>60</v>
      </c>
      <c r="C27" s="16">
        <f t="shared" si="2"/>
        <v>787.7</v>
      </c>
      <c r="D27" s="16">
        <f>'4 pr._savarankiškosios f-jos'!E149+'5 pr._valstybinės f-jos'!E96+'8 pr._aplinkos apsaugos s. p.'!E22+'9 pr._įstaigų pajamos'!E53+'10 pr._skolintos lėšos'!E33+'7 pr._kita dotacija'!E102+'11 pr._nepanaudotos lėšos'!E110</f>
        <v>787.7</v>
      </c>
      <c r="E27" s="16">
        <f>'4 pr._savarankiškosios f-jos'!F149+'5 pr._valstybinės f-jos'!F96+'8 pr._aplinkos apsaugos s. p.'!F22+'9 pr._įstaigų pajamos'!F53+'10 pr._skolintos lėšos'!F33+'7 pr._kita dotacija'!F102+'11 pr._nepanaudotos lėšos'!F110</f>
        <v>295.90000000000003</v>
      </c>
      <c r="F27" s="16">
        <f>'4 pr._savarankiškosios f-jos'!G149+'5 pr._valstybinės f-jos'!G96+'8 pr._aplinkos apsaugos s. p.'!G22+'9 pr._įstaigų pajamos'!G53+'10 pr._skolintos lėšos'!G33+'7 pr._kita dotacija'!G102+'11 pr._nepanaudotos lėšos'!G110</f>
        <v>0</v>
      </c>
      <c r="G27" s="10">
        <f t="shared" si="3"/>
        <v>0</v>
      </c>
      <c r="H27" s="10">
        <f>'4 pr._savarankiškosios f-jos'!I149+'5 pr._valstybinės f-jos'!I96+'8 pr._aplinkos apsaugos s. p.'!I22+'9 pr._įstaigų pajamos'!I53+'10 pr._skolintos lėšos'!I33+'7 pr._kita dotacija'!I102+'11 pr._nepanaudotos lėšos'!I110</f>
        <v>0</v>
      </c>
      <c r="I27" s="10">
        <f>'4 pr._savarankiškosios f-jos'!J149+'5 pr._valstybinės f-jos'!J96+'8 pr._aplinkos apsaugos s. p.'!J22+'9 pr._įstaigų pajamos'!J53+'10 pr._skolintos lėšos'!J33+'7 pr._kita dotacija'!J102+'11 pr._nepanaudotos lėšos'!J110</f>
        <v>-2.8</v>
      </c>
      <c r="J27" s="10">
        <f>'4 pr._savarankiškosios f-jos'!K149+'5 pr._valstybinės f-jos'!K96+'8 pr._aplinkos apsaugos s. p.'!K22+'9 pr._įstaigų pajamos'!K53+'10 pr._skolintos lėšos'!K33+'7 pr._kita dotacija'!K102+'11 pr._nepanaudotos lėšos'!K110</f>
        <v>0</v>
      </c>
      <c r="K27" s="12">
        <f t="shared" si="4"/>
        <v>787.7</v>
      </c>
      <c r="L27" s="92">
        <f>'4 pr._savarankiškosios f-jos'!M149+'5 pr._valstybinės f-jos'!M96+'8 pr._aplinkos apsaugos s. p.'!M22+'9 pr._įstaigų pajamos'!M53+'10 pr._skolintos lėšos'!M33+'7 pr._kita dotacija'!M102+'11 pr._nepanaudotos lėšos'!M110</f>
        <v>787.7</v>
      </c>
      <c r="M27" s="92">
        <f>'4 pr._savarankiškosios f-jos'!N149+'5 pr._valstybinės f-jos'!N96+'8 pr._aplinkos apsaugos s. p.'!N22+'9 pr._įstaigų pajamos'!N53+'10 pr._skolintos lėšos'!N33+'7 pr._kita dotacija'!N102+'11 pr._nepanaudotos lėšos'!N110</f>
        <v>293.10000000000002</v>
      </c>
      <c r="N27" s="92">
        <f>'4 pr._savarankiškosios f-jos'!O149+'5 pr._valstybinės f-jos'!O96+'8 pr._aplinkos apsaugos s. p.'!O22+'9 pr._įstaigų pajamos'!O53+'10 pr._skolintos lėšos'!O33+'7 pr._kita dotacija'!O102+'11 pr._nepanaudotos lėšos'!O110</f>
        <v>0</v>
      </c>
    </row>
    <row r="28" spans="1:15" ht="15" customHeight="1" x14ac:dyDescent="0.25">
      <c r="A28" s="5" t="s">
        <v>70</v>
      </c>
      <c r="B28" s="17" t="s">
        <v>163</v>
      </c>
      <c r="C28" s="16">
        <f>D28+F28</f>
        <v>21350.199999999997</v>
      </c>
      <c r="D28" s="16">
        <f>'4 pr._savarankiškosios f-jos'!E184+'6 pr._ugdymo reikmės'!E53+'7 pr._kita dotacija'!E255+'9 pr._įstaigų pajamos'!E85+'10 pr._skolintos lėšos'!E36+'11 pr._nepanaudotos lėšos'!E70+'11 pr._nepanaudotos lėšos'!E136+'11 pr._nepanaudotos lėšos'!E167</f>
        <v>19795.399999999998</v>
      </c>
      <c r="E28" s="16">
        <f>'4 pr._savarankiškosios f-jos'!F184+'6 pr._ugdymo reikmės'!F53+'7 pr._kita dotacija'!F255+'9 pr._įstaigų pajamos'!F85+'10 pr._skolintos lėšos'!F36+'11 pr._nepanaudotos lėšos'!F70+'11 pr._nepanaudotos lėšos'!F136+'11 pr._nepanaudotos lėšos'!F167</f>
        <v>16265.4</v>
      </c>
      <c r="F28" s="16">
        <f>'4 pr._savarankiškosios f-jos'!G184+'6 pr._ugdymo reikmės'!G53+'7 pr._kita dotacija'!G255+'9 pr._įstaigų pajamos'!G85+'10 pr._skolintos lėšos'!G36+'11 pr._nepanaudotos lėšos'!G70+'11 pr._nepanaudotos lėšos'!G136+'11 pr._nepanaudotos lėšos'!G167</f>
        <v>1554.8</v>
      </c>
      <c r="G28" s="10">
        <f t="shared" si="3"/>
        <v>86.499999999999986</v>
      </c>
      <c r="H28" s="10">
        <f>'4 pr._savarankiškosios f-jos'!I184+'6 pr._ugdymo reikmės'!I53+'7 pr._kita dotacija'!I255+'9 pr._įstaigų pajamos'!I85+'10 pr._skolintos lėšos'!I36+'11 pr._nepanaudotos lėšos'!I70+'11 pr._nepanaudotos lėšos'!I136+'11 pr._nepanaudotos lėšos'!I167</f>
        <v>-27.700000000000003</v>
      </c>
      <c r="I28" s="10">
        <f>'4 pr._savarankiškosios f-jos'!J184+'6 pr._ugdymo reikmės'!J53+'7 pr._kita dotacija'!J255+'9 pr._įstaigų pajamos'!J85+'10 pr._skolintos lėšos'!J36+'11 pr._nepanaudotos lėšos'!J70+'11 pr._nepanaudotos lėšos'!J136+'11 pr._nepanaudotos lėšos'!J167</f>
        <v>-107.9</v>
      </c>
      <c r="J28" s="10">
        <f>'4 pr._savarankiškosios f-jos'!K184+'6 pr._ugdymo reikmės'!K53+'7 pr._kita dotacija'!K255+'9 pr._įstaigų pajamos'!K85+'10 pr._skolintos lėšos'!K36+'11 pr._nepanaudotos lėšos'!K70+'11 pr._nepanaudotos lėšos'!K136+'11 pr._nepanaudotos lėšos'!K167</f>
        <v>114.19999999999999</v>
      </c>
      <c r="K28" s="12">
        <f t="shared" si="4"/>
        <v>21436.699999999997</v>
      </c>
      <c r="L28" s="92">
        <f>'4 pr._savarankiškosios f-jos'!M184+'6 pr._ugdymo reikmės'!M53+'7 pr._kita dotacija'!M255+'9 pr._įstaigų pajamos'!M85+'10 pr._skolintos lėšos'!M36+'11 pr._nepanaudotos lėšos'!M70+'11 pr._nepanaudotos lėšos'!M136+'11 pr._nepanaudotos lėšos'!M167</f>
        <v>19767.699999999997</v>
      </c>
      <c r="M28" s="92">
        <f>'4 pr._savarankiškosios f-jos'!N184+'6 pr._ugdymo reikmės'!N53+'7 pr._kita dotacija'!N255+'9 pr._įstaigų pajamos'!N85+'10 pr._skolintos lėšos'!N36+'11 pr._nepanaudotos lėšos'!N70+'11 pr._nepanaudotos lėšos'!N136+'11 pr._nepanaudotos lėšos'!N167</f>
        <v>16157.500000000002</v>
      </c>
      <c r="N28" s="92">
        <f>'4 pr._savarankiškosios f-jos'!O184+'6 pr._ugdymo reikmės'!O53+'7 pr._kita dotacija'!O255+'9 pr._įstaigų pajamos'!O85+'10 pr._skolintos lėšos'!O36+'11 pr._nepanaudotos lėšos'!O70+'11 pr._nepanaudotos lėšos'!O136+'11 pr._nepanaudotos lėšos'!O167</f>
        <v>1668.9999999999998</v>
      </c>
    </row>
    <row r="29" spans="1:15" x14ac:dyDescent="0.25">
      <c r="A29" s="5" t="s">
        <v>71</v>
      </c>
      <c r="B29" s="17" t="s">
        <v>173</v>
      </c>
      <c r="C29" s="16">
        <f t="shared" si="2"/>
        <v>1169.5999999999999</v>
      </c>
      <c r="D29" s="16">
        <f>'4 pr._savarankiškosios f-jos'!E190+'5 pr._valstybinės f-jos'!E122+'10 pr._skolintos lėšos'!E39+'7 pr._kita dotacija'!E261+'11 pr._nepanaudotos lėšos'!E73</f>
        <v>689.1</v>
      </c>
      <c r="E29" s="16">
        <f>'4 pr._savarankiškosios f-jos'!F190+'5 pr._valstybinės f-jos'!F122+'10 pr._skolintos lėšos'!F39+'7 pr._kita dotacija'!F261+'11 pr._nepanaudotos lėšos'!F73</f>
        <v>283.29999999999995</v>
      </c>
      <c r="F29" s="16">
        <f>'4 pr._savarankiškosios f-jos'!G190+'5 pr._valstybinės f-jos'!G122+'10 pr._skolintos lėšos'!G39+'7 pr._kita dotacija'!G261+'11 pr._nepanaudotos lėšos'!G73</f>
        <v>480.5</v>
      </c>
      <c r="G29" s="10">
        <f t="shared" ref="G29:G31" si="5">H29+J29</f>
        <v>150</v>
      </c>
      <c r="H29" s="10">
        <f>'4 pr._savarankiškosios f-jos'!I190+'5 pr._valstybinės f-jos'!I122+'10 pr._skolintos lėšos'!I39+'7 pr._kita dotacija'!I261+'11 pr._nepanaudotos lėšos'!I73</f>
        <v>150</v>
      </c>
      <c r="I29" s="10">
        <f>'4 pr._savarankiškosios f-jos'!J190+'5 pr._valstybinės f-jos'!J122+'10 pr._skolintos lėšos'!J39+'7 pr._kita dotacija'!J261+'11 pr._nepanaudotos lėšos'!J73</f>
        <v>0</v>
      </c>
      <c r="J29" s="10">
        <f>'4 pr._savarankiškosios f-jos'!K190+'5 pr._valstybinės f-jos'!K122+'10 pr._skolintos lėšos'!K39+'7 pr._kita dotacija'!K261+'11 pr._nepanaudotos lėšos'!K73</f>
        <v>0</v>
      </c>
      <c r="K29" s="12">
        <f t="shared" ref="K29:K31" si="6">L29+N29</f>
        <v>1319.6000000000004</v>
      </c>
      <c r="L29" s="92">
        <f>'4 pr._savarankiškosios f-jos'!M190+'5 pr._valstybinės f-jos'!M122+'10 pr._skolintos lėšos'!M39+'7 pr._kita dotacija'!M261+'11 pr._nepanaudotos lėšos'!M73</f>
        <v>839.10000000000025</v>
      </c>
      <c r="M29" s="92">
        <f>'4 pr._savarankiškosios f-jos'!N190+'5 pr._valstybinės f-jos'!N122+'10 pr._skolintos lėšos'!N39+'7 pr._kita dotacija'!N261+'11 pr._nepanaudotos lėšos'!N73</f>
        <v>283.29999999999995</v>
      </c>
      <c r="N29" s="92">
        <f>'4 pr._savarankiškosios f-jos'!O190+'5 pr._valstybinės f-jos'!O122+'10 pr._skolintos lėšos'!O39+'7 pr._kita dotacija'!O261+'11 pr._nepanaudotos lėšos'!O73</f>
        <v>480.5</v>
      </c>
    </row>
    <row r="30" spans="1:15" x14ac:dyDescent="0.25">
      <c r="A30" s="5" t="s">
        <v>72</v>
      </c>
      <c r="B30" s="17" t="s">
        <v>63</v>
      </c>
      <c r="C30" s="16">
        <f t="shared" si="2"/>
        <v>5403.5</v>
      </c>
      <c r="D30" s="16">
        <f>'4 pr._savarankiškosios f-jos'!E206+'9 pr._įstaigų pajamos'!E100+'10 pr._skolintos lėšos'!E43+'7 pr._kita dotacija'!E322+'11 pr._nepanaudotos lėšos'!E82+'11 pr._nepanaudotos lėšos'!E147</f>
        <v>4323.1000000000004</v>
      </c>
      <c r="E30" s="16">
        <f>'4 pr._savarankiškosios f-jos'!F206+'9 pr._įstaigų pajamos'!F100+'10 pr._skolintos lėšos'!F43+'7 pr._kita dotacija'!F322+'11 pr._nepanaudotos lėšos'!F82+'11 pr._nepanaudotos lėšos'!F147</f>
        <v>1703.7</v>
      </c>
      <c r="F30" s="16">
        <f>'4 pr._savarankiškosios f-jos'!G206+'9 pr._įstaigų pajamos'!G100+'10 pr._skolintos lėšos'!G43+'7 pr._kita dotacija'!G322+'11 pr._nepanaudotos lėšos'!G82+'11 pr._nepanaudotos lėšos'!G147</f>
        <v>1080.4000000000001</v>
      </c>
      <c r="G30" s="10">
        <f t="shared" si="5"/>
        <v>20</v>
      </c>
      <c r="H30" s="10">
        <f>'4 pr._savarankiškosios f-jos'!I206+'9 pr._įstaigų pajamos'!I100+'10 pr._skolintos lėšos'!I43+'7 pr._kita dotacija'!I322+'11 pr._nepanaudotos lėšos'!I82+'11 pr._nepanaudotos lėšos'!I147</f>
        <v>-3.8</v>
      </c>
      <c r="I30" s="10">
        <f>'4 pr._savarankiškosios f-jos'!J206+'9 pr._įstaigų pajamos'!J100+'10 pr._skolintos lėšos'!J43+'7 pr._kita dotacija'!J322+'11 pr._nepanaudotos lėšos'!J82+'11 pr._nepanaudotos lėšos'!J147</f>
        <v>-1.2</v>
      </c>
      <c r="J30" s="10">
        <f>'4 pr._savarankiškosios f-jos'!K206+'9 pr._įstaigų pajamos'!K100+'10 pr._skolintos lėšos'!K43+'7 pr._kita dotacija'!K322+'11 pr._nepanaudotos lėšos'!K82+'11 pr._nepanaudotos lėšos'!K147</f>
        <v>23.8</v>
      </c>
      <c r="K30" s="12">
        <f t="shared" si="6"/>
        <v>5423.5</v>
      </c>
      <c r="L30" s="92">
        <f>'4 pr._savarankiškosios f-jos'!M206+'9 pr._įstaigų pajamos'!M100+'10 pr._skolintos lėšos'!M43+'7 pr._kita dotacija'!M322+'11 pr._nepanaudotos lėšos'!M82+'11 pr._nepanaudotos lėšos'!M147</f>
        <v>4319.3</v>
      </c>
      <c r="M30" s="92">
        <f>'4 pr._savarankiškosios f-jos'!N206+'9 pr._įstaigų pajamos'!N100+'10 pr._skolintos lėšos'!N43+'7 pr._kita dotacija'!N322+'11 pr._nepanaudotos lėšos'!N82+'11 pr._nepanaudotos lėšos'!N147</f>
        <v>1702.5</v>
      </c>
      <c r="N30" s="92">
        <f>'4 pr._savarankiškosios f-jos'!O206+'9 pr._įstaigų pajamos'!O100+'10 pr._skolintos lėšos'!O43+'7 pr._kita dotacija'!O322+'11 pr._nepanaudotos lėšos'!O82+'11 pr._nepanaudotos lėšos'!O147</f>
        <v>1104.2</v>
      </c>
    </row>
    <row r="31" spans="1:15" x14ac:dyDescent="0.25">
      <c r="A31" s="5" t="s">
        <v>73</v>
      </c>
      <c r="B31" s="17" t="s">
        <v>65</v>
      </c>
      <c r="C31" s="16">
        <f t="shared" si="2"/>
        <v>7387.9</v>
      </c>
      <c r="D31" s="16">
        <f>'4 pr._savarankiškosios f-jos'!E215+'5 pr._valstybinės f-jos'!E133+'9 pr._įstaigų pajamos'!E106+'7 pr._kita dotacija'!E343+'10 pr._skolintos lėšos'!E46+'11 pr._nepanaudotos lėšos'!E89+'11 pr._nepanaudotos lėšos'!E152+'11 pr._nepanaudotos lėšos'!E171</f>
        <v>6731.4</v>
      </c>
      <c r="E31" s="16">
        <f>'4 pr._savarankiškosios f-jos'!F215+'5 pr._valstybinės f-jos'!F133+'9 pr._įstaigų pajamos'!F106+'7 pr._kita dotacija'!F343+'10 pr._skolintos lėšos'!F46+'11 pr._nepanaudotos lėšos'!F89+'11 pr._nepanaudotos lėšos'!F152+'11 pr._nepanaudotos lėšos'!F171</f>
        <v>2414.8000000000002</v>
      </c>
      <c r="F31" s="16">
        <f>'4 pr._savarankiškosios f-jos'!G215+'5 pr._valstybinės f-jos'!G133+'9 pr._įstaigų pajamos'!G106+'7 pr._kita dotacija'!G343+'10 pr._skolintos lėšos'!G46+'11 pr._nepanaudotos lėšos'!G89+'11 pr._nepanaudotos lėšos'!G152+'11 pr._nepanaudotos lėšos'!G171</f>
        <v>656.5</v>
      </c>
      <c r="G31" s="10">
        <f t="shared" si="5"/>
        <v>0</v>
      </c>
      <c r="H31" s="10">
        <f>'4 pr._savarankiškosios f-jos'!I215+'5 pr._valstybinės f-jos'!I133+'9 pr._įstaigų pajamos'!I106+'7 pr._kita dotacija'!I343+'10 pr._skolintos lėšos'!I46+'11 pr._nepanaudotos lėšos'!I89+'11 pr._nepanaudotos lėšos'!I152+'11 pr._nepanaudotos lėšos'!I171</f>
        <v>0</v>
      </c>
      <c r="I31" s="10">
        <f>'4 pr._savarankiškosios f-jos'!J215+'5 pr._valstybinės f-jos'!J133+'9 pr._įstaigų pajamos'!J106+'7 pr._kita dotacija'!J343+'10 pr._skolintos lėšos'!J46+'11 pr._nepanaudotos lėšos'!J89+'11 pr._nepanaudotos lėšos'!J152+'11 pr._nepanaudotos lėšos'!J171</f>
        <v>-3.1999999999999997</v>
      </c>
      <c r="J31" s="10">
        <f>'4 pr._savarankiškosios f-jos'!K215+'5 pr._valstybinės f-jos'!K133+'9 pr._įstaigų pajamos'!K106+'7 pr._kita dotacija'!K343+'10 pr._skolintos lėšos'!K46+'11 pr._nepanaudotos lėšos'!K89+'11 pr._nepanaudotos lėšos'!K152+'11 pr._nepanaudotos lėšos'!K171</f>
        <v>0</v>
      </c>
      <c r="K31" s="12">
        <f t="shared" si="6"/>
        <v>7387.9</v>
      </c>
      <c r="L31" s="92">
        <f>'4 pr._savarankiškosios f-jos'!M215+'5 pr._valstybinės f-jos'!M133+'9 pr._įstaigų pajamos'!M106+'7 pr._kita dotacija'!M343+'10 pr._skolintos lėšos'!M46+'11 pr._nepanaudotos lėšos'!M89+'11 pr._nepanaudotos lėšos'!M152+'11 pr._nepanaudotos lėšos'!M171</f>
        <v>6731.4</v>
      </c>
      <c r="M31" s="92">
        <f>'4 pr._savarankiškosios f-jos'!N215+'5 pr._valstybinės f-jos'!N133+'9 pr._įstaigų pajamos'!N106+'7 pr._kita dotacija'!N343+'10 pr._skolintos lėšos'!N46+'11 pr._nepanaudotos lėšos'!N89+'11 pr._nepanaudotos lėšos'!N152+'11 pr._nepanaudotos lėšos'!N171</f>
        <v>2411.6</v>
      </c>
      <c r="N31" s="92">
        <f>'4 pr._savarankiškosios f-jos'!O215+'5 pr._valstybinės f-jos'!O133+'9 pr._įstaigų pajamos'!O106+'7 pr._kita dotacija'!O343+'10 pr._skolintos lėšos'!O46+'11 pr._nepanaudotos lėšos'!O89+'11 pr._nepanaudotos lėšos'!O152+'11 pr._nepanaudotos lėšos'!O171</f>
        <v>656.5</v>
      </c>
    </row>
    <row r="32" spans="1:15" x14ac:dyDescent="0.25">
      <c r="A32" s="119" t="s">
        <v>74</v>
      </c>
      <c r="B32" s="44" t="s">
        <v>164</v>
      </c>
      <c r="C32" s="46">
        <f>SUM(C25:C31)</f>
        <v>54747.7</v>
      </c>
      <c r="D32" s="46">
        <f>SUM(D25:D31)</f>
        <v>43456.5</v>
      </c>
      <c r="E32" s="46">
        <f>SUM(E25:E31)</f>
        <v>25964.1</v>
      </c>
      <c r="F32" s="46">
        <f>SUM(F25:F31)</f>
        <v>11291.2</v>
      </c>
      <c r="G32" s="47">
        <f t="shared" ref="G32:N32" si="7">SUM(G25:G31)</f>
        <v>812.7</v>
      </c>
      <c r="H32" s="47">
        <f t="shared" si="7"/>
        <v>138.5</v>
      </c>
      <c r="I32" s="47">
        <f t="shared" si="7"/>
        <v>-115.20000000000002</v>
      </c>
      <c r="J32" s="47">
        <f t="shared" si="7"/>
        <v>674.2</v>
      </c>
      <c r="K32" s="48">
        <f>L32+N32</f>
        <v>55560.4</v>
      </c>
      <c r="L32" s="48">
        <f t="shared" si="7"/>
        <v>43595</v>
      </c>
      <c r="M32" s="48">
        <f t="shared" si="7"/>
        <v>25848.899999999998</v>
      </c>
      <c r="N32" s="48">
        <f t="shared" si="7"/>
        <v>11965.400000000001</v>
      </c>
    </row>
    <row r="33" spans="1:16" x14ac:dyDescent="0.25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5"/>
      <c r="P35" s="122" t="s">
        <v>277</v>
      </c>
    </row>
    <row r="36" spans="1:16" x14ac:dyDescent="0.25">
      <c r="A36" s="6"/>
      <c r="B36" s="6"/>
      <c r="C36" s="6">
        <v>54747.7</v>
      </c>
      <c r="D36" s="6">
        <v>43456.5</v>
      </c>
      <c r="E36" s="6">
        <v>25957.7</v>
      </c>
      <c r="F36" s="6">
        <v>11291.2</v>
      </c>
      <c r="O36" s="68" t="s">
        <v>260</v>
      </c>
      <c r="P36" s="69">
        <f>'4 pr._savarankiškosios f-jos'!Q221+'5 pr._valstybinės f-jos'!Q158+'6 pr._ugdymo reikmės'!Q20+'7 pr._kita dotacija'!S362+'8 pr._aplinkos apsaugos s. p.'!Q16+'9 pr._įstaigų pajamos'!Q109+'10 pr._skolintos lėšos'!Q49+'11 pr._nepanaudotos lėšos'!Q179</f>
        <v>6481.5</v>
      </c>
    </row>
    <row r="37" spans="1:16" x14ac:dyDescent="0.25">
      <c r="A37" s="6"/>
      <c r="B37" s="6"/>
      <c r="C37" s="6"/>
      <c r="D37" s="6"/>
      <c r="E37" s="6"/>
      <c r="F37" s="6"/>
      <c r="O37" s="68" t="s">
        <v>261</v>
      </c>
      <c r="P37" s="69">
        <f>'4 pr._savarankiškosios f-jos'!Q222+'5 pr._valstybinės f-jos'!Q159+'6 pr._ugdymo reikmės'!Q21+'7 pr._kita dotacija'!S363+'8 pr._aplinkos apsaugos s. p.'!Q17+'9 pr._įstaigų pajamos'!Q110+'10 pr._skolintos lėšos'!Q50+'11 pr._nepanaudotos lėšos'!Q180</f>
        <v>26.4</v>
      </c>
    </row>
    <row r="38" spans="1:16" x14ac:dyDescent="0.25">
      <c r="A38" s="6"/>
      <c r="B38" s="6"/>
      <c r="C38" s="6"/>
      <c r="D38" s="6"/>
      <c r="E38" s="6"/>
      <c r="F38" s="6"/>
      <c r="O38" s="68" t="s">
        <v>262</v>
      </c>
      <c r="P38" s="69">
        <f>'4 pr._savarankiškosios f-jos'!Q223+'5 pr._valstybinės f-jos'!Q160+'6 pr._ugdymo reikmės'!Q22+'7 pr._kita dotacija'!S364+'8 pr._aplinkos apsaugos s. p.'!Q18+'9 pr._įstaigų pajamos'!Q111+'10 pr._skolintos lėšos'!Q51+'11 pr._nepanaudotos lėšos'!Q181</f>
        <v>608.80000000000007</v>
      </c>
    </row>
    <row r="39" spans="1:16" x14ac:dyDescent="0.25">
      <c r="A39" s="6"/>
      <c r="B39" s="6"/>
      <c r="C39" s="6"/>
      <c r="D39" s="6"/>
      <c r="E39" s="6"/>
      <c r="F39" s="6"/>
      <c r="O39" s="68" t="s">
        <v>263</v>
      </c>
      <c r="P39" s="69">
        <f>'4 pr._savarankiškosios f-jos'!Q224+'5 pr._valstybinės f-jos'!Q161+'6 pr._ugdymo reikmės'!Q23+'7 pr._kita dotacija'!S365+'8 pr._aplinkos apsaugos s. p.'!Q19+'9 pr._įstaigų pajamos'!Q112+'10 pr._skolintos lėšos'!Q52+'11 pr._nepanaudotos lėšos'!Q182</f>
        <v>7252.4</v>
      </c>
    </row>
    <row r="40" spans="1:16" x14ac:dyDescent="0.25">
      <c r="A40" s="6"/>
      <c r="B40" s="6"/>
      <c r="C40" s="6"/>
      <c r="D40" s="6"/>
      <c r="E40" s="6"/>
      <c r="F40" s="6"/>
      <c r="O40" s="68" t="s">
        <v>266</v>
      </c>
      <c r="P40" s="69">
        <f>'4 pr._savarankiškosios f-jos'!Q225+'5 pr._valstybinės f-jos'!Q162+'6 pr._ugdymo reikmės'!Q24+'7 pr._kita dotacija'!S366+'8 pr._aplinkos apsaugos s. p.'!Q20+'9 pr._įstaigų pajamos'!Q113+'10 pr._skolintos lėšos'!Q53+'11 pr._nepanaudotos lėšos'!Q183</f>
        <v>2876.4</v>
      </c>
    </row>
    <row r="41" spans="1:16" x14ac:dyDescent="0.25">
      <c r="A41" s="6"/>
      <c r="B41" s="6"/>
      <c r="C41" s="6"/>
      <c r="D41" s="6"/>
      <c r="E41" s="6"/>
      <c r="F41" s="6"/>
      <c r="G41" s="2" t="s">
        <v>165</v>
      </c>
      <c r="O41" s="68" t="s">
        <v>264</v>
      </c>
      <c r="P41" s="69">
        <f>'4 pr._savarankiškosios f-jos'!Q226+'5 pr._valstybinės f-jos'!Q163+'6 pr._ugdymo reikmės'!Q25+'7 pr._kita dotacija'!S367+'8 pr._aplinkos apsaugos s. p.'!Q21+'9 pr._įstaigų pajamos'!Q114+'10 pr._skolintos lėšos'!Q54+'11 pr._nepanaudotos lėšos'!Q184</f>
        <v>3137.1000000000004</v>
      </c>
    </row>
    <row r="42" spans="1:16" x14ac:dyDescent="0.25">
      <c r="A42" s="6"/>
      <c r="B42" s="6"/>
      <c r="C42" s="6"/>
      <c r="D42" s="6"/>
      <c r="E42" s="6"/>
      <c r="F42" s="6"/>
      <c r="O42" s="68" t="s">
        <v>265</v>
      </c>
      <c r="P42" s="69">
        <f>'4 pr._savarankiškosios f-jos'!Q227+'5 pr._valstybinės f-jos'!Q164+'6 pr._ugdymo reikmės'!Q26+'7 pr._kita dotacija'!S368+'8 pr._aplinkos apsaugos s. p.'!Q22+'9 pr._įstaigų pajamos'!Q115+'10 pr._skolintos lėšos'!Q55+'11 pr._nepanaudotos lėšos'!Q185</f>
        <v>791.90000000000009</v>
      </c>
    </row>
    <row r="43" spans="1:16" x14ac:dyDescent="0.25">
      <c r="A43" s="6"/>
      <c r="B43" s="6"/>
      <c r="C43" s="6"/>
      <c r="D43" s="6"/>
      <c r="E43" s="6"/>
      <c r="F43" s="6"/>
      <c r="O43" s="68" t="s">
        <v>267</v>
      </c>
      <c r="P43" s="69">
        <f>'4 pr._savarankiškosios f-jos'!Q228+'5 pr._valstybinės f-jos'!Q165+'6 pr._ugdymo reikmės'!Q27+'7 pr._kita dotacija'!S369+'8 pr._aplinkos apsaugos s. p.'!Q23+'9 pr._įstaigų pajamos'!Q116+'10 pr._skolintos lėšos'!Q56+'11 pr._nepanaudotos lėšos'!Q186</f>
        <v>5532.1000000000013</v>
      </c>
    </row>
    <row r="44" spans="1:16" x14ac:dyDescent="0.25">
      <c r="A44" s="6"/>
      <c r="B44" s="6"/>
      <c r="C44" s="6"/>
      <c r="D44" s="6"/>
      <c r="E44" s="6"/>
      <c r="F44" s="6"/>
      <c r="O44" s="68" t="s">
        <v>268</v>
      </c>
      <c r="P44" s="69">
        <f>'4 pr._savarankiškosios f-jos'!Q229+'5 pr._valstybinės f-jos'!Q166+'6 pr._ugdymo reikmės'!Q28+'7 pr._kita dotacija'!S370+'8 pr._aplinkos apsaugos s. p.'!Q24+'9 pr._įstaigų pajamos'!Q117+'10 pr._skolintos lėšos'!Q57+'11 pr._nepanaudotos lėšos'!Q187</f>
        <v>21431.100000000002</v>
      </c>
    </row>
    <row r="45" spans="1:16" x14ac:dyDescent="0.25">
      <c r="A45" s="6"/>
      <c r="B45" s="6"/>
      <c r="C45" s="6"/>
      <c r="D45" s="6"/>
      <c r="E45" s="6"/>
      <c r="F45" s="6"/>
      <c r="O45" s="68" t="s">
        <v>269</v>
      </c>
      <c r="P45" s="69">
        <f>'4 pr._savarankiškosios f-jos'!Q230+'5 pr._valstybinės f-jos'!Q167+'6 pr._ugdymo reikmės'!Q29+'7 pr._kita dotacija'!S371+'8 pr._aplinkos apsaugos s. p.'!Q25+'9 pr._įstaigų pajamos'!Q118+'10 pr._skolintos lėšos'!Q58+'11 pr._nepanaudotos lėšos'!Q188</f>
        <v>7422.7</v>
      </c>
    </row>
    <row r="46" spans="1:16" x14ac:dyDescent="0.25">
      <c r="A46" s="6"/>
      <c r="B46" s="6"/>
      <c r="C46" s="6"/>
      <c r="D46" s="6"/>
      <c r="E46" s="6"/>
      <c r="F46" s="6"/>
      <c r="O46" s="73" t="s">
        <v>164</v>
      </c>
      <c r="P46" s="74">
        <f>SUM(P36:P45)</f>
        <v>55560.4</v>
      </c>
    </row>
    <row r="47" spans="1:16" x14ac:dyDescent="0.25">
      <c r="A47" s="6"/>
      <c r="B47" s="6"/>
      <c r="C47" s="6"/>
      <c r="D47" s="6"/>
      <c r="E47" s="6"/>
      <c r="F47" s="6"/>
      <c r="O47" s="75"/>
      <c r="P47" s="75"/>
    </row>
    <row r="48" spans="1:16" x14ac:dyDescent="0.25">
      <c r="A48" s="6"/>
      <c r="B48" s="6"/>
      <c r="C48" s="6"/>
      <c r="D48" s="6"/>
      <c r="E48" s="6"/>
      <c r="F48" s="6"/>
      <c r="O48" s="75"/>
      <c r="P48" s="75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H23:I23"/>
    <mergeCell ref="G22:G24"/>
    <mergeCell ref="H22:J22"/>
    <mergeCell ref="B22:B24"/>
    <mergeCell ref="A22:A24"/>
    <mergeCell ref="J23:J24"/>
    <mergeCell ref="F23:F24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</mergeCells>
  <pageMargins left="1.1811023622047245" right="0.39370078740157483" top="0.78740157480314965" bottom="0.78740157480314965" header="0.31496062992125984" footer="0.31496062992125984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8"/>
  <sheetViews>
    <sheetView showZeros="0" topLeftCell="A76" zoomScaleNormal="100" workbookViewId="0">
      <selection activeCell="I37" sqref="I37"/>
    </sheetView>
  </sheetViews>
  <sheetFormatPr defaultColWidth="9.140625"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customWidth="1"/>
    <col min="8" max="12" width="9.140625" style="2" customWidth="1"/>
    <col min="13" max="15" width="9.7109375" style="2" customWidth="1"/>
    <col min="16" max="16384" width="9.140625" style="2"/>
  </cols>
  <sheetData>
    <row r="1" spans="1:15" x14ac:dyDescent="0.25">
      <c r="B1" s="608" t="s">
        <v>281</v>
      </c>
      <c r="C1" s="608"/>
      <c r="D1" s="608"/>
      <c r="E1" s="608"/>
      <c r="F1" s="608"/>
      <c r="G1" s="608"/>
      <c r="H1" s="608"/>
      <c r="I1" s="608"/>
      <c r="J1" s="608"/>
      <c r="K1" s="608"/>
      <c r="L1" s="608"/>
      <c r="M1" s="608"/>
      <c r="N1" s="608"/>
      <c r="O1" s="608"/>
    </row>
    <row r="2" spans="1:15" x14ac:dyDescent="0.25">
      <c r="B2" s="608" t="s">
        <v>388</v>
      </c>
      <c r="C2" s="608"/>
      <c r="D2" s="608"/>
      <c r="E2" s="608"/>
      <c r="F2" s="608"/>
      <c r="G2" s="608"/>
      <c r="H2" s="608"/>
      <c r="I2" s="608"/>
      <c r="J2" s="608"/>
      <c r="K2" s="608"/>
      <c r="L2" s="608"/>
      <c r="M2" s="608"/>
      <c r="N2" s="608"/>
      <c r="O2" s="608"/>
    </row>
    <row r="3" spans="1:15" x14ac:dyDescent="0.25">
      <c r="B3" s="608" t="s">
        <v>534</v>
      </c>
      <c r="C3" s="608"/>
      <c r="D3" s="608"/>
      <c r="E3" s="608"/>
      <c r="F3" s="608"/>
      <c r="G3" s="608"/>
      <c r="H3" s="608"/>
      <c r="I3" s="608"/>
      <c r="J3" s="608"/>
      <c r="K3" s="608"/>
      <c r="L3" s="608"/>
      <c r="M3" s="608"/>
      <c r="N3" s="608"/>
      <c r="O3" s="608"/>
    </row>
    <row r="4" spans="1:15" x14ac:dyDescent="0.25">
      <c r="B4" s="608" t="s">
        <v>285</v>
      </c>
      <c r="C4" s="608"/>
      <c r="D4" s="608"/>
      <c r="E4" s="608"/>
      <c r="F4" s="608"/>
      <c r="G4" s="608"/>
      <c r="H4" s="608"/>
      <c r="I4" s="608"/>
      <c r="J4" s="608"/>
      <c r="K4" s="608"/>
      <c r="L4" s="608"/>
      <c r="M4" s="608"/>
      <c r="N4" s="608"/>
      <c r="O4" s="608"/>
    </row>
    <row r="5" spans="1:15" s="270" customFormat="1" x14ac:dyDescent="0.25">
      <c r="B5" s="609" t="s">
        <v>550</v>
      </c>
      <c r="C5" s="609"/>
      <c r="D5" s="609"/>
      <c r="E5" s="609"/>
      <c r="F5" s="609"/>
      <c r="G5" s="609"/>
      <c r="H5" s="609"/>
      <c r="I5" s="609"/>
      <c r="J5" s="609"/>
      <c r="K5" s="609"/>
      <c r="L5" s="609"/>
      <c r="M5" s="609"/>
      <c r="N5" s="609"/>
      <c r="O5" s="609"/>
    </row>
    <row r="6" spans="1:15" s="270" customFormat="1" x14ac:dyDescent="0.25">
      <c r="B6" s="609" t="s">
        <v>549</v>
      </c>
      <c r="C6" s="609"/>
      <c r="D6" s="609"/>
      <c r="E6" s="609"/>
      <c r="F6" s="609"/>
      <c r="G6" s="609"/>
      <c r="H6" s="609"/>
      <c r="I6" s="609"/>
      <c r="J6" s="609"/>
      <c r="K6" s="609"/>
      <c r="L6" s="609"/>
      <c r="M6" s="609"/>
      <c r="N6" s="609"/>
      <c r="O6" s="609"/>
    </row>
    <row r="7" spans="1:15" s="270" customFormat="1" ht="15" customHeight="1" x14ac:dyDescent="0.25">
      <c r="B7" s="609" t="s">
        <v>556</v>
      </c>
      <c r="C7" s="609"/>
      <c r="D7" s="609"/>
      <c r="E7" s="609"/>
      <c r="F7" s="609"/>
      <c r="G7" s="609"/>
      <c r="H7" s="609"/>
      <c r="I7" s="609"/>
      <c r="J7" s="609"/>
      <c r="K7" s="609"/>
      <c r="L7" s="609"/>
      <c r="M7" s="609"/>
      <c r="N7" s="609"/>
      <c r="O7" s="609"/>
    </row>
    <row r="8" spans="1:15" s="270" customFormat="1" ht="15" customHeight="1" x14ac:dyDescent="0.25">
      <c r="B8" s="609" t="s">
        <v>361</v>
      </c>
      <c r="C8" s="609"/>
      <c r="D8" s="609"/>
      <c r="E8" s="609"/>
      <c r="F8" s="609"/>
      <c r="G8" s="609"/>
      <c r="H8" s="609"/>
      <c r="I8" s="609"/>
      <c r="J8" s="609"/>
      <c r="K8" s="609"/>
      <c r="L8" s="609"/>
      <c r="M8" s="609"/>
      <c r="N8" s="609"/>
      <c r="O8" s="609"/>
    </row>
    <row r="9" spans="1:15" s="270" customFormat="1" ht="15" hidden="1" customHeight="1" x14ac:dyDescent="0.25">
      <c r="B9" s="609" t="s">
        <v>363</v>
      </c>
      <c r="C9" s="609"/>
      <c r="D9" s="609"/>
      <c r="E9" s="609"/>
      <c r="F9" s="609"/>
      <c r="G9" s="609"/>
      <c r="H9" s="609"/>
      <c r="I9" s="609"/>
      <c r="J9" s="609"/>
      <c r="K9" s="609"/>
      <c r="L9" s="609"/>
      <c r="M9" s="609"/>
      <c r="N9" s="609"/>
      <c r="O9" s="609"/>
    </row>
    <row r="10" spans="1:15" s="270" customFormat="1" ht="15" hidden="1" customHeight="1" x14ac:dyDescent="0.25">
      <c r="B10" s="609" t="s">
        <v>361</v>
      </c>
      <c r="C10" s="609"/>
      <c r="D10" s="609"/>
      <c r="E10" s="609"/>
      <c r="F10" s="609"/>
      <c r="G10" s="609"/>
      <c r="H10" s="609"/>
      <c r="I10" s="609"/>
      <c r="J10" s="609"/>
      <c r="K10" s="609"/>
      <c r="L10" s="609"/>
      <c r="M10" s="609"/>
      <c r="N10" s="609"/>
      <c r="O10" s="609"/>
    </row>
    <row r="11" spans="1:15" s="270" customFormat="1" ht="15" hidden="1" customHeight="1" x14ac:dyDescent="0.25">
      <c r="B11" s="609" t="s">
        <v>363</v>
      </c>
      <c r="C11" s="609"/>
      <c r="D11" s="609"/>
      <c r="E11" s="609"/>
      <c r="F11" s="609"/>
      <c r="G11" s="609"/>
      <c r="H11" s="609"/>
      <c r="I11" s="609"/>
      <c r="J11" s="609"/>
      <c r="K11" s="609"/>
      <c r="L11" s="609"/>
      <c r="M11" s="609"/>
      <c r="N11" s="609"/>
      <c r="O11" s="609"/>
    </row>
    <row r="12" spans="1:15" s="270" customFormat="1" ht="15" hidden="1" customHeight="1" x14ac:dyDescent="0.25">
      <c r="B12" s="609" t="s">
        <v>361</v>
      </c>
      <c r="C12" s="609"/>
      <c r="D12" s="609"/>
      <c r="E12" s="609"/>
      <c r="F12" s="609"/>
      <c r="G12" s="609"/>
      <c r="H12" s="609"/>
      <c r="I12" s="609"/>
      <c r="J12" s="609"/>
      <c r="K12" s="609"/>
      <c r="L12" s="609"/>
      <c r="M12" s="609"/>
      <c r="N12" s="609"/>
      <c r="O12" s="609"/>
    </row>
    <row r="13" spans="1:15" s="270" customFormat="1" x14ac:dyDescent="0.25">
      <c r="B13" s="457"/>
      <c r="C13" s="457"/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  <c r="O13" s="457"/>
    </row>
    <row r="14" spans="1:15" ht="30.75" customHeight="1" x14ac:dyDescent="0.25">
      <c r="A14" s="592" t="s">
        <v>389</v>
      </c>
      <c r="B14" s="592"/>
      <c r="C14" s="592"/>
      <c r="D14" s="592"/>
      <c r="E14" s="592"/>
      <c r="F14" s="592"/>
      <c r="G14" s="592"/>
      <c r="H14" s="592"/>
      <c r="I14" s="592"/>
      <c r="J14" s="592"/>
      <c r="K14" s="592"/>
      <c r="L14" s="592"/>
      <c r="M14" s="592"/>
      <c r="N14" s="592"/>
      <c r="O14" s="592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327</v>
      </c>
    </row>
    <row r="16" spans="1:15" ht="15" customHeight="1" x14ac:dyDescent="0.25">
      <c r="A16" s="596" t="s">
        <v>5</v>
      </c>
      <c r="B16" s="599" t="s">
        <v>279</v>
      </c>
      <c r="C16" s="599" t="s">
        <v>352</v>
      </c>
      <c r="D16" s="576" t="s">
        <v>289</v>
      </c>
      <c r="E16" s="579" t="s">
        <v>185</v>
      </c>
      <c r="F16" s="580"/>
      <c r="G16" s="581"/>
      <c r="H16" s="602" t="s">
        <v>290</v>
      </c>
      <c r="I16" s="605" t="s">
        <v>185</v>
      </c>
      <c r="J16" s="606"/>
      <c r="K16" s="607"/>
      <c r="L16" s="575" t="s">
        <v>0</v>
      </c>
      <c r="M16" s="584" t="s">
        <v>185</v>
      </c>
      <c r="N16" s="585"/>
      <c r="O16" s="586"/>
    </row>
    <row r="17" spans="1:15" x14ac:dyDescent="0.25">
      <c r="A17" s="597"/>
      <c r="B17" s="600"/>
      <c r="C17" s="600"/>
      <c r="D17" s="577"/>
      <c r="E17" s="582" t="s">
        <v>370</v>
      </c>
      <c r="F17" s="588" t="s">
        <v>371</v>
      </c>
      <c r="G17" s="582" t="s">
        <v>186</v>
      </c>
      <c r="H17" s="603"/>
      <c r="I17" s="595" t="s">
        <v>370</v>
      </c>
      <c r="J17" s="590" t="s">
        <v>371</v>
      </c>
      <c r="K17" s="595" t="s">
        <v>186</v>
      </c>
      <c r="L17" s="575"/>
      <c r="M17" s="587" t="s">
        <v>370</v>
      </c>
      <c r="N17" s="593" t="s">
        <v>371</v>
      </c>
      <c r="O17" s="587" t="s">
        <v>186</v>
      </c>
    </row>
    <row r="18" spans="1:15" ht="70.5" customHeight="1" x14ac:dyDescent="0.25">
      <c r="A18" s="598"/>
      <c r="B18" s="601"/>
      <c r="C18" s="601"/>
      <c r="D18" s="578"/>
      <c r="E18" s="582"/>
      <c r="F18" s="589"/>
      <c r="G18" s="582"/>
      <c r="H18" s="604"/>
      <c r="I18" s="595"/>
      <c r="J18" s="591"/>
      <c r="K18" s="595"/>
      <c r="L18" s="575"/>
      <c r="M18" s="587"/>
      <c r="N18" s="594"/>
      <c r="O18" s="587"/>
    </row>
    <row r="19" spans="1:15" ht="15.95" customHeight="1" x14ac:dyDescent="0.25">
      <c r="A19" s="32" t="s">
        <v>68</v>
      </c>
      <c r="B19" s="572" t="s">
        <v>6</v>
      </c>
      <c r="C19" s="573"/>
      <c r="D19" s="573"/>
      <c r="E19" s="573"/>
      <c r="F19" s="573"/>
      <c r="G19" s="573"/>
      <c r="H19" s="573"/>
      <c r="I19" s="573"/>
      <c r="J19" s="573"/>
      <c r="K19" s="573"/>
      <c r="L19" s="573"/>
      <c r="M19" s="573"/>
      <c r="N19" s="573"/>
      <c r="O19" s="574"/>
    </row>
    <row r="20" spans="1:15" ht="15" customHeight="1" x14ac:dyDescent="0.25">
      <c r="A20" s="32" t="s">
        <v>174</v>
      </c>
      <c r="B20" s="6" t="s">
        <v>20</v>
      </c>
      <c r="C20" s="7" t="s">
        <v>9</v>
      </c>
      <c r="D20" s="8">
        <f>E20+F20+G20</f>
        <v>23.4</v>
      </c>
      <c r="E20" s="8">
        <v>23.4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23.4</v>
      </c>
      <c r="M20" s="12">
        <f>E20+I20</f>
        <v>23.4</v>
      </c>
      <c r="N20" s="12">
        <f>F20+J20</f>
        <v>0</v>
      </c>
      <c r="O20" s="12">
        <f>G20+K20</f>
        <v>0</v>
      </c>
    </row>
    <row r="21" spans="1:15" ht="15" customHeight="1" x14ac:dyDescent="0.25">
      <c r="A21" s="32" t="s">
        <v>69</v>
      </c>
      <c r="B21" s="17" t="s">
        <v>10</v>
      </c>
      <c r="C21" s="15" t="s">
        <v>9</v>
      </c>
      <c r="D21" s="16">
        <f t="shared" ref="D21:D28" si="0">E21+F21+G21</f>
        <v>0.3</v>
      </c>
      <c r="E21" s="16">
        <v>0.3</v>
      </c>
      <c r="F21" s="16"/>
      <c r="G21" s="16"/>
      <c r="H21" s="9">
        <f t="shared" ref="H21:H22" si="1">I21+J21+K21</f>
        <v>0</v>
      </c>
      <c r="I21" s="10"/>
      <c r="J21" s="10"/>
      <c r="K21" s="10"/>
      <c r="L21" s="12">
        <f t="shared" ref="L21:L28" si="2">M21+N21+O21</f>
        <v>0.3</v>
      </c>
      <c r="M21" s="12">
        <f t="shared" ref="M21:M28" si="3">E21+I21</f>
        <v>0.3</v>
      </c>
      <c r="N21" s="12">
        <f t="shared" ref="N21:N28" si="4">F21+J21</f>
        <v>0</v>
      </c>
      <c r="O21" s="12">
        <f t="shared" ref="O21:O28" si="5">G21+K21</f>
        <v>0</v>
      </c>
    </row>
    <row r="22" spans="1:15" ht="15" customHeight="1" x14ac:dyDescent="0.25">
      <c r="A22" s="32" t="s">
        <v>70</v>
      </c>
      <c r="B22" s="17" t="s">
        <v>11</v>
      </c>
      <c r="C22" s="15" t="s">
        <v>9</v>
      </c>
      <c r="D22" s="16">
        <f t="shared" si="0"/>
        <v>0.5</v>
      </c>
      <c r="E22" s="16">
        <v>0.5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0.5</v>
      </c>
      <c r="M22" s="12">
        <f t="shared" si="3"/>
        <v>0.5</v>
      </c>
      <c r="N22" s="12">
        <f t="shared" si="4"/>
        <v>0</v>
      </c>
      <c r="O22" s="12">
        <f t="shared" si="5"/>
        <v>0</v>
      </c>
    </row>
    <row r="23" spans="1:15" ht="15" customHeight="1" x14ac:dyDescent="0.25">
      <c r="A23" s="32" t="s">
        <v>71</v>
      </c>
      <c r="B23" s="17" t="s">
        <v>12</v>
      </c>
      <c r="C23" s="15" t="s">
        <v>9</v>
      </c>
      <c r="D23" s="16">
        <f t="shared" si="0"/>
        <v>1.9</v>
      </c>
      <c r="E23" s="16">
        <v>1.9</v>
      </c>
      <c r="F23" s="16"/>
      <c r="G23" s="16"/>
      <c r="H23" s="10">
        <f t="shared" ref="H23:H28" si="6">I23+J23+K23</f>
        <v>0</v>
      </c>
      <c r="I23" s="10"/>
      <c r="J23" s="10"/>
      <c r="K23" s="10"/>
      <c r="L23" s="12">
        <f t="shared" si="2"/>
        <v>1.9</v>
      </c>
      <c r="M23" s="12">
        <f t="shared" si="3"/>
        <v>1.9</v>
      </c>
      <c r="N23" s="12">
        <f t="shared" si="4"/>
        <v>0</v>
      </c>
      <c r="O23" s="12">
        <f t="shared" si="5"/>
        <v>0</v>
      </c>
    </row>
    <row r="24" spans="1:15" ht="15" customHeight="1" x14ac:dyDescent="0.25">
      <c r="A24" s="37" t="s">
        <v>72</v>
      </c>
      <c r="B24" s="18" t="s">
        <v>14</v>
      </c>
      <c r="C24" s="15" t="s">
        <v>9</v>
      </c>
      <c r="D24" s="16">
        <f t="shared" si="0"/>
        <v>2</v>
      </c>
      <c r="E24" s="16">
        <v>2</v>
      </c>
      <c r="F24" s="16"/>
      <c r="G24" s="16"/>
      <c r="H24" s="10">
        <f t="shared" si="6"/>
        <v>0</v>
      </c>
      <c r="I24" s="10"/>
      <c r="J24" s="10"/>
      <c r="K24" s="10"/>
      <c r="L24" s="12">
        <f t="shared" si="2"/>
        <v>2</v>
      </c>
      <c r="M24" s="12">
        <f t="shared" si="3"/>
        <v>2</v>
      </c>
      <c r="N24" s="12">
        <f t="shared" si="4"/>
        <v>0</v>
      </c>
      <c r="O24" s="12">
        <f t="shared" si="5"/>
        <v>0</v>
      </c>
    </row>
    <row r="25" spans="1:15" ht="15" customHeight="1" x14ac:dyDescent="0.25">
      <c r="A25" s="39" t="s">
        <v>73</v>
      </c>
      <c r="B25" s="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6"/>
        <v>0</v>
      </c>
      <c r="I25" s="10"/>
      <c r="J25" s="10"/>
      <c r="K25" s="10"/>
      <c r="L25" s="12">
        <f t="shared" si="2"/>
        <v>0.1</v>
      </c>
      <c r="M25" s="12">
        <f t="shared" si="3"/>
        <v>0.1</v>
      </c>
      <c r="N25" s="12">
        <f t="shared" si="4"/>
        <v>0</v>
      </c>
      <c r="O25" s="12">
        <f t="shared" si="5"/>
        <v>0</v>
      </c>
    </row>
    <row r="26" spans="1:15" ht="15" customHeight="1" x14ac:dyDescent="0.25">
      <c r="A26" s="32" t="s">
        <v>74</v>
      </c>
      <c r="B26" s="17" t="s">
        <v>16</v>
      </c>
      <c r="C26" s="15" t="s">
        <v>9</v>
      </c>
      <c r="D26" s="16">
        <f t="shared" si="0"/>
        <v>3.3</v>
      </c>
      <c r="E26" s="16">
        <v>2.5</v>
      </c>
      <c r="F26" s="16">
        <v>0.8</v>
      </c>
      <c r="G26" s="16"/>
      <c r="H26" s="10">
        <f t="shared" si="6"/>
        <v>0</v>
      </c>
      <c r="I26" s="10"/>
      <c r="J26" s="10"/>
      <c r="K26" s="10"/>
      <c r="L26" s="12">
        <f t="shared" si="2"/>
        <v>3.3</v>
      </c>
      <c r="M26" s="12">
        <f t="shared" si="3"/>
        <v>2.5</v>
      </c>
      <c r="N26" s="12">
        <f t="shared" si="4"/>
        <v>0.8</v>
      </c>
      <c r="O26" s="12">
        <f t="shared" si="5"/>
        <v>0</v>
      </c>
    </row>
    <row r="27" spans="1:15" ht="15" customHeight="1" x14ac:dyDescent="0.25">
      <c r="A27" s="32" t="s">
        <v>75</v>
      </c>
      <c r="B27" s="17" t="s">
        <v>17</v>
      </c>
      <c r="C27" s="15" t="s">
        <v>9</v>
      </c>
      <c r="D27" s="16">
        <f t="shared" si="0"/>
        <v>0.5</v>
      </c>
      <c r="E27" s="16">
        <v>0.5</v>
      </c>
      <c r="F27" s="16"/>
      <c r="G27" s="16"/>
      <c r="H27" s="10">
        <f t="shared" si="6"/>
        <v>0</v>
      </c>
      <c r="I27" s="10"/>
      <c r="J27" s="10"/>
      <c r="K27" s="10"/>
      <c r="L27" s="12">
        <f t="shared" si="2"/>
        <v>0.5</v>
      </c>
      <c r="M27" s="12">
        <f t="shared" si="3"/>
        <v>0.5</v>
      </c>
      <c r="N27" s="12">
        <f t="shared" si="4"/>
        <v>0</v>
      </c>
      <c r="O27" s="12">
        <f t="shared" si="5"/>
        <v>0</v>
      </c>
    </row>
    <row r="28" spans="1:15" ht="15" customHeight="1" x14ac:dyDescent="0.25">
      <c r="A28" s="32" t="s">
        <v>76</v>
      </c>
      <c r="B28" s="17" t="s">
        <v>18</v>
      </c>
      <c r="C28" s="15" t="s">
        <v>9</v>
      </c>
      <c r="D28" s="16">
        <f t="shared" si="0"/>
        <v>0.2</v>
      </c>
      <c r="E28" s="16">
        <v>0.2</v>
      </c>
      <c r="F28" s="16"/>
      <c r="G28" s="16"/>
      <c r="H28" s="10">
        <f t="shared" si="6"/>
        <v>0</v>
      </c>
      <c r="I28" s="10"/>
      <c r="J28" s="10"/>
      <c r="K28" s="10"/>
      <c r="L28" s="12">
        <f t="shared" si="2"/>
        <v>0.2</v>
      </c>
      <c r="M28" s="12">
        <f t="shared" si="3"/>
        <v>0.2</v>
      </c>
      <c r="N28" s="12">
        <f t="shared" si="4"/>
        <v>0</v>
      </c>
      <c r="O28" s="12">
        <f t="shared" si="5"/>
        <v>0</v>
      </c>
    </row>
    <row r="29" spans="1:15" ht="15" customHeight="1" x14ac:dyDescent="0.25">
      <c r="A29" s="37" t="s">
        <v>77</v>
      </c>
      <c r="B29" s="35" t="s">
        <v>162</v>
      </c>
      <c r="C29" s="373" t="s">
        <v>21</v>
      </c>
      <c r="D29" s="16">
        <f t="shared" ref="D29" si="7">E29+F29+G29</f>
        <v>1.5</v>
      </c>
      <c r="E29" s="16">
        <v>1.5</v>
      </c>
      <c r="F29" s="16"/>
      <c r="G29" s="16"/>
      <c r="H29" s="10">
        <f t="shared" ref="H29" si="8">I29+J29+K29</f>
        <v>0</v>
      </c>
      <c r="I29" s="10"/>
      <c r="J29" s="10"/>
      <c r="K29" s="10"/>
      <c r="L29" s="12">
        <f t="shared" ref="L29" si="9">M29+N29+O29</f>
        <v>1.5</v>
      </c>
      <c r="M29" s="12">
        <f t="shared" ref="M29" si="10">E29+I29</f>
        <v>1.5</v>
      </c>
      <c r="N29" s="12">
        <f t="shared" ref="N29" si="11">F29+J29</f>
        <v>0</v>
      </c>
      <c r="O29" s="12">
        <f t="shared" ref="O29" si="12">G29+K29</f>
        <v>0</v>
      </c>
    </row>
    <row r="30" spans="1:15" ht="15.95" customHeight="1" x14ac:dyDescent="0.25">
      <c r="A30" s="20" t="s">
        <v>78</v>
      </c>
      <c r="B30" s="21" t="s">
        <v>166</v>
      </c>
      <c r="C30" s="22"/>
      <c r="D30" s="23">
        <f t="shared" ref="D30:O30" si="13">SUM(D20:D29)</f>
        <v>33.700000000000003</v>
      </c>
      <c r="E30" s="23">
        <f t="shared" si="13"/>
        <v>32.9</v>
      </c>
      <c r="F30" s="23">
        <f t="shared" si="13"/>
        <v>0.8</v>
      </c>
      <c r="G30" s="23">
        <f t="shared" si="13"/>
        <v>0</v>
      </c>
      <c r="H30" s="24">
        <f t="shared" si="13"/>
        <v>0</v>
      </c>
      <c r="I30" s="24">
        <f t="shared" si="13"/>
        <v>0</v>
      </c>
      <c r="J30" s="24">
        <f t="shared" si="13"/>
        <v>0</v>
      </c>
      <c r="K30" s="24">
        <f t="shared" si="13"/>
        <v>0</v>
      </c>
      <c r="L30" s="21">
        <f t="shared" si="13"/>
        <v>33.700000000000003</v>
      </c>
      <c r="M30" s="21">
        <f t="shared" si="13"/>
        <v>32.9</v>
      </c>
      <c r="N30" s="21">
        <f t="shared" si="13"/>
        <v>0.8</v>
      </c>
      <c r="O30" s="21">
        <f t="shared" si="13"/>
        <v>0</v>
      </c>
    </row>
    <row r="31" spans="1:15" ht="15.95" customHeight="1" x14ac:dyDescent="0.25">
      <c r="A31" s="39" t="s">
        <v>79</v>
      </c>
      <c r="B31" s="572" t="s">
        <v>57</v>
      </c>
      <c r="C31" s="573"/>
      <c r="D31" s="573"/>
      <c r="E31" s="573"/>
      <c r="F31" s="573"/>
      <c r="G31" s="573"/>
      <c r="H31" s="573"/>
      <c r="I31" s="573"/>
      <c r="J31" s="573"/>
      <c r="K31" s="573"/>
      <c r="L31" s="573"/>
      <c r="M31" s="573"/>
      <c r="N31" s="573"/>
      <c r="O31" s="574"/>
    </row>
    <row r="32" spans="1:15" ht="15" customHeight="1" x14ac:dyDescent="0.25">
      <c r="A32" s="32" t="s">
        <v>80</v>
      </c>
      <c r="B32" s="6" t="s">
        <v>7</v>
      </c>
      <c r="C32" s="7" t="s">
        <v>22</v>
      </c>
      <c r="D32" s="8">
        <f>E32+F32+G32</f>
        <v>4.0999999999999996</v>
      </c>
      <c r="E32" s="8">
        <v>4.0999999999999996</v>
      </c>
      <c r="F32" s="8"/>
      <c r="G32" s="8"/>
      <c r="H32" s="9">
        <f>I32+J32+K32</f>
        <v>0</v>
      </c>
      <c r="I32" s="9"/>
      <c r="J32" s="9"/>
      <c r="K32" s="9"/>
      <c r="L32" s="11">
        <f>M32+N32+O32</f>
        <v>4.0999999999999996</v>
      </c>
      <c r="M32" s="11">
        <f>E32+I32</f>
        <v>4.0999999999999996</v>
      </c>
      <c r="N32" s="11">
        <f t="shared" ref="N32:N41" si="14">F32+J32</f>
        <v>0</v>
      </c>
      <c r="O32" s="11">
        <f t="shared" ref="O32:O41" si="15">G32+K32</f>
        <v>0</v>
      </c>
    </row>
    <row r="33" spans="1:15" ht="15" customHeight="1" x14ac:dyDescent="0.25">
      <c r="A33" s="32" t="s">
        <v>81</v>
      </c>
      <c r="B33" s="17" t="s">
        <v>10</v>
      </c>
      <c r="C33" s="15" t="s">
        <v>22</v>
      </c>
      <c r="D33" s="16">
        <f t="shared" ref="D33:D42" si="16">E33+F33+G33</f>
        <v>1.2</v>
      </c>
      <c r="E33" s="16">
        <v>0.6</v>
      </c>
      <c r="F33" s="16">
        <v>0.6</v>
      </c>
      <c r="G33" s="16"/>
      <c r="H33" s="10">
        <f t="shared" ref="H33:H41" si="17">I33+J33+K33</f>
        <v>0</v>
      </c>
      <c r="I33" s="10"/>
      <c r="J33" s="10"/>
      <c r="K33" s="10"/>
      <c r="L33" s="12">
        <f t="shared" ref="L33:L41" si="18">M33+N33+O33</f>
        <v>1.2</v>
      </c>
      <c r="M33" s="12">
        <f t="shared" ref="M33:M41" si="19">E33+I33</f>
        <v>0.6</v>
      </c>
      <c r="N33" s="12">
        <f t="shared" si="14"/>
        <v>0.6</v>
      </c>
      <c r="O33" s="12">
        <f t="shared" si="15"/>
        <v>0</v>
      </c>
    </row>
    <row r="34" spans="1:15" ht="15" customHeight="1" x14ac:dyDescent="0.25">
      <c r="A34" s="32" t="s">
        <v>82</v>
      </c>
      <c r="B34" s="17" t="s">
        <v>11</v>
      </c>
      <c r="C34" s="15" t="s">
        <v>22</v>
      </c>
      <c r="D34" s="16">
        <f t="shared" si="16"/>
        <v>13.6</v>
      </c>
      <c r="E34" s="16">
        <v>12.9</v>
      </c>
      <c r="F34" s="16">
        <v>0.7</v>
      </c>
      <c r="G34" s="16"/>
      <c r="H34" s="10">
        <f t="shared" si="17"/>
        <v>0</v>
      </c>
      <c r="I34" s="10"/>
      <c r="J34" s="10"/>
      <c r="K34" s="10"/>
      <c r="L34" s="12">
        <f t="shared" si="18"/>
        <v>13.6</v>
      </c>
      <c r="M34" s="12">
        <f t="shared" si="19"/>
        <v>12.9</v>
      </c>
      <c r="N34" s="12">
        <f t="shared" si="14"/>
        <v>0.7</v>
      </c>
      <c r="O34" s="12">
        <f t="shared" si="15"/>
        <v>0</v>
      </c>
    </row>
    <row r="35" spans="1:15" ht="15" customHeight="1" x14ac:dyDescent="0.25">
      <c r="A35" s="32" t="s">
        <v>83</v>
      </c>
      <c r="B35" s="17" t="s">
        <v>12</v>
      </c>
      <c r="C35" s="15" t="s">
        <v>22</v>
      </c>
      <c r="D35" s="16">
        <f t="shared" si="16"/>
        <v>0.9</v>
      </c>
      <c r="E35" s="16"/>
      <c r="F35" s="16">
        <v>0.9</v>
      </c>
      <c r="G35" s="16"/>
      <c r="H35" s="10">
        <f t="shared" si="17"/>
        <v>0</v>
      </c>
      <c r="I35" s="10"/>
      <c r="J35" s="10"/>
      <c r="K35" s="10"/>
      <c r="L35" s="12">
        <f t="shared" si="18"/>
        <v>0.9</v>
      </c>
      <c r="M35" s="12">
        <f t="shared" si="19"/>
        <v>0</v>
      </c>
      <c r="N35" s="12">
        <f t="shared" si="14"/>
        <v>0.9</v>
      </c>
      <c r="O35" s="12">
        <f t="shared" si="15"/>
        <v>0</v>
      </c>
    </row>
    <row r="36" spans="1:15" ht="15" customHeight="1" x14ac:dyDescent="0.25">
      <c r="A36" s="32" t="s">
        <v>84</v>
      </c>
      <c r="B36" s="17" t="s">
        <v>13</v>
      </c>
      <c r="C36" s="15" t="s">
        <v>22</v>
      </c>
      <c r="D36" s="16">
        <f t="shared" si="16"/>
        <v>1</v>
      </c>
      <c r="E36" s="16">
        <v>1</v>
      </c>
      <c r="F36" s="16"/>
      <c r="G36" s="16"/>
      <c r="H36" s="10">
        <f t="shared" si="17"/>
        <v>0</v>
      </c>
      <c r="I36" s="10"/>
      <c r="J36" s="10"/>
      <c r="K36" s="10"/>
      <c r="L36" s="12">
        <f t="shared" si="18"/>
        <v>1</v>
      </c>
      <c r="M36" s="12">
        <f t="shared" si="19"/>
        <v>1</v>
      </c>
      <c r="N36" s="12">
        <f t="shared" si="14"/>
        <v>0</v>
      </c>
      <c r="O36" s="12">
        <f t="shared" si="15"/>
        <v>0</v>
      </c>
    </row>
    <row r="37" spans="1:15" ht="15" customHeight="1" x14ac:dyDescent="0.25">
      <c r="A37" s="37" t="s">
        <v>85</v>
      </c>
      <c r="B37" s="18" t="s">
        <v>14</v>
      </c>
      <c r="C37" s="15" t="s">
        <v>22</v>
      </c>
      <c r="D37" s="16">
        <f t="shared" si="16"/>
        <v>13.4</v>
      </c>
      <c r="E37" s="16">
        <v>11.9</v>
      </c>
      <c r="F37" s="16">
        <v>1.5</v>
      </c>
      <c r="G37" s="16"/>
      <c r="H37" s="10">
        <f t="shared" si="17"/>
        <v>0</v>
      </c>
      <c r="I37" s="10"/>
      <c r="J37" s="10"/>
      <c r="K37" s="10"/>
      <c r="L37" s="12">
        <f t="shared" si="18"/>
        <v>13.4</v>
      </c>
      <c r="M37" s="12">
        <f t="shared" si="19"/>
        <v>11.9</v>
      </c>
      <c r="N37" s="12">
        <f t="shared" si="14"/>
        <v>1.5</v>
      </c>
      <c r="O37" s="12">
        <f t="shared" si="15"/>
        <v>0</v>
      </c>
    </row>
    <row r="38" spans="1:15" ht="15" customHeight="1" x14ac:dyDescent="0.25">
      <c r="A38" s="37" t="s">
        <v>86</v>
      </c>
      <c r="B38" s="6" t="s">
        <v>15</v>
      </c>
      <c r="C38" s="15" t="s">
        <v>22</v>
      </c>
      <c r="D38" s="16">
        <f t="shared" si="16"/>
        <v>3</v>
      </c>
      <c r="E38" s="16">
        <v>2.2999999999999998</v>
      </c>
      <c r="F38" s="16">
        <v>0.7</v>
      </c>
      <c r="G38" s="16"/>
      <c r="H38" s="10">
        <f t="shared" si="17"/>
        <v>0</v>
      </c>
      <c r="I38" s="10"/>
      <c r="J38" s="10"/>
      <c r="K38" s="10"/>
      <c r="L38" s="12">
        <f t="shared" si="18"/>
        <v>3</v>
      </c>
      <c r="M38" s="12">
        <f t="shared" si="19"/>
        <v>2.2999999999999998</v>
      </c>
      <c r="N38" s="12">
        <f t="shared" si="14"/>
        <v>0.7</v>
      </c>
      <c r="O38" s="12">
        <f t="shared" si="15"/>
        <v>0</v>
      </c>
    </row>
    <row r="39" spans="1:15" ht="15" customHeight="1" x14ac:dyDescent="0.25">
      <c r="A39" s="32" t="s">
        <v>87</v>
      </c>
      <c r="B39" s="17" t="s">
        <v>16</v>
      </c>
      <c r="C39" s="15" t="s">
        <v>22</v>
      </c>
      <c r="D39" s="16">
        <f t="shared" si="16"/>
        <v>10.3</v>
      </c>
      <c r="E39" s="16">
        <v>8.8000000000000007</v>
      </c>
      <c r="F39" s="16">
        <v>1.5</v>
      </c>
      <c r="G39" s="16"/>
      <c r="H39" s="10">
        <f t="shared" si="17"/>
        <v>0</v>
      </c>
      <c r="I39" s="10"/>
      <c r="J39" s="10"/>
      <c r="K39" s="10"/>
      <c r="L39" s="12">
        <f t="shared" si="18"/>
        <v>10.3</v>
      </c>
      <c r="M39" s="12">
        <f t="shared" si="19"/>
        <v>8.8000000000000007</v>
      </c>
      <c r="N39" s="12">
        <f t="shared" si="14"/>
        <v>1.5</v>
      </c>
      <c r="O39" s="12">
        <f t="shared" si="15"/>
        <v>0</v>
      </c>
    </row>
    <row r="40" spans="1:15" ht="15" customHeight="1" x14ac:dyDescent="0.25">
      <c r="A40" s="32" t="s">
        <v>88</v>
      </c>
      <c r="B40" s="17" t="s">
        <v>17</v>
      </c>
      <c r="C40" s="15" t="s">
        <v>22</v>
      </c>
      <c r="D40" s="16">
        <f t="shared" si="16"/>
        <v>0.2</v>
      </c>
      <c r="E40" s="16"/>
      <c r="F40" s="16">
        <v>0.2</v>
      </c>
      <c r="G40" s="16"/>
      <c r="H40" s="10">
        <f t="shared" si="17"/>
        <v>0</v>
      </c>
      <c r="I40" s="10"/>
      <c r="J40" s="10"/>
      <c r="K40" s="10"/>
      <c r="L40" s="12">
        <f t="shared" si="18"/>
        <v>0.2</v>
      </c>
      <c r="M40" s="12">
        <f t="shared" si="19"/>
        <v>0</v>
      </c>
      <c r="N40" s="12">
        <f t="shared" si="14"/>
        <v>0.2</v>
      </c>
      <c r="O40" s="12">
        <f t="shared" si="15"/>
        <v>0</v>
      </c>
    </row>
    <row r="41" spans="1:15" ht="15" customHeight="1" x14ac:dyDescent="0.25">
      <c r="A41" s="32" t="s">
        <v>89</v>
      </c>
      <c r="B41" s="17" t="s">
        <v>18</v>
      </c>
      <c r="C41" s="15" t="s">
        <v>22</v>
      </c>
      <c r="D41" s="16">
        <f t="shared" si="16"/>
        <v>2</v>
      </c>
      <c r="E41" s="16">
        <v>1.3</v>
      </c>
      <c r="F41" s="16">
        <v>0.7</v>
      </c>
      <c r="G41" s="16"/>
      <c r="H41" s="10">
        <f t="shared" si="17"/>
        <v>0</v>
      </c>
      <c r="I41" s="10"/>
      <c r="J41" s="10"/>
      <c r="K41" s="10"/>
      <c r="L41" s="12">
        <f t="shared" si="18"/>
        <v>2</v>
      </c>
      <c r="M41" s="12">
        <f t="shared" si="19"/>
        <v>1.3</v>
      </c>
      <c r="N41" s="12">
        <f t="shared" si="14"/>
        <v>0.7</v>
      </c>
      <c r="O41" s="12">
        <f t="shared" si="15"/>
        <v>0</v>
      </c>
    </row>
    <row r="42" spans="1:15" ht="15" customHeight="1" x14ac:dyDescent="0.25">
      <c r="A42" s="32" t="s">
        <v>90</v>
      </c>
      <c r="B42" s="17" t="s">
        <v>19</v>
      </c>
      <c r="C42" s="15" t="s">
        <v>22</v>
      </c>
      <c r="D42" s="16">
        <f t="shared" si="16"/>
        <v>0.9</v>
      </c>
      <c r="E42" s="16"/>
      <c r="F42" s="16">
        <v>0.9</v>
      </c>
      <c r="G42" s="16"/>
      <c r="H42" s="10">
        <f>I42+J42+K42</f>
        <v>0</v>
      </c>
      <c r="I42" s="10"/>
      <c r="J42" s="10"/>
      <c r="K42" s="10"/>
      <c r="L42" s="12">
        <f>M42+N42+O42</f>
        <v>0.9</v>
      </c>
      <c r="M42" s="12">
        <f>E42+I42</f>
        <v>0</v>
      </c>
      <c r="N42" s="12">
        <f>F42+J42</f>
        <v>0.9</v>
      </c>
      <c r="O42" s="12">
        <f>G42+K42</f>
        <v>0</v>
      </c>
    </row>
    <row r="43" spans="1:15" ht="15.95" customHeight="1" x14ac:dyDescent="0.25">
      <c r="A43" s="20" t="s">
        <v>91</v>
      </c>
      <c r="B43" s="21" t="s">
        <v>167</v>
      </c>
      <c r="C43" s="25"/>
      <c r="D43" s="23">
        <f>SUM(D32:D42)</f>
        <v>50.6</v>
      </c>
      <c r="E43" s="23">
        <f>SUM(E32:E42)</f>
        <v>42.899999999999991</v>
      </c>
      <c r="F43" s="23">
        <f>SUM(F32:F42)</f>
        <v>7.7</v>
      </c>
      <c r="G43" s="23">
        <f>SUM(G32:G42)</f>
        <v>0</v>
      </c>
      <c r="H43" s="24">
        <f t="shared" ref="H43:O43" si="20">SUM(H32:H42)</f>
        <v>0</v>
      </c>
      <c r="I43" s="24">
        <f t="shared" si="20"/>
        <v>0</v>
      </c>
      <c r="J43" s="24">
        <f t="shared" si="20"/>
        <v>0</v>
      </c>
      <c r="K43" s="24">
        <f t="shared" si="20"/>
        <v>0</v>
      </c>
      <c r="L43" s="21">
        <f t="shared" si="20"/>
        <v>50.6</v>
      </c>
      <c r="M43" s="21">
        <f t="shared" si="20"/>
        <v>42.899999999999991</v>
      </c>
      <c r="N43" s="21">
        <f t="shared" si="20"/>
        <v>7.7</v>
      </c>
      <c r="O43" s="21">
        <f t="shared" si="20"/>
        <v>0</v>
      </c>
    </row>
    <row r="44" spans="1:15" ht="15.95" customHeight="1" x14ac:dyDescent="0.25">
      <c r="A44" s="39" t="s">
        <v>92</v>
      </c>
      <c r="B44" s="572" t="s">
        <v>60</v>
      </c>
      <c r="C44" s="573"/>
      <c r="D44" s="573"/>
      <c r="E44" s="573"/>
      <c r="F44" s="573"/>
      <c r="G44" s="573"/>
      <c r="H44" s="573"/>
      <c r="I44" s="573"/>
      <c r="J44" s="573"/>
      <c r="K44" s="573"/>
      <c r="L44" s="573"/>
      <c r="M44" s="573"/>
      <c r="N44" s="573"/>
      <c r="O44" s="574"/>
    </row>
    <row r="45" spans="1:15" ht="15" customHeight="1" x14ac:dyDescent="0.25">
      <c r="A45" s="32" t="s">
        <v>93</v>
      </c>
      <c r="B45" s="26" t="s">
        <v>20</v>
      </c>
      <c r="C45" s="7" t="s">
        <v>32</v>
      </c>
      <c r="D45" s="8">
        <f>E45+F45+G45</f>
        <v>103.1</v>
      </c>
      <c r="E45" s="8">
        <v>103.1</v>
      </c>
      <c r="F45" s="8"/>
      <c r="G45" s="8"/>
      <c r="H45" s="10">
        <f>I45+J45+K45</f>
        <v>0</v>
      </c>
      <c r="I45" s="10"/>
      <c r="J45" s="10"/>
      <c r="K45" s="10"/>
      <c r="L45" s="12">
        <f>M45+N45+O45</f>
        <v>103.1</v>
      </c>
      <c r="M45" s="12">
        <f t="shared" ref="M45:O46" si="21">E45+I45</f>
        <v>103.1</v>
      </c>
      <c r="N45" s="12">
        <f t="shared" si="21"/>
        <v>0</v>
      </c>
      <c r="O45" s="12">
        <f t="shared" si="21"/>
        <v>0</v>
      </c>
    </row>
    <row r="46" spans="1:15" ht="15" customHeight="1" x14ac:dyDescent="0.25">
      <c r="A46" s="37" t="s">
        <v>94</v>
      </c>
      <c r="B46" s="29" t="s">
        <v>67</v>
      </c>
      <c r="C46" s="30" t="s">
        <v>32</v>
      </c>
      <c r="D46" s="8">
        <f>E46+F46+G46</f>
        <v>2</v>
      </c>
      <c r="E46" s="8"/>
      <c r="F46" s="8">
        <v>2</v>
      </c>
      <c r="G46" s="8"/>
      <c r="H46" s="10">
        <f>I46+J46+K46</f>
        <v>0</v>
      </c>
      <c r="I46" s="10"/>
      <c r="J46" s="10"/>
      <c r="K46" s="10"/>
      <c r="L46" s="12">
        <f>M46+N46+O46</f>
        <v>2</v>
      </c>
      <c r="M46" s="12">
        <f t="shared" si="21"/>
        <v>0</v>
      </c>
      <c r="N46" s="12">
        <f t="shared" si="21"/>
        <v>2</v>
      </c>
      <c r="O46" s="12">
        <f t="shared" si="21"/>
        <v>0</v>
      </c>
    </row>
    <row r="47" spans="1:15" ht="15.95" customHeight="1" x14ac:dyDescent="0.25">
      <c r="A47" s="20" t="s">
        <v>95</v>
      </c>
      <c r="B47" s="27" t="s">
        <v>168</v>
      </c>
      <c r="C47" s="28"/>
      <c r="D47" s="23">
        <f>D45+D46</f>
        <v>105.1</v>
      </c>
      <c r="E47" s="23">
        <f t="shared" ref="E47:O47" si="22">E45+E46</f>
        <v>103.1</v>
      </c>
      <c r="F47" s="23">
        <f t="shared" si="22"/>
        <v>2</v>
      </c>
      <c r="G47" s="23">
        <f t="shared" si="22"/>
        <v>0</v>
      </c>
      <c r="H47" s="24">
        <f t="shared" si="22"/>
        <v>0</v>
      </c>
      <c r="I47" s="24">
        <f t="shared" si="22"/>
        <v>0</v>
      </c>
      <c r="J47" s="24">
        <f t="shared" si="22"/>
        <v>0</v>
      </c>
      <c r="K47" s="24">
        <f t="shared" si="22"/>
        <v>0</v>
      </c>
      <c r="L47" s="21">
        <f t="shared" si="22"/>
        <v>105.1</v>
      </c>
      <c r="M47" s="21">
        <f t="shared" si="22"/>
        <v>103.1</v>
      </c>
      <c r="N47" s="21">
        <f t="shared" si="22"/>
        <v>2</v>
      </c>
      <c r="O47" s="21">
        <f t="shared" si="22"/>
        <v>0</v>
      </c>
    </row>
    <row r="48" spans="1:15" ht="15.95" customHeight="1" x14ac:dyDescent="0.25">
      <c r="A48" s="37" t="s">
        <v>96</v>
      </c>
      <c r="B48" s="572" t="s">
        <v>163</v>
      </c>
      <c r="C48" s="573"/>
      <c r="D48" s="573"/>
      <c r="E48" s="573"/>
      <c r="F48" s="573"/>
      <c r="G48" s="573"/>
      <c r="H48" s="573"/>
      <c r="I48" s="573"/>
      <c r="J48" s="573"/>
      <c r="K48" s="573"/>
      <c r="L48" s="573"/>
      <c r="M48" s="573"/>
      <c r="N48" s="573"/>
      <c r="O48" s="574"/>
    </row>
    <row r="49" spans="1:15" ht="15.95" customHeight="1" x14ac:dyDescent="0.25">
      <c r="A49" s="37" t="s">
        <v>97</v>
      </c>
      <c r="B49" s="14" t="s">
        <v>53</v>
      </c>
      <c r="C49" s="30" t="s">
        <v>49</v>
      </c>
      <c r="D49" s="16">
        <f>E49+F49+G49</f>
        <v>20.100000000000001</v>
      </c>
      <c r="E49" s="16">
        <v>0.1</v>
      </c>
      <c r="F49" s="16"/>
      <c r="G49" s="16">
        <v>20</v>
      </c>
      <c r="H49" s="10">
        <f>I49+J49+K49</f>
        <v>0</v>
      </c>
      <c r="I49" s="10"/>
      <c r="J49" s="10"/>
      <c r="K49" s="10"/>
      <c r="L49" s="12">
        <f>M49+N49+O49</f>
        <v>20.100000000000001</v>
      </c>
      <c r="M49" s="12">
        <f t="shared" ref="M49:O51" si="23">E49+I49</f>
        <v>0.1</v>
      </c>
      <c r="N49" s="12">
        <f t="shared" si="23"/>
        <v>0</v>
      </c>
      <c r="O49" s="12">
        <f t="shared" si="23"/>
        <v>20</v>
      </c>
    </row>
    <row r="50" spans="1:15" ht="15.95" customHeight="1" x14ac:dyDescent="0.25">
      <c r="A50" s="37" t="s">
        <v>98</v>
      </c>
      <c r="B50" s="12" t="s">
        <v>33</v>
      </c>
      <c r="C50" s="30" t="s">
        <v>49</v>
      </c>
      <c r="D50" s="16">
        <f>E50+F50+G50</f>
        <v>0.1</v>
      </c>
      <c r="E50" s="16">
        <v>0.1</v>
      </c>
      <c r="F50" s="16"/>
      <c r="G50" s="16"/>
      <c r="H50" s="10">
        <f>I50+J50+K50</f>
        <v>0</v>
      </c>
      <c r="I50" s="10"/>
      <c r="J50" s="10"/>
      <c r="K50" s="10"/>
      <c r="L50" s="12">
        <f>M50+N50+O50</f>
        <v>0.1</v>
      </c>
      <c r="M50" s="12">
        <f t="shared" si="23"/>
        <v>0.1</v>
      </c>
      <c r="N50" s="12">
        <f t="shared" si="23"/>
        <v>0</v>
      </c>
      <c r="O50" s="12">
        <f t="shared" si="23"/>
        <v>0</v>
      </c>
    </row>
    <row r="51" spans="1:15" ht="15" customHeight="1" x14ac:dyDescent="0.25">
      <c r="A51" s="39" t="s">
        <v>99</v>
      </c>
      <c r="B51" s="29" t="s">
        <v>152</v>
      </c>
      <c r="C51" s="30" t="s">
        <v>49</v>
      </c>
      <c r="D51" s="16">
        <f>E51+F51+G51</f>
        <v>2.2999999999999998</v>
      </c>
      <c r="E51" s="16">
        <v>2.2999999999999998</v>
      </c>
      <c r="F51" s="16"/>
      <c r="G51" s="16"/>
      <c r="H51" s="10">
        <f>I51+J51+K51</f>
        <v>0</v>
      </c>
      <c r="I51" s="10"/>
      <c r="J51" s="10"/>
      <c r="K51" s="10"/>
      <c r="L51" s="12">
        <f>M51+N51+O51</f>
        <v>2.2999999999999998</v>
      </c>
      <c r="M51" s="12">
        <f t="shared" si="23"/>
        <v>2.2999999999999998</v>
      </c>
      <c r="N51" s="12">
        <f t="shared" si="23"/>
        <v>0</v>
      </c>
      <c r="O51" s="12">
        <f t="shared" si="23"/>
        <v>0</v>
      </c>
    </row>
    <row r="52" spans="1:15" ht="15" customHeight="1" x14ac:dyDescent="0.25">
      <c r="A52" s="32" t="s">
        <v>100</v>
      </c>
      <c r="B52" s="29" t="s">
        <v>328</v>
      </c>
      <c r="C52" s="30" t="s">
        <v>49</v>
      </c>
      <c r="D52" s="16">
        <f t="shared" ref="D52:D78" si="24">E52+F52+G52</f>
        <v>5.0999999999999996</v>
      </c>
      <c r="E52" s="16">
        <v>0.1</v>
      </c>
      <c r="F52" s="16"/>
      <c r="G52" s="16">
        <v>5</v>
      </c>
      <c r="H52" s="10">
        <f t="shared" ref="H52:H77" si="25">I52+J52+K52</f>
        <v>0</v>
      </c>
      <c r="I52" s="10"/>
      <c r="J52" s="10"/>
      <c r="K52" s="10"/>
      <c r="L52" s="12">
        <f t="shared" ref="L52:L78" si="26">M52+N52+O52</f>
        <v>5.0999999999999996</v>
      </c>
      <c r="M52" s="12">
        <f t="shared" ref="M52:M77" si="27">E52+I52</f>
        <v>0.1</v>
      </c>
      <c r="N52" s="12">
        <f t="shared" ref="N52:N77" si="28">F52+J52</f>
        <v>0</v>
      </c>
      <c r="O52" s="12">
        <f t="shared" ref="O52:O78" si="29">G52+K52</f>
        <v>5</v>
      </c>
    </row>
    <row r="53" spans="1:15" ht="15" customHeight="1" x14ac:dyDescent="0.25">
      <c r="A53" s="32" t="s">
        <v>101</v>
      </c>
      <c r="B53" s="18" t="s">
        <v>145</v>
      </c>
      <c r="C53" s="30" t="s">
        <v>49</v>
      </c>
      <c r="D53" s="16">
        <f t="shared" si="24"/>
        <v>2.2000000000000002</v>
      </c>
      <c r="E53" s="16"/>
      <c r="F53" s="16">
        <v>2.2000000000000002</v>
      </c>
      <c r="G53" s="16"/>
      <c r="H53" s="10">
        <f t="shared" si="25"/>
        <v>0</v>
      </c>
      <c r="I53" s="10"/>
      <c r="J53" s="10"/>
      <c r="K53" s="10"/>
      <c r="L53" s="12">
        <f t="shared" si="26"/>
        <v>2.2000000000000002</v>
      </c>
      <c r="M53" s="12">
        <f t="shared" si="27"/>
        <v>0</v>
      </c>
      <c r="N53" s="12">
        <f t="shared" si="28"/>
        <v>2.2000000000000002</v>
      </c>
      <c r="O53" s="12">
        <f t="shared" si="29"/>
        <v>0</v>
      </c>
    </row>
    <row r="54" spans="1:15" ht="15" customHeight="1" x14ac:dyDescent="0.25">
      <c r="A54" s="32" t="s">
        <v>102</v>
      </c>
      <c r="B54" s="31" t="s">
        <v>295</v>
      </c>
      <c r="C54" s="30" t="s">
        <v>49</v>
      </c>
      <c r="D54" s="16">
        <f t="shared" si="24"/>
        <v>18.100000000000001</v>
      </c>
      <c r="E54" s="16">
        <v>0.1</v>
      </c>
      <c r="F54" s="16"/>
      <c r="G54" s="16">
        <v>18</v>
      </c>
      <c r="H54" s="10">
        <f t="shared" si="25"/>
        <v>0</v>
      </c>
      <c r="I54" s="10"/>
      <c r="J54" s="10"/>
      <c r="K54" s="10"/>
      <c r="L54" s="12">
        <f t="shared" si="26"/>
        <v>18.100000000000001</v>
      </c>
      <c r="M54" s="12">
        <f t="shared" si="27"/>
        <v>0.1</v>
      </c>
      <c r="N54" s="12">
        <f t="shared" si="28"/>
        <v>0</v>
      </c>
      <c r="O54" s="12">
        <f t="shared" si="29"/>
        <v>18</v>
      </c>
    </row>
    <row r="55" spans="1:15" ht="15" customHeight="1" x14ac:dyDescent="0.25">
      <c r="A55" s="32" t="s">
        <v>103</v>
      </c>
      <c r="B55" s="29" t="s">
        <v>329</v>
      </c>
      <c r="C55" s="15" t="s">
        <v>49</v>
      </c>
      <c r="D55" s="16">
        <f t="shared" si="24"/>
        <v>38.299999999999997</v>
      </c>
      <c r="E55" s="16">
        <v>1.8</v>
      </c>
      <c r="F55" s="16">
        <v>31.7</v>
      </c>
      <c r="G55" s="16">
        <v>4.8</v>
      </c>
      <c r="H55" s="10">
        <f t="shared" si="25"/>
        <v>0</v>
      </c>
      <c r="I55" s="10"/>
      <c r="J55" s="10"/>
      <c r="K55" s="10"/>
      <c r="L55" s="12">
        <f t="shared" si="26"/>
        <v>38.299999999999997</v>
      </c>
      <c r="M55" s="12">
        <f t="shared" si="27"/>
        <v>1.8</v>
      </c>
      <c r="N55" s="12">
        <f t="shared" si="28"/>
        <v>31.7</v>
      </c>
      <c r="O55" s="12">
        <f t="shared" si="29"/>
        <v>4.8</v>
      </c>
    </row>
    <row r="56" spans="1:15" ht="15" customHeight="1" x14ac:dyDescent="0.25">
      <c r="A56" s="32" t="s">
        <v>104</v>
      </c>
      <c r="B56" s="29" t="s">
        <v>330</v>
      </c>
      <c r="C56" s="15" t="s">
        <v>49</v>
      </c>
      <c r="D56" s="16">
        <f t="shared" si="24"/>
        <v>23.8</v>
      </c>
      <c r="E56" s="16">
        <v>1.8</v>
      </c>
      <c r="F56" s="16">
        <v>0.5</v>
      </c>
      <c r="G56" s="16">
        <v>21.5</v>
      </c>
      <c r="H56" s="10">
        <f t="shared" si="25"/>
        <v>0</v>
      </c>
      <c r="I56" s="10"/>
      <c r="J56" s="10"/>
      <c r="K56" s="10"/>
      <c r="L56" s="12">
        <f t="shared" si="26"/>
        <v>23.8</v>
      </c>
      <c r="M56" s="12">
        <f t="shared" si="27"/>
        <v>1.8</v>
      </c>
      <c r="N56" s="12">
        <f t="shared" si="28"/>
        <v>0.5</v>
      </c>
      <c r="O56" s="12">
        <f t="shared" si="29"/>
        <v>21.5</v>
      </c>
    </row>
    <row r="57" spans="1:15" ht="15" customHeight="1" x14ac:dyDescent="0.25">
      <c r="A57" s="32" t="s">
        <v>105</v>
      </c>
      <c r="B57" s="29" t="s">
        <v>331</v>
      </c>
      <c r="C57" s="30" t="s">
        <v>49</v>
      </c>
      <c r="D57" s="16">
        <f>E57+F57+G57</f>
        <v>0.1</v>
      </c>
      <c r="E57" s="16">
        <v>0.1</v>
      </c>
      <c r="F57" s="16"/>
      <c r="G57" s="16"/>
      <c r="H57" s="10">
        <f>I57+J57+K57</f>
        <v>0</v>
      </c>
      <c r="I57" s="10"/>
      <c r="J57" s="10"/>
      <c r="K57" s="10"/>
      <c r="L57" s="12">
        <f>M57+N57+O57</f>
        <v>0.1</v>
      </c>
      <c r="M57" s="12">
        <f>E57+I57</f>
        <v>0.1</v>
      </c>
      <c r="N57" s="12">
        <f>F57+J57</f>
        <v>0</v>
      </c>
      <c r="O57" s="12">
        <f>G57+K57</f>
        <v>0</v>
      </c>
    </row>
    <row r="58" spans="1:15" ht="15" customHeight="1" x14ac:dyDescent="0.25">
      <c r="A58" s="32" t="s">
        <v>106</v>
      </c>
      <c r="B58" s="33" t="s">
        <v>314</v>
      </c>
      <c r="C58" s="15" t="s">
        <v>49</v>
      </c>
      <c r="D58" s="16">
        <f t="shared" si="24"/>
        <v>2.8</v>
      </c>
      <c r="E58" s="16">
        <v>2.8</v>
      </c>
      <c r="F58" s="16"/>
      <c r="G58" s="16"/>
      <c r="H58" s="10">
        <f t="shared" si="25"/>
        <v>0</v>
      </c>
      <c r="I58" s="10"/>
      <c r="J58" s="10"/>
      <c r="K58" s="10"/>
      <c r="L58" s="12">
        <f t="shared" si="26"/>
        <v>2.8</v>
      </c>
      <c r="M58" s="12">
        <f t="shared" si="27"/>
        <v>2.8</v>
      </c>
      <c r="N58" s="12">
        <f t="shared" si="28"/>
        <v>0</v>
      </c>
      <c r="O58" s="12">
        <f t="shared" si="29"/>
        <v>0</v>
      </c>
    </row>
    <row r="59" spans="1:15" ht="15" customHeight="1" x14ac:dyDescent="0.25">
      <c r="A59" s="32" t="s">
        <v>148</v>
      </c>
      <c r="B59" s="197" t="s">
        <v>44</v>
      </c>
      <c r="C59" s="15" t="s">
        <v>49</v>
      </c>
      <c r="D59" s="16">
        <f t="shared" si="24"/>
        <v>0.1</v>
      </c>
      <c r="E59" s="16">
        <v>0.1</v>
      </c>
      <c r="F59" s="16"/>
      <c r="G59" s="16"/>
      <c r="H59" s="10">
        <f t="shared" si="25"/>
        <v>0</v>
      </c>
      <c r="I59" s="10"/>
      <c r="J59" s="10"/>
      <c r="K59" s="10"/>
      <c r="L59" s="12">
        <f t="shared" ref="L59" si="30">M59+N59+O59</f>
        <v>0.1</v>
      </c>
      <c r="M59" s="12">
        <f t="shared" ref="M59" si="31">E59+I59</f>
        <v>0.1</v>
      </c>
      <c r="N59" s="12">
        <f t="shared" ref="N59" si="32">F59+J59</f>
        <v>0</v>
      </c>
      <c r="O59" s="12">
        <f t="shared" ref="O59" si="33">G59+K59</f>
        <v>0</v>
      </c>
    </row>
    <row r="60" spans="1:15" ht="15" customHeight="1" x14ac:dyDescent="0.25">
      <c r="A60" s="32" t="s">
        <v>149</v>
      </c>
      <c r="B60" s="34" t="s">
        <v>157</v>
      </c>
      <c r="C60" s="30" t="s">
        <v>49</v>
      </c>
      <c r="D60" s="16">
        <f t="shared" si="24"/>
        <v>7.1</v>
      </c>
      <c r="E60" s="16">
        <v>0.1</v>
      </c>
      <c r="F60" s="16"/>
      <c r="G60" s="16">
        <v>7</v>
      </c>
      <c r="H60" s="10">
        <f t="shared" si="25"/>
        <v>0</v>
      </c>
      <c r="I60" s="10"/>
      <c r="J60" s="10"/>
      <c r="K60" s="10"/>
      <c r="L60" s="12">
        <f t="shared" si="26"/>
        <v>7.1</v>
      </c>
      <c r="M60" s="12">
        <f t="shared" ref="M60:O60" si="34">E60+I60</f>
        <v>0.1</v>
      </c>
      <c r="N60" s="12">
        <f t="shared" si="34"/>
        <v>0</v>
      </c>
      <c r="O60" s="12">
        <f t="shared" si="34"/>
        <v>7</v>
      </c>
    </row>
    <row r="61" spans="1:15" ht="15" customHeight="1" x14ac:dyDescent="0.25">
      <c r="A61" s="32" t="s">
        <v>107</v>
      </c>
      <c r="B61" s="34" t="s">
        <v>42</v>
      </c>
      <c r="C61" s="30" t="s">
        <v>49</v>
      </c>
      <c r="D61" s="16">
        <f t="shared" si="24"/>
        <v>11.299999999999999</v>
      </c>
      <c r="E61" s="16">
        <v>0.1</v>
      </c>
      <c r="F61" s="16"/>
      <c r="G61" s="16">
        <v>11.2</v>
      </c>
      <c r="H61" s="10">
        <f t="shared" si="25"/>
        <v>0</v>
      </c>
      <c r="I61" s="10"/>
      <c r="J61" s="10"/>
      <c r="K61" s="10"/>
      <c r="L61" s="12">
        <f t="shared" ref="L61:L62" si="35">M61+N61+O61</f>
        <v>11.299999999999999</v>
      </c>
      <c r="M61" s="12">
        <f t="shared" ref="M61" si="36">E61+I61</f>
        <v>0.1</v>
      </c>
      <c r="N61" s="12">
        <f t="shared" ref="N61" si="37">F61+J61</f>
        <v>0</v>
      </c>
      <c r="O61" s="12">
        <f t="shared" ref="O61" si="38">G61+K61</f>
        <v>11.2</v>
      </c>
    </row>
    <row r="62" spans="1:15" ht="15" customHeight="1" x14ac:dyDescent="0.25">
      <c r="A62" s="32" t="s">
        <v>150</v>
      </c>
      <c r="B62" s="91" t="s">
        <v>45</v>
      </c>
      <c r="C62" s="30" t="s">
        <v>49</v>
      </c>
      <c r="D62" s="16">
        <f t="shared" si="24"/>
        <v>0.1</v>
      </c>
      <c r="E62" s="16">
        <v>0.1</v>
      </c>
      <c r="F62" s="16"/>
      <c r="G62" s="16"/>
      <c r="H62" s="10">
        <f t="shared" si="25"/>
        <v>0</v>
      </c>
      <c r="I62" s="10"/>
      <c r="J62" s="10"/>
      <c r="K62" s="10"/>
      <c r="L62" s="12">
        <f t="shared" si="35"/>
        <v>0.1</v>
      </c>
      <c r="M62" s="12">
        <f t="shared" ref="M62" si="39">E62+I62</f>
        <v>0.1</v>
      </c>
      <c r="N62" s="12">
        <f t="shared" ref="N62" si="40">F62+J62</f>
        <v>0</v>
      </c>
      <c r="O62" s="12">
        <f t="shared" ref="O62" si="41">G62+K62</f>
        <v>0</v>
      </c>
    </row>
    <row r="63" spans="1:15" ht="15" customHeight="1" x14ac:dyDescent="0.25">
      <c r="A63" s="32" t="s">
        <v>151</v>
      </c>
      <c r="B63" s="33" t="s">
        <v>40</v>
      </c>
      <c r="C63" s="30" t="s">
        <v>49</v>
      </c>
      <c r="D63" s="16">
        <f t="shared" si="24"/>
        <v>26.6</v>
      </c>
      <c r="E63" s="16">
        <v>0.1</v>
      </c>
      <c r="F63" s="16"/>
      <c r="G63" s="16">
        <v>26.5</v>
      </c>
      <c r="H63" s="10">
        <f t="shared" si="25"/>
        <v>0</v>
      </c>
      <c r="I63" s="10"/>
      <c r="J63" s="10"/>
      <c r="K63" s="10"/>
      <c r="L63" s="12">
        <f t="shared" si="26"/>
        <v>26.6</v>
      </c>
      <c r="M63" s="12">
        <f t="shared" si="27"/>
        <v>0.1</v>
      </c>
      <c r="N63" s="12">
        <f t="shared" si="28"/>
        <v>0</v>
      </c>
      <c r="O63" s="12">
        <f t="shared" si="29"/>
        <v>26.5</v>
      </c>
    </row>
    <row r="64" spans="1:15" ht="15" customHeight="1" x14ac:dyDescent="0.25">
      <c r="A64" s="32" t="s">
        <v>108</v>
      </c>
      <c r="B64" s="33" t="s">
        <v>316</v>
      </c>
      <c r="C64" s="30" t="s">
        <v>49</v>
      </c>
      <c r="D64" s="16">
        <f>E64+F64+G64</f>
        <v>15.4</v>
      </c>
      <c r="E64" s="16">
        <v>0.1</v>
      </c>
      <c r="F64" s="16"/>
      <c r="G64" s="16">
        <v>15.3</v>
      </c>
      <c r="H64" s="10">
        <f t="shared" si="25"/>
        <v>0</v>
      </c>
      <c r="I64" s="10"/>
      <c r="J64" s="10"/>
      <c r="K64" s="10"/>
      <c r="L64" s="12">
        <f t="shared" si="26"/>
        <v>15.4</v>
      </c>
      <c r="M64" s="12">
        <f>E64+I64</f>
        <v>0.1</v>
      </c>
      <c r="N64" s="12">
        <f>F64+J64</f>
        <v>0</v>
      </c>
      <c r="O64" s="12">
        <f>G64+K64</f>
        <v>15.3</v>
      </c>
    </row>
    <row r="65" spans="1:15" ht="15" customHeight="1" x14ac:dyDescent="0.25">
      <c r="A65" s="32" t="s">
        <v>109</v>
      </c>
      <c r="B65" s="91" t="s">
        <v>430</v>
      </c>
      <c r="C65" s="30" t="s">
        <v>49</v>
      </c>
      <c r="D65" s="16">
        <f t="shared" si="24"/>
        <v>21.5</v>
      </c>
      <c r="E65" s="16">
        <v>0.1</v>
      </c>
      <c r="F65" s="16"/>
      <c r="G65" s="16">
        <v>21.4</v>
      </c>
      <c r="H65" s="10">
        <f t="shared" si="25"/>
        <v>0</v>
      </c>
      <c r="I65" s="10"/>
      <c r="J65" s="10"/>
      <c r="K65" s="10"/>
      <c r="L65" s="12">
        <f t="shared" si="26"/>
        <v>21.5</v>
      </c>
      <c r="M65" s="12">
        <f t="shared" si="27"/>
        <v>0.1</v>
      </c>
      <c r="N65" s="12">
        <f t="shared" si="28"/>
        <v>0</v>
      </c>
      <c r="O65" s="12">
        <f t="shared" si="29"/>
        <v>21.4</v>
      </c>
    </row>
    <row r="66" spans="1:15" ht="15" customHeight="1" x14ac:dyDescent="0.25">
      <c r="A66" s="32" t="s">
        <v>110</v>
      </c>
      <c r="B66" s="29" t="s">
        <v>384</v>
      </c>
      <c r="C66" s="30" t="s">
        <v>49</v>
      </c>
      <c r="D66" s="16">
        <f t="shared" si="24"/>
        <v>8</v>
      </c>
      <c r="E66" s="16">
        <v>1.3</v>
      </c>
      <c r="F66" s="16"/>
      <c r="G66" s="16">
        <v>6.7</v>
      </c>
      <c r="H66" s="10">
        <f t="shared" si="25"/>
        <v>0</v>
      </c>
      <c r="I66" s="10"/>
      <c r="J66" s="10"/>
      <c r="K66" s="10"/>
      <c r="L66" s="12">
        <f t="shared" si="26"/>
        <v>8</v>
      </c>
      <c r="M66" s="12">
        <f t="shared" si="27"/>
        <v>1.3</v>
      </c>
      <c r="N66" s="12">
        <f t="shared" si="28"/>
        <v>0</v>
      </c>
      <c r="O66" s="12">
        <f t="shared" si="29"/>
        <v>6.7</v>
      </c>
    </row>
    <row r="67" spans="1:15" ht="15" customHeight="1" x14ac:dyDescent="0.25">
      <c r="A67" s="32" t="s">
        <v>111</v>
      </c>
      <c r="B67" s="29" t="s">
        <v>146</v>
      </c>
      <c r="C67" s="30" t="s">
        <v>49</v>
      </c>
      <c r="D67" s="16">
        <f t="shared" si="24"/>
        <v>83.399999999999991</v>
      </c>
      <c r="E67" s="16">
        <v>0.1</v>
      </c>
      <c r="F67" s="16"/>
      <c r="G67" s="16">
        <v>83.3</v>
      </c>
      <c r="H67" s="10">
        <f t="shared" si="25"/>
        <v>0</v>
      </c>
      <c r="I67" s="10"/>
      <c r="J67" s="10"/>
      <c r="K67" s="10"/>
      <c r="L67" s="12">
        <f t="shared" si="26"/>
        <v>83.399999999999991</v>
      </c>
      <c r="M67" s="12">
        <f t="shared" si="27"/>
        <v>0.1</v>
      </c>
      <c r="N67" s="12">
        <f t="shared" si="28"/>
        <v>0</v>
      </c>
      <c r="O67" s="12">
        <f t="shared" si="29"/>
        <v>83.3</v>
      </c>
    </row>
    <row r="68" spans="1:15" ht="15" customHeight="1" x14ac:dyDescent="0.25">
      <c r="A68" s="32" t="s">
        <v>112</v>
      </c>
      <c r="B68" s="29" t="s">
        <v>34</v>
      </c>
      <c r="C68" s="30" t="s">
        <v>49</v>
      </c>
      <c r="D68" s="16">
        <f t="shared" si="24"/>
        <v>41.1</v>
      </c>
      <c r="E68" s="16">
        <v>0.1</v>
      </c>
      <c r="F68" s="16"/>
      <c r="G68" s="16">
        <v>41</v>
      </c>
      <c r="H68" s="10">
        <f t="shared" si="25"/>
        <v>0</v>
      </c>
      <c r="I68" s="10"/>
      <c r="J68" s="10"/>
      <c r="K68" s="10"/>
      <c r="L68" s="12">
        <f t="shared" si="26"/>
        <v>41.1</v>
      </c>
      <c r="M68" s="12">
        <f t="shared" si="27"/>
        <v>0.1</v>
      </c>
      <c r="N68" s="12">
        <f t="shared" si="28"/>
        <v>0</v>
      </c>
      <c r="O68" s="12">
        <f t="shared" si="29"/>
        <v>41</v>
      </c>
    </row>
    <row r="69" spans="1:15" ht="15" customHeight="1" x14ac:dyDescent="0.25">
      <c r="A69" s="32" t="s">
        <v>158</v>
      </c>
      <c r="B69" s="29" t="s">
        <v>36</v>
      </c>
      <c r="C69" s="30" t="s">
        <v>49</v>
      </c>
      <c r="D69" s="16">
        <f t="shared" si="24"/>
        <v>41.5</v>
      </c>
      <c r="E69" s="16">
        <v>0.1</v>
      </c>
      <c r="F69" s="16"/>
      <c r="G69" s="16">
        <v>41.4</v>
      </c>
      <c r="H69" s="10">
        <f t="shared" si="25"/>
        <v>0</v>
      </c>
      <c r="I69" s="10"/>
      <c r="J69" s="10"/>
      <c r="K69" s="10"/>
      <c r="L69" s="12">
        <f t="shared" si="26"/>
        <v>41.5</v>
      </c>
      <c r="M69" s="12">
        <f t="shared" si="27"/>
        <v>0.1</v>
      </c>
      <c r="N69" s="12">
        <f t="shared" si="28"/>
        <v>0</v>
      </c>
      <c r="O69" s="12">
        <f t="shared" si="29"/>
        <v>41.4</v>
      </c>
    </row>
    <row r="70" spans="1:15" ht="15" customHeight="1" x14ac:dyDescent="0.25">
      <c r="A70" s="32" t="s">
        <v>113</v>
      </c>
      <c r="B70" s="29" t="s">
        <v>38</v>
      </c>
      <c r="C70" s="30" t="s">
        <v>49</v>
      </c>
      <c r="D70" s="16">
        <f t="shared" si="24"/>
        <v>82</v>
      </c>
      <c r="E70" s="16">
        <v>0.1</v>
      </c>
      <c r="F70" s="16"/>
      <c r="G70" s="16">
        <v>81.900000000000006</v>
      </c>
      <c r="H70" s="10">
        <f t="shared" si="25"/>
        <v>0</v>
      </c>
      <c r="I70" s="10"/>
      <c r="J70" s="10"/>
      <c r="K70" s="10"/>
      <c r="L70" s="12">
        <f t="shared" si="26"/>
        <v>82</v>
      </c>
      <c r="M70" s="12">
        <f t="shared" si="27"/>
        <v>0.1</v>
      </c>
      <c r="N70" s="12">
        <f t="shared" si="28"/>
        <v>0</v>
      </c>
      <c r="O70" s="12">
        <f t="shared" si="29"/>
        <v>81.900000000000006</v>
      </c>
    </row>
    <row r="71" spans="1:15" ht="15" customHeight="1" x14ac:dyDescent="0.25">
      <c r="A71" s="32" t="s">
        <v>114</v>
      </c>
      <c r="B71" s="29" t="s">
        <v>37</v>
      </c>
      <c r="C71" s="30" t="s">
        <v>49</v>
      </c>
      <c r="D71" s="16">
        <f t="shared" si="24"/>
        <v>43.6</v>
      </c>
      <c r="E71" s="16">
        <v>0.1</v>
      </c>
      <c r="F71" s="16"/>
      <c r="G71" s="16">
        <v>43.5</v>
      </c>
      <c r="H71" s="10">
        <f t="shared" si="25"/>
        <v>0</v>
      </c>
      <c r="I71" s="10"/>
      <c r="J71" s="10"/>
      <c r="K71" s="10"/>
      <c r="L71" s="12">
        <f t="shared" si="26"/>
        <v>43.6</v>
      </c>
      <c r="M71" s="12">
        <f t="shared" si="27"/>
        <v>0.1</v>
      </c>
      <c r="N71" s="12">
        <f t="shared" si="28"/>
        <v>0</v>
      </c>
      <c r="O71" s="12">
        <f t="shared" si="29"/>
        <v>43.5</v>
      </c>
    </row>
    <row r="72" spans="1:15" ht="15" customHeight="1" x14ac:dyDescent="0.25">
      <c r="A72" s="32" t="s">
        <v>115</v>
      </c>
      <c r="B72" s="35" t="s">
        <v>35</v>
      </c>
      <c r="C72" s="15" t="s">
        <v>49</v>
      </c>
      <c r="D72" s="16">
        <f t="shared" si="24"/>
        <v>85.199999999999989</v>
      </c>
      <c r="E72" s="16">
        <v>0.1</v>
      </c>
      <c r="F72" s="16"/>
      <c r="G72" s="16">
        <v>85.1</v>
      </c>
      <c r="H72" s="10">
        <f t="shared" si="25"/>
        <v>0</v>
      </c>
      <c r="I72" s="10"/>
      <c r="J72" s="10"/>
      <c r="K72" s="10"/>
      <c r="L72" s="12">
        <f t="shared" si="26"/>
        <v>85.199999999999989</v>
      </c>
      <c r="M72" s="12">
        <f t="shared" si="27"/>
        <v>0.1</v>
      </c>
      <c r="N72" s="12">
        <f t="shared" si="28"/>
        <v>0</v>
      </c>
      <c r="O72" s="12">
        <f t="shared" si="29"/>
        <v>85.1</v>
      </c>
    </row>
    <row r="73" spans="1:15" ht="15" customHeight="1" x14ac:dyDescent="0.25">
      <c r="A73" s="37" t="s">
        <v>116</v>
      </c>
      <c r="B73" s="35" t="s">
        <v>47</v>
      </c>
      <c r="C73" s="15" t="s">
        <v>49</v>
      </c>
      <c r="D73" s="16">
        <f t="shared" si="24"/>
        <v>3.3000000000000003</v>
      </c>
      <c r="E73" s="16"/>
      <c r="F73" s="16">
        <v>0.1</v>
      </c>
      <c r="G73" s="16">
        <v>3.2</v>
      </c>
      <c r="H73" s="10">
        <f t="shared" si="25"/>
        <v>0</v>
      </c>
      <c r="I73" s="10"/>
      <c r="J73" s="10"/>
      <c r="K73" s="10"/>
      <c r="L73" s="12">
        <f t="shared" si="26"/>
        <v>3.3000000000000003</v>
      </c>
      <c r="M73" s="12">
        <f t="shared" si="27"/>
        <v>0</v>
      </c>
      <c r="N73" s="12">
        <f t="shared" si="28"/>
        <v>0.1</v>
      </c>
      <c r="O73" s="12">
        <f t="shared" si="29"/>
        <v>3.2</v>
      </c>
    </row>
    <row r="74" spans="1:15" ht="15" customHeight="1" x14ac:dyDescent="0.25">
      <c r="A74" s="37" t="s">
        <v>117</v>
      </c>
      <c r="B74" s="35" t="s">
        <v>46</v>
      </c>
      <c r="C74" s="15" t="s">
        <v>49</v>
      </c>
      <c r="D74" s="16">
        <f t="shared" si="24"/>
        <v>57.2</v>
      </c>
      <c r="E74" s="16"/>
      <c r="F74" s="16">
        <v>0.5</v>
      </c>
      <c r="G74" s="16">
        <v>56.7</v>
      </c>
      <c r="H74" s="10">
        <f t="shared" si="25"/>
        <v>0</v>
      </c>
      <c r="I74" s="10"/>
      <c r="J74" s="10"/>
      <c r="K74" s="10"/>
      <c r="L74" s="12">
        <f t="shared" si="26"/>
        <v>57.2</v>
      </c>
      <c r="M74" s="12">
        <f t="shared" si="27"/>
        <v>0</v>
      </c>
      <c r="N74" s="12">
        <f t="shared" si="28"/>
        <v>0.5</v>
      </c>
      <c r="O74" s="12">
        <f t="shared" si="29"/>
        <v>56.7</v>
      </c>
    </row>
    <row r="75" spans="1:15" ht="15" customHeight="1" x14ac:dyDescent="0.25">
      <c r="A75" s="39" t="s">
        <v>154</v>
      </c>
      <c r="B75" s="35" t="s">
        <v>62</v>
      </c>
      <c r="C75" s="15" t="s">
        <v>49</v>
      </c>
      <c r="D75" s="16">
        <f t="shared" si="24"/>
        <v>17.8</v>
      </c>
      <c r="E75" s="16"/>
      <c r="F75" s="16"/>
      <c r="G75" s="16">
        <v>17.8</v>
      </c>
      <c r="H75" s="10">
        <f t="shared" si="25"/>
        <v>0</v>
      </c>
      <c r="I75" s="10"/>
      <c r="J75" s="10"/>
      <c r="K75" s="10"/>
      <c r="L75" s="12">
        <f t="shared" si="26"/>
        <v>17.8</v>
      </c>
      <c r="M75" s="12">
        <f t="shared" si="27"/>
        <v>0</v>
      </c>
      <c r="N75" s="12">
        <f t="shared" si="28"/>
        <v>0</v>
      </c>
      <c r="O75" s="12">
        <f t="shared" si="29"/>
        <v>17.8</v>
      </c>
    </row>
    <row r="76" spans="1:15" ht="15" customHeight="1" x14ac:dyDescent="0.25">
      <c r="A76" s="37" t="s">
        <v>118</v>
      </c>
      <c r="B76" s="35" t="s">
        <v>48</v>
      </c>
      <c r="C76" s="15" t="s">
        <v>49</v>
      </c>
      <c r="D76" s="16">
        <f t="shared" si="24"/>
        <v>36.700000000000003</v>
      </c>
      <c r="E76" s="16"/>
      <c r="F76" s="16">
        <v>36.700000000000003</v>
      </c>
      <c r="G76" s="16"/>
      <c r="H76" s="10">
        <f t="shared" si="25"/>
        <v>0</v>
      </c>
      <c r="I76" s="10"/>
      <c r="J76" s="10"/>
      <c r="K76" s="10"/>
      <c r="L76" s="12">
        <f t="shared" si="26"/>
        <v>36.700000000000003</v>
      </c>
      <c r="M76" s="12">
        <f t="shared" si="27"/>
        <v>0</v>
      </c>
      <c r="N76" s="12">
        <f t="shared" si="28"/>
        <v>36.700000000000003</v>
      </c>
      <c r="O76" s="12">
        <f t="shared" si="29"/>
        <v>0</v>
      </c>
    </row>
    <row r="77" spans="1:15" s="36" customFormat="1" ht="15" customHeight="1" x14ac:dyDescent="0.25">
      <c r="A77" s="32" t="s">
        <v>119</v>
      </c>
      <c r="B77" s="35" t="s">
        <v>160</v>
      </c>
      <c r="C77" s="15" t="s">
        <v>49</v>
      </c>
      <c r="D77" s="16">
        <f t="shared" si="24"/>
        <v>6.5</v>
      </c>
      <c r="E77" s="16">
        <v>1.5</v>
      </c>
      <c r="F77" s="16"/>
      <c r="G77" s="16">
        <v>5</v>
      </c>
      <c r="H77" s="10">
        <f t="shared" si="25"/>
        <v>0</v>
      </c>
      <c r="I77" s="10"/>
      <c r="J77" s="10"/>
      <c r="K77" s="10"/>
      <c r="L77" s="12">
        <f t="shared" si="26"/>
        <v>6.5</v>
      </c>
      <c r="M77" s="12">
        <f t="shared" si="27"/>
        <v>1.5</v>
      </c>
      <c r="N77" s="12">
        <f t="shared" si="28"/>
        <v>0</v>
      </c>
      <c r="O77" s="12">
        <f t="shared" si="29"/>
        <v>5</v>
      </c>
    </row>
    <row r="78" spans="1:15" s="36" customFormat="1" ht="15" customHeight="1" x14ac:dyDescent="0.25">
      <c r="A78" s="32" t="s">
        <v>120</v>
      </c>
      <c r="B78" s="92" t="s">
        <v>61</v>
      </c>
      <c r="C78" s="15" t="s">
        <v>49</v>
      </c>
      <c r="D78" s="16">
        <f t="shared" si="24"/>
        <v>11.5</v>
      </c>
      <c r="E78" s="16">
        <v>0.5</v>
      </c>
      <c r="F78" s="16"/>
      <c r="G78" s="16">
        <v>11</v>
      </c>
      <c r="H78" s="10"/>
      <c r="I78" s="10"/>
      <c r="J78" s="10"/>
      <c r="K78" s="10"/>
      <c r="L78" s="12">
        <f t="shared" si="26"/>
        <v>11.5</v>
      </c>
      <c r="M78" s="12">
        <f t="shared" ref="M78" si="42">E78+I78</f>
        <v>0.5</v>
      </c>
      <c r="N78" s="12">
        <f t="shared" ref="N78" si="43">F78+J78</f>
        <v>0</v>
      </c>
      <c r="O78" s="12">
        <f t="shared" si="29"/>
        <v>11</v>
      </c>
    </row>
    <row r="79" spans="1:15" ht="15.95" customHeight="1" x14ac:dyDescent="0.25">
      <c r="A79" s="20" t="s">
        <v>121</v>
      </c>
      <c r="B79" s="21" t="s">
        <v>169</v>
      </c>
      <c r="C79" s="28"/>
      <c r="D79" s="21">
        <f>SUM(D48:D78)</f>
        <v>712.8</v>
      </c>
      <c r="E79" s="21">
        <f>SUM(E48:E78)</f>
        <v>13.799999999999995</v>
      </c>
      <c r="F79" s="21">
        <f>SUM(F48:F78)</f>
        <v>71.7</v>
      </c>
      <c r="G79" s="21">
        <f>SUM(G48:G78)</f>
        <v>627.30000000000007</v>
      </c>
      <c r="H79" s="24">
        <f>SUM(H49:H78)</f>
        <v>0</v>
      </c>
      <c r="I79" s="24">
        <f>SUM(I49:I78)</f>
        <v>0</v>
      </c>
      <c r="J79" s="24">
        <f>SUM(J49:J78)</f>
        <v>0</v>
      </c>
      <c r="K79" s="24">
        <f>SUM(K49:K78)</f>
        <v>0</v>
      </c>
      <c r="L79" s="21">
        <f>SUM(L48:L78)</f>
        <v>712.8</v>
      </c>
      <c r="M79" s="21">
        <f t="shared" ref="M79:O79" si="44">SUM(M48:M78)</f>
        <v>13.799999999999995</v>
      </c>
      <c r="N79" s="21">
        <f t="shared" si="44"/>
        <v>71.7</v>
      </c>
      <c r="O79" s="21">
        <f t="shared" si="44"/>
        <v>627.30000000000007</v>
      </c>
    </row>
    <row r="80" spans="1:15" ht="15.95" customHeight="1" x14ac:dyDescent="0.25">
      <c r="A80" s="37" t="s">
        <v>122</v>
      </c>
      <c r="B80" s="583" t="s">
        <v>63</v>
      </c>
      <c r="C80" s="583"/>
      <c r="D80" s="583"/>
      <c r="E80" s="583"/>
      <c r="F80" s="583"/>
      <c r="G80" s="583"/>
      <c r="H80" s="583"/>
      <c r="I80" s="583"/>
      <c r="J80" s="583"/>
      <c r="K80" s="583"/>
      <c r="L80" s="583"/>
      <c r="M80" s="583"/>
      <c r="N80" s="583"/>
      <c r="O80" s="583"/>
    </row>
    <row r="81" spans="1:15" ht="15" customHeight="1" x14ac:dyDescent="0.25">
      <c r="A81" s="37" t="s">
        <v>123</v>
      </c>
      <c r="B81" s="12" t="s">
        <v>7</v>
      </c>
      <c r="C81" s="95" t="s">
        <v>30</v>
      </c>
      <c r="D81" s="16">
        <f>E81+F81+G81</f>
        <v>1.3</v>
      </c>
      <c r="E81" s="16">
        <v>0.4</v>
      </c>
      <c r="F81" s="16">
        <v>0.9</v>
      </c>
      <c r="G81" s="16"/>
      <c r="H81" s="10">
        <f>I81+J81+K81</f>
        <v>0</v>
      </c>
      <c r="I81" s="10"/>
      <c r="J81" s="10"/>
      <c r="K81" s="10"/>
      <c r="L81" s="12">
        <f>M81+N81+O81</f>
        <v>1.3</v>
      </c>
      <c r="M81" s="12">
        <f>E81+I81</f>
        <v>0.4</v>
      </c>
      <c r="N81" s="12">
        <f>F81+J81</f>
        <v>0.9</v>
      </c>
      <c r="O81" s="12">
        <f>G81+K81</f>
        <v>0</v>
      </c>
    </row>
    <row r="82" spans="1:15" ht="15" customHeight="1" x14ac:dyDescent="0.25">
      <c r="A82" s="37" t="s">
        <v>124</v>
      </c>
      <c r="B82" s="12" t="s">
        <v>10</v>
      </c>
      <c r="C82" s="95" t="s">
        <v>30</v>
      </c>
      <c r="D82" s="16">
        <f t="shared" ref="D82:D93" si="45">E82+F82+G82</f>
        <v>0.8</v>
      </c>
      <c r="E82" s="16"/>
      <c r="F82" s="16">
        <v>0.8</v>
      </c>
      <c r="G82" s="16"/>
      <c r="H82" s="10">
        <f t="shared" ref="H82:H93" si="46">I82+J82+K82</f>
        <v>0</v>
      </c>
      <c r="I82" s="10"/>
      <c r="J82" s="10"/>
      <c r="K82" s="10"/>
      <c r="L82" s="12">
        <f t="shared" ref="L82:L93" si="47">M82+N82+O82</f>
        <v>0.8</v>
      </c>
      <c r="M82" s="12">
        <f t="shared" ref="M82:M93" si="48">E82+I82</f>
        <v>0</v>
      </c>
      <c r="N82" s="12">
        <f t="shared" ref="N82:N93" si="49">F82+J82</f>
        <v>0.8</v>
      </c>
      <c r="O82" s="12">
        <f t="shared" ref="O82:O93" si="50">G82+K82</f>
        <v>0</v>
      </c>
    </row>
    <row r="83" spans="1:15" ht="15" customHeight="1" x14ac:dyDescent="0.25">
      <c r="A83" s="37" t="s">
        <v>125</v>
      </c>
      <c r="B83" s="12" t="s">
        <v>11</v>
      </c>
      <c r="C83" s="95" t="s">
        <v>30</v>
      </c>
      <c r="D83" s="16">
        <f t="shared" si="45"/>
        <v>1.2</v>
      </c>
      <c r="E83" s="16"/>
      <c r="F83" s="16">
        <v>1.2</v>
      </c>
      <c r="G83" s="16"/>
      <c r="H83" s="10">
        <f t="shared" si="46"/>
        <v>0</v>
      </c>
      <c r="I83" s="10"/>
      <c r="J83" s="10"/>
      <c r="K83" s="10"/>
      <c r="L83" s="12">
        <f t="shared" si="47"/>
        <v>1.2</v>
      </c>
      <c r="M83" s="12">
        <f t="shared" si="48"/>
        <v>0</v>
      </c>
      <c r="N83" s="12">
        <f t="shared" si="49"/>
        <v>1.2</v>
      </c>
      <c r="O83" s="12">
        <f t="shared" si="50"/>
        <v>0</v>
      </c>
    </row>
    <row r="84" spans="1:15" ht="15" customHeight="1" x14ac:dyDescent="0.25">
      <c r="A84" s="37" t="s">
        <v>126</v>
      </c>
      <c r="B84" s="12" t="s">
        <v>15</v>
      </c>
      <c r="C84" s="95" t="s">
        <v>30</v>
      </c>
      <c r="D84" s="16">
        <f t="shared" si="45"/>
        <v>0.8</v>
      </c>
      <c r="E84" s="16"/>
      <c r="F84" s="16">
        <v>0.8</v>
      </c>
      <c r="G84" s="16"/>
      <c r="H84" s="10">
        <f t="shared" si="46"/>
        <v>0</v>
      </c>
      <c r="I84" s="10"/>
      <c r="J84" s="10"/>
      <c r="K84" s="10"/>
      <c r="L84" s="12">
        <f t="shared" si="47"/>
        <v>0.8</v>
      </c>
      <c r="M84" s="12">
        <f t="shared" si="48"/>
        <v>0</v>
      </c>
      <c r="N84" s="12">
        <f t="shared" si="49"/>
        <v>0.8</v>
      </c>
      <c r="O84" s="12">
        <f t="shared" si="50"/>
        <v>0</v>
      </c>
    </row>
    <row r="85" spans="1:15" ht="15" customHeight="1" x14ac:dyDescent="0.25">
      <c r="A85" s="37" t="s">
        <v>127</v>
      </c>
      <c r="B85" s="12" t="s">
        <v>16</v>
      </c>
      <c r="C85" s="95" t="s">
        <v>30</v>
      </c>
      <c r="D85" s="16">
        <f t="shared" si="45"/>
        <v>1.2</v>
      </c>
      <c r="E85" s="16">
        <v>0.3</v>
      </c>
      <c r="F85" s="16">
        <v>0.9</v>
      </c>
      <c r="G85" s="16"/>
      <c r="H85" s="10">
        <f t="shared" si="46"/>
        <v>0</v>
      </c>
      <c r="I85" s="10"/>
      <c r="J85" s="10"/>
      <c r="K85" s="10"/>
      <c r="L85" s="12">
        <f t="shared" ref="L85" si="51">M85+N85+O85</f>
        <v>1.2</v>
      </c>
      <c r="M85" s="12">
        <f t="shared" ref="M85" si="52">E85+I85</f>
        <v>0.3</v>
      </c>
      <c r="N85" s="12">
        <f t="shared" ref="N85" si="53">F85+J85</f>
        <v>0.9</v>
      </c>
      <c r="O85" s="12">
        <f t="shared" ref="O85" si="54">G85+K85</f>
        <v>0</v>
      </c>
    </row>
    <row r="86" spans="1:15" ht="15" customHeight="1" x14ac:dyDescent="0.25">
      <c r="A86" s="37" t="s">
        <v>128</v>
      </c>
      <c r="B86" s="12" t="s">
        <v>27</v>
      </c>
      <c r="C86" s="95" t="s">
        <v>30</v>
      </c>
      <c r="D86" s="16">
        <f t="shared" si="45"/>
        <v>29.599999999999998</v>
      </c>
      <c r="E86" s="16">
        <v>0.4</v>
      </c>
      <c r="F86" s="16">
        <v>26.7</v>
      </c>
      <c r="G86" s="16">
        <v>2.5</v>
      </c>
      <c r="H86" s="10">
        <f t="shared" si="46"/>
        <v>0</v>
      </c>
      <c r="I86" s="10"/>
      <c r="J86" s="10"/>
      <c r="K86" s="10"/>
      <c r="L86" s="12">
        <f t="shared" si="47"/>
        <v>29.599999999999998</v>
      </c>
      <c r="M86" s="12">
        <f t="shared" si="48"/>
        <v>0.4</v>
      </c>
      <c r="N86" s="12">
        <f t="shared" si="49"/>
        <v>26.7</v>
      </c>
      <c r="O86" s="12">
        <f t="shared" si="50"/>
        <v>2.5</v>
      </c>
    </row>
    <row r="87" spans="1:15" ht="15" customHeight="1" x14ac:dyDescent="0.25">
      <c r="A87" s="37" t="s">
        <v>129</v>
      </c>
      <c r="B87" s="12" t="s">
        <v>55</v>
      </c>
      <c r="C87" s="95" t="s">
        <v>30</v>
      </c>
      <c r="D87" s="16">
        <f t="shared" si="45"/>
        <v>5.4</v>
      </c>
      <c r="E87" s="16"/>
      <c r="F87" s="16">
        <v>5.4</v>
      </c>
      <c r="G87" s="16"/>
      <c r="H87" s="10">
        <f t="shared" si="46"/>
        <v>0</v>
      </c>
      <c r="I87" s="10"/>
      <c r="J87" s="10"/>
      <c r="K87" s="10"/>
      <c r="L87" s="12">
        <f t="shared" si="47"/>
        <v>5.4</v>
      </c>
      <c r="M87" s="12">
        <f t="shared" si="48"/>
        <v>0</v>
      </c>
      <c r="N87" s="12">
        <f t="shared" si="49"/>
        <v>5.4</v>
      </c>
      <c r="O87" s="12">
        <f t="shared" si="50"/>
        <v>0</v>
      </c>
    </row>
    <row r="88" spans="1:15" ht="15" customHeight="1" x14ac:dyDescent="0.25">
      <c r="A88" s="37" t="s">
        <v>155</v>
      </c>
      <c r="B88" s="12" t="s">
        <v>56</v>
      </c>
      <c r="C88" s="95" t="s">
        <v>30</v>
      </c>
      <c r="D88" s="16">
        <f t="shared" si="45"/>
        <v>4.2</v>
      </c>
      <c r="E88" s="16">
        <v>0.4</v>
      </c>
      <c r="F88" s="16">
        <v>3.8</v>
      </c>
      <c r="G88" s="16"/>
      <c r="H88" s="10">
        <f t="shared" si="46"/>
        <v>0</v>
      </c>
      <c r="I88" s="10"/>
      <c r="J88" s="10"/>
      <c r="K88" s="10"/>
      <c r="L88" s="12">
        <f t="shared" si="47"/>
        <v>4.2</v>
      </c>
      <c r="M88" s="12">
        <f t="shared" si="48"/>
        <v>0.4</v>
      </c>
      <c r="N88" s="12">
        <f t="shared" si="49"/>
        <v>3.8</v>
      </c>
      <c r="O88" s="12">
        <f t="shared" si="50"/>
        <v>0</v>
      </c>
    </row>
    <row r="89" spans="1:15" ht="15" customHeight="1" x14ac:dyDescent="0.25">
      <c r="A89" s="37" t="s">
        <v>130</v>
      </c>
      <c r="B89" s="12" t="s">
        <v>317</v>
      </c>
      <c r="C89" s="95" t="s">
        <v>30</v>
      </c>
      <c r="D89" s="16">
        <f t="shared" si="45"/>
        <v>1.6</v>
      </c>
      <c r="E89" s="16">
        <v>0.1</v>
      </c>
      <c r="F89" s="16">
        <v>1.5</v>
      </c>
      <c r="G89" s="16"/>
      <c r="H89" s="10">
        <f t="shared" si="46"/>
        <v>0</v>
      </c>
      <c r="I89" s="10"/>
      <c r="J89" s="10"/>
      <c r="K89" s="10"/>
      <c r="L89" s="12">
        <f t="shared" si="47"/>
        <v>1.6</v>
      </c>
      <c r="M89" s="12">
        <f t="shared" si="48"/>
        <v>0.1</v>
      </c>
      <c r="N89" s="12">
        <f t="shared" si="49"/>
        <v>1.5</v>
      </c>
      <c r="O89" s="12">
        <f t="shared" si="50"/>
        <v>0</v>
      </c>
    </row>
    <row r="90" spans="1:15" ht="15" customHeight="1" x14ac:dyDescent="0.25">
      <c r="A90" s="37" t="s">
        <v>131</v>
      </c>
      <c r="B90" s="12" t="s">
        <v>64</v>
      </c>
      <c r="C90" s="95" t="s">
        <v>30</v>
      </c>
      <c r="D90" s="16">
        <f t="shared" si="45"/>
        <v>1.2</v>
      </c>
      <c r="E90" s="16">
        <v>0.5</v>
      </c>
      <c r="F90" s="16">
        <v>0.7</v>
      </c>
      <c r="G90" s="16"/>
      <c r="H90" s="10">
        <f t="shared" si="46"/>
        <v>0</v>
      </c>
      <c r="I90" s="10"/>
      <c r="J90" s="10"/>
      <c r="K90" s="10"/>
      <c r="L90" s="12">
        <f t="shared" si="47"/>
        <v>1.2</v>
      </c>
      <c r="M90" s="12">
        <f t="shared" si="48"/>
        <v>0.5</v>
      </c>
      <c r="N90" s="12">
        <f t="shared" si="49"/>
        <v>0.7</v>
      </c>
      <c r="O90" s="12">
        <f t="shared" si="50"/>
        <v>0</v>
      </c>
    </row>
    <row r="91" spans="1:15" ht="15" customHeight="1" x14ac:dyDescent="0.25">
      <c r="A91" s="37" t="s">
        <v>132</v>
      </c>
      <c r="B91" s="12" t="s">
        <v>147</v>
      </c>
      <c r="C91" s="95" t="s">
        <v>30</v>
      </c>
      <c r="D91" s="16">
        <f t="shared" si="45"/>
        <v>1</v>
      </c>
      <c r="E91" s="16">
        <v>0.2</v>
      </c>
      <c r="F91" s="16">
        <v>0.8</v>
      </c>
      <c r="G91" s="16"/>
      <c r="H91" s="10">
        <f t="shared" si="46"/>
        <v>0</v>
      </c>
      <c r="I91" s="10"/>
      <c r="J91" s="10"/>
      <c r="K91" s="10"/>
      <c r="L91" s="12">
        <f t="shared" si="47"/>
        <v>1</v>
      </c>
      <c r="M91" s="12">
        <f t="shared" si="48"/>
        <v>0.2</v>
      </c>
      <c r="N91" s="12">
        <f t="shared" si="49"/>
        <v>0.8</v>
      </c>
      <c r="O91" s="12">
        <f t="shared" si="50"/>
        <v>0</v>
      </c>
    </row>
    <row r="92" spans="1:15" ht="15" customHeight="1" x14ac:dyDescent="0.25">
      <c r="A92" s="37" t="s">
        <v>133</v>
      </c>
      <c r="B92" s="12" t="s">
        <v>28</v>
      </c>
      <c r="C92" s="95" t="s">
        <v>30</v>
      </c>
      <c r="D92" s="16">
        <f t="shared" si="45"/>
        <v>3.5</v>
      </c>
      <c r="E92" s="16">
        <v>0.5</v>
      </c>
      <c r="F92" s="16">
        <v>3</v>
      </c>
      <c r="G92" s="16"/>
      <c r="H92" s="10">
        <f t="shared" si="46"/>
        <v>0</v>
      </c>
      <c r="I92" s="10"/>
      <c r="J92" s="10"/>
      <c r="K92" s="10"/>
      <c r="L92" s="12">
        <f t="shared" si="47"/>
        <v>3.5</v>
      </c>
      <c r="M92" s="12">
        <f t="shared" si="48"/>
        <v>0.5</v>
      </c>
      <c r="N92" s="12">
        <f t="shared" si="49"/>
        <v>3</v>
      </c>
      <c r="O92" s="12">
        <f t="shared" si="50"/>
        <v>0</v>
      </c>
    </row>
    <row r="93" spans="1:15" ht="15" customHeight="1" x14ac:dyDescent="0.25">
      <c r="A93" s="37" t="s">
        <v>134</v>
      </c>
      <c r="B93" s="12" t="s">
        <v>29</v>
      </c>
      <c r="C93" s="95" t="s">
        <v>30</v>
      </c>
      <c r="D93" s="16">
        <f t="shared" si="45"/>
        <v>24.3</v>
      </c>
      <c r="E93" s="16">
        <v>16.8</v>
      </c>
      <c r="F93" s="16">
        <v>7.5</v>
      </c>
      <c r="G93" s="16"/>
      <c r="H93" s="10">
        <f t="shared" si="46"/>
        <v>0</v>
      </c>
      <c r="I93" s="10"/>
      <c r="J93" s="10"/>
      <c r="K93" s="10"/>
      <c r="L93" s="12">
        <f t="shared" si="47"/>
        <v>24.3</v>
      </c>
      <c r="M93" s="12">
        <f t="shared" si="48"/>
        <v>16.8</v>
      </c>
      <c r="N93" s="12">
        <f t="shared" si="49"/>
        <v>7.5</v>
      </c>
      <c r="O93" s="12">
        <f t="shared" si="50"/>
        <v>0</v>
      </c>
    </row>
    <row r="94" spans="1:15" ht="15.95" customHeight="1" x14ac:dyDescent="0.25">
      <c r="A94" s="20" t="s">
        <v>135</v>
      </c>
      <c r="B94" s="21" t="s">
        <v>171</v>
      </c>
      <c r="C94" s="28"/>
      <c r="D94" s="23">
        <f t="shared" ref="D94:O94" si="55">SUM(D81:D93)</f>
        <v>76.100000000000009</v>
      </c>
      <c r="E94" s="23">
        <f t="shared" si="55"/>
        <v>19.600000000000001</v>
      </c>
      <c r="F94" s="23">
        <f t="shared" si="55"/>
        <v>54</v>
      </c>
      <c r="G94" s="23">
        <f t="shared" si="55"/>
        <v>2.5</v>
      </c>
      <c r="H94" s="24">
        <f t="shared" si="55"/>
        <v>0</v>
      </c>
      <c r="I94" s="24">
        <f t="shared" si="55"/>
        <v>0</v>
      </c>
      <c r="J94" s="24">
        <f t="shared" si="55"/>
        <v>0</v>
      </c>
      <c r="K94" s="24">
        <f t="shared" si="55"/>
        <v>0</v>
      </c>
      <c r="L94" s="21">
        <f t="shared" si="55"/>
        <v>76.100000000000009</v>
      </c>
      <c r="M94" s="21">
        <f t="shared" si="55"/>
        <v>19.600000000000001</v>
      </c>
      <c r="N94" s="21">
        <f t="shared" si="55"/>
        <v>54</v>
      </c>
      <c r="O94" s="21">
        <f t="shared" si="55"/>
        <v>2.5</v>
      </c>
    </row>
    <row r="95" spans="1:15" ht="15.95" customHeight="1" x14ac:dyDescent="0.25">
      <c r="A95" s="37" t="s">
        <v>136</v>
      </c>
      <c r="B95" s="572" t="s">
        <v>65</v>
      </c>
      <c r="C95" s="573"/>
      <c r="D95" s="573"/>
      <c r="E95" s="573"/>
      <c r="F95" s="573"/>
      <c r="G95" s="573"/>
      <c r="H95" s="573"/>
      <c r="I95" s="573"/>
      <c r="J95" s="573"/>
      <c r="K95" s="573"/>
      <c r="L95" s="573"/>
      <c r="M95" s="573"/>
      <c r="N95" s="573"/>
      <c r="O95" s="574"/>
    </row>
    <row r="96" spans="1:15" ht="15" customHeight="1" x14ac:dyDescent="0.25">
      <c r="A96" s="37" t="s">
        <v>156</v>
      </c>
      <c r="B96" s="11" t="s">
        <v>50</v>
      </c>
      <c r="C96" s="7" t="s">
        <v>24</v>
      </c>
      <c r="D96" s="8">
        <f>E96+F96+G96</f>
        <v>270</v>
      </c>
      <c r="E96" s="41"/>
      <c r="F96" s="41"/>
      <c r="G96" s="41">
        <v>270</v>
      </c>
      <c r="H96" s="10">
        <f>I96+J96+K96</f>
        <v>0</v>
      </c>
      <c r="I96" s="10"/>
      <c r="J96" s="10"/>
      <c r="K96" s="10"/>
      <c r="L96" s="12">
        <f>M96+N96+O96</f>
        <v>270</v>
      </c>
      <c r="M96" s="12">
        <f t="shared" ref="M96:O98" si="56">E96+I96</f>
        <v>0</v>
      </c>
      <c r="N96" s="12">
        <f t="shared" si="56"/>
        <v>0</v>
      </c>
      <c r="O96" s="12">
        <f t="shared" si="56"/>
        <v>270</v>
      </c>
    </row>
    <row r="97" spans="1:15" ht="15" customHeight="1" x14ac:dyDescent="0.25">
      <c r="A97" s="37" t="s">
        <v>137</v>
      </c>
      <c r="B97" s="12" t="s">
        <v>51</v>
      </c>
      <c r="C97" s="15" t="s">
        <v>24</v>
      </c>
      <c r="D97" s="16">
        <f>E97+F97+G97</f>
        <v>58</v>
      </c>
      <c r="E97" s="16"/>
      <c r="F97" s="16"/>
      <c r="G97" s="16">
        <v>58</v>
      </c>
      <c r="H97" s="10">
        <f>I97+J97+K97</f>
        <v>0</v>
      </c>
      <c r="I97" s="10"/>
      <c r="J97" s="10"/>
      <c r="K97" s="10"/>
      <c r="L97" s="12">
        <f>M97+N97+O97</f>
        <v>58</v>
      </c>
      <c r="M97" s="12">
        <f t="shared" si="56"/>
        <v>0</v>
      </c>
      <c r="N97" s="12">
        <f t="shared" si="56"/>
        <v>0</v>
      </c>
      <c r="O97" s="12">
        <f t="shared" si="56"/>
        <v>58</v>
      </c>
    </row>
    <row r="98" spans="1:15" s="36" customFormat="1" ht="15" customHeight="1" x14ac:dyDescent="0.25">
      <c r="A98" s="37" t="s">
        <v>175</v>
      </c>
      <c r="B98" s="12" t="s">
        <v>66</v>
      </c>
      <c r="C98" s="30" t="s">
        <v>24</v>
      </c>
      <c r="D98" s="16">
        <f>E98+F98+G98</f>
        <v>0.6</v>
      </c>
      <c r="E98" s="16"/>
      <c r="F98" s="16"/>
      <c r="G98" s="16">
        <v>0.6</v>
      </c>
      <c r="H98" s="10">
        <f>I98+J98+K98</f>
        <v>0</v>
      </c>
      <c r="I98" s="10"/>
      <c r="J98" s="10"/>
      <c r="K98" s="10"/>
      <c r="L98" s="12">
        <f>M98+N98+O98</f>
        <v>0.6</v>
      </c>
      <c r="M98" s="12">
        <f t="shared" si="56"/>
        <v>0</v>
      </c>
      <c r="N98" s="12">
        <f t="shared" si="56"/>
        <v>0</v>
      </c>
      <c r="O98" s="12">
        <f t="shared" si="56"/>
        <v>0.6</v>
      </c>
    </row>
    <row r="99" spans="1:15" ht="15" customHeight="1" x14ac:dyDescent="0.25">
      <c r="A99" s="37" t="s">
        <v>176</v>
      </c>
      <c r="B99" s="12" t="s">
        <v>356</v>
      </c>
      <c r="C99" s="15" t="s">
        <v>24</v>
      </c>
      <c r="D99" s="16">
        <f>E99+F99+G99</f>
        <v>31</v>
      </c>
      <c r="E99" s="42">
        <v>0.1</v>
      </c>
      <c r="F99" s="42"/>
      <c r="G99" s="42">
        <v>30.9</v>
      </c>
      <c r="H99" s="10">
        <f>I99+J99+K99</f>
        <v>0</v>
      </c>
      <c r="I99" s="10"/>
      <c r="J99" s="10"/>
      <c r="K99" s="10"/>
      <c r="L99" s="12">
        <f>M99+N99+O99</f>
        <v>31</v>
      </c>
      <c r="M99" s="12">
        <f t="shared" ref="M99" si="57">E99+I99</f>
        <v>0.1</v>
      </c>
      <c r="N99" s="12">
        <f t="shared" ref="N99" si="58">F99+J99</f>
        <v>0</v>
      </c>
      <c r="O99" s="12">
        <f t="shared" ref="O99" si="59">G99+K99</f>
        <v>30.9</v>
      </c>
    </row>
    <row r="100" spans="1:15" ht="15.95" customHeight="1" x14ac:dyDescent="0.25">
      <c r="A100" s="20" t="s">
        <v>177</v>
      </c>
      <c r="B100" s="43" t="s">
        <v>172</v>
      </c>
      <c r="C100" s="25"/>
      <c r="D100" s="23">
        <f t="shared" ref="D100:L100" si="60">SUM(D96:D99)</f>
        <v>359.6</v>
      </c>
      <c r="E100" s="23">
        <f t="shared" si="60"/>
        <v>0.1</v>
      </c>
      <c r="F100" s="23">
        <f t="shared" si="60"/>
        <v>0</v>
      </c>
      <c r="G100" s="23">
        <f t="shared" si="60"/>
        <v>359.5</v>
      </c>
      <c r="H100" s="24">
        <f t="shared" si="60"/>
        <v>0</v>
      </c>
      <c r="I100" s="24">
        <f t="shared" si="60"/>
        <v>0</v>
      </c>
      <c r="J100" s="24">
        <f t="shared" si="60"/>
        <v>0</v>
      </c>
      <c r="K100" s="24">
        <f t="shared" si="60"/>
        <v>0</v>
      </c>
      <c r="L100" s="21">
        <f t="shared" si="60"/>
        <v>359.6</v>
      </c>
      <c r="M100" s="21">
        <f t="shared" ref="M100:O100" si="61">SUM(M96:M99)</f>
        <v>0.1</v>
      </c>
      <c r="N100" s="21">
        <f t="shared" si="61"/>
        <v>0</v>
      </c>
      <c r="O100" s="21">
        <f t="shared" si="61"/>
        <v>359.5</v>
      </c>
    </row>
    <row r="101" spans="1:15" ht="15.95" customHeight="1" x14ac:dyDescent="0.25">
      <c r="A101" s="20" t="s">
        <v>178</v>
      </c>
      <c r="B101" s="44" t="s">
        <v>164</v>
      </c>
      <c r="C101" s="45"/>
      <c r="D101" s="46">
        <f t="shared" ref="D101:O101" si="62">D30+D43+D47+D79+D94+D100</f>
        <v>1337.9</v>
      </c>
      <c r="E101" s="46">
        <f t="shared" si="62"/>
        <v>212.39999999999995</v>
      </c>
      <c r="F101" s="46">
        <f t="shared" si="62"/>
        <v>136.19999999999999</v>
      </c>
      <c r="G101" s="46">
        <f t="shared" si="62"/>
        <v>989.30000000000007</v>
      </c>
      <c r="H101" s="47">
        <f t="shared" si="62"/>
        <v>0</v>
      </c>
      <c r="I101" s="47">
        <f t="shared" si="62"/>
        <v>0</v>
      </c>
      <c r="J101" s="47">
        <f t="shared" si="62"/>
        <v>0</v>
      </c>
      <c r="K101" s="47">
        <f t="shared" si="62"/>
        <v>0</v>
      </c>
      <c r="L101" s="48">
        <f t="shared" si="62"/>
        <v>1337.9</v>
      </c>
      <c r="M101" s="48">
        <f t="shared" si="62"/>
        <v>212.39999999999995</v>
      </c>
      <c r="N101" s="48">
        <f t="shared" si="62"/>
        <v>136.19999999999999</v>
      </c>
      <c r="O101" s="48">
        <f t="shared" si="62"/>
        <v>989.30000000000007</v>
      </c>
    </row>
    <row r="102" spans="1:15" x14ac:dyDescent="0.25">
      <c r="A102" s="54"/>
      <c r="B102" s="49"/>
      <c r="C102" s="50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</row>
    <row r="103" spans="1:15" x14ac:dyDescent="0.25">
      <c r="A103" s="6"/>
      <c r="B103" s="6"/>
      <c r="C103" s="51"/>
      <c r="D103" s="369"/>
      <c r="E103" s="369"/>
      <c r="F103" s="369"/>
      <c r="G103" s="369"/>
    </row>
    <row r="104" spans="1:15" x14ac:dyDescent="0.25">
      <c r="A104" s="6"/>
      <c r="B104" s="6"/>
      <c r="C104" s="51"/>
      <c r="D104" s="231">
        <v>1337.9</v>
      </c>
      <c r="E104" s="231">
        <v>212.4</v>
      </c>
      <c r="F104" s="231">
        <v>136.19999999999999</v>
      </c>
      <c r="G104" s="231">
        <v>989.3</v>
      </c>
    </row>
    <row r="105" spans="1:15" x14ac:dyDescent="0.25">
      <c r="A105" s="6"/>
      <c r="B105" s="6"/>
      <c r="C105" s="51"/>
      <c r="D105" s="6"/>
      <c r="E105" s="6"/>
      <c r="F105" s="6"/>
      <c r="G105" s="6"/>
    </row>
    <row r="106" spans="1:15" x14ac:dyDescent="0.25">
      <c r="A106" s="6"/>
      <c r="B106" s="6"/>
      <c r="C106" s="51"/>
      <c r="D106" s="6"/>
      <c r="E106" s="6"/>
      <c r="F106" s="6"/>
      <c r="G106" s="6"/>
    </row>
    <row r="107" spans="1:15" x14ac:dyDescent="0.25">
      <c r="A107" s="6"/>
      <c r="B107" s="6"/>
      <c r="C107" s="51"/>
      <c r="D107" s="6"/>
      <c r="E107" s="6"/>
      <c r="F107" s="6"/>
      <c r="G107" s="6"/>
    </row>
    <row r="108" spans="1:15" x14ac:dyDescent="0.25">
      <c r="A108" s="6"/>
      <c r="B108" s="6"/>
      <c r="C108" s="51"/>
      <c r="D108" s="6"/>
      <c r="E108" s="6"/>
      <c r="F108" s="6"/>
      <c r="G108" s="6"/>
    </row>
    <row r="109" spans="1:15" x14ac:dyDescent="0.25">
      <c r="A109" s="6"/>
      <c r="B109" s="6"/>
      <c r="C109" s="51"/>
      <c r="D109" s="6"/>
      <c r="E109" s="6"/>
      <c r="F109" s="6"/>
      <c r="G109" s="6"/>
    </row>
    <row r="110" spans="1:15" x14ac:dyDescent="0.25">
      <c r="A110" s="6"/>
      <c r="B110" s="6"/>
      <c r="C110" s="51"/>
      <c r="D110" s="6"/>
      <c r="E110" s="6"/>
      <c r="F110" s="6"/>
      <c r="G110" s="6"/>
    </row>
    <row r="111" spans="1:15" x14ac:dyDescent="0.25">
      <c r="A111" s="6"/>
      <c r="B111" s="6"/>
      <c r="C111" s="51"/>
      <c r="D111" s="6"/>
      <c r="E111" s="6"/>
      <c r="F111" s="6"/>
      <c r="G111" s="6"/>
    </row>
    <row r="112" spans="1:15" x14ac:dyDescent="0.25">
      <c r="A112" s="6"/>
      <c r="B112" s="6"/>
      <c r="C112" s="51"/>
      <c r="D112" s="6"/>
      <c r="E112" s="6"/>
      <c r="F112" s="6"/>
      <c r="G112" s="6"/>
    </row>
    <row r="113" spans="1:7" x14ac:dyDescent="0.25">
      <c r="A113" s="6"/>
      <c r="B113" s="6"/>
      <c r="C113" s="51"/>
      <c r="D113" s="6"/>
      <c r="E113" s="6"/>
      <c r="F113" s="6"/>
      <c r="G113" s="6"/>
    </row>
    <row r="114" spans="1:7" x14ac:dyDescent="0.25">
      <c r="A114" s="6"/>
      <c r="B114" s="6"/>
      <c r="C114" s="51"/>
      <c r="D114" s="6"/>
      <c r="E114" s="6"/>
      <c r="F114" s="6"/>
      <c r="G114" s="6"/>
    </row>
    <row r="115" spans="1:7" x14ac:dyDescent="0.25">
      <c r="A115" s="6"/>
      <c r="B115" s="6"/>
      <c r="C115" s="51"/>
      <c r="D115" s="6"/>
      <c r="E115" s="6"/>
      <c r="F115" s="6"/>
      <c r="G115" s="6"/>
    </row>
    <row r="116" spans="1:7" x14ac:dyDescent="0.25">
      <c r="A116" s="6"/>
      <c r="B116" s="6"/>
      <c r="C116" s="51"/>
      <c r="D116" s="6"/>
      <c r="E116" s="6"/>
      <c r="F116" s="6"/>
      <c r="G116" s="6"/>
    </row>
    <row r="117" spans="1:7" x14ac:dyDescent="0.25">
      <c r="A117" s="6"/>
      <c r="B117" s="6"/>
      <c r="C117" s="51"/>
      <c r="D117" s="6"/>
      <c r="E117" s="6"/>
      <c r="F117" s="6"/>
      <c r="G117" s="6"/>
    </row>
    <row r="118" spans="1:7" x14ac:dyDescent="0.25">
      <c r="A118" s="6"/>
      <c r="B118" s="6"/>
      <c r="C118" s="51"/>
      <c r="D118" s="6"/>
      <c r="E118" s="6"/>
      <c r="F118" s="6"/>
      <c r="G118" s="6"/>
    </row>
    <row r="119" spans="1:7" x14ac:dyDescent="0.25">
      <c r="A119" s="6"/>
      <c r="B119" s="6"/>
      <c r="C119" s="51"/>
      <c r="D119" s="6"/>
      <c r="E119" s="6"/>
      <c r="F119" s="6"/>
      <c r="G119" s="6"/>
    </row>
    <row r="120" spans="1:7" x14ac:dyDescent="0.25">
      <c r="A120" s="6"/>
      <c r="B120" s="6"/>
      <c r="C120" s="51"/>
      <c r="D120" s="6"/>
      <c r="E120" s="6"/>
      <c r="F120" s="6"/>
      <c r="G120" s="6"/>
    </row>
    <row r="121" spans="1:7" x14ac:dyDescent="0.25">
      <c r="A121" s="6"/>
      <c r="B121" s="6"/>
      <c r="C121" s="51"/>
      <c r="D121" s="6"/>
      <c r="E121" s="6"/>
      <c r="F121" s="6"/>
      <c r="G121" s="6"/>
    </row>
    <row r="122" spans="1:7" x14ac:dyDescent="0.25">
      <c r="A122" s="6"/>
      <c r="B122" s="6"/>
      <c r="C122" s="51"/>
      <c r="D122" s="6"/>
      <c r="E122" s="6"/>
      <c r="F122" s="6"/>
      <c r="G122" s="6"/>
    </row>
    <row r="123" spans="1:7" x14ac:dyDescent="0.25">
      <c r="A123" s="6"/>
      <c r="B123" s="6"/>
      <c r="C123" s="51"/>
      <c r="D123" s="6"/>
      <c r="E123" s="6"/>
      <c r="F123" s="6"/>
      <c r="G123" s="6"/>
    </row>
    <row r="124" spans="1:7" x14ac:dyDescent="0.25">
      <c r="A124" s="6"/>
      <c r="B124" s="6"/>
      <c r="C124" s="51"/>
      <c r="D124" s="6"/>
      <c r="E124" s="6"/>
      <c r="F124" s="6"/>
      <c r="G124" s="6"/>
    </row>
    <row r="125" spans="1:7" x14ac:dyDescent="0.25">
      <c r="A125" s="6"/>
      <c r="B125" s="6"/>
      <c r="C125" s="51"/>
      <c r="D125" s="6"/>
      <c r="E125" s="6"/>
      <c r="F125" s="6"/>
      <c r="G125" s="6"/>
    </row>
    <row r="126" spans="1:7" x14ac:dyDescent="0.25">
      <c r="A126" s="6"/>
      <c r="B126" s="6"/>
      <c r="C126" s="51"/>
      <c r="D126" s="6"/>
      <c r="E126" s="6"/>
      <c r="F126" s="6"/>
      <c r="G126" s="6"/>
    </row>
    <row r="127" spans="1:7" x14ac:dyDescent="0.25">
      <c r="A127" s="6"/>
      <c r="B127" s="6"/>
      <c r="C127" s="51"/>
      <c r="D127" s="6"/>
      <c r="E127" s="6"/>
      <c r="F127" s="6"/>
      <c r="G127" s="6"/>
    </row>
    <row r="128" spans="1:7" x14ac:dyDescent="0.25">
      <c r="A128" s="6"/>
      <c r="B128" s="6"/>
      <c r="C128" s="51"/>
      <c r="D128" s="6"/>
      <c r="E128" s="6"/>
      <c r="F128" s="6"/>
      <c r="G128" s="6"/>
    </row>
    <row r="129" spans="1:7" x14ac:dyDescent="0.25">
      <c r="A129" s="6"/>
      <c r="B129" s="6"/>
      <c r="C129" s="51"/>
      <c r="D129" s="6"/>
      <c r="E129" s="6"/>
      <c r="F129" s="6"/>
      <c r="G129" s="6"/>
    </row>
    <row r="130" spans="1:7" x14ac:dyDescent="0.25">
      <c r="A130" s="6"/>
      <c r="B130" s="6"/>
      <c r="C130" s="51"/>
      <c r="D130" s="6"/>
      <c r="E130" s="6"/>
      <c r="F130" s="6"/>
      <c r="G130" s="6"/>
    </row>
    <row r="131" spans="1:7" x14ac:dyDescent="0.25">
      <c r="A131" s="6"/>
      <c r="B131" s="6"/>
      <c r="C131" s="51"/>
      <c r="D131" s="6"/>
      <c r="E131" s="6"/>
      <c r="F131" s="6"/>
      <c r="G131" s="6"/>
    </row>
    <row r="132" spans="1:7" x14ac:dyDescent="0.25">
      <c r="A132" s="6"/>
      <c r="B132" s="6"/>
      <c r="C132" s="51"/>
      <c r="D132" s="6"/>
      <c r="E132" s="6"/>
      <c r="F132" s="6"/>
      <c r="G132" s="6"/>
    </row>
    <row r="133" spans="1:7" x14ac:dyDescent="0.25">
      <c r="A133" s="6"/>
      <c r="B133" s="6"/>
      <c r="C133" s="51"/>
      <c r="D133" s="6"/>
      <c r="E133" s="6"/>
      <c r="F133" s="6"/>
      <c r="G133" s="6"/>
    </row>
    <row r="134" spans="1:7" x14ac:dyDescent="0.25">
      <c r="A134" s="6"/>
      <c r="B134" s="6"/>
      <c r="C134" s="51"/>
      <c r="D134" s="6"/>
      <c r="E134" s="6"/>
      <c r="F134" s="6"/>
      <c r="G134" s="6"/>
    </row>
    <row r="135" spans="1:7" x14ac:dyDescent="0.25">
      <c r="A135" s="6"/>
      <c r="B135" s="6"/>
      <c r="C135" s="51"/>
      <c r="D135" s="6"/>
      <c r="E135" s="6"/>
      <c r="F135" s="6"/>
      <c r="G135" s="6"/>
    </row>
    <row r="136" spans="1:7" x14ac:dyDescent="0.25">
      <c r="A136" s="6"/>
      <c r="B136" s="6"/>
      <c r="C136" s="51"/>
      <c r="D136" s="6"/>
      <c r="E136" s="6"/>
      <c r="F136" s="6"/>
      <c r="G136" s="6"/>
    </row>
    <row r="137" spans="1:7" x14ac:dyDescent="0.25">
      <c r="A137" s="6"/>
      <c r="B137" s="6"/>
      <c r="C137" s="51"/>
      <c r="D137" s="6"/>
      <c r="E137" s="6"/>
      <c r="F137" s="6"/>
      <c r="G137" s="6"/>
    </row>
    <row r="138" spans="1:7" x14ac:dyDescent="0.25">
      <c r="A138" s="6"/>
      <c r="B138" s="6"/>
      <c r="C138" s="51"/>
      <c r="D138" s="6"/>
      <c r="E138" s="6"/>
      <c r="F138" s="6"/>
      <c r="G138" s="6"/>
    </row>
    <row r="139" spans="1:7" x14ac:dyDescent="0.25">
      <c r="A139" s="6"/>
      <c r="B139" s="6"/>
      <c r="C139" s="51"/>
      <c r="D139" s="6"/>
      <c r="E139" s="6"/>
      <c r="F139" s="6"/>
      <c r="G139" s="6"/>
    </row>
    <row r="140" spans="1:7" x14ac:dyDescent="0.25">
      <c r="A140" s="6"/>
      <c r="B140" s="6"/>
      <c r="C140" s="51"/>
      <c r="D140" s="6"/>
      <c r="E140" s="6"/>
      <c r="F140" s="6"/>
      <c r="G140" s="6"/>
    </row>
    <row r="141" spans="1:7" x14ac:dyDescent="0.25">
      <c r="A141" s="6"/>
      <c r="B141" s="6"/>
      <c r="C141" s="51"/>
      <c r="D141" s="6"/>
      <c r="E141" s="6"/>
      <c r="F141" s="6"/>
      <c r="G141" s="6"/>
    </row>
    <row r="142" spans="1:7" x14ac:dyDescent="0.25">
      <c r="A142" s="6"/>
      <c r="B142" s="6"/>
      <c r="C142" s="51"/>
      <c r="D142" s="6"/>
      <c r="E142" s="6"/>
      <c r="F142" s="6"/>
      <c r="G142" s="6"/>
    </row>
    <row r="143" spans="1:7" x14ac:dyDescent="0.25">
      <c r="A143" s="6"/>
      <c r="B143" s="6"/>
      <c r="C143" s="51"/>
      <c r="D143" s="6"/>
      <c r="E143" s="6"/>
      <c r="F143" s="6"/>
      <c r="G143" s="6"/>
    </row>
    <row r="144" spans="1:7" x14ac:dyDescent="0.25">
      <c r="A144" s="6"/>
      <c r="B144" s="6"/>
      <c r="C144" s="51"/>
      <c r="D144" s="6"/>
      <c r="E144" s="6"/>
      <c r="F144" s="6"/>
      <c r="G144" s="6"/>
    </row>
    <row r="145" spans="1:7" x14ac:dyDescent="0.25">
      <c r="A145" s="6"/>
      <c r="B145" s="6"/>
      <c r="C145" s="51"/>
      <c r="D145" s="6"/>
      <c r="E145" s="6"/>
      <c r="F145" s="6"/>
      <c r="G145" s="6"/>
    </row>
    <row r="146" spans="1:7" x14ac:dyDescent="0.25">
      <c r="A146" s="6"/>
      <c r="B146" s="6"/>
      <c r="C146" s="51"/>
      <c r="D146" s="6"/>
      <c r="E146" s="6"/>
      <c r="F146" s="6"/>
      <c r="G146" s="6"/>
    </row>
    <row r="147" spans="1:7" x14ac:dyDescent="0.25">
      <c r="A147" s="6"/>
      <c r="B147" s="6"/>
      <c r="C147" s="51"/>
      <c r="D147" s="6"/>
      <c r="E147" s="6"/>
      <c r="F147" s="6"/>
      <c r="G147" s="6"/>
    </row>
    <row r="148" spans="1:7" x14ac:dyDescent="0.25">
      <c r="A148" s="6"/>
      <c r="B148" s="6"/>
      <c r="C148" s="51"/>
      <c r="D148" s="6"/>
      <c r="E148" s="6"/>
      <c r="F148" s="6"/>
      <c r="G148" s="6"/>
    </row>
    <row r="149" spans="1:7" x14ac:dyDescent="0.25">
      <c r="A149" s="6"/>
      <c r="B149" s="6"/>
      <c r="C149" s="51"/>
      <c r="D149" s="6"/>
      <c r="E149" s="6"/>
      <c r="F149" s="6"/>
      <c r="G149" s="6"/>
    </row>
    <row r="150" spans="1:7" x14ac:dyDescent="0.25">
      <c r="A150" s="6"/>
      <c r="B150" s="6"/>
      <c r="C150" s="51"/>
      <c r="D150" s="6"/>
      <c r="E150" s="6"/>
      <c r="F150" s="6"/>
      <c r="G150" s="6"/>
    </row>
    <row r="151" spans="1:7" x14ac:dyDescent="0.25">
      <c r="A151" s="6"/>
      <c r="B151" s="6"/>
      <c r="C151" s="51"/>
      <c r="D151" s="6"/>
      <c r="E151" s="6"/>
      <c r="F151" s="6"/>
      <c r="G151" s="6"/>
    </row>
    <row r="152" spans="1:7" x14ac:dyDescent="0.25">
      <c r="A152" s="6"/>
      <c r="B152" s="6"/>
      <c r="C152" s="51"/>
      <c r="D152" s="6"/>
      <c r="E152" s="6"/>
      <c r="F152" s="6"/>
      <c r="G152" s="6"/>
    </row>
    <row r="153" spans="1:7" x14ac:dyDescent="0.25">
      <c r="A153" s="6"/>
      <c r="B153" s="6"/>
      <c r="C153" s="51"/>
      <c r="D153" s="6"/>
      <c r="E153" s="6"/>
      <c r="F153" s="6"/>
      <c r="G153" s="6"/>
    </row>
    <row r="154" spans="1:7" x14ac:dyDescent="0.25">
      <c r="A154" s="6"/>
      <c r="B154" s="6"/>
      <c r="C154" s="51"/>
      <c r="D154" s="6"/>
      <c r="E154" s="6"/>
      <c r="F154" s="6"/>
      <c r="G154" s="6"/>
    </row>
    <row r="155" spans="1:7" x14ac:dyDescent="0.25">
      <c r="A155" s="6"/>
      <c r="B155" s="6"/>
      <c r="C155" s="51"/>
      <c r="D155" s="6"/>
      <c r="E155" s="6"/>
      <c r="F155" s="6"/>
      <c r="G155" s="6"/>
    </row>
    <row r="156" spans="1:7" x14ac:dyDescent="0.25">
      <c r="A156" s="6"/>
      <c r="B156" s="6"/>
      <c r="C156" s="51"/>
      <c r="D156" s="6"/>
      <c r="E156" s="6"/>
      <c r="F156" s="6"/>
      <c r="G156" s="6"/>
    </row>
    <row r="157" spans="1:7" x14ac:dyDescent="0.25">
      <c r="A157" s="6"/>
      <c r="B157" s="6"/>
      <c r="C157" s="51"/>
      <c r="D157" s="6"/>
      <c r="E157" s="6"/>
      <c r="F157" s="6"/>
      <c r="G157" s="6"/>
    </row>
    <row r="158" spans="1:7" x14ac:dyDescent="0.25">
      <c r="A158" s="6"/>
      <c r="B158" s="6"/>
      <c r="C158" s="51"/>
      <c r="D158" s="6"/>
      <c r="E158" s="6"/>
      <c r="F158" s="6"/>
      <c r="G158" s="6"/>
    </row>
    <row r="159" spans="1:7" x14ac:dyDescent="0.25">
      <c r="A159" s="6"/>
      <c r="B159" s="6"/>
      <c r="C159" s="51"/>
      <c r="D159" s="6"/>
      <c r="E159" s="6"/>
      <c r="F159" s="6"/>
      <c r="G159" s="6"/>
    </row>
    <row r="160" spans="1:7" x14ac:dyDescent="0.25">
      <c r="A160" s="6"/>
      <c r="B160" s="6"/>
      <c r="C160" s="51"/>
      <c r="D160" s="6"/>
      <c r="E160" s="6"/>
      <c r="F160" s="6"/>
      <c r="G160" s="6"/>
    </row>
    <row r="161" spans="1:7" x14ac:dyDescent="0.25">
      <c r="A161" s="6"/>
      <c r="B161" s="6"/>
      <c r="C161" s="51"/>
      <c r="D161" s="6"/>
      <c r="E161" s="6"/>
      <c r="F161" s="6"/>
      <c r="G161" s="6"/>
    </row>
    <row r="162" spans="1:7" x14ac:dyDescent="0.25">
      <c r="A162" s="6"/>
      <c r="B162" s="6"/>
      <c r="C162" s="51"/>
      <c r="D162" s="6"/>
      <c r="E162" s="6"/>
      <c r="F162" s="6"/>
      <c r="G162" s="6"/>
    </row>
    <row r="163" spans="1:7" x14ac:dyDescent="0.25">
      <c r="A163" s="6"/>
      <c r="B163" s="6"/>
      <c r="C163" s="51"/>
      <c r="D163" s="6"/>
      <c r="E163" s="6"/>
      <c r="F163" s="6"/>
      <c r="G163" s="6"/>
    </row>
    <row r="164" spans="1:7" x14ac:dyDescent="0.25">
      <c r="A164" s="6"/>
      <c r="B164" s="6"/>
      <c r="C164" s="51"/>
      <c r="D164" s="6"/>
      <c r="E164" s="6"/>
      <c r="F164" s="6"/>
      <c r="G164" s="6"/>
    </row>
    <row r="165" spans="1:7" x14ac:dyDescent="0.25">
      <c r="A165" s="6"/>
      <c r="B165" s="6"/>
      <c r="C165" s="51"/>
      <c r="D165" s="6"/>
      <c r="E165" s="6"/>
      <c r="F165" s="6"/>
      <c r="G165" s="6"/>
    </row>
    <row r="166" spans="1:7" x14ac:dyDescent="0.25">
      <c r="A166" s="6"/>
      <c r="B166" s="6"/>
      <c r="C166" s="51"/>
      <c r="D166" s="6"/>
      <c r="E166" s="6"/>
      <c r="F166" s="6"/>
      <c r="G166" s="6"/>
    </row>
    <row r="167" spans="1:7" x14ac:dyDescent="0.25">
      <c r="A167" s="6"/>
      <c r="B167" s="6"/>
      <c r="C167" s="51"/>
      <c r="D167" s="6"/>
      <c r="E167" s="6"/>
      <c r="F167" s="6"/>
      <c r="G167" s="6"/>
    </row>
    <row r="168" spans="1:7" x14ac:dyDescent="0.25">
      <c r="A168" s="6"/>
      <c r="B168" s="6"/>
      <c r="C168" s="51"/>
      <c r="D168" s="6"/>
      <c r="E168" s="6"/>
      <c r="F168" s="6"/>
      <c r="G168" s="6"/>
    </row>
    <row r="169" spans="1:7" x14ac:dyDescent="0.25">
      <c r="A169" s="6"/>
      <c r="B169" s="6"/>
      <c r="C169" s="51"/>
      <c r="D169" s="6"/>
      <c r="E169" s="6"/>
      <c r="F169" s="6"/>
      <c r="G169" s="6"/>
    </row>
    <row r="170" spans="1:7" x14ac:dyDescent="0.25">
      <c r="A170" s="6"/>
      <c r="B170" s="6"/>
      <c r="C170" s="51"/>
      <c r="D170" s="6"/>
      <c r="E170" s="6"/>
      <c r="F170" s="6"/>
      <c r="G170" s="6"/>
    </row>
    <row r="171" spans="1:7" x14ac:dyDescent="0.25">
      <c r="A171" s="6"/>
      <c r="B171" s="6"/>
      <c r="C171" s="51"/>
      <c r="D171" s="6"/>
      <c r="E171" s="6"/>
      <c r="F171" s="6"/>
      <c r="G171" s="6"/>
    </row>
    <row r="172" spans="1:7" x14ac:dyDescent="0.25">
      <c r="A172" s="6"/>
      <c r="B172" s="6"/>
      <c r="C172" s="51"/>
      <c r="D172" s="6"/>
      <c r="E172" s="6"/>
      <c r="F172" s="6"/>
      <c r="G172" s="6"/>
    </row>
    <row r="173" spans="1:7" x14ac:dyDescent="0.25">
      <c r="A173" s="6"/>
      <c r="B173" s="6"/>
      <c r="C173" s="51"/>
      <c r="D173" s="6"/>
      <c r="E173" s="6"/>
      <c r="F173" s="6"/>
      <c r="G173" s="6"/>
    </row>
    <row r="174" spans="1:7" x14ac:dyDescent="0.25">
      <c r="A174" s="6"/>
      <c r="B174" s="6"/>
      <c r="C174" s="51"/>
      <c r="D174" s="6"/>
      <c r="E174" s="6"/>
      <c r="F174" s="6"/>
      <c r="G174" s="6"/>
    </row>
    <row r="175" spans="1:7" x14ac:dyDescent="0.25">
      <c r="A175" s="6"/>
      <c r="B175" s="6"/>
      <c r="C175" s="51"/>
      <c r="D175" s="6"/>
      <c r="E175" s="6"/>
      <c r="F175" s="6"/>
      <c r="G175" s="6"/>
    </row>
    <row r="176" spans="1:7" x14ac:dyDescent="0.25">
      <c r="A176" s="6"/>
      <c r="B176" s="6"/>
      <c r="C176" s="51"/>
      <c r="D176" s="6"/>
      <c r="E176" s="6"/>
      <c r="F176" s="6"/>
      <c r="G176" s="6"/>
    </row>
    <row r="177" spans="1:7" x14ac:dyDescent="0.25">
      <c r="A177" s="6"/>
      <c r="B177" s="6"/>
      <c r="C177" s="51"/>
      <c r="D177" s="6"/>
      <c r="E177" s="6"/>
      <c r="F177" s="6"/>
      <c r="G177" s="6"/>
    </row>
    <row r="178" spans="1:7" x14ac:dyDescent="0.25">
      <c r="A178" s="6"/>
      <c r="B178" s="6"/>
      <c r="C178" s="51"/>
      <c r="D178" s="6"/>
      <c r="E178" s="6"/>
      <c r="F178" s="6"/>
      <c r="G178" s="6"/>
    </row>
    <row r="179" spans="1:7" x14ac:dyDescent="0.25">
      <c r="A179" s="6"/>
      <c r="B179" s="6"/>
      <c r="C179" s="51"/>
      <c r="D179" s="6"/>
      <c r="E179" s="6"/>
      <c r="F179" s="6"/>
      <c r="G179" s="6"/>
    </row>
    <row r="180" spans="1:7" x14ac:dyDescent="0.25">
      <c r="A180" s="6"/>
      <c r="B180" s="6"/>
      <c r="C180" s="51"/>
      <c r="D180" s="6"/>
      <c r="E180" s="6"/>
      <c r="F180" s="6"/>
      <c r="G180" s="6"/>
    </row>
    <row r="181" spans="1:7" x14ac:dyDescent="0.25">
      <c r="A181" s="6"/>
      <c r="B181" s="6"/>
      <c r="C181" s="51"/>
      <c r="D181" s="6"/>
      <c r="E181" s="6"/>
      <c r="F181" s="6"/>
      <c r="G181" s="6"/>
    </row>
    <row r="182" spans="1:7" x14ac:dyDescent="0.25">
      <c r="A182" s="6"/>
      <c r="B182" s="6"/>
      <c r="C182" s="51"/>
      <c r="D182" s="6"/>
      <c r="E182" s="6"/>
      <c r="F182" s="6"/>
      <c r="G182" s="6"/>
    </row>
    <row r="183" spans="1:7" x14ac:dyDescent="0.25">
      <c r="A183" s="6"/>
      <c r="B183" s="6"/>
      <c r="C183" s="51"/>
      <c r="D183" s="6"/>
      <c r="E183" s="6"/>
      <c r="F183" s="6"/>
      <c r="G183" s="6"/>
    </row>
    <row r="184" spans="1:7" x14ac:dyDescent="0.25">
      <c r="A184" s="6"/>
      <c r="B184" s="6"/>
      <c r="C184" s="51"/>
      <c r="D184" s="6"/>
      <c r="E184" s="6"/>
      <c r="F184" s="6"/>
      <c r="G184" s="6"/>
    </row>
    <row r="185" spans="1:7" x14ac:dyDescent="0.25">
      <c r="A185" s="6"/>
      <c r="B185" s="6"/>
      <c r="C185" s="51"/>
      <c r="D185" s="6"/>
      <c r="E185" s="6"/>
      <c r="F185" s="6"/>
      <c r="G185" s="6"/>
    </row>
    <row r="186" spans="1:7" x14ac:dyDescent="0.25">
      <c r="A186" s="6"/>
      <c r="B186" s="6"/>
      <c r="C186" s="51"/>
      <c r="D186" s="6"/>
      <c r="E186" s="6"/>
      <c r="F186" s="6"/>
      <c r="G186" s="6"/>
    </row>
    <row r="187" spans="1:7" x14ac:dyDescent="0.25">
      <c r="A187" s="6"/>
      <c r="B187" s="6"/>
      <c r="C187" s="51"/>
      <c r="D187" s="6"/>
      <c r="E187" s="6"/>
      <c r="F187" s="6"/>
      <c r="G187" s="6"/>
    </row>
    <row r="188" spans="1:7" x14ac:dyDescent="0.25">
      <c r="A188" s="6"/>
      <c r="B188" s="6"/>
      <c r="C188" s="51"/>
      <c r="D188" s="6"/>
      <c r="E188" s="6"/>
      <c r="F188" s="6"/>
      <c r="G188" s="6"/>
    </row>
    <row r="189" spans="1:7" x14ac:dyDescent="0.25">
      <c r="A189" s="6"/>
      <c r="B189" s="6"/>
      <c r="C189" s="51"/>
      <c r="D189" s="6"/>
      <c r="E189" s="6"/>
      <c r="F189" s="6"/>
      <c r="G189" s="6"/>
    </row>
    <row r="190" spans="1:7" x14ac:dyDescent="0.25">
      <c r="A190" s="6"/>
      <c r="B190" s="6"/>
      <c r="C190" s="51"/>
      <c r="D190" s="6"/>
      <c r="E190" s="6"/>
      <c r="F190" s="6"/>
      <c r="G190" s="6"/>
    </row>
    <row r="191" spans="1:7" x14ac:dyDescent="0.25">
      <c r="A191" s="6"/>
      <c r="B191" s="6"/>
      <c r="C191" s="51"/>
      <c r="D191" s="6"/>
      <c r="E191" s="6"/>
      <c r="F191" s="6"/>
      <c r="G191" s="6"/>
    </row>
    <row r="192" spans="1:7" x14ac:dyDescent="0.25">
      <c r="A192" s="6"/>
      <c r="B192" s="6"/>
      <c r="C192" s="51"/>
      <c r="D192" s="6"/>
      <c r="E192" s="6"/>
      <c r="F192" s="6"/>
      <c r="G192" s="6"/>
    </row>
    <row r="193" spans="1:7" x14ac:dyDescent="0.25">
      <c r="A193" s="6"/>
      <c r="B193" s="6"/>
      <c r="C193" s="51"/>
      <c r="D193" s="6"/>
      <c r="E193" s="6"/>
      <c r="F193" s="6"/>
      <c r="G193" s="6"/>
    </row>
    <row r="194" spans="1:7" x14ac:dyDescent="0.25">
      <c r="A194" s="6"/>
      <c r="B194" s="6"/>
      <c r="C194" s="51"/>
      <c r="D194" s="6"/>
      <c r="E194" s="6"/>
      <c r="F194" s="6"/>
      <c r="G194" s="6"/>
    </row>
    <row r="195" spans="1:7" x14ac:dyDescent="0.25">
      <c r="A195" s="6"/>
      <c r="B195" s="6"/>
      <c r="C195" s="51"/>
      <c r="D195" s="6"/>
      <c r="E195" s="6"/>
      <c r="F195" s="6"/>
      <c r="G195" s="6"/>
    </row>
    <row r="196" spans="1:7" x14ac:dyDescent="0.25">
      <c r="A196" s="6"/>
      <c r="B196" s="6"/>
      <c r="C196" s="51"/>
      <c r="D196" s="6"/>
      <c r="E196" s="6"/>
      <c r="F196" s="6"/>
      <c r="G196" s="6"/>
    </row>
    <row r="197" spans="1:7" x14ac:dyDescent="0.25">
      <c r="A197" s="6"/>
      <c r="B197" s="6"/>
      <c r="C197" s="51"/>
      <c r="D197" s="6"/>
      <c r="E197" s="6"/>
      <c r="F197" s="6"/>
      <c r="G197" s="6"/>
    </row>
    <row r="198" spans="1:7" x14ac:dyDescent="0.25">
      <c r="A198" s="6"/>
      <c r="B198" s="6"/>
      <c r="C198" s="51"/>
      <c r="D198" s="6"/>
      <c r="E198" s="6"/>
      <c r="F198" s="6"/>
      <c r="G198" s="6"/>
    </row>
    <row r="199" spans="1:7" x14ac:dyDescent="0.25">
      <c r="A199" s="6"/>
      <c r="B199" s="6"/>
      <c r="C199" s="51"/>
      <c r="D199" s="6"/>
      <c r="E199" s="6"/>
      <c r="F199" s="6"/>
      <c r="G199" s="6"/>
    </row>
    <row r="200" spans="1:7" x14ac:dyDescent="0.25">
      <c r="C200" s="52"/>
    </row>
    <row r="201" spans="1:7" x14ac:dyDescent="0.25">
      <c r="C201" s="52"/>
    </row>
    <row r="202" spans="1:7" x14ac:dyDescent="0.25">
      <c r="C202" s="52"/>
    </row>
    <row r="203" spans="1:7" x14ac:dyDescent="0.25">
      <c r="C203" s="52"/>
    </row>
    <row r="204" spans="1:7" x14ac:dyDescent="0.25">
      <c r="C204" s="52"/>
    </row>
    <row r="205" spans="1:7" x14ac:dyDescent="0.25">
      <c r="C205" s="52"/>
    </row>
    <row r="206" spans="1:7" x14ac:dyDescent="0.25">
      <c r="C206" s="52"/>
    </row>
    <row r="207" spans="1:7" x14ac:dyDescent="0.25">
      <c r="C207" s="52"/>
    </row>
    <row r="208" spans="1:7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</sheetData>
  <mergeCells count="37">
    <mergeCell ref="B11:O11"/>
    <mergeCell ref="B12:O12"/>
    <mergeCell ref="B9:O9"/>
    <mergeCell ref="B10:O10"/>
    <mergeCell ref="B6:O6"/>
    <mergeCell ref="B7:O7"/>
    <mergeCell ref="B8:O8"/>
    <mergeCell ref="B1:O1"/>
    <mergeCell ref="B2:O2"/>
    <mergeCell ref="B3:O3"/>
    <mergeCell ref="B4:O4"/>
    <mergeCell ref="B5:O5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95:O95"/>
    <mergeCell ref="L16:L18"/>
    <mergeCell ref="D16:D18"/>
    <mergeCell ref="E16:G16"/>
    <mergeCell ref="G17:G18"/>
    <mergeCell ref="E17:E18"/>
    <mergeCell ref="B80:O80"/>
    <mergeCell ref="M16:O16"/>
    <mergeCell ref="M17:M18"/>
    <mergeCell ref="B48:O48"/>
    <mergeCell ref="F17:F18"/>
    <mergeCell ref="B31:O31"/>
    <mergeCell ref="B44:O44"/>
    <mergeCell ref="B19:O19"/>
    <mergeCell ref="J17:J18"/>
  </mergeCells>
  <pageMargins left="1.1811023622047245" right="0.39370078740157483" top="0.78740157480314965" bottom="0.78740157480314965" header="0.31496062992125984" footer="0.31496062992125984"/>
  <pageSetup paperSize="9" scale="5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zoomScaleNormal="100" workbookViewId="0">
      <selection activeCell="R22" sqref="R22"/>
    </sheetView>
  </sheetViews>
  <sheetFormatPr defaultColWidth="9.140625"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569" t="s">
        <v>281</v>
      </c>
      <c r="C1" s="569"/>
      <c r="D1" s="569"/>
      <c r="E1" s="569"/>
      <c r="F1" s="569"/>
      <c r="G1" s="569"/>
      <c r="H1" s="569"/>
      <c r="I1" s="569"/>
      <c r="J1" s="569"/>
      <c r="K1" s="569"/>
      <c r="L1" s="569"/>
      <c r="M1" s="569"/>
      <c r="N1" s="569"/>
    </row>
    <row r="2" spans="2:14" x14ac:dyDescent="0.25">
      <c r="B2" s="569" t="s">
        <v>388</v>
      </c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</row>
    <row r="3" spans="2:14" x14ac:dyDescent="0.25">
      <c r="B3" s="569" t="s">
        <v>534</v>
      </c>
      <c r="C3" s="569"/>
      <c r="D3" s="569"/>
      <c r="E3" s="569"/>
      <c r="F3" s="569"/>
      <c r="G3" s="569"/>
      <c r="H3" s="569"/>
      <c r="I3" s="569"/>
      <c r="J3" s="569"/>
      <c r="K3" s="569"/>
      <c r="L3" s="569"/>
      <c r="M3" s="569"/>
      <c r="N3" s="569"/>
    </row>
    <row r="4" spans="2:14" x14ac:dyDescent="0.25">
      <c r="B4" s="569" t="s">
        <v>286</v>
      </c>
      <c r="C4" s="569"/>
      <c r="D4" s="569"/>
      <c r="E4" s="569"/>
      <c r="F4" s="569"/>
      <c r="G4" s="569"/>
      <c r="H4" s="569"/>
      <c r="I4" s="569"/>
      <c r="J4" s="569"/>
      <c r="K4" s="569"/>
      <c r="L4" s="569"/>
      <c r="M4" s="569"/>
      <c r="N4" s="569"/>
    </row>
    <row r="5" spans="2:14" ht="15.75" customHeight="1" x14ac:dyDescent="0.25">
      <c r="B5" s="571" t="s">
        <v>540</v>
      </c>
      <c r="C5" s="571"/>
      <c r="D5" s="571"/>
      <c r="E5" s="571"/>
      <c r="F5" s="571"/>
      <c r="G5" s="571"/>
      <c r="H5" s="571"/>
      <c r="I5" s="571"/>
      <c r="J5" s="571"/>
      <c r="K5" s="571"/>
      <c r="L5" s="571"/>
      <c r="M5" s="571"/>
      <c r="N5" s="571"/>
    </row>
    <row r="6" spans="2:14" ht="15" customHeight="1" x14ac:dyDescent="0.25">
      <c r="B6" s="571" t="s">
        <v>539</v>
      </c>
      <c r="C6" s="571"/>
      <c r="D6" s="571"/>
      <c r="E6" s="571"/>
      <c r="F6" s="571"/>
      <c r="G6" s="571"/>
      <c r="H6" s="571"/>
      <c r="I6" s="571"/>
      <c r="J6" s="571"/>
      <c r="K6" s="571"/>
      <c r="L6" s="571"/>
      <c r="M6" s="571"/>
      <c r="N6" s="571"/>
    </row>
    <row r="7" spans="2:14" ht="15" customHeight="1" x14ac:dyDescent="0.25">
      <c r="B7" s="571" t="s">
        <v>551</v>
      </c>
      <c r="C7" s="571"/>
      <c r="D7" s="571"/>
      <c r="E7" s="571"/>
      <c r="F7" s="571"/>
      <c r="G7" s="571"/>
      <c r="H7" s="571"/>
      <c r="I7" s="571"/>
      <c r="J7" s="571"/>
      <c r="K7" s="571"/>
      <c r="L7" s="571"/>
      <c r="M7" s="571"/>
      <c r="N7" s="571"/>
    </row>
    <row r="8" spans="2:14" ht="15" customHeight="1" x14ac:dyDescent="0.25">
      <c r="B8" s="571" t="s">
        <v>549</v>
      </c>
      <c r="C8" s="571"/>
      <c r="D8" s="571"/>
      <c r="E8" s="571"/>
      <c r="F8" s="571"/>
      <c r="G8" s="571"/>
      <c r="H8" s="571"/>
      <c r="I8" s="571"/>
      <c r="J8" s="571"/>
      <c r="K8" s="571"/>
      <c r="L8" s="571"/>
      <c r="M8" s="571"/>
      <c r="N8" s="571"/>
    </row>
    <row r="9" spans="2:14" ht="15" customHeight="1" x14ac:dyDescent="0.25">
      <c r="B9" s="571" t="s">
        <v>557</v>
      </c>
      <c r="C9" s="571"/>
      <c r="D9" s="571"/>
      <c r="E9" s="571"/>
      <c r="F9" s="571"/>
      <c r="G9" s="571"/>
      <c r="H9" s="571"/>
      <c r="I9" s="571"/>
      <c r="J9" s="571"/>
      <c r="K9" s="571"/>
      <c r="L9" s="571"/>
      <c r="M9" s="571"/>
      <c r="N9" s="571"/>
    </row>
    <row r="10" spans="2:14" ht="15" customHeight="1" x14ac:dyDescent="0.25">
      <c r="B10" s="571" t="s">
        <v>571</v>
      </c>
      <c r="C10" s="571"/>
      <c r="D10" s="571"/>
      <c r="E10" s="571"/>
      <c r="F10" s="571"/>
      <c r="G10" s="571"/>
      <c r="H10" s="571"/>
      <c r="I10" s="571"/>
      <c r="J10" s="571"/>
      <c r="K10" s="571"/>
      <c r="L10" s="571"/>
      <c r="M10" s="571"/>
      <c r="N10" s="571"/>
    </row>
    <row r="11" spans="2:14" ht="15" hidden="1" customHeight="1" x14ac:dyDescent="0.25">
      <c r="B11" s="571" t="s">
        <v>365</v>
      </c>
      <c r="C11" s="571"/>
      <c r="D11" s="571"/>
      <c r="E11" s="571"/>
      <c r="F11" s="571"/>
      <c r="G11" s="571"/>
      <c r="H11" s="571"/>
      <c r="I11" s="571"/>
      <c r="J11" s="571"/>
      <c r="K11" s="571"/>
      <c r="L11" s="571"/>
      <c r="M11" s="571"/>
      <c r="N11" s="571"/>
    </row>
    <row r="12" spans="2:14" ht="15" hidden="1" customHeight="1" x14ac:dyDescent="0.25">
      <c r="B12" s="571" t="s">
        <v>361</v>
      </c>
      <c r="C12" s="571"/>
      <c r="D12" s="571"/>
      <c r="E12" s="571"/>
      <c r="F12" s="571"/>
      <c r="G12" s="571"/>
      <c r="H12" s="571"/>
      <c r="I12" s="571"/>
      <c r="J12" s="571"/>
      <c r="K12" s="571"/>
      <c r="L12" s="571"/>
      <c r="M12" s="571"/>
      <c r="N12" s="571"/>
    </row>
    <row r="13" spans="2:14" ht="15" hidden="1" customHeight="1" x14ac:dyDescent="0.25">
      <c r="B13" s="571" t="s">
        <v>365</v>
      </c>
      <c r="C13" s="571"/>
      <c r="D13" s="571"/>
      <c r="E13" s="571"/>
      <c r="F13" s="571"/>
      <c r="G13" s="571"/>
      <c r="H13" s="571"/>
      <c r="I13" s="571"/>
      <c r="J13" s="571"/>
      <c r="K13" s="571"/>
      <c r="L13" s="571"/>
      <c r="M13" s="571"/>
      <c r="N13" s="571"/>
    </row>
    <row r="14" spans="2:14" ht="15" hidden="1" customHeight="1" x14ac:dyDescent="0.25">
      <c r="B14" s="571" t="s">
        <v>361</v>
      </c>
      <c r="C14" s="571"/>
      <c r="D14" s="571"/>
      <c r="E14" s="571"/>
      <c r="F14" s="571"/>
      <c r="G14" s="571"/>
      <c r="H14" s="571"/>
      <c r="I14" s="571"/>
      <c r="J14" s="571"/>
      <c r="K14" s="571"/>
      <c r="L14" s="571"/>
      <c r="M14" s="571"/>
      <c r="N14" s="571"/>
    </row>
    <row r="15" spans="2:14" ht="15" hidden="1" customHeight="1" x14ac:dyDescent="0.25">
      <c r="B15" s="571" t="s">
        <v>365</v>
      </c>
      <c r="C15" s="571"/>
      <c r="D15" s="571"/>
      <c r="E15" s="571"/>
      <c r="F15" s="571"/>
      <c r="G15" s="571"/>
      <c r="H15" s="571"/>
      <c r="I15" s="571"/>
      <c r="J15" s="571"/>
      <c r="K15" s="571"/>
      <c r="L15" s="571"/>
      <c r="M15" s="571"/>
      <c r="N15" s="571"/>
    </row>
    <row r="16" spans="2:14" ht="15" hidden="1" customHeight="1" x14ac:dyDescent="0.25">
      <c r="B16" s="571" t="s">
        <v>361</v>
      </c>
      <c r="C16" s="571"/>
      <c r="D16" s="571"/>
      <c r="E16" s="571"/>
      <c r="F16" s="571"/>
      <c r="G16" s="571"/>
      <c r="H16" s="571"/>
      <c r="I16" s="571"/>
      <c r="J16" s="571"/>
      <c r="K16" s="571"/>
      <c r="L16" s="571"/>
      <c r="M16" s="571"/>
      <c r="N16" s="571"/>
    </row>
    <row r="17" spans="1:14" ht="15" hidden="1" customHeight="1" x14ac:dyDescent="0.25">
      <c r="B17" s="571" t="s">
        <v>365</v>
      </c>
      <c r="C17" s="571"/>
      <c r="D17" s="571"/>
      <c r="E17" s="571"/>
      <c r="F17" s="571"/>
      <c r="G17" s="571"/>
      <c r="H17" s="571"/>
      <c r="I17" s="571"/>
      <c r="J17" s="571"/>
      <c r="K17" s="571"/>
      <c r="L17" s="571"/>
      <c r="M17" s="571"/>
      <c r="N17" s="571"/>
    </row>
    <row r="18" spans="1:14" ht="15" hidden="1" customHeight="1" x14ac:dyDescent="0.25">
      <c r="B18" s="571" t="s">
        <v>361</v>
      </c>
      <c r="C18" s="571"/>
      <c r="D18" s="571"/>
      <c r="E18" s="571"/>
      <c r="F18" s="571"/>
      <c r="G18" s="571"/>
      <c r="H18" s="571"/>
      <c r="I18" s="571"/>
      <c r="J18" s="571"/>
      <c r="K18" s="571"/>
      <c r="L18" s="571"/>
      <c r="M18" s="571"/>
      <c r="N18" s="571"/>
    </row>
    <row r="19" spans="1:14" ht="15" customHeight="1" x14ac:dyDescent="0.25">
      <c r="B19" s="403"/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</row>
    <row r="20" spans="1:14" ht="15" customHeight="1" x14ac:dyDescent="0.25">
      <c r="A20" s="592" t="s">
        <v>391</v>
      </c>
      <c r="B20" s="592"/>
      <c r="C20" s="592"/>
      <c r="D20" s="592"/>
      <c r="E20" s="592"/>
      <c r="F20" s="592"/>
      <c r="G20" s="592"/>
      <c r="H20" s="592"/>
      <c r="I20" s="592"/>
      <c r="J20" s="592"/>
      <c r="K20" s="592"/>
      <c r="L20" s="592"/>
      <c r="M20" s="592"/>
      <c r="N20" s="592"/>
    </row>
    <row r="21" spans="1:14" x14ac:dyDescent="0.25">
      <c r="F21" s="4"/>
      <c r="N21" s="4" t="s">
        <v>327</v>
      </c>
    </row>
    <row r="22" spans="1:14" ht="15" customHeight="1" x14ac:dyDescent="0.25">
      <c r="A22" s="596" t="s">
        <v>5</v>
      </c>
      <c r="B22" s="599" t="s">
        <v>287</v>
      </c>
      <c r="C22" s="576" t="s">
        <v>289</v>
      </c>
      <c r="D22" s="580" t="s">
        <v>185</v>
      </c>
      <c r="E22" s="580"/>
      <c r="F22" s="581"/>
      <c r="G22" s="602" t="s">
        <v>291</v>
      </c>
      <c r="H22" s="605" t="s">
        <v>185</v>
      </c>
      <c r="I22" s="606"/>
      <c r="J22" s="607"/>
      <c r="K22" s="611" t="s">
        <v>0</v>
      </c>
      <c r="L22" s="612" t="s">
        <v>185</v>
      </c>
      <c r="M22" s="613"/>
      <c r="N22" s="614"/>
    </row>
    <row r="23" spans="1:14" ht="15" customHeight="1" x14ac:dyDescent="0.25">
      <c r="A23" s="597"/>
      <c r="B23" s="600"/>
      <c r="C23" s="577"/>
      <c r="D23" s="581" t="s">
        <v>1</v>
      </c>
      <c r="E23" s="610"/>
      <c r="F23" s="582" t="s">
        <v>2</v>
      </c>
      <c r="G23" s="603"/>
      <c r="H23" s="616" t="s">
        <v>1</v>
      </c>
      <c r="I23" s="616"/>
      <c r="J23" s="595" t="s">
        <v>2</v>
      </c>
      <c r="K23" s="611"/>
      <c r="L23" s="611" t="s">
        <v>1</v>
      </c>
      <c r="M23" s="611"/>
      <c r="N23" s="615" t="s">
        <v>2</v>
      </c>
    </row>
    <row r="24" spans="1:14" ht="28.5" customHeight="1" x14ac:dyDescent="0.25">
      <c r="A24" s="598"/>
      <c r="B24" s="601"/>
      <c r="C24" s="578"/>
      <c r="D24" s="86" t="s">
        <v>3</v>
      </c>
      <c r="E24" s="87" t="s">
        <v>4</v>
      </c>
      <c r="F24" s="582"/>
      <c r="G24" s="604"/>
      <c r="H24" s="88" t="s">
        <v>3</v>
      </c>
      <c r="I24" s="89" t="s">
        <v>4</v>
      </c>
      <c r="J24" s="595"/>
      <c r="K24" s="611"/>
      <c r="L24" s="139" t="s">
        <v>3</v>
      </c>
      <c r="M24" s="140" t="s">
        <v>4</v>
      </c>
      <c r="N24" s="615"/>
    </row>
    <row r="25" spans="1:14" ht="15" customHeight="1" x14ac:dyDescent="0.25">
      <c r="A25" s="5" t="s">
        <v>68</v>
      </c>
      <c r="B25" s="17" t="s">
        <v>54</v>
      </c>
      <c r="C25" s="16">
        <f>D25+F25</f>
        <v>125.2</v>
      </c>
      <c r="D25" s="16">
        <f>'4 pr._savarankiškosios f-jos'!E26</f>
        <v>125.2</v>
      </c>
      <c r="E25" s="16">
        <f>'4 pr._savarankiškosios f-jos'!F26</f>
        <v>120.4</v>
      </c>
      <c r="F25" s="16">
        <f>'4 pr._savarankiškosios f-jos'!G26</f>
        <v>0</v>
      </c>
      <c r="G25" s="10">
        <f>H25+J25</f>
        <v>0</v>
      </c>
      <c r="H25" s="10">
        <f>'4 pr._savarankiškosios f-jos'!I26</f>
        <v>0</v>
      </c>
      <c r="I25" s="10">
        <f>'4 pr._savarankiškosios f-jos'!J26</f>
        <v>0</v>
      </c>
      <c r="J25" s="10">
        <f>'4 pr._savarankiškosios f-jos'!K26</f>
        <v>0</v>
      </c>
      <c r="K25" s="92">
        <f>L25+N25</f>
        <v>125.2</v>
      </c>
      <c r="L25" s="92">
        <f>'4 pr._savarankiškosios f-jos'!M26</f>
        <v>125.2</v>
      </c>
      <c r="M25" s="92">
        <f>'4 pr._savarankiškosios f-jos'!N26</f>
        <v>120.4</v>
      </c>
      <c r="N25" s="92">
        <f>'4 pr._savarankiškosios f-jos'!O26</f>
        <v>0</v>
      </c>
    </row>
    <row r="26" spans="1:14" ht="15" customHeight="1" x14ac:dyDescent="0.25">
      <c r="A26" s="13" t="s">
        <v>174</v>
      </c>
      <c r="B26" s="17" t="s">
        <v>20</v>
      </c>
      <c r="C26" s="16">
        <f>D26+F26</f>
        <v>26776.1</v>
      </c>
      <c r="D26" s="16">
        <f>'4 pr._savarankiškosios f-jos'!E27+'4 pr._savarankiškosios f-jos'!E93+'4 pr._savarankiškosios f-jos'!E147+'4 pr._savarankiškosios f-jos'!E151+'4 pr._savarankiškosios f-jos'!E186+'4 pr._savarankiškosios f-jos'!E192+'4 pr._savarankiškosios f-jos'!E208+'5 pr._valstybinės f-jos'!E26+'5 pr._valstybinės f-jos'!E98+'5 pr._valstybinės f-jos'!E124+'6 pr._ugdymo reikmės'!E20+'8 pr._aplinkos apsaugos s. p.'!E18+'8 pr._aplinkos apsaugos s. p.'!E21+'9 pr._įstaigų pajamos'!E24+'9 pr._įstaigų pajamos'!E51+'10 pr._skolintos lėšos'!E22+'10 pr._skolintos lėšos'!E25+'10 pr._skolintos lėšos'!E32+'10 pr._skolintos lėšos'!E35+'10 pr._skolintos lėšos'!E38+'10 pr._skolintos lėšos'!E41+'10 pr._skolintos lėšos'!E45+'7 pr._kita dotacija'!E26+'7 pr._kita dotacija'!E80+'7 pr._kita dotacija'!E93+'7 pr._kita dotacija'!E104+'7 pr._kita dotacija'!E257+'7 pr._kita dotacija'!E263+'7 pr._kita dotacija'!E324+'11 pr._nepanaudotos lėšos'!E19+'11 pr._nepanaudotos lėšos'!E26+'11 pr._nepanaudotos lėšos'!E41+'11 pr._nepanaudotos lėšos'!E72+'11 pr._nepanaudotos lėšos'!E75+'11 pr._nepanaudotos lėšos'!E84+'11 pr._nepanaudotos lėšos'!E92+'11 pr._nepanaudotos lėšos'!E108+'11 pr._nepanaudotos lėšos'!E155+'11 pr._nepanaudotos lėšos'!E160+'11 pr._nepanaudotos lėšos'!E165+'11 pr._nepanaudotos lėšos'!E169</f>
        <v>17266.8</v>
      </c>
      <c r="E26" s="16">
        <f>'4 pr._savarankiškosios f-jos'!F27+'4 pr._savarankiškosios f-jos'!F93+'4 pr._savarankiškosios f-jos'!F147+'4 pr._savarankiškosios f-jos'!F151+'4 pr._savarankiškosios f-jos'!F186+'4 pr._savarankiškosios f-jos'!F192+'4 pr._savarankiškosios f-jos'!F208+'5 pr._valstybinės f-jos'!F26+'5 pr._valstybinės f-jos'!F98+'5 pr._valstybinės f-jos'!F124+'6 pr._ugdymo reikmės'!F20+'8 pr._aplinkos apsaugos s. p.'!F18+'8 pr._aplinkos apsaugos s. p.'!F21+'9 pr._įstaigų pajamos'!F24+'9 pr._įstaigų pajamos'!F51+'10 pr._skolintos lėšos'!F22+'10 pr._skolintos lėšos'!F25+'10 pr._skolintos lėšos'!F32+'10 pr._skolintos lėšos'!F35+'10 pr._skolintos lėšos'!F38+'10 pr._skolintos lėšos'!F41+'10 pr._skolintos lėšos'!F45+'7 pr._kita dotacija'!F26+'7 pr._kita dotacija'!F80+'7 pr._kita dotacija'!F93+'7 pr._kita dotacija'!F104+'7 pr._kita dotacija'!F257+'7 pr._kita dotacija'!F263+'7 pr._kita dotacija'!F324+'11 pr._nepanaudotos lėšos'!F19+'11 pr._nepanaudotos lėšos'!F26+'11 pr._nepanaudotos lėšos'!F41+'11 pr._nepanaudotos lėšos'!F72+'11 pr._nepanaudotos lėšos'!F75+'11 pr._nepanaudotos lėšos'!F84+'11 pr._nepanaudotos lėšos'!F92+'11 pr._nepanaudotos lėšos'!F108+'11 pr._nepanaudotos lėšos'!F155+'11 pr._nepanaudotos lėšos'!F160+'11 pr._nepanaudotos lėšos'!F165+'11 pr._nepanaudotos lėšos'!F169</f>
        <v>4585.9999999999991</v>
      </c>
      <c r="F26" s="16">
        <f>'4 pr._savarankiškosios f-jos'!G27+'4 pr._savarankiškosios f-jos'!G93+'4 pr._savarankiškosios f-jos'!G147+'4 pr._savarankiškosios f-jos'!G151+'4 pr._savarankiškosios f-jos'!G186+'4 pr._savarankiškosios f-jos'!G192+'4 pr._savarankiškosios f-jos'!G208+'5 pr._valstybinės f-jos'!G26+'5 pr._valstybinės f-jos'!G98+'5 pr._valstybinės f-jos'!G124+'6 pr._ugdymo reikmės'!G20+'8 pr._aplinkos apsaugos s. p.'!G18+'8 pr._aplinkos apsaugos s. p.'!G21+'9 pr._įstaigų pajamos'!G24+'9 pr._įstaigų pajamos'!G51+'10 pr._skolintos lėšos'!G22+'10 pr._skolintos lėšos'!G25+'10 pr._skolintos lėšos'!G32+'10 pr._skolintos lėšos'!G35+'10 pr._skolintos lėšos'!G38+'10 pr._skolintos lėšos'!G41+'10 pr._skolintos lėšos'!G45+'7 pr._kita dotacija'!G26+'7 pr._kita dotacija'!G80+'7 pr._kita dotacija'!G93+'7 pr._kita dotacija'!G104+'7 pr._kita dotacija'!G257+'7 pr._kita dotacija'!G263+'7 pr._kita dotacija'!G324+'11 pr._nepanaudotos lėšos'!G19+'11 pr._nepanaudotos lėšos'!G26+'11 pr._nepanaudotos lėšos'!G41+'11 pr._nepanaudotos lėšos'!G72+'11 pr._nepanaudotos lėšos'!G75+'11 pr._nepanaudotos lėšos'!G84+'11 pr._nepanaudotos lėšos'!G92+'11 pr._nepanaudotos lėšos'!G108+'11 pr._nepanaudotos lėšos'!G155+'11 pr._nepanaudotos lėšos'!G160+'11 pr._nepanaudotos lėšos'!G165+'11 pr._nepanaudotos lėšos'!G169</f>
        <v>9509.2999999999993</v>
      </c>
      <c r="G26" s="10">
        <f t="shared" ref="G26:G27" si="0">H26+J26</f>
        <v>838.7</v>
      </c>
      <c r="H26" s="10">
        <f>'4 pr._savarankiškosios f-jos'!I27+'4 pr._savarankiškosios f-jos'!I93+'4 pr._savarankiškosios f-jos'!I147+'4 pr._savarankiškosios f-jos'!I151+'4 pr._savarankiškosios f-jos'!I186+'4 pr._savarankiškosios f-jos'!I192+'4 pr._savarankiškosios f-jos'!I208+'5 pr._valstybinės f-jos'!I26+'5 pr._valstybinės f-jos'!I98+'5 pr._valstybinės f-jos'!I124+'6 pr._ugdymo reikmės'!I20+'8 pr._aplinkos apsaugos s. p.'!I18+'8 pr._aplinkos apsaugos s. p.'!I21+'9 pr._įstaigų pajamos'!I24+'9 pr._įstaigų pajamos'!I51+'10 pr._skolintos lėšos'!I22+'10 pr._skolintos lėšos'!I25+'10 pr._skolintos lėšos'!I32+'10 pr._skolintos lėšos'!I35+'10 pr._skolintos lėšos'!I38+'10 pr._skolintos lėšos'!I41+'10 pr._skolintos lėšos'!I45+'7 pr._kita dotacija'!I26+'7 pr._kita dotacija'!I80+'7 pr._kita dotacija'!I93+'7 pr._kita dotacija'!I104+'7 pr._kita dotacija'!I257+'7 pr._kita dotacija'!I263+'7 pr._kita dotacija'!I324+'11 pr._nepanaudotos lėšos'!I19+'11 pr._nepanaudotos lėšos'!I26+'11 pr._nepanaudotos lėšos'!I41+'11 pr._nepanaudotos lėšos'!I72+'11 pr._nepanaudotos lėšos'!I75+'11 pr._nepanaudotos lėšos'!I84+'11 pr._nepanaudotos lėšos'!I92+'11 pr._nepanaudotos lėšos'!I108+'11 pr._nepanaudotos lėšos'!I155+'11 pr._nepanaudotos lėšos'!I160+'11 pr._nepanaudotos lėšos'!I165+'11 pr._nepanaudotos lėšos'!I169</f>
        <v>160.89999999999998</v>
      </c>
      <c r="I26" s="10">
        <f>'4 pr._savarankiškosios f-jos'!J27+'4 pr._savarankiškosios f-jos'!J93+'4 pr._savarankiškosios f-jos'!J147+'4 pr._savarankiškosios f-jos'!J151+'4 pr._savarankiškosios f-jos'!J186+'4 pr._savarankiškosios f-jos'!J192+'4 pr._savarankiškosios f-jos'!J208+'5 pr._valstybinės f-jos'!J26+'5 pr._valstybinės f-jos'!J98+'5 pr._valstybinės f-jos'!J124+'6 pr._ugdymo reikmės'!J20+'8 pr._aplinkos apsaugos s. p.'!J18+'8 pr._aplinkos apsaugos s. p.'!J21+'9 pr._įstaigų pajamos'!J24+'9 pr._įstaigų pajamos'!J51+'10 pr._skolintos lėšos'!J22+'10 pr._skolintos lėšos'!J25+'10 pr._skolintos lėšos'!J32+'10 pr._skolintos lėšos'!J35+'10 pr._skolintos lėšos'!J38+'10 pr._skolintos lėšos'!J41+'10 pr._skolintos lėšos'!J45+'7 pr._kita dotacija'!J26+'7 pr._kita dotacija'!J80+'7 pr._kita dotacija'!J93+'7 pr._kita dotacija'!J104+'7 pr._kita dotacija'!J257+'7 pr._kita dotacija'!J263+'7 pr._kita dotacija'!J324+'11 pr._nepanaudotos lėšos'!J19+'11 pr._nepanaudotos lėšos'!J26+'11 pr._nepanaudotos lėšos'!J41+'11 pr._nepanaudotos lėšos'!J72+'11 pr._nepanaudotos lėšos'!J75+'11 pr._nepanaudotos lėšos'!J84+'11 pr._nepanaudotos lėšos'!J92+'11 pr._nepanaudotos lėšos'!J108+'11 pr._nepanaudotos lėšos'!J155+'11 pr._nepanaudotos lėšos'!J160+'11 pr._nepanaudotos lėšos'!J165+'11 pr._nepanaudotos lėšos'!J169</f>
        <v>9.2999999999999989</v>
      </c>
      <c r="J26" s="10">
        <f>'4 pr._savarankiškosios f-jos'!K27+'4 pr._savarankiškosios f-jos'!K93+'4 pr._savarankiškosios f-jos'!K147+'4 pr._savarankiškosios f-jos'!K151+'4 pr._savarankiškosios f-jos'!K186+'4 pr._savarankiškosios f-jos'!K192+'4 pr._savarankiškosios f-jos'!K208+'5 pr._valstybinės f-jos'!K26+'5 pr._valstybinės f-jos'!K98+'5 pr._valstybinės f-jos'!K124+'6 pr._ugdymo reikmės'!K20+'8 pr._aplinkos apsaugos s. p.'!K18+'8 pr._aplinkos apsaugos s. p.'!K21+'9 pr._įstaigų pajamos'!K24+'9 pr._įstaigų pajamos'!K51+'10 pr._skolintos lėšos'!K22+'10 pr._skolintos lėšos'!K25+'10 pr._skolintos lėšos'!K32+'10 pr._skolintos lėšos'!K35+'10 pr._skolintos lėšos'!K38+'10 pr._skolintos lėšos'!K41+'10 pr._skolintos lėšos'!K45+'7 pr._kita dotacija'!K26+'7 pr._kita dotacija'!K80+'7 pr._kita dotacija'!K93+'7 pr._kita dotacija'!K104+'7 pr._kita dotacija'!K257+'7 pr._kita dotacija'!K263+'7 pr._kita dotacija'!K324+'11 pr._nepanaudotos lėšos'!K19+'11 pr._nepanaudotos lėšos'!K26+'11 pr._nepanaudotos lėšos'!K41+'11 pr._nepanaudotos lėšos'!K72+'11 pr._nepanaudotos lėšos'!K75+'11 pr._nepanaudotos lėšos'!K84+'11 pr._nepanaudotos lėšos'!K92+'11 pr._nepanaudotos lėšos'!K108+'11 pr._nepanaudotos lėšos'!K155+'11 pr._nepanaudotos lėšos'!K160+'11 pr._nepanaudotos lėšos'!K165+'11 pr._nepanaudotos lėšos'!K169</f>
        <v>677.80000000000007</v>
      </c>
      <c r="K26" s="92">
        <f t="shared" ref="K26:K27" si="1">L26+N26</f>
        <v>27614.799999999996</v>
      </c>
      <c r="L26" s="92">
        <f>'4 pr._savarankiškosios f-jos'!M27+'4 pr._savarankiškosios f-jos'!M93+'4 pr._savarankiškosios f-jos'!M147+'4 pr._savarankiškosios f-jos'!M151+'4 pr._savarankiškosios f-jos'!M186+'4 pr._savarankiškosios f-jos'!M192+'4 pr._savarankiškosios f-jos'!M208+'5 pr._valstybinės f-jos'!M26+'5 pr._valstybinės f-jos'!M98+'5 pr._valstybinės f-jos'!M124+'6 pr._ugdymo reikmės'!M20+'8 pr._aplinkos apsaugos s. p.'!M18+'8 pr._aplinkos apsaugos s. p.'!M21+'9 pr._įstaigų pajamos'!M24+'9 pr._įstaigų pajamos'!M51+'10 pr._skolintos lėšos'!M22+'10 pr._skolintos lėšos'!M25+'10 pr._skolintos lėšos'!M32+'10 pr._skolintos lėšos'!M35+'10 pr._skolintos lėšos'!M38+'10 pr._skolintos lėšos'!M41+'10 pr._skolintos lėšos'!M45+'7 pr._kita dotacija'!M26+'7 pr._kita dotacija'!M80+'7 pr._kita dotacija'!M93+'7 pr._kita dotacija'!M104+'7 pr._kita dotacija'!M257+'7 pr._kita dotacija'!M263+'7 pr._kita dotacija'!M324+'11 pr._nepanaudotos lėšos'!M19+'11 pr._nepanaudotos lėšos'!M26+'11 pr._nepanaudotos lėšos'!M41+'11 pr._nepanaudotos lėšos'!M72+'11 pr._nepanaudotos lėšos'!M75+'11 pr._nepanaudotos lėšos'!M84+'11 pr._nepanaudotos lėšos'!M92+'11 pr._nepanaudotos lėšos'!M108+'11 pr._nepanaudotos lėšos'!M155+'11 pr._nepanaudotos lėšos'!M160+'11 pr._nepanaudotos lėšos'!M165+'11 pr._nepanaudotos lėšos'!M169</f>
        <v>17427.699999999993</v>
      </c>
      <c r="M26" s="92">
        <f>'4 pr._savarankiškosios f-jos'!N27+'4 pr._savarankiškosios f-jos'!N93+'4 pr._savarankiškosios f-jos'!N147+'4 pr._savarankiškosios f-jos'!N151+'4 pr._savarankiškosios f-jos'!N186+'4 pr._savarankiškosios f-jos'!N192+'4 pr._savarankiškosios f-jos'!N208+'5 pr._valstybinės f-jos'!N26+'5 pr._valstybinės f-jos'!N98+'5 pr._valstybinės f-jos'!N124+'6 pr._ugdymo reikmės'!N20+'8 pr._aplinkos apsaugos s. p.'!N18+'8 pr._aplinkos apsaugos s. p.'!N21+'9 pr._įstaigų pajamos'!N24+'9 pr._įstaigų pajamos'!N51+'10 pr._skolintos lėšos'!N22+'10 pr._skolintos lėšos'!N25+'10 pr._skolintos lėšos'!N32+'10 pr._skolintos lėšos'!N35+'10 pr._skolintos lėšos'!N38+'10 pr._skolintos lėšos'!N41+'10 pr._skolintos lėšos'!N45+'7 pr._kita dotacija'!N26+'7 pr._kita dotacija'!N80+'7 pr._kita dotacija'!N93+'7 pr._kita dotacija'!N104+'7 pr._kita dotacija'!N257+'7 pr._kita dotacija'!N263+'7 pr._kita dotacija'!N324+'11 pr._nepanaudotos lėšos'!N19+'11 pr._nepanaudotos lėšos'!N26+'11 pr._nepanaudotos lėšos'!N41+'11 pr._nepanaudotos lėšos'!N72+'11 pr._nepanaudotos lėšos'!N75+'11 pr._nepanaudotos lėšos'!N84+'11 pr._nepanaudotos lėšos'!N92+'11 pr._nepanaudotos lėšos'!N108+'11 pr._nepanaudotos lėšos'!N155+'11 pr._nepanaudotos lėšos'!N160+'11 pr._nepanaudotos lėšos'!N165+'11 pr._nepanaudotos lėšos'!N169</f>
        <v>4595.2999999999993</v>
      </c>
      <c r="N26" s="92">
        <f>'4 pr._savarankiškosios f-jos'!O27+'4 pr._savarankiškosios f-jos'!O93+'4 pr._savarankiškosios f-jos'!O147+'4 pr._savarankiškosios f-jos'!O151+'4 pr._savarankiškosios f-jos'!O186+'4 pr._savarankiškosios f-jos'!O192+'4 pr._savarankiškosios f-jos'!O208+'5 pr._valstybinės f-jos'!O26+'5 pr._valstybinės f-jos'!O98+'5 pr._valstybinės f-jos'!O124+'6 pr._ugdymo reikmės'!O20+'8 pr._aplinkos apsaugos s. p.'!O18+'8 pr._aplinkos apsaugos s. p.'!O21+'9 pr._įstaigų pajamos'!O24+'9 pr._įstaigų pajamos'!O51+'10 pr._skolintos lėšos'!O22+'10 pr._skolintos lėšos'!O25+'10 pr._skolintos lėšos'!O32+'10 pr._skolintos lėšos'!O35+'10 pr._skolintos lėšos'!O38+'10 pr._skolintos lėšos'!O41+'10 pr._skolintos lėšos'!O45+'7 pr._kita dotacija'!O26+'7 pr._kita dotacija'!O80+'7 pr._kita dotacija'!O93+'7 pr._kita dotacija'!O104+'7 pr._kita dotacija'!O257+'7 pr._kita dotacija'!O263+'7 pr._kita dotacija'!O324+'11 pr._nepanaudotos lėšos'!O19+'11 pr._nepanaudotos lėšos'!O26+'11 pr._nepanaudotos lėšos'!O41+'11 pr._nepanaudotos lėšos'!O72+'11 pr._nepanaudotos lėšos'!O75+'11 pr._nepanaudotos lėšos'!O84+'11 pr._nepanaudotos lėšos'!O92+'11 pr._nepanaudotos lėšos'!O108+'11 pr._nepanaudotos lėšos'!O155+'11 pr._nepanaudotos lėšos'!O160+'11 pr._nepanaudotos lėšos'!O165+'11 pr._nepanaudotos lėšos'!O169</f>
        <v>10187.100000000002</v>
      </c>
    </row>
    <row r="27" spans="1:14" ht="15" customHeight="1" x14ac:dyDescent="0.25">
      <c r="A27" s="5" t="s">
        <v>69</v>
      </c>
      <c r="B27" s="17" t="s">
        <v>7</v>
      </c>
      <c r="C27" s="16">
        <f t="shared" ref="C27:C37" si="2">D27+F27</f>
        <v>182.49999999999997</v>
      </c>
      <c r="D27" s="16">
        <f>'4 pr._savarankiškosios f-jos'!E32+'4 pr._savarankiškosios f-jos'!E101+'4 pr._savarankiškosios f-jos'!E193+'5 pr._valstybinės f-jos'!E44+'5 pr._valstybinės f-jos'!E100+'7 pr._kita dotacija'!E33+'7 pr._kita dotacija'!E269+'9 pr._įstaigų pajamos'!E38++'9 pr._įstaigų pajamos'!E87+'11 pr._nepanaudotos lėšos'!E138</f>
        <v>182.49999999999997</v>
      </c>
      <c r="E27" s="16">
        <f>'4 pr._savarankiškosios f-jos'!F32+'4 pr._savarankiškosios f-jos'!F101+'4 pr._savarankiškosios f-jos'!F193+'5 pr._valstybinės f-jos'!F44+'5 pr._valstybinės f-jos'!F100+'7 pr._kita dotacija'!F33+'7 pr._kita dotacija'!F269+'9 pr._įstaigų pajamos'!F38++'9 pr._įstaigų pajamos'!F87+'11 pr._nepanaudotos lėšos'!F138</f>
        <v>128</v>
      </c>
      <c r="F27" s="16">
        <f>'4 pr._savarankiškosios f-jos'!G32+'4 pr._savarankiškosios f-jos'!G101+'4 pr._savarankiškosios f-jos'!G193+'5 pr._valstybinės f-jos'!G44+'5 pr._valstybinės f-jos'!G100+'7 pr._kita dotacija'!G33+'7 pr._kita dotacija'!G269+'9 pr._įstaigų pajamos'!G38++'9 pr._įstaigų pajamos'!G87+'11 pr._nepanaudotos lėšos'!G138</f>
        <v>0</v>
      </c>
      <c r="G27" s="10">
        <f t="shared" si="0"/>
        <v>0</v>
      </c>
      <c r="H27" s="10">
        <f>'4 pr._savarankiškosios f-jos'!I32+'4 pr._savarankiškosios f-jos'!I101+'4 pr._savarankiškosios f-jos'!I193+'5 pr._valstybinės f-jos'!I44+'5 pr._valstybinės f-jos'!I100+'7 pr._kita dotacija'!I33+'7 pr._kita dotacija'!I269+'9 pr._įstaigų pajamos'!I38++'9 pr._įstaigų pajamos'!I87+'11 pr._nepanaudotos lėšos'!I138</f>
        <v>0</v>
      </c>
      <c r="I27" s="10">
        <f>'4 pr._savarankiškosios f-jos'!J32+'4 pr._savarankiškosios f-jos'!J101+'4 pr._savarankiškosios f-jos'!J193+'5 pr._valstybinės f-jos'!J44+'5 pr._valstybinės f-jos'!J100+'7 pr._kita dotacija'!J33+'7 pr._kita dotacija'!J269+'9 pr._įstaigų pajamos'!J38++'9 pr._įstaigų pajamos'!J87+'11 pr._nepanaudotos lėšos'!J138</f>
        <v>0</v>
      </c>
      <c r="J27" s="10">
        <f>'4 pr._savarankiškosios f-jos'!K32+'4 pr._savarankiškosios f-jos'!K101+'4 pr._savarankiškosios f-jos'!K193+'5 pr._valstybinės f-jos'!K44+'5 pr._valstybinės f-jos'!K100+'7 pr._kita dotacija'!K33+'7 pr._kita dotacija'!K269+'9 pr._įstaigų pajamos'!K38++'9 pr._įstaigų pajamos'!K87+'11 pr._nepanaudotos lėšos'!K138</f>
        <v>0</v>
      </c>
      <c r="K27" s="92">
        <f t="shared" si="1"/>
        <v>182.49999999999997</v>
      </c>
      <c r="L27" s="92">
        <f>'4 pr._savarankiškosios f-jos'!M32+'4 pr._savarankiškosios f-jos'!M101+'4 pr._savarankiškosios f-jos'!M193+'5 pr._valstybinės f-jos'!M44+'5 pr._valstybinės f-jos'!M100+'7 pr._kita dotacija'!M33+'7 pr._kita dotacija'!M269+'9 pr._įstaigų pajamos'!M38++'9 pr._įstaigų pajamos'!M87+'11 pr._nepanaudotos lėšos'!M138</f>
        <v>182.49999999999997</v>
      </c>
      <c r="M27" s="92">
        <f>'4 pr._savarankiškosios f-jos'!N32+'4 pr._savarankiškosios f-jos'!N101+'4 pr._savarankiškosios f-jos'!N193+'5 pr._valstybinės f-jos'!N44+'5 pr._valstybinės f-jos'!N100+'7 pr._kita dotacija'!N33+'7 pr._kita dotacija'!N269+'9 pr._įstaigų pajamos'!N38++'9 pr._įstaigų pajamos'!N87+'11 pr._nepanaudotos lėšos'!N138</f>
        <v>128</v>
      </c>
      <c r="N27" s="92">
        <f>'4 pr._savarankiškosios f-jos'!O32+'4 pr._savarankiškosios f-jos'!O101+'4 pr._savarankiškosios f-jos'!O193+'5 pr._valstybinės f-jos'!O44+'5 pr._valstybinės f-jos'!O100+'7 pr._kita dotacija'!O33+'7 pr._kita dotacija'!O269+'9 pr._įstaigų pajamos'!O38++'9 pr._įstaigų pajamos'!O87+'11 pr._nepanaudotos lėšos'!O138</f>
        <v>0</v>
      </c>
    </row>
    <row r="28" spans="1:14" ht="15" customHeight="1" x14ac:dyDescent="0.25">
      <c r="A28" s="5" t="s">
        <v>70</v>
      </c>
      <c r="B28" s="17" t="s">
        <v>10</v>
      </c>
      <c r="C28" s="16">
        <f t="shared" si="2"/>
        <v>167.70000000000002</v>
      </c>
      <c r="D28" s="16">
        <f>'4 pr._savarankiškosios f-jos'!E38+'4 pr._savarankiškosios f-jos'!E105+'4 pr._savarankiškosios f-jos'!E194+'5 pr._valstybinės f-jos'!E48+'5 pr._valstybinės f-jos'!E102+'7 pr._kita dotacija'!E273+'7 pr._kita dotacija'!E37+'9 pr._įstaigų pajamos'!E25+'9 pr._įstaigų pajamos'!E39+'9 pr._įstaigų pajamos'!E88+'11 pr._nepanaudotos lėšos'!E99</f>
        <v>167.70000000000002</v>
      </c>
      <c r="E28" s="16">
        <f>'4 pr._savarankiškosios f-jos'!F38+'4 pr._savarankiškosios f-jos'!F105+'4 pr._savarankiškosios f-jos'!F194+'5 pr._valstybinės f-jos'!F48+'5 pr._valstybinės f-jos'!F102+'7 pr._kita dotacija'!F273+'7 pr._kita dotacija'!F37+'9 pr._įstaigų pajamos'!F25+'9 pr._įstaigų pajamos'!F39+'9 pr._įstaigų pajamos'!F88+'11 pr._nepanaudotos lėšos'!F99</f>
        <v>121.80000000000001</v>
      </c>
      <c r="F28" s="16">
        <f>'4 pr._savarankiškosios f-jos'!G38+'4 pr._savarankiškosios f-jos'!G105+'4 pr._savarankiškosios f-jos'!G194+'5 pr._valstybinės f-jos'!G48+'5 pr._valstybinės f-jos'!G102+'7 pr._kita dotacija'!G273+'7 pr._kita dotacija'!G37+'9 pr._įstaigų pajamos'!G25+'9 pr._įstaigų pajamos'!G39+'9 pr._įstaigų pajamos'!G88+'11 pr._nepanaudotos lėšos'!G99</f>
        <v>0</v>
      </c>
      <c r="G28" s="10">
        <f t="shared" ref="G28:G39" si="3">H28+J28</f>
        <v>0</v>
      </c>
      <c r="H28" s="10">
        <f>'4 pr._savarankiškosios f-jos'!I38+'4 pr._savarankiškosios f-jos'!I105+'4 pr._savarankiškosios f-jos'!I194+'5 pr._valstybinės f-jos'!I48+'5 pr._valstybinės f-jos'!I102+'7 pr._kita dotacija'!I273+'7 pr._kita dotacija'!I37+'9 pr._įstaigų pajamos'!I25+'9 pr._įstaigų pajamos'!I39+'9 pr._įstaigų pajamos'!I88+'11 pr._nepanaudotos lėšos'!I99</f>
        <v>0</v>
      </c>
      <c r="I28" s="10">
        <f>'4 pr._savarankiškosios f-jos'!J38+'4 pr._savarankiškosios f-jos'!J105+'4 pr._savarankiškosios f-jos'!J194+'5 pr._valstybinės f-jos'!J48+'5 pr._valstybinės f-jos'!J102+'7 pr._kita dotacija'!J273+'7 pr._kita dotacija'!J37+'9 pr._įstaigų pajamos'!J25+'9 pr._įstaigų pajamos'!J39+'9 pr._įstaigų pajamos'!J88+'11 pr._nepanaudotos lėšos'!J99</f>
        <v>0</v>
      </c>
      <c r="J28" s="10">
        <f>'4 pr._savarankiškosios f-jos'!K38+'4 pr._savarankiškosios f-jos'!K105+'4 pr._savarankiškosios f-jos'!K194+'5 pr._valstybinės f-jos'!K48+'5 pr._valstybinės f-jos'!K102+'7 pr._kita dotacija'!K273+'7 pr._kita dotacija'!K37+'9 pr._įstaigų pajamos'!K25+'9 pr._įstaigų pajamos'!K39+'9 pr._įstaigų pajamos'!K88+'11 pr._nepanaudotos lėšos'!K99</f>
        <v>0</v>
      </c>
      <c r="K28" s="92">
        <f t="shared" ref="K28:K39" si="4">L28+N28</f>
        <v>167.70000000000002</v>
      </c>
      <c r="L28" s="92">
        <f>'4 pr._savarankiškosios f-jos'!M38+'4 pr._savarankiškosios f-jos'!M105+'4 pr._savarankiškosios f-jos'!M194+'5 pr._valstybinės f-jos'!M48+'5 pr._valstybinės f-jos'!M102+'7 pr._kita dotacija'!M273+'7 pr._kita dotacija'!M37+'9 pr._įstaigų pajamos'!M25+'9 pr._įstaigų pajamos'!M39+'9 pr._įstaigų pajamos'!M88+'11 pr._nepanaudotos lėšos'!M99</f>
        <v>167.70000000000002</v>
      </c>
      <c r="M28" s="92">
        <f>'4 pr._savarankiškosios f-jos'!N38+'4 pr._savarankiškosios f-jos'!N105+'4 pr._savarankiškosios f-jos'!N194+'5 pr._valstybinės f-jos'!N48+'5 pr._valstybinės f-jos'!N102+'7 pr._kita dotacija'!N273+'7 pr._kita dotacija'!N37+'9 pr._įstaigų pajamos'!N25+'9 pr._įstaigų pajamos'!N39+'9 pr._įstaigų pajamos'!N88+'11 pr._nepanaudotos lėšos'!N99</f>
        <v>121.80000000000001</v>
      </c>
      <c r="N28" s="92">
        <f>'4 pr._savarankiškosios f-jos'!O38+'4 pr._savarankiškosios f-jos'!O105+'4 pr._savarankiškosios f-jos'!O194+'5 pr._valstybinės f-jos'!O48+'5 pr._valstybinės f-jos'!O102+'7 pr._kita dotacija'!O273+'7 pr._kita dotacija'!O37+'9 pr._įstaigų pajamos'!O25+'9 pr._įstaigų pajamos'!O39+'9 pr._įstaigų pajamos'!O88+'11 pr._nepanaudotos lėšos'!O99</f>
        <v>0</v>
      </c>
    </row>
    <row r="29" spans="1:14" ht="15" customHeight="1" x14ac:dyDescent="0.25">
      <c r="A29" s="5" t="s">
        <v>71</v>
      </c>
      <c r="B29" s="17" t="s">
        <v>11</v>
      </c>
      <c r="C29" s="16">
        <f t="shared" si="2"/>
        <v>302.10000000000008</v>
      </c>
      <c r="D29" s="16">
        <f>'4 pr._savarankiškosios f-jos'!E43+'4 pr._savarankiškosios f-jos'!E109+'4 pr._savarankiškosios f-jos'!E195+'5 pr._valstybinės f-jos'!E52+'5 pr._valstybinės f-jos'!E104+'7 pr._kita dotacija'!E41+'7 pr._kita dotacija'!E277+'9 pr._įstaigų pajamos'!E26+'9 pr._įstaigų pajamos'!E40+'9 pr._įstaigų pajamos'!E89+'11 pr._nepanaudotos lėšos'!E94+'11 pr._nepanaudotos lėšos'!E30+'11 pr._nepanaudotos lėšos'!E100</f>
        <v>300.30000000000007</v>
      </c>
      <c r="E29" s="16">
        <f>'4 pr._savarankiškosios f-jos'!F43+'4 pr._savarankiškosios f-jos'!F109+'4 pr._savarankiškosios f-jos'!F195+'5 pr._valstybinės f-jos'!F52+'5 pr._valstybinės f-jos'!F104+'7 pr._kita dotacija'!F41+'7 pr._kita dotacija'!F277+'9 pr._įstaigų pajamos'!F26+'9 pr._įstaigų pajamos'!F40+'9 pr._įstaigų pajamos'!F89+'11 pr._nepanaudotos lėšos'!F94+'11 pr._nepanaudotos lėšos'!F30+'11 pr._nepanaudotos lėšos'!F100</f>
        <v>230.7</v>
      </c>
      <c r="F29" s="16">
        <f>'4 pr._savarankiškosios f-jos'!G43+'4 pr._savarankiškosios f-jos'!G109+'4 pr._savarankiškosios f-jos'!G195+'5 pr._valstybinės f-jos'!G52+'5 pr._valstybinės f-jos'!G104+'7 pr._kita dotacija'!G41+'7 pr._kita dotacija'!G277+'9 pr._įstaigų pajamos'!G26+'9 pr._įstaigų pajamos'!G40+'9 pr._įstaigų pajamos'!G89+'11 pr._nepanaudotos lėšos'!G94+'11 pr._nepanaudotos lėšos'!G30+'11 pr._nepanaudotos lėšos'!G100</f>
        <v>1.8</v>
      </c>
      <c r="G29" s="10">
        <f t="shared" si="3"/>
        <v>0</v>
      </c>
      <c r="H29" s="10">
        <f>'4 pr._savarankiškosios f-jos'!I43+'4 pr._savarankiškosios f-jos'!I109+'4 pr._savarankiškosios f-jos'!I195+'5 pr._valstybinės f-jos'!I52+'5 pr._valstybinės f-jos'!I104+'7 pr._kita dotacija'!I41+'7 pr._kita dotacija'!I277+'9 pr._įstaigų pajamos'!I26+'9 pr._įstaigų pajamos'!I40+'9 pr._įstaigų pajamos'!I89+'11 pr._nepanaudotos lėšos'!I94+'11 pr._nepanaudotos lėšos'!I30+'11 pr._nepanaudotos lėšos'!I100</f>
        <v>0</v>
      </c>
      <c r="I29" s="10">
        <f>'4 pr._savarankiškosios f-jos'!J43+'4 pr._savarankiškosios f-jos'!J109+'4 pr._savarankiškosios f-jos'!J195+'5 pr._valstybinės f-jos'!J52+'5 pr._valstybinės f-jos'!J104+'7 pr._kita dotacija'!J41+'7 pr._kita dotacija'!J277+'9 pr._įstaigų pajamos'!J26+'9 pr._įstaigų pajamos'!J40+'9 pr._įstaigų pajamos'!J89+'11 pr._nepanaudotos lėšos'!J94+'11 pr._nepanaudotos lėšos'!J30+'11 pr._nepanaudotos lėšos'!J100</f>
        <v>0</v>
      </c>
      <c r="J29" s="10">
        <f>'4 pr._savarankiškosios f-jos'!K43+'4 pr._savarankiškosios f-jos'!K109+'4 pr._savarankiškosios f-jos'!K195+'5 pr._valstybinės f-jos'!K52+'5 pr._valstybinės f-jos'!K104+'7 pr._kita dotacija'!K41+'7 pr._kita dotacija'!K277+'9 pr._įstaigų pajamos'!K26+'9 pr._įstaigų pajamos'!K40+'9 pr._įstaigų pajamos'!K89+'11 pr._nepanaudotos lėšos'!K94+'11 pr._nepanaudotos lėšos'!K30+'11 pr._nepanaudotos lėšos'!K100</f>
        <v>0</v>
      </c>
      <c r="K29" s="92">
        <f t="shared" si="4"/>
        <v>302.10000000000008</v>
      </c>
      <c r="L29" s="92">
        <f>'4 pr._savarankiškosios f-jos'!M43+'4 pr._savarankiškosios f-jos'!M109+'4 pr._savarankiškosios f-jos'!M195+'5 pr._valstybinės f-jos'!M52+'5 pr._valstybinės f-jos'!M104+'7 pr._kita dotacija'!M41+'7 pr._kita dotacija'!M277+'9 pr._įstaigų pajamos'!M26+'9 pr._įstaigų pajamos'!M40+'9 pr._įstaigų pajamos'!M89+'11 pr._nepanaudotos lėšos'!M94+'11 pr._nepanaudotos lėšos'!M30+'11 pr._nepanaudotos lėšos'!M100</f>
        <v>300.30000000000007</v>
      </c>
      <c r="M29" s="92">
        <f>'4 pr._savarankiškosios f-jos'!N43+'4 pr._savarankiškosios f-jos'!N109+'4 pr._savarankiškosios f-jos'!N195+'5 pr._valstybinės f-jos'!N52+'5 pr._valstybinės f-jos'!N104+'7 pr._kita dotacija'!N41+'7 pr._kita dotacija'!N277+'9 pr._įstaigų pajamos'!N26+'9 pr._įstaigų pajamos'!N40+'9 pr._įstaigų pajamos'!N89+'11 pr._nepanaudotos lėšos'!N94+'11 pr._nepanaudotos lėšos'!N30+'11 pr._nepanaudotos lėšos'!N100</f>
        <v>230.7</v>
      </c>
      <c r="N29" s="92">
        <f>'4 pr._savarankiškosios f-jos'!O43+'4 pr._savarankiškosios f-jos'!O109+'4 pr._savarankiškosios f-jos'!O195+'5 pr._valstybinės f-jos'!O52+'5 pr._valstybinės f-jos'!O104+'7 pr._kita dotacija'!O41+'7 pr._kita dotacija'!O277+'9 pr._įstaigų pajamos'!O26+'9 pr._įstaigų pajamos'!O40+'9 pr._įstaigų pajamos'!O89+'11 pr._nepanaudotos lėšos'!O94+'11 pr._nepanaudotos lėšos'!O30+'11 pr._nepanaudotos lėšos'!O100</f>
        <v>1.8</v>
      </c>
    </row>
    <row r="30" spans="1:14" ht="15" customHeight="1" x14ac:dyDescent="0.25">
      <c r="A30" s="5" t="s">
        <v>72</v>
      </c>
      <c r="B30" s="17" t="s">
        <v>12</v>
      </c>
      <c r="C30" s="16">
        <f t="shared" si="2"/>
        <v>191.7</v>
      </c>
      <c r="D30" s="16">
        <f>'4 pr._savarankiškosios f-jos'!E49+'4 pr._savarankiškosios f-jos'!E113+'5 pr._valstybinės f-jos'!E56+'5 pr._valstybinės f-jos'!E106+'7 pr._kita dotacija'!E46+'9 pr._įstaigų pajamos'!E27+'9 pr._įstaigų pajamos'!E41+'11 pr._nepanaudotos lėšos'!E93+'11 pr._nepanaudotos lėšos'!E31</f>
        <v>191.7</v>
      </c>
      <c r="E30" s="16">
        <f>'4 pr._savarankiškosios f-jos'!F49+'4 pr._savarankiškosios f-jos'!F113+'5 pr._valstybinės f-jos'!F56+'5 pr._valstybinės f-jos'!F106+'7 pr._kita dotacija'!F46+'9 pr._įstaigų pajamos'!F27+'9 pr._įstaigų pajamos'!F41+'11 pr._nepanaudotos lėšos'!F93+'11 pr._nepanaudotos lėšos'!F31</f>
        <v>143.1</v>
      </c>
      <c r="F30" s="16">
        <f>'4 pr._savarankiškosios f-jos'!G49+'4 pr._savarankiškosios f-jos'!G113+'5 pr._valstybinės f-jos'!G56+'5 pr._valstybinės f-jos'!G106+'7 pr._kita dotacija'!G46+'9 pr._įstaigų pajamos'!G27+'9 pr._įstaigų pajamos'!G41+'11 pr._nepanaudotos lėšos'!G93+'11 pr._nepanaudotos lėšos'!G31</f>
        <v>0</v>
      </c>
      <c r="G30" s="10">
        <f t="shared" si="3"/>
        <v>0</v>
      </c>
      <c r="H30" s="10">
        <f>'4 pr._savarankiškosios f-jos'!I49+'4 pr._savarankiškosios f-jos'!I113+'5 pr._valstybinės f-jos'!I56+'5 pr._valstybinės f-jos'!I106+'7 pr._kita dotacija'!I46+'9 pr._įstaigų pajamos'!I27+'9 pr._įstaigų pajamos'!I41+'11 pr._nepanaudotos lėšos'!I93+'11 pr._nepanaudotos lėšos'!I31</f>
        <v>0</v>
      </c>
      <c r="I30" s="10">
        <f>'4 pr._savarankiškosios f-jos'!J49+'4 pr._savarankiškosios f-jos'!J113+'5 pr._valstybinės f-jos'!J56+'5 pr._valstybinės f-jos'!J106+'7 pr._kita dotacija'!J46+'9 pr._įstaigų pajamos'!J27+'9 pr._įstaigų pajamos'!J41+'11 pr._nepanaudotos lėšos'!J93+'11 pr._nepanaudotos lėšos'!J31</f>
        <v>0</v>
      </c>
      <c r="J30" s="10">
        <f>'4 pr._savarankiškosios f-jos'!K49+'4 pr._savarankiškosios f-jos'!K113+'5 pr._valstybinės f-jos'!K56+'5 pr._valstybinės f-jos'!K106+'7 pr._kita dotacija'!K46+'9 pr._įstaigų pajamos'!K27+'9 pr._įstaigų pajamos'!K41+'11 pr._nepanaudotos lėšos'!K93+'11 pr._nepanaudotos lėšos'!K31</f>
        <v>0</v>
      </c>
      <c r="K30" s="92">
        <f t="shared" si="4"/>
        <v>191.7</v>
      </c>
      <c r="L30" s="92">
        <f>'4 pr._savarankiškosios f-jos'!M49+'4 pr._savarankiškosios f-jos'!M113+'5 pr._valstybinės f-jos'!M56+'5 pr._valstybinės f-jos'!M106+'7 pr._kita dotacija'!M46+'9 pr._įstaigų pajamos'!M27+'9 pr._įstaigų pajamos'!M41+'11 pr._nepanaudotos lėšos'!M93+'11 pr._nepanaudotos lėšos'!M31</f>
        <v>191.7</v>
      </c>
      <c r="M30" s="92">
        <f>'4 pr._savarankiškosios f-jos'!N49+'4 pr._savarankiškosios f-jos'!N113+'5 pr._valstybinės f-jos'!N56+'5 pr._valstybinės f-jos'!N106+'7 pr._kita dotacija'!N46+'9 pr._įstaigų pajamos'!N27+'9 pr._įstaigų pajamos'!N41+'11 pr._nepanaudotos lėšos'!N93+'11 pr._nepanaudotos lėšos'!N31</f>
        <v>143.1</v>
      </c>
      <c r="N30" s="92">
        <f>'4 pr._savarankiškosios f-jos'!O49+'4 pr._savarankiškosios f-jos'!O113+'5 pr._valstybinės f-jos'!O56+'5 pr._valstybinės f-jos'!O106+'7 pr._kita dotacija'!O46+'9 pr._įstaigų pajamos'!O27+'9 pr._įstaigų pajamos'!O41+'11 pr._nepanaudotos lėšos'!O93+'11 pr._nepanaudotos lėšos'!O31</f>
        <v>0</v>
      </c>
    </row>
    <row r="31" spans="1:14" ht="15" customHeight="1" x14ac:dyDescent="0.25">
      <c r="A31" s="5" t="s">
        <v>73</v>
      </c>
      <c r="B31" s="17" t="s">
        <v>13</v>
      </c>
      <c r="C31" s="16">
        <f t="shared" si="2"/>
        <v>126.79999999999998</v>
      </c>
      <c r="D31" s="16">
        <f>'4 pr._savarankiškosios f-jos'!E54+'4 pr._savarankiškosios f-jos'!E117+'5 pr._valstybinės f-jos'!E60+'5 pr._valstybinės f-jos'!E108+'7 pr._kita dotacija'!E50+'9 pr._įstaigų pajamos'!E42+'11 pr._nepanaudotos lėšos'!E101</f>
        <v>126.79999999999998</v>
      </c>
      <c r="E31" s="16">
        <f>'4 pr._savarankiškosios f-jos'!F54+'4 pr._savarankiškosios f-jos'!F117+'5 pr._valstybinės f-jos'!F60+'5 pr._valstybinės f-jos'!F108+'7 pr._kita dotacija'!F50+'9 pr._įstaigų pajamos'!F42+'11 pr._nepanaudotos lėšos'!F101</f>
        <v>90.200000000000017</v>
      </c>
      <c r="F31" s="16">
        <f>'4 pr._savarankiškosios f-jos'!G54+'4 pr._savarankiškosios f-jos'!G117+'5 pr._valstybinės f-jos'!G60+'5 pr._valstybinės f-jos'!G108+'7 pr._kita dotacija'!G50+'9 pr._įstaigų pajamos'!G42+'11 pr._nepanaudotos lėšos'!G101</f>
        <v>0</v>
      </c>
      <c r="G31" s="10">
        <f t="shared" si="3"/>
        <v>0</v>
      </c>
      <c r="H31" s="10">
        <f>'4 pr._savarankiškosios f-jos'!I54+'4 pr._savarankiškosios f-jos'!I117+'5 pr._valstybinės f-jos'!I60+'5 pr._valstybinės f-jos'!I108+'7 pr._kita dotacija'!I50+'9 pr._įstaigų pajamos'!I42+'11 pr._nepanaudotos lėšos'!I101</f>
        <v>0</v>
      </c>
      <c r="I31" s="10">
        <f>'4 pr._savarankiškosios f-jos'!J54+'4 pr._savarankiškosios f-jos'!J117+'5 pr._valstybinės f-jos'!J60+'5 pr._valstybinės f-jos'!J108+'7 pr._kita dotacija'!J50+'9 pr._įstaigų pajamos'!J42+'11 pr._nepanaudotos lėšos'!J101</f>
        <v>0</v>
      </c>
      <c r="J31" s="10">
        <f>'4 pr._savarankiškosios f-jos'!K54+'4 pr._savarankiškosios f-jos'!K117+'5 pr._valstybinės f-jos'!K60+'5 pr._valstybinės f-jos'!K108+'7 pr._kita dotacija'!K50+'9 pr._įstaigų pajamos'!K42+'11 pr._nepanaudotos lėšos'!K101</f>
        <v>0</v>
      </c>
      <c r="K31" s="92">
        <f t="shared" si="4"/>
        <v>126.79999999999998</v>
      </c>
      <c r="L31" s="92">
        <f>'4 pr._savarankiškosios f-jos'!M54+'4 pr._savarankiškosios f-jos'!M117+'5 pr._valstybinės f-jos'!M60+'5 pr._valstybinės f-jos'!M108+'7 pr._kita dotacija'!M50+'9 pr._įstaigų pajamos'!M42+'11 pr._nepanaudotos lėšos'!M101</f>
        <v>126.79999999999998</v>
      </c>
      <c r="M31" s="92">
        <f>'4 pr._savarankiškosios f-jos'!N54+'4 pr._savarankiškosios f-jos'!N117+'5 pr._valstybinės f-jos'!N60+'5 pr._valstybinės f-jos'!N108+'7 pr._kita dotacija'!N50+'9 pr._įstaigų pajamos'!N42+'11 pr._nepanaudotos lėšos'!N101</f>
        <v>90.200000000000017</v>
      </c>
      <c r="N31" s="92">
        <f>'4 pr._savarankiškosios f-jos'!O54+'4 pr._savarankiškosios f-jos'!O117+'5 pr._valstybinės f-jos'!O60+'5 pr._valstybinės f-jos'!O108+'7 pr._kita dotacija'!O50+'9 pr._įstaigų pajamos'!O42+'11 pr._nepanaudotos lėšos'!O101</f>
        <v>0</v>
      </c>
    </row>
    <row r="32" spans="1:14" ht="15" customHeight="1" x14ac:dyDescent="0.25">
      <c r="A32" s="5" t="s">
        <v>74</v>
      </c>
      <c r="B32" s="12" t="s">
        <v>14</v>
      </c>
      <c r="C32" s="16">
        <f t="shared" si="2"/>
        <v>161.6</v>
      </c>
      <c r="D32" s="16">
        <f>'4 pr._savarankiškosios f-jos'!E59+'4 pr._savarankiškosios f-jos'!E121+'5 pr._valstybinės f-jos'!E64+'5 pr._valstybinės f-jos'!E110+'7 pr._kita dotacija'!E54+'9 pr._įstaigų pajamos'!E28+'9 pr._įstaigų pajamos'!E43+'11 pr._nepanaudotos lėšos'!E102+'11 pr._nepanaudotos lėšos'!E32</f>
        <v>154.69999999999999</v>
      </c>
      <c r="E32" s="16">
        <f>'4 pr._savarankiškosios f-jos'!F59+'4 pr._savarankiškosios f-jos'!F121+'5 pr._valstybinės f-jos'!F64+'5 pr._valstybinės f-jos'!F110+'7 pr._kita dotacija'!F54+'9 pr._įstaigų pajamos'!F28+'9 pr._įstaigų pajamos'!F43+'11 pr._nepanaudotos lėšos'!F102+'11 pr._nepanaudotos lėšos'!F32</f>
        <v>98</v>
      </c>
      <c r="F32" s="16">
        <f>'4 pr._savarankiškosios f-jos'!G59+'4 pr._savarankiškosios f-jos'!G121+'5 pr._valstybinės f-jos'!G64+'5 pr._valstybinės f-jos'!G110+'7 pr._kita dotacija'!G54+'9 pr._įstaigų pajamos'!G28+'9 pr._įstaigų pajamos'!G43+'11 pr._nepanaudotos lėšos'!G102+'11 pr._nepanaudotos lėšos'!G32</f>
        <v>6.9</v>
      </c>
      <c r="G32" s="10">
        <f t="shared" si="3"/>
        <v>0</v>
      </c>
      <c r="H32" s="10">
        <f>'4 pr._savarankiškosios f-jos'!I59+'4 pr._savarankiškosios f-jos'!I121+'5 pr._valstybinės f-jos'!I64+'5 pr._valstybinės f-jos'!I110+'7 pr._kita dotacija'!I54+'9 pr._įstaigų pajamos'!I28+'9 pr._įstaigų pajamos'!I43+'11 pr._nepanaudotos lėšos'!I102+'11 pr._nepanaudotos lėšos'!I32</f>
        <v>0</v>
      </c>
      <c r="I32" s="10">
        <f>'4 pr._savarankiškosios f-jos'!J59+'4 pr._savarankiškosios f-jos'!J121+'5 pr._valstybinės f-jos'!J64+'5 pr._valstybinės f-jos'!J110+'7 pr._kita dotacija'!J54+'9 pr._įstaigų pajamos'!J28+'9 pr._įstaigų pajamos'!J43+'11 pr._nepanaudotos lėšos'!J102+'11 pr._nepanaudotos lėšos'!J32</f>
        <v>0</v>
      </c>
      <c r="J32" s="10">
        <f>'4 pr._savarankiškosios f-jos'!K59+'4 pr._savarankiškosios f-jos'!K121+'5 pr._valstybinės f-jos'!K64+'5 pr._valstybinės f-jos'!K110+'7 pr._kita dotacija'!K54+'9 pr._įstaigų pajamos'!K28+'9 pr._įstaigų pajamos'!K43+'11 pr._nepanaudotos lėšos'!K102+'11 pr._nepanaudotos lėšos'!K32</f>
        <v>0</v>
      </c>
      <c r="K32" s="92">
        <f t="shared" si="4"/>
        <v>161.6</v>
      </c>
      <c r="L32" s="92">
        <f>'4 pr._savarankiškosios f-jos'!M59+'4 pr._savarankiškosios f-jos'!M121+'5 pr._valstybinės f-jos'!M64+'5 pr._valstybinės f-jos'!M110+'7 pr._kita dotacija'!M54+'9 pr._įstaigų pajamos'!M28+'9 pr._įstaigų pajamos'!M43+'11 pr._nepanaudotos lėšos'!M102+'11 pr._nepanaudotos lėšos'!M32</f>
        <v>154.69999999999999</v>
      </c>
      <c r="M32" s="92">
        <f>'4 pr._savarankiškosios f-jos'!N59+'4 pr._savarankiškosios f-jos'!N121+'5 pr._valstybinės f-jos'!N64+'5 pr._valstybinės f-jos'!N110+'7 pr._kita dotacija'!N54+'9 pr._įstaigų pajamos'!N28+'9 pr._įstaigų pajamos'!N43+'11 pr._nepanaudotos lėšos'!N102+'11 pr._nepanaudotos lėšos'!N32</f>
        <v>98</v>
      </c>
      <c r="N32" s="92">
        <f>'4 pr._savarankiškosios f-jos'!O59+'4 pr._savarankiškosios f-jos'!O121+'5 pr._valstybinės f-jos'!O64+'5 pr._valstybinės f-jos'!O110+'7 pr._kita dotacija'!O54+'9 pr._įstaigų pajamos'!O28+'9 pr._įstaigų pajamos'!O43+'11 pr._nepanaudotos lėšos'!O102+'11 pr._nepanaudotos lėšos'!O32</f>
        <v>6.9</v>
      </c>
    </row>
    <row r="33" spans="1:14" ht="15" customHeight="1" x14ac:dyDescent="0.25">
      <c r="A33" s="13" t="s">
        <v>75</v>
      </c>
      <c r="B33" s="12" t="s">
        <v>15</v>
      </c>
      <c r="C33" s="16">
        <f t="shared" si="2"/>
        <v>187.29999999999998</v>
      </c>
      <c r="D33" s="16">
        <f>'4 pr._savarankiškosios f-jos'!E64+'4 pr._savarankiškosios f-jos'!E125++'4 pr._savarankiškosios f-jos'!E196+'5 pr._valstybinės f-jos'!E68+'5 pr._valstybinės f-jos'!E112+'7 pr._kita dotacija'!E58+'7 pr._kita dotacija'!E281+'9 pr._įstaigų pajamos'!E29+'9 pr._įstaigų pajamos'!E44+'9 pr._įstaigų pajamos'!E90+'11 pr._nepanaudotos lėšos'!E103+'11 pr._nepanaudotos lėšos'!E33+'11 pr._nepanaudotos lėšos'!E95</f>
        <v>185.49999999999997</v>
      </c>
      <c r="E33" s="16">
        <f>'4 pr._savarankiškosios f-jos'!F64+'4 pr._savarankiškosios f-jos'!F125++'4 pr._savarankiškosios f-jos'!F196+'5 pr._valstybinės f-jos'!F68+'5 pr._valstybinės f-jos'!F112+'7 pr._kita dotacija'!F58+'7 pr._kita dotacija'!F281+'9 pr._įstaigų pajamos'!F29+'9 pr._įstaigų pajamos'!F44+'9 pr._įstaigų pajamos'!F90+'11 pr._nepanaudotos lėšos'!F103+'11 pr._nepanaudotos lėšos'!F33+'11 pr._nepanaudotos lėšos'!F95</f>
        <v>137</v>
      </c>
      <c r="F33" s="16">
        <f>'4 pr._savarankiškosios f-jos'!G64+'4 pr._savarankiškosios f-jos'!G125++'4 pr._savarankiškosios f-jos'!G196+'5 pr._valstybinės f-jos'!G68+'5 pr._valstybinės f-jos'!G112+'7 pr._kita dotacija'!G58+'7 pr._kita dotacija'!G281+'9 pr._įstaigų pajamos'!G29+'9 pr._įstaigų pajamos'!G44+'9 pr._įstaigų pajamos'!G90+'11 pr._nepanaudotos lėšos'!G103+'11 pr._nepanaudotos lėšos'!G33+'11 pr._nepanaudotos lėšos'!G95</f>
        <v>1.8</v>
      </c>
      <c r="G33" s="10">
        <f t="shared" si="3"/>
        <v>0</v>
      </c>
      <c r="H33" s="10">
        <f>'4 pr._savarankiškosios f-jos'!I64+'4 pr._savarankiškosios f-jos'!I125++'4 pr._savarankiškosios f-jos'!I196+'5 pr._valstybinės f-jos'!I68+'5 pr._valstybinės f-jos'!I112+'7 pr._kita dotacija'!I58+'7 pr._kita dotacija'!I281+'9 pr._įstaigų pajamos'!I29+'9 pr._įstaigų pajamos'!I44+'9 pr._įstaigų pajamos'!I90+'11 pr._nepanaudotos lėšos'!I103+'11 pr._nepanaudotos lėšos'!I33+'11 pr._nepanaudotos lėšos'!I95</f>
        <v>0</v>
      </c>
      <c r="I33" s="10">
        <f>'4 pr._savarankiškosios f-jos'!J64+'4 pr._savarankiškosios f-jos'!J125++'4 pr._savarankiškosios f-jos'!J196+'5 pr._valstybinės f-jos'!J68+'5 pr._valstybinės f-jos'!J112+'7 pr._kita dotacija'!J58+'7 pr._kita dotacija'!J281+'9 pr._įstaigų pajamos'!J29+'9 pr._įstaigų pajamos'!J44+'9 pr._įstaigų pajamos'!J90+'11 pr._nepanaudotos lėšos'!J103+'11 pr._nepanaudotos lėšos'!J33+'11 pr._nepanaudotos lėšos'!J95</f>
        <v>0</v>
      </c>
      <c r="J33" s="10">
        <f>'4 pr._savarankiškosios f-jos'!K64+'4 pr._savarankiškosios f-jos'!K125++'4 pr._savarankiškosios f-jos'!K196+'5 pr._valstybinės f-jos'!K68+'5 pr._valstybinės f-jos'!K112+'7 pr._kita dotacija'!K58+'7 pr._kita dotacija'!K281+'9 pr._įstaigų pajamos'!K29+'9 pr._įstaigų pajamos'!K44+'9 pr._įstaigų pajamos'!K90+'11 pr._nepanaudotos lėšos'!K103+'11 pr._nepanaudotos lėšos'!K33+'11 pr._nepanaudotos lėšos'!K95</f>
        <v>0</v>
      </c>
      <c r="K33" s="92">
        <f t="shared" si="4"/>
        <v>187.29999999999998</v>
      </c>
      <c r="L33" s="92">
        <f>'4 pr._savarankiškosios f-jos'!M64+'4 pr._savarankiškosios f-jos'!M125++'4 pr._savarankiškosios f-jos'!M196+'5 pr._valstybinės f-jos'!M68+'5 pr._valstybinės f-jos'!M112+'7 pr._kita dotacija'!M58+'7 pr._kita dotacija'!M281+'9 pr._įstaigų pajamos'!M29+'9 pr._įstaigų pajamos'!M44+'9 pr._įstaigų pajamos'!M90+'11 pr._nepanaudotos lėšos'!M103+'11 pr._nepanaudotos lėšos'!M33+'11 pr._nepanaudotos lėšos'!M95</f>
        <v>185.49999999999997</v>
      </c>
      <c r="M33" s="92">
        <f>'4 pr._savarankiškosios f-jos'!N64+'4 pr._savarankiškosios f-jos'!N125++'4 pr._savarankiškosios f-jos'!N196+'5 pr._valstybinės f-jos'!N68+'5 pr._valstybinės f-jos'!N112+'7 pr._kita dotacija'!N58+'7 pr._kita dotacija'!N281+'9 pr._įstaigų pajamos'!N29+'9 pr._įstaigų pajamos'!N44+'9 pr._įstaigų pajamos'!N90+'11 pr._nepanaudotos lėšos'!N103+'11 pr._nepanaudotos lėšos'!N33+'11 pr._nepanaudotos lėšos'!N95</f>
        <v>137</v>
      </c>
      <c r="N33" s="92">
        <f>'4 pr._savarankiškosios f-jos'!O64+'4 pr._savarankiškosios f-jos'!O125++'4 pr._savarankiškosios f-jos'!O196+'5 pr._valstybinės f-jos'!O68+'5 pr._valstybinės f-jos'!O112+'7 pr._kita dotacija'!O58+'7 pr._kita dotacija'!O281+'9 pr._įstaigų pajamos'!O29+'9 pr._įstaigų pajamos'!O44+'9 pr._įstaigų pajamos'!O90+'11 pr._nepanaudotos lėšos'!O103+'11 pr._nepanaudotos lėšos'!O33+'11 pr._nepanaudotos lėšos'!O95</f>
        <v>1.8</v>
      </c>
    </row>
    <row r="34" spans="1:14" ht="15" customHeight="1" x14ac:dyDescent="0.25">
      <c r="A34" s="19" t="s">
        <v>76</v>
      </c>
      <c r="B34" s="17" t="s">
        <v>16</v>
      </c>
      <c r="C34" s="16">
        <f t="shared" si="2"/>
        <v>449.7</v>
      </c>
      <c r="D34" s="16">
        <f>'4 pr._savarankiškosios f-jos'!E69+'4 pr._savarankiškosios f-jos'!E129+'5 pr._valstybinės f-jos'!E72+'5 pr._valstybinės f-jos'!E114+'7 pr._kita dotacija'!E62+'9 pr._įstaigų pajamos'!E30+'9 pr._įstaigų pajamos'!E45+'4 pr._savarankiškosios f-jos'!E197+'7 pr._kita dotacija'!E285+'9 pr._įstaigų pajamos'!E91+'11 pr._nepanaudotos lėšos'!E96+'11 pr._nepanaudotos lėšos'!E104+'11 pr._nepanaudotos lėšos'!E34</f>
        <v>401.7</v>
      </c>
      <c r="E34" s="16">
        <f>'4 pr._savarankiškosios f-jos'!F69+'4 pr._savarankiškosios f-jos'!F129+'5 pr._valstybinės f-jos'!F72+'5 pr._valstybinės f-jos'!F114+'7 pr._kita dotacija'!F62+'9 pr._įstaigų pajamos'!F30+'9 pr._įstaigų pajamos'!F45+'4 pr._savarankiškosios f-jos'!F197+'7 pr._kita dotacija'!F285+'9 pr._įstaigų pajamos'!F91+'11 pr._nepanaudotos lėšos'!F96+'11 pr._nepanaudotos lėšos'!F104+'11 pr._nepanaudotos lėšos'!F34</f>
        <v>299.79999999999995</v>
      </c>
      <c r="F34" s="16">
        <f>'4 pr._savarankiškosios f-jos'!G69+'4 pr._savarankiškosios f-jos'!G129+'5 pr._valstybinės f-jos'!G72+'5 pr._valstybinės f-jos'!G114+'7 pr._kita dotacija'!G62+'9 pr._įstaigų pajamos'!G30+'9 pr._įstaigų pajamos'!G45+'4 pr._savarankiškosios f-jos'!G197+'7 pr._kita dotacija'!G285+'9 pr._įstaigų pajamos'!G91+'11 pr._nepanaudotos lėšos'!G96+'11 pr._nepanaudotos lėšos'!G104+'11 pr._nepanaudotos lėšos'!G34</f>
        <v>48</v>
      </c>
      <c r="G34" s="10">
        <f t="shared" si="3"/>
        <v>0</v>
      </c>
      <c r="H34" s="10">
        <f>'4 pr._savarankiškosios f-jos'!I69+'4 pr._savarankiškosios f-jos'!I129+'5 pr._valstybinės f-jos'!I72+'5 pr._valstybinės f-jos'!I114+'7 pr._kita dotacija'!I62+'9 pr._įstaigų pajamos'!I30+'9 pr._įstaigų pajamos'!I45+'4 pr._savarankiškosios f-jos'!I197+'7 pr._kita dotacija'!I285+'9 pr._įstaigų pajamos'!I91+'11 pr._nepanaudotos lėšos'!I96+'11 pr._nepanaudotos lėšos'!I104+'11 pr._nepanaudotos lėšos'!I34</f>
        <v>0</v>
      </c>
      <c r="I34" s="10">
        <f>'4 pr._savarankiškosios f-jos'!J69+'4 pr._savarankiškosios f-jos'!J129+'5 pr._valstybinės f-jos'!J72+'5 pr._valstybinės f-jos'!J114+'7 pr._kita dotacija'!J62+'9 pr._įstaigų pajamos'!J30+'9 pr._įstaigų pajamos'!J45+'4 pr._savarankiškosios f-jos'!J197+'7 pr._kita dotacija'!J285+'9 pr._įstaigų pajamos'!J91+'11 pr._nepanaudotos lėšos'!J96+'11 pr._nepanaudotos lėšos'!J104+'11 pr._nepanaudotos lėšos'!J34</f>
        <v>0</v>
      </c>
      <c r="J34" s="10">
        <f>'4 pr._savarankiškosios f-jos'!K69+'4 pr._savarankiškosios f-jos'!K129+'5 pr._valstybinės f-jos'!K72+'5 pr._valstybinės f-jos'!K114+'7 pr._kita dotacija'!K62+'9 pr._įstaigų pajamos'!K30+'9 pr._įstaigų pajamos'!K45+'4 pr._savarankiškosios f-jos'!K197+'7 pr._kita dotacija'!K285+'9 pr._įstaigų pajamos'!K91+'11 pr._nepanaudotos lėšos'!K96+'11 pr._nepanaudotos lėšos'!K104+'11 pr._nepanaudotos lėšos'!K34</f>
        <v>0</v>
      </c>
      <c r="K34" s="92">
        <f t="shared" si="4"/>
        <v>449.7</v>
      </c>
      <c r="L34" s="92">
        <f>'4 pr._savarankiškosios f-jos'!M69+'4 pr._savarankiškosios f-jos'!M129+'5 pr._valstybinės f-jos'!M72+'5 pr._valstybinės f-jos'!M114+'7 pr._kita dotacija'!M62+'9 pr._įstaigų pajamos'!M30+'9 pr._įstaigų pajamos'!M45+'4 pr._savarankiškosios f-jos'!M197+'7 pr._kita dotacija'!M285+'9 pr._įstaigų pajamos'!M91+'11 pr._nepanaudotos lėšos'!M96+'11 pr._nepanaudotos lėšos'!M104+'11 pr._nepanaudotos lėšos'!M34</f>
        <v>401.7</v>
      </c>
      <c r="M34" s="92">
        <f>'4 pr._savarankiškosios f-jos'!N69+'4 pr._savarankiškosios f-jos'!N129+'5 pr._valstybinės f-jos'!N72+'5 pr._valstybinės f-jos'!N114+'7 pr._kita dotacija'!N62+'9 pr._įstaigų pajamos'!N30+'9 pr._įstaigų pajamos'!N45+'4 pr._savarankiškosios f-jos'!N197+'7 pr._kita dotacija'!N285+'9 pr._įstaigų pajamos'!N91+'11 pr._nepanaudotos lėšos'!N96+'11 pr._nepanaudotos lėšos'!N104+'11 pr._nepanaudotos lėšos'!N34</f>
        <v>299.79999999999995</v>
      </c>
      <c r="N34" s="92">
        <f>'4 pr._savarankiškosios f-jos'!O69+'4 pr._savarankiškosios f-jos'!O129+'5 pr._valstybinės f-jos'!O72+'5 pr._valstybinės f-jos'!O114+'7 pr._kita dotacija'!O62+'9 pr._įstaigų pajamos'!O30+'9 pr._įstaigų pajamos'!O45+'4 pr._savarankiškosios f-jos'!O197+'7 pr._kita dotacija'!O285+'9 pr._įstaigų pajamos'!O91+'11 pr._nepanaudotos lėšos'!O96+'11 pr._nepanaudotos lėšos'!O104+'11 pr._nepanaudotos lėšos'!O34</f>
        <v>48</v>
      </c>
    </row>
    <row r="35" spans="1:14" ht="15" customHeight="1" x14ac:dyDescent="0.25">
      <c r="A35" s="5" t="s">
        <v>77</v>
      </c>
      <c r="B35" s="17" t="s">
        <v>17</v>
      </c>
      <c r="C35" s="16">
        <f t="shared" si="2"/>
        <v>135.49999999999997</v>
      </c>
      <c r="D35" s="16">
        <f>'4 pr._savarankiškosios f-jos'!E75+'4 pr._savarankiškosios f-jos'!E133+'5 pr._valstybinės f-jos'!E76+'5 pr._valstybinės f-jos'!E116+'7 pr._kita dotacija'!E66+'9 pr._įstaigų pajamos'!E33+'9 pr._įstaigų pajamos'!E46</f>
        <v>135.49999999999997</v>
      </c>
      <c r="E35" s="16">
        <f>'4 pr._savarankiškosios f-jos'!F75+'4 pr._savarankiškosios f-jos'!F133+'5 pr._valstybinės f-jos'!F76+'5 pr._valstybinės f-jos'!F116+'7 pr._kita dotacija'!F66+'9 pr._įstaigų pajamos'!F33+'9 pr._įstaigų pajamos'!F46</f>
        <v>98.9</v>
      </c>
      <c r="F35" s="16">
        <f>'4 pr._savarankiškosios f-jos'!G75+'4 pr._savarankiškosios f-jos'!G133+'5 pr._valstybinės f-jos'!G76+'5 pr._valstybinės f-jos'!G116+'7 pr._kita dotacija'!G66+'9 pr._įstaigų pajamos'!G33+'9 pr._įstaigų pajamos'!G46</f>
        <v>0</v>
      </c>
      <c r="G35" s="10">
        <f t="shared" si="3"/>
        <v>0</v>
      </c>
      <c r="H35" s="10">
        <f>'4 pr._savarankiškosios f-jos'!I75+'4 pr._savarankiškosios f-jos'!I133+'5 pr._valstybinės f-jos'!I76+'5 pr._valstybinės f-jos'!I116+'7 pr._kita dotacija'!I66+'9 pr._įstaigų pajamos'!I33+'9 pr._įstaigų pajamos'!I46</f>
        <v>0</v>
      </c>
      <c r="I35" s="10">
        <f>'4 pr._savarankiškosios f-jos'!J75+'4 pr._savarankiškosios f-jos'!J133+'5 pr._valstybinės f-jos'!J76+'5 pr._valstybinės f-jos'!J116+'7 pr._kita dotacija'!J66+'9 pr._įstaigų pajamos'!J33+'9 pr._įstaigų pajamos'!J46</f>
        <v>0</v>
      </c>
      <c r="J35" s="10">
        <f>'4 pr._savarankiškosios f-jos'!K75+'4 pr._savarankiškosios f-jos'!K133+'5 pr._valstybinės f-jos'!K76+'5 pr._valstybinės f-jos'!K116+'7 pr._kita dotacija'!K66+'9 pr._įstaigų pajamos'!K33+'9 pr._įstaigų pajamos'!K46</f>
        <v>0</v>
      </c>
      <c r="K35" s="92">
        <f t="shared" si="4"/>
        <v>135.49999999999997</v>
      </c>
      <c r="L35" s="92">
        <f>'4 pr._savarankiškosios f-jos'!M75+'4 pr._savarankiškosios f-jos'!M133+'5 pr._valstybinės f-jos'!M76+'5 pr._valstybinės f-jos'!M116+'7 pr._kita dotacija'!M66+'9 pr._įstaigų pajamos'!M33+'9 pr._įstaigų pajamos'!M46</f>
        <v>135.49999999999997</v>
      </c>
      <c r="M35" s="92">
        <f>'4 pr._savarankiškosios f-jos'!N75+'4 pr._savarankiškosios f-jos'!N133+'5 pr._valstybinės f-jos'!N76+'5 pr._valstybinės f-jos'!N116+'7 pr._kita dotacija'!N66+'9 pr._įstaigų pajamos'!N33+'9 pr._įstaigų pajamos'!N46</f>
        <v>98.9</v>
      </c>
      <c r="N35" s="92">
        <f>'4 pr._savarankiškosios f-jos'!O75+'4 pr._savarankiškosios f-jos'!O133+'5 pr._valstybinės f-jos'!O76+'5 pr._valstybinės f-jos'!O116+'7 pr._kita dotacija'!O66+'9 pr._įstaigų pajamos'!O33+'9 pr._įstaigų pajamos'!O46</f>
        <v>0</v>
      </c>
    </row>
    <row r="36" spans="1:14" ht="15" customHeight="1" x14ac:dyDescent="0.25">
      <c r="A36" s="5" t="s">
        <v>78</v>
      </c>
      <c r="B36" s="17" t="s">
        <v>18</v>
      </c>
      <c r="C36" s="16">
        <f t="shared" si="2"/>
        <v>113.1</v>
      </c>
      <c r="D36" s="16">
        <f>'4 pr._savarankiškosios f-jos'!E80+'4 pr._savarankiškosios f-jos'!E137+'5 pr._valstybinės f-jos'!E80+'5 pr._valstybinės f-jos'!E118+'7 pr._kita dotacija'!E70+'9 pr._įstaigų pajamos'!E34+'9 pr._įstaigų pajamos'!E47+'11 pr._nepanaudotos lėšos'!E105+'11 pr._nepanaudotos lėšos'!E35</f>
        <v>113.1</v>
      </c>
      <c r="E36" s="16">
        <f>'4 pr._savarankiškosios f-jos'!F80+'4 pr._savarankiškosios f-jos'!F137+'5 pr._valstybinės f-jos'!F80+'5 pr._valstybinės f-jos'!F118+'7 pr._kita dotacija'!F70+'9 pr._įstaigų pajamos'!F34+'9 pr._įstaigų pajamos'!F47+'11 pr._nepanaudotos lėšos'!F105+'11 pr._nepanaudotos lėšos'!F35</f>
        <v>86.4</v>
      </c>
      <c r="F36" s="16">
        <f>'4 pr._savarankiškosios f-jos'!G80+'4 pr._savarankiškosios f-jos'!G137+'5 pr._valstybinės f-jos'!G80+'5 pr._valstybinės f-jos'!G118+'7 pr._kita dotacija'!G70+'9 pr._įstaigų pajamos'!G34+'9 pr._įstaigų pajamos'!G47+'11 pr._nepanaudotos lėšos'!G105+'11 pr._nepanaudotos lėšos'!G35</f>
        <v>0</v>
      </c>
      <c r="G36" s="10">
        <f t="shared" si="3"/>
        <v>0</v>
      </c>
      <c r="H36" s="10">
        <f>'4 pr._savarankiškosios f-jos'!I80+'4 pr._savarankiškosios f-jos'!I137+'5 pr._valstybinės f-jos'!I80+'5 pr._valstybinės f-jos'!I118+'7 pr._kita dotacija'!I70+'9 pr._įstaigų pajamos'!I34+'9 pr._įstaigų pajamos'!I47+'11 pr._nepanaudotos lėšos'!I105+'11 pr._nepanaudotos lėšos'!I35</f>
        <v>0</v>
      </c>
      <c r="I36" s="10">
        <f>'4 pr._savarankiškosios f-jos'!J80+'4 pr._savarankiškosios f-jos'!J137+'5 pr._valstybinės f-jos'!J80+'5 pr._valstybinės f-jos'!J118+'7 pr._kita dotacija'!J70+'9 pr._įstaigų pajamos'!J34+'9 pr._įstaigų pajamos'!J47+'11 pr._nepanaudotos lėšos'!J105+'11 pr._nepanaudotos lėšos'!J35</f>
        <v>0</v>
      </c>
      <c r="J36" s="10">
        <f>'4 pr._savarankiškosios f-jos'!K80+'4 pr._savarankiškosios f-jos'!K137+'5 pr._valstybinės f-jos'!K80+'5 pr._valstybinės f-jos'!K118+'7 pr._kita dotacija'!K70+'9 pr._įstaigų pajamos'!K34+'9 pr._įstaigų pajamos'!K47+'11 pr._nepanaudotos lėšos'!K105+'11 pr._nepanaudotos lėšos'!K35</f>
        <v>0</v>
      </c>
      <c r="K36" s="92">
        <f t="shared" si="4"/>
        <v>113.1</v>
      </c>
      <c r="L36" s="92">
        <f>'4 pr._savarankiškosios f-jos'!M80+'4 pr._savarankiškosios f-jos'!M137+'5 pr._valstybinės f-jos'!M80+'5 pr._valstybinės f-jos'!M118+'7 pr._kita dotacija'!M70+'9 pr._įstaigų pajamos'!M34+'9 pr._įstaigų pajamos'!M47+'11 pr._nepanaudotos lėšos'!M105+'11 pr._nepanaudotos lėšos'!M35</f>
        <v>113.1</v>
      </c>
      <c r="M36" s="92">
        <f>'4 pr._savarankiškosios f-jos'!N80+'4 pr._savarankiškosios f-jos'!N137+'5 pr._valstybinės f-jos'!N80+'5 pr._valstybinės f-jos'!N118+'7 pr._kita dotacija'!N70+'9 pr._įstaigų pajamos'!N34+'9 pr._įstaigų pajamos'!N47+'11 pr._nepanaudotos lėšos'!N105+'11 pr._nepanaudotos lėšos'!N35</f>
        <v>86.4</v>
      </c>
      <c r="N36" s="92">
        <f>'4 pr._savarankiškosios f-jos'!O80+'4 pr._savarankiškosios f-jos'!O137+'5 pr._valstybinės f-jos'!O80+'5 pr._valstybinės f-jos'!O118+'7 pr._kita dotacija'!O70+'9 pr._įstaigų pajamos'!O34+'9 pr._įstaigų pajamos'!O47+'11 pr._nepanaudotos lėšos'!O105+'11 pr._nepanaudotos lėšos'!O35</f>
        <v>0</v>
      </c>
    </row>
    <row r="37" spans="1:14" ht="15" customHeight="1" x14ac:dyDescent="0.25">
      <c r="A37" s="5" t="s">
        <v>79</v>
      </c>
      <c r="B37" s="17" t="s">
        <v>19</v>
      </c>
      <c r="C37" s="16">
        <f t="shared" si="2"/>
        <v>966.6</v>
      </c>
      <c r="D37" s="16">
        <f>'4 pr._savarankiškosios f-jos'!E85+'4 pr._savarankiškosios f-jos'!E141+'5 pr._valstybinės f-jos'!E84+'5 pr._valstybinės f-jos'!E120+'7 pr._kita dotacija'!E74+'9 pr._įstaigų pajamos'!E48+'11 pr._nepanaudotos lėšos'!E36</f>
        <v>942.1</v>
      </c>
      <c r="E37" s="16">
        <f>'4 pr._savarankiškosios f-jos'!F85+'4 pr._savarankiškosios f-jos'!F141+'5 pr._valstybinės f-jos'!F84+'5 pr._valstybinės f-jos'!F120+'7 pr._kita dotacija'!F74+'9 pr._įstaigų pajamos'!F48+'11 pr._nepanaudotos lėšos'!F36</f>
        <v>196.00000000000003</v>
      </c>
      <c r="F37" s="16">
        <f>'4 pr._savarankiškosios f-jos'!G85+'4 pr._savarankiškosios f-jos'!G141+'5 pr._valstybinės f-jos'!G84+'5 pr._valstybinės f-jos'!G120+'7 pr._kita dotacija'!G74+'9 pr._įstaigų pajamos'!G48+'11 pr._nepanaudotos lėšos'!G36</f>
        <v>24.5</v>
      </c>
      <c r="G37" s="10">
        <f t="shared" si="3"/>
        <v>0</v>
      </c>
      <c r="H37" s="10">
        <f>'4 pr._savarankiškosios f-jos'!I85+'4 pr._savarankiškosios f-jos'!I141+'5 pr._valstybinės f-jos'!I84+'5 pr._valstybinės f-jos'!I120+'7 pr._kita dotacija'!I74+'9 pr._įstaigų pajamos'!I48+'11 pr._nepanaudotos lėšos'!I36</f>
        <v>-5</v>
      </c>
      <c r="I37" s="10">
        <f>'4 pr._savarankiškosios f-jos'!J85+'4 pr._savarankiškosios f-jos'!J141+'5 pr._valstybinės f-jos'!J84+'5 pr._valstybinės f-jos'!J120+'7 pr._kita dotacija'!J74+'9 pr._įstaigų pajamos'!J48+'11 pr._nepanaudotos lėšos'!J36</f>
        <v>-0.1</v>
      </c>
      <c r="J37" s="10">
        <f>'4 pr._savarankiškosios f-jos'!K85+'4 pr._savarankiškosios f-jos'!K141+'5 pr._valstybinės f-jos'!K84+'5 pr._valstybinės f-jos'!K120+'7 pr._kita dotacija'!K74+'9 pr._įstaigų pajamos'!K48+'11 pr._nepanaudotos lėšos'!K36</f>
        <v>5</v>
      </c>
      <c r="K37" s="92">
        <f t="shared" si="4"/>
        <v>966.6</v>
      </c>
      <c r="L37" s="92">
        <f>'4 pr._savarankiškosios f-jos'!M85+'4 pr._savarankiškosios f-jos'!M141+'5 pr._valstybinės f-jos'!M84+'5 pr._valstybinės f-jos'!M120+'7 pr._kita dotacija'!M74+'9 pr._įstaigų pajamos'!M48+'11 pr._nepanaudotos lėšos'!M36</f>
        <v>937.1</v>
      </c>
      <c r="M37" s="92">
        <f>'4 pr._savarankiškosios f-jos'!N85+'4 pr._savarankiškosios f-jos'!N141+'5 pr._valstybinės f-jos'!N84+'5 pr._valstybinės f-jos'!N120+'7 pr._kita dotacija'!N74+'9 pr._įstaigų pajamos'!N48+'11 pr._nepanaudotos lėšos'!N36</f>
        <v>195.90000000000003</v>
      </c>
      <c r="N37" s="92">
        <f>'4 pr._savarankiškosios f-jos'!O85+'4 pr._savarankiškosios f-jos'!O141+'5 pr._valstybinės f-jos'!O84+'5 pr._valstybinės f-jos'!O120+'7 pr._kita dotacija'!O74+'9 pr._įstaigų pajamos'!O48+'11 pr._nepanaudotos lėšos'!O36</f>
        <v>29.5</v>
      </c>
    </row>
    <row r="38" spans="1:14" ht="15" customHeight="1" x14ac:dyDescent="0.25">
      <c r="A38" s="5" t="s">
        <v>80</v>
      </c>
      <c r="B38" s="17" t="s">
        <v>26</v>
      </c>
      <c r="C38" s="16">
        <f>D38+F38</f>
        <v>1749</v>
      </c>
      <c r="D38" s="16">
        <f>'4 pr._savarankiškosios f-jos'!E89</f>
        <v>130</v>
      </c>
      <c r="E38" s="16">
        <f>'4 pr._savarankiškosios f-jos'!F89</f>
        <v>0</v>
      </c>
      <c r="F38" s="16">
        <f>'4 pr._savarankiškosios f-jos'!G89</f>
        <v>1619</v>
      </c>
      <c r="G38" s="10">
        <f t="shared" si="3"/>
        <v>0</v>
      </c>
      <c r="H38" s="10">
        <f>'4 pr._savarankiškosios f-jos'!I89</f>
        <v>0</v>
      </c>
      <c r="I38" s="10">
        <f>'4 pr._savarankiškosios f-jos'!J89</f>
        <v>0</v>
      </c>
      <c r="J38" s="10">
        <f>'4 pr._savarankiškosios f-jos'!K89</f>
        <v>0</v>
      </c>
      <c r="K38" s="92">
        <f t="shared" si="4"/>
        <v>1749</v>
      </c>
      <c r="L38" s="92">
        <f>'4 pr._savarankiškosios f-jos'!M89</f>
        <v>130</v>
      </c>
      <c r="M38" s="92">
        <f>'4 pr._savarankiškosios f-jos'!N89</f>
        <v>0</v>
      </c>
      <c r="N38" s="92">
        <f>'4 pr._savarankiškosios f-jos'!O89</f>
        <v>1619</v>
      </c>
    </row>
    <row r="39" spans="1:14" ht="15" customHeight="1" x14ac:dyDescent="0.25">
      <c r="A39" s="13" t="s">
        <v>81</v>
      </c>
      <c r="B39" s="35" t="s">
        <v>162</v>
      </c>
      <c r="C39" s="16">
        <f>D39+F39</f>
        <v>551.1</v>
      </c>
      <c r="D39" s="16">
        <f>'4 pr._savarankiškosios f-jos'!E90+'5 pr._valstybinės f-jos'!E88+'9 pr._įstaigų pajamos'!E35</f>
        <v>551.1</v>
      </c>
      <c r="E39" s="16">
        <f>'4 pr._savarankiškosios f-jos'!F90+'5 pr._valstybinės f-jos'!F88+'9 pr._įstaigų pajamos'!F35</f>
        <v>503</v>
      </c>
      <c r="F39" s="16">
        <f>'4 pr._savarankiškosios f-jos'!G90+'5 pr._valstybinės f-jos'!G88+'9 pr._įstaigų pajamos'!G35</f>
        <v>0</v>
      </c>
      <c r="G39" s="10">
        <f t="shared" si="3"/>
        <v>0</v>
      </c>
      <c r="H39" s="10">
        <f>'4 pr._savarankiškosios f-jos'!I90+'5 pr._valstybinės f-jos'!I88+'9 pr._įstaigų pajamos'!I35</f>
        <v>0</v>
      </c>
      <c r="I39" s="10">
        <f>'4 pr._savarankiškosios f-jos'!J90+'5 pr._valstybinės f-jos'!J88+'9 pr._įstaigų pajamos'!J35</f>
        <v>0</v>
      </c>
      <c r="J39" s="10">
        <f>'4 pr._savarankiškosios f-jos'!K90+'5 pr._valstybinės f-jos'!K88+'9 pr._įstaigų pajamos'!K35</f>
        <v>0</v>
      </c>
      <c r="K39" s="92">
        <f t="shared" si="4"/>
        <v>551.1</v>
      </c>
      <c r="L39" s="92">
        <f>'4 pr._savarankiškosios f-jos'!M90+'5 pr._valstybinės f-jos'!M88+'9 pr._įstaigų pajamos'!M35</f>
        <v>551.1</v>
      </c>
      <c r="M39" s="92">
        <f>'4 pr._savarankiškosios f-jos'!N90+'5 pr._valstybinės f-jos'!N88+'9 pr._įstaigų pajamos'!N35</f>
        <v>503</v>
      </c>
      <c r="N39" s="92">
        <f>'4 pr._savarankiškosios f-jos'!O90+'5 pr._valstybinės f-jos'!O88+'9 pr._įstaigų pajamos'!O35</f>
        <v>0</v>
      </c>
    </row>
    <row r="40" spans="1:14" ht="15" customHeight="1" x14ac:dyDescent="0.25">
      <c r="A40" s="19" t="s">
        <v>82</v>
      </c>
      <c r="B40" s="29" t="s">
        <v>67</v>
      </c>
      <c r="C40" s="16">
        <f>D40+F40</f>
        <v>407.7</v>
      </c>
      <c r="D40" s="16">
        <f>'4 pr._savarankiškosios f-jos'!E148+'5 pr._valstybinės f-jos'!E92+'9 pr._įstaigų pajamos'!E52+'7 pr._kita dotacija'!E98+'11 pr._nepanaudotos lėšos'!E109</f>
        <v>407.7</v>
      </c>
      <c r="E40" s="16">
        <f>'4 pr._savarankiškosios f-jos'!F148+'5 pr._valstybinės f-jos'!F92+'9 pr._įstaigų pajamos'!F52+'7 pr._kita dotacija'!F98+'11 pr._nepanaudotos lėšos'!F109</f>
        <v>293.10000000000002</v>
      </c>
      <c r="F40" s="16">
        <f>'4 pr._savarankiškosios f-jos'!G148+'5 pr._valstybinės f-jos'!G92+'9 pr._įstaigų pajamos'!G52+'7 pr._kita dotacija'!G98+'11 pr._nepanaudotos lėšos'!G109</f>
        <v>0</v>
      </c>
      <c r="G40" s="10">
        <f t="shared" ref="G40:G41" si="5">H40+J40</f>
        <v>0</v>
      </c>
      <c r="H40" s="10">
        <f>'4 pr._savarankiškosios f-jos'!I148+'5 pr._valstybinės f-jos'!I92+'9 pr._įstaigų pajamos'!I52+'7 pr._kita dotacija'!I98+'11 pr._nepanaudotos lėšos'!I109</f>
        <v>0</v>
      </c>
      <c r="I40" s="10">
        <f>'4 pr._savarankiškosios f-jos'!J148+'5 pr._valstybinės f-jos'!J92+'9 pr._įstaigų pajamos'!J52+'7 pr._kita dotacija'!J98+'11 pr._nepanaudotos lėšos'!J109</f>
        <v>-2.8</v>
      </c>
      <c r="J40" s="10">
        <f>'4 pr._savarankiškosios f-jos'!K148+'5 pr._valstybinės f-jos'!K92+'9 pr._įstaigų pajamos'!K52+'7 pr._kita dotacija'!K98+'11 pr._nepanaudotos lėšos'!K109</f>
        <v>0</v>
      </c>
      <c r="K40" s="92">
        <f t="shared" ref="K40:K44" si="6">L40+N40</f>
        <v>407.7</v>
      </c>
      <c r="L40" s="92">
        <f>'4 pr._savarankiškosios f-jos'!M148+'5 pr._valstybinės f-jos'!M92+'9 pr._įstaigų pajamos'!M52+'7 pr._kita dotacija'!M98+'11 pr._nepanaudotos lėšos'!M109</f>
        <v>407.7</v>
      </c>
      <c r="M40" s="92">
        <f>'4 pr._savarankiškosios f-jos'!N148+'5 pr._valstybinės f-jos'!N92+'9 pr._įstaigų pajamos'!N52+'7 pr._kita dotacija'!N98+'11 pr._nepanaudotos lėšos'!N109</f>
        <v>290.3</v>
      </c>
      <c r="N40" s="92">
        <f>'4 pr._savarankiškosios f-jos'!O148+'5 pr._valstybinės f-jos'!O92+'9 pr._įstaigų pajamos'!O52+'7 pr._kita dotacija'!O98+'11 pr._nepanaudotos lėšos'!O109</f>
        <v>0</v>
      </c>
    </row>
    <row r="41" spans="1:14" ht="15" customHeight="1" x14ac:dyDescent="0.25">
      <c r="A41" s="5" t="s">
        <v>83</v>
      </c>
      <c r="B41" s="90" t="s">
        <v>53</v>
      </c>
      <c r="C41" s="16">
        <f>D41+F41</f>
        <v>996.7</v>
      </c>
      <c r="D41" s="16">
        <f>'4 pr._savarankiškosios f-jos'!E154+'6 pr._ugdymo reikmės'!E23+'7 pr._kita dotacija'!E113+'9 pr._įstaigų pajamos'!E55+'11 pr._nepanaudotos lėšos'!E112+'11 pr._nepanaudotos lėšos'!E42</f>
        <v>993.7</v>
      </c>
      <c r="E41" s="16">
        <f>'4 pr._savarankiškosios f-jos'!F154+'6 pr._ugdymo reikmės'!F23+'7 pr._kita dotacija'!F113+'9 pr._įstaigų pajamos'!F55+'11 pr._nepanaudotos lėšos'!F112+'11 pr._nepanaudotos lėšos'!F42</f>
        <v>885.3</v>
      </c>
      <c r="F41" s="16">
        <f>'4 pr._savarankiškosios f-jos'!G154+'6 pr._ugdymo reikmės'!G23+'7 pr._kita dotacija'!G113+'9 pr._įstaigų pajamos'!G55+'11 pr._nepanaudotos lėšos'!G112+'11 pr._nepanaudotos lėšos'!G42</f>
        <v>3</v>
      </c>
      <c r="G41" s="10">
        <f t="shared" si="5"/>
        <v>0</v>
      </c>
      <c r="H41" s="10">
        <f>'4 pr._savarankiškosios f-jos'!I154+'6 pr._ugdymo reikmės'!I23+'7 pr._kita dotacija'!I113+'9 pr._įstaigų pajamos'!I55+'11 pr._nepanaudotos lėšos'!I112+'11 pr._nepanaudotos lėšos'!I42</f>
        <v>0</v>
      </c>
      <c r="I41" s="10">
        <f>'4 pr._savarankiškosios f-jos'!J154+'6 pr._ugdymo reikmės'!J23+'7 pr._kita dotacija'!J113+'9 pr._įstaigų pajamos'!J55+'11 pr._nepanaudotos lėšos'!J112+'11 pr._nepanaudotos lėšos'!J42</f>
        <v>-7.9</v>
      </c>
      <c r="J41" s="10">
        <f>'4 pr._savarankiškosios f-jos'!K154+'6 pr._ugdymo reikmės'!K23+'7 pr._kita dotacija'!K113+'9 pr._įstaigų pajamos'!K55+'11 pr._nepanaudotos lėšos'!K112+'11 pr._nepanaudotos lėšos'!K42</f>
        <v>0</v>
      </c>
      <c r="K41" s="92">
        <f t="shared" si="6"/>
        <v>996.7</v>
      </c>
      <c r="L41" s="92">
        <f>'4 pr._savarankiškosios f-jos'!M154+'6 pr._ugdymo reikmės'!M23+'7 pr._kita dotacija'!M113+'9 pr._įstaigų pajamos'!M55+'11 pr._nepanaudotos lėšos'!M112+'11 pr._nepanaudotos lėšos'!M42</f>
        <v>993.7</v>
      </c>
      <c r="M41" s="92">
        <f>'4 pr._savarankiškosios f-jos'!N154+'6 pr._ugdymo reikmės'!N23+'7 pr._kita dotacija'!N113+'9 pr._įstaigų pajamos'!N55+'11 pr._nepanaudotos lėšos'!N112+'11 pr._nepanaudotos lėšos'!N42</f>
        <v>877.40000000000009</v>
      </c>
      <c r="N41" s="92">
        <f>'4 pr._savarankiškosios f-jos'!O154+'6 pr._ugdymo reikmės'!O23+'7 pr._kita dotacija'!O113+'9 pr._įstaigų pajamos'!O55+'11 pr._nepanaudotos lėšos'!O112+'11 pr._nepanaudotos lėšos'!O42</f>
        <v>3</v>
      </c>
    </row>
    <row r="42" spans="1:14" ht="15" customHeight="1" x14ac:dyDescent="0.25">
      <c r="A42" s="5" t="s">
        <v>84</v>
      </c>
      <c r="B42" s="29" t="s">
        <v>33</v>
      </c>
      <c r="C42" s="16">
        <f t="shared" ref="C42:C69" si="7">D42+F42</f>
        <v>761.1</v>
      </c>
      <c r="D42" s="16">
        <f>'4 pr._savarankiškosios f-jos'!E155+'6 pr._ugdymo reikmės'!E24+'7 pr._kita dotacija'!E117+'9 pr._įstaigų pajamos'!E56+'11 pr._nepanaudotos lėšos'!E43</f>
        <v>760.1</v>
      </c>
      <c r="E42" s="16">
        <f>'4 pr._savarankiškosios f-jos'!F155+'6 pr._ugdymo reikmės'!F24+'7 pr._kita dotacija'!F117+'9 pr._įstaigų pajamos'!F56+'11 pr._nepanaudotos lėšos'!F43</f>
        <v>700.1</v>
      </c>
      <c r="F42" s="16">
        <f>'4 pr._savarankiškosios f-jos'!G155+'6 pr._ugdymo reikmės'!G24+'7 pr._kita dotacija'!G117+'9 pr._įstaigų pajamos'!G56+'11 pr._nepanaudotos lėšos'!G43</f>
        <v>1</v>
      </c>
      <c r="G42" s="10">
        <f t="shared" ref="G42:G44" si="8">H42+J42</f>
        <v>0</v>
      </c>
      <c r="H42" s="10">
        <f>'4 pr._savarankiškosios f-jos'!I155+'6 pr._ugdymo reikmės'!I24+'7 pr._kita dotacija'!I117+'9 pr._įstaigų pajamos'!I56+'11 pr._nepanaudotos lėšos'!I43</f>
        <v>0</v>
      </c>
      <c r="I42" s="10">
        <f>'4 pr._savarankiškosios f-jos'!J155+'6 pr._ugdymo reikmės'!J24+'7 pr._kita dotacija'!J117+'9 pr._įstaigų pajamos'!J56+'11 pr._nepanaudotos lėšos'!J43</f>
        <v>0</v>
      </c>
      <c r="J42" s="10">
        <f>'4 pr._savarankiškosios f-jos'!K155+'6 pr._ugdymo reikmės'!K24+'7 pr._kita dotacija'!K117+'9 pr._įstaigų pajamos'!K56+'11 pr._nepanaudotos lėšos'!K43</f>
        <v>0</v>
      </c>
      <c r="K42" s="92">
        <f t="shared" si="6"/>
        <v>761.1</v>
      </c>
      <c r="L42" s="92">
        <f>'4 pr._savarankiškosios f-jos'!M155+'6 pr._ugdymo reikmės'!M24+'7 pr._kita dotacija'!M117+'9 pr._įstaigų pajamos'!M56+'11 pr._nepanaudotos lėšos'!M43</f>
        <v>760.1</v>
      </c>
      <c r="M42" s="92">
        <f>'4 pr._savarankiškosios f-jos'!N155+'6 pr._ugdymo reikmės'!N24+'7 pr._kita dotacija'!N117+'9 pr._įstaigų pajamos'!N56+'11 pr._nepanaudotos lėšos'!N43</f>
        <v>700.1</v>
      </c>
      <c r="N42" s="92">
        <f>'4 pr._savarankiškosios f-jos'!O155+'6 pr._ugdymo reikmės'!O24+'7 pr._kita dotacija'!O117+'9 pr._įstaigų pajamos'!O56+'11 pr._nepanaudotos lėšos'!O43</f>
        <v>1</v>
      </c>
    </row>
    <row r="43" spans="1:14" ht="15" customHeight="1" x14ac:dyDescent="0.25">
      <c r="A43" s="5" t="s">
        <v>85</v>
      </c>
      <c r="B43" s="29" t="s">
        <v>152</v>
      </c>
      <c r="C43" s="16">
        <f t="shared" si="7"/>
        <v>987.59999999999991</v>
      </c>
      <c r="D43" s="16">
        <f>'4 pr._savarankiškosios f-jos'!E156+'6 pr._ugdymo reikmės'!E25+'9 pr._įstaigų pajamos'!E57+'7 pr._kita dotacija'!E122+'11 pr._nepanaudotos lėšos'!E44+'11 pr._nepanaudotos lėšos'!E113</f>
        <v>980.09999999999991</v>
      </c>
      <c r="E43" s="16">
        <f>'4 pr._savarankiškosios f-jos'!F156+'6 pr._ugdymo reikmės'!F25+'9 pr._įstaigų pajamos'!F57+'7 pr._kita dotacija'!F122+'11 pr._nepanaudotos lėšos'!F44+'11 pr._nepanaudotos lėšos'!F113</f>
        <v>883.8</v>
      </c>
      <c r="F43" s="16">
        <f>'4 pr._savarankiškosios f-jos'!G156+'6 pr._ugdymo reikmės'!G25+'9 pr._įstaigų pajamos'!G57+'7 pr._kita dotacija'!G122+'11 pr._nepanaudotos lėšos'!G44+'11 pr._nepanaudotos lėšos'!G113</f>
        <v>7.5</v>
      </c>
      <c r="G43" s="10">
        <f t="shared" si="8"/>
        <v>0</v>
      </c>
      <c r="H43" s="10">
        <f>'4 pr._savarankiškosios f-jos'!I156+'6 pr._ugdymo reikmės'!I25+'9 pr._įstaigų pajamos'!I57+'7 pr._kita dotacija'!I122+'11 pr._nepanaudotos lėšos'!I44+'11 pr._nepanaudotos lėšos'!I113</f>
        <v>0</v>
      </c>
      <c r="I43" s="10">
        <f>'4 pr._savarankiškosios f-jos'!J156+'6 pr._ugdymo reikmės'!J25+'9 pr._įstaigų pajamos'!J57+'7 pr._kita dotacija'!J122+'11 pr._nepanaudotos lėšos'!J44+'11 pr._nepanaudotos lėšos'!J113</f>
        <v>0</v>
      </c>
      <c r="J43" s="10">
        <f>'4 pr._savarankiškosios f-jos'!K156+'6 pr._ugdymo reikmės'!K25+'9 pr._įstaigų pajamos'!K57+'7 pr._kita dotacija'!K122+'11 pr._nepanaudotos lėšos'!K44+'11 pr._nepanaudotos lėšos'!K113</f>
        <v>0</v>
      </c>
      <c r="K43" s="92">
        <f t="shared" si="6"/>
        <v>987.59999999999991</v>
      </c>
      <c r="L43" s="92">
        <f>'4 pr._savarankiškosios f-jos'!M156+'6 pr._ugdymo reikmės'!M25+'9 pr._įstaigų pajamos'!M57+'7 pr._kita dotacija'!M122+'11 pr._nepanaudotos lėšos'!M44+'11 pr._nepanaudotos lėšos'!M113</f>
        <v>980.09999999999991</v>
      </c>
      <c r="M43" s="92">
        <f>'4 pr._savarankiškosios f-jos'!N156+'6 pr._ugdymo reikmės'!N25+'9 pr._įstaigų pajamos'!N57+'7 pr._kita dotacija'!N122+'11 pr._nepanaudotos lėšos'!N44+'11 pr._nepanaudotos lėšos'!N113</f>
        <v>883.8</v>
      </c>
      <c r="N43" s="92">
        <f>'4 pr._savarankiškosios f-jos'!O156+'6 pr._ugdymo reikmės'!O25+'9 pr._įstaigų pajamos'!O57+'7 pr._kita dotacija'!O122+'11 pr._nepanaudotos lėšos'!O44+'11 pr._nepanaudotos lėšos'!O113</f>
        <v>7.5</v>
      </c>
    </row>
    <row r="44" spans="1:14" ht="15" customHeight="1" x14ac:dyDescent="0.25">
      <c r="A44" s="5" t="s">
        <v>86</v>
      </c>
      <c r="B44" s="29" t="s">
        <v>328</v>
      </c>
      <c r="C44" s="16">
        <f t="shared" si="7"/>
        <v>692.1</v>
      </c>
      <c r="D44" s="16">
        <f>'4 pr._savarankiškosios f-jos'!E157+'6 pr._ugdymo reikmės'!E26+'9 pr._įstaigų pajamos'!E58+'7 pr._kita dotacija'!E127+'11 pr._nepanaudotos lėšos'!E114+'11 pr._nepanaudotos lėšos'!E45</f>
        <v>689.6</v>
      </c>
      <c r="E44" s="16">
        <f>'4 pr._savarankiškosios f-jos'!F157+'6 pr._ugdymo reikmės'!F26+'9 pr._įstaigų pajamos'!F58+'7 pr._kita dotacija'!F127+'11 pr._nepanaudotos lėšos'!F114+'11 pr._nepanaudotos lėšos'!F45</f>
        <v>619.70000000000005</v>
      </c>
      <c r="F44" s="16">
        <f>'4 pr._savarankiškosios f-jos'!G157+'6 pr._ugdymo reikmės'!G26+'9 pr._įstaigų pajamos'!G58+'7 pr._kita dotacija'!G127+'11 pr._nepanaudotos lėšos'!G114+'11 pr._nepanaudotos lėšos'!G45</f>
        <v>2.5</v>
      </c>
      <c r="G44" s="10">
        <f t="shared" si="8"/>
        <v>0</v>
      </c>
      <c r="H44" s="10">
        <f>'4 pr._savarankiškosios f-jos'!I157+'6 pr._ugdymo reikmės'!I26+'9 pr._įstaigų pajamos'!I58+'7 pr._kita dotacija'!I127+'11 pr._nepanaudotos lėšos'!I114+'11 pr._nepanaudotos lėšos'!I45</f>
        <v>0</v>
      </c>
      <c r="I44" s="10">
        <f>'4 pr._savarankiškosios f-jos'!J157+'6 pr._ugdymo reikmės'!J26+'9 pr._įstaigų pajamos'!J58+'7 pr._kita dotacija'!J127+'11 pr._nepanaudotos lėšos'!J114+'11 pr._nepanaudotos lėšos'!J45</f>
        <v>0</v>
      </c>
      <c r="J44" s="10">
        <f>'4 pr._savarankiškosios f-jos'!K157+'6 pr._ugdymo reikmės'!K26+'9 pr._įstaigų pajamos'!K58+'7 pr._kita dotacija'!K127+'11 pr._nepanaudotos lėšos'!K114+'11 pr._nepanaudotos lėšos'!K45</f>
        <v>0</v>
      </c>
      <c r="K44" s="92">
        <f t="shared" si="6"/>
        <v>692.1</v>
      </c>
      <c r="L44" s="92">
        <f>'4 pr._savarankiškosios f-jos'!M157+'6 pr._ugdymo reikmės'!M26+'9 pr._įstaigų pajamos'!M58+'7 pr._kita dotacija'!M127+'11 pr._nepanaudotos lėšos'!M114+'11 pr._nepanaudotos lėšos'!M45</f>
        <v>689.6</v>
      </c>
      <c r="M44" s="92">
        <f>'4 pr._savarankiškosios f-jos'!N157+'6 pr._ugdymo reikmės'!N26+'9 pr._įstaigų pajamos'!N58+'7 pr._kita dotacija'!N127+'11 pr._nepanaudotos lėšos'!N114+'11 pr._nepanaudotos lėšos'!N45</f>
        <v>619.70000000000005</v>
      </c>
      <c r="N44" s="92">
        <f>'4 pr._savarankiškosios f-jos'!O157+'6 pr._ugdymo reikmės'!O26+'9 pr._įstaigų pajamos'!O58+'7 pr._kita dotacija'!O127+'11 pr._nepanaudotos lėšos'!O114+'11 pr._nepanaudotos lėšos'!O45</f>
        <v>2.5</v>
      </c>
    </row>
    <row r="45" spans="1:14" ht="15" customHeight="1" x14ac:dyDescent="0.25">
      <c r="A45" s="5" t="s">
        <v>87</v>
      </c>
      <c r="B45" s="18" t="s">
        <v>145</v>
      </c>
      <c r="C45" s="16">
        <f t="shared" si="7"/>
        <v>312.09999999999997</v>
      </c>
      <c r="D45" s="16">
        <f>'4 pr._savarankiškosios f-jos'!E158+'6 pr._ugdymo reikmės'!E27+'9 pr._įstaigų pajamos'!E59+'7 pr._kita dotacija'!E131+'11 pr._nepanaudotos lėšos'!E46+'11 pr._nepanaudotos lėšos'!E115</f>
        <v>311.7</v>
      </c>
      <c r="E45" s="16">
        <f>'4 pr._savarankiškosios f-jos'!F158+'6 pr._ugdymo reikmės'!F27+'9 pr._įstaigų pajamos'!F59+'7 pr._kita dotacija'!F131+'11 pr._nepanaudotos lėšos'!F46+'11 pr._nepanaudotos lėšos'!F115</f>
        <v>276</v>
      </c>
      <c r="F45" s="16">
        <f>'4 pr._savarankiškosios f-jos'!G158+'6 pr._ugdymo reikmės'!G27+'9 pr._įstaigų pajamos'!G59+'7 pr._kita dotacija'!G131+'11 pr._nepanaudotos lėšos'!G46+'11 pr._nepanaudotos lėšos'!G115</f>
        <v>0.4</v>
      </c>
      <c r="G45" s="10">
        <f t="shared" ref="G45:G57" si="9">H45+J45</f>
        <v>0</v>
      </c>
      <c r="H45" s="10">
        <f>'4 pr._savarankiškosios f-jos'!I158+'6 pr._ugdymo reikmės'!I27+'9 pr._įstaigų pajamos'!I59+'7 pr._kita dotacija'!I131+'11 pr._nepanaudotos lėšos'!I46+'11 pr._nepanaudotos lėšos'!I115</f>
        <v>0</v>
      </c>
      <c r="I45" s="10">
        <f>'4 pr._savarankiškosios f-jos'!J158+'6 pr._ugdymo reikmės'!J27+'9 pr._įstaigų pajamos'!J59+'7 pr._kita dotacija'!J131+'11 pr._nepanaudotos lėšos'!J46+'11 pr._nepanaudotos lėšos'!J115</f>
        <v>-41.3</v>
      </c>
      <c r="J45" s="10">
        <f>'4 pr._savarankiškosios f-jos'!K158+'6 pr._ugdymo reikmės'!K27+'9 pr._įstaigų pajamos'!K59+'7 pr._kita dotacija'!K131+'11 pr._nepanaudotos lėšos'!K46+'11 pr._nepanaudotos lėšos'!K115</f>
        <v>0</v>
      </c>
      <c r="K45" s="92">
        <f t="shared" ref="K45:K57" si="10">L45+N45</f>
        <v>312.09999999999997</v>
      </c>
      <c r="L45" s="92">
        <f>'4 pr._savarankiškosios f-jos'!M158+'6 pr._ugdymo reikmės'!M27+'9 pr._įstaigų pajamos'!M59+'7 pr._kita dotacija'!M131+'11 pr._nepanaudotos lėšos'!M46+'11 pr._nepanaudotos lėšos'!M115</f>
        <v>311.7</v>
      </c>
      <c r="M45" s="92">
        <f>'4 pr._savarankiškosios f-jos'!N158+'6 pr._ugdymo reikmės'!N27+'9 pr._įstaigų pajamos'!N59+'7 pr._kita dotacija'!N131+'11 pr._nepanaudotos lėšos'!N46+'11 pr._nepanaudotos lėšos'!N115</f>
        <v>234.7</v>
      </c>
      <c r="N45" s="92">
        <f>'4 pr._savarankiškosios f-jos'!O158+'6 pr._ugdymo reikmės'!O27+'9 pr._įstaigų pajamos'!O59+'7 pr._kita dotacija'!O131+'11 pr._nepanaudotos lėšos'!O46+'11 pr._nepanaudotos lėšos'!O115</f>
        <v>0.4</v>
      </c>
    </row>
    <row r="46" spans="1:14" ht="15" customHeight="1" x14ac:dyDescent="0.25">
      <c r="A46" s="13" t="s">
        <v>88</v>
      </c>
      <c r="B46" s="31" t="s">
        <v>295</v>
      </c>
      <c r="C46" s="16">
        <f t="shared" si="7"/>
        <v>1013.3000000000001</v>
      </c>
      <c r="D46" s="16">
        <f>'4 pr._savarankiškosios f-jos'!E159+'6 pr._ugdymo reikmės'!E28+'9 pr._įstaigų pajamos'!E60+'7 pr._kita dotacija'!E135+'11 pr._nepanaudotos lėšos'!E116+'11 pr._nepanaudotos lėšos'!E47</f>
        <v>1011.1</v>
      </c>
      <c r="E46" s="16">
        <f>'4 pr._savarankiškosios f-jos'!F159+'6 pr._ugdymo reikmės'!F28+'9 pr._įstaigų pajamos'!F60+'7 pr._kita dotacija'!F135+'11 pr._nepanaudotos lėšos'!F116+'11 pr._nepanaudotos lėšos'!F47</f>
        <v>877.40000000000009</v>
      </c>
      <c r="F46" s="16">
        <f>'4 pr._savarankiškosios f-jos'!G159+'6 pr._ugdymo reikmės'!G28+'9 pr._įstaigų pajamos'!G60+'7 pr._kita dotacija'!G135+'11 pr._nepanaudotos lėšos'!G116+'11 pr._nepanaudotos lėšos'!G47</f>
        <v>2.2000000000000002</v>
      </c>
      <c r="G46" s="10">
        <f t="shared" si="9"/>
        <v>-18.5</v>
      </c>
      <c r="H46" s="10">
        <f>'4 pr._savarankiškosios f-jos'!I159+'6 pr._ugdymo reikmės'!I28+'9 pr._įstaigų pajamos'!I60+'7 pr._kita dotacija'!I135+'11 pr._nepanaudotos lėšos'!I116+'11 pr._nepanaudotos lėšos'!I47</f>
        <v>-18.5</v>
      </c>
      <c r="I46" s="10">
        <f>'4 pr._savarankiškosios f-jos'!J159+'6 pr._ugdymo reikmės'!J28+'9 pr._įstaigų pajamos'!J60+'7 pr._kita dotacija'!J135+'11 pr._nepanaudotos lėšos'!J116+'11 pr._nepanaudotos lėšos'!J47</f>
        <v>0</v>
      </c>
      <c r="J46" s="10">
        <f>'4 pr._savarankiškosios f-jos'!K159+'6 pr._ugdymo reikmės'!K28+'9 pr._įstaigų pajamos'!K60+'7 pr._kita dotacija'!K135+'11 pr._nepanaudotos lėšos'!K116+'11 pr._nepanaudotos lėšos'!K47</f>
        <v>0</v>
      </c>
      <c r="K46" s="92">
        <f t="shared" si="10"/>
        <v>994.80000000000007</v>
      </c>
      <c r="L46" s="92">
        <f>'4 pr._savarankiškosios f-jos'!M159+'6 pr._ugdymo reikmės'!M28+'9 pr._įstaigų pajamos'!M60+'7 pr._kita dotacija'!M135+'11 pr._nepanaudotos lėšos'!M116+'11 pr._nepanaudotos lėšos'!M47</f>
        <v>992.6</v>
      </c>
      <c r="M46" s="92">
        <f>'4 pr._savarankiškosios f-jos'!N159+'6 pr._ugdymo reikmės'!N28+'9 pr._įstaigų pajamos'!N60+'7 pr._kita dotacija'!N135+'11 pr._nepanaudotos lėšos'!N116+'11 pr._nepanaudotos lėšos'!N47</f>
        <v>877.40000000000009</v>
      </c>
      <c r="N46" s="92">
        <f>'4 pr._savarankiškosios f-jos'!O159+'6 pr._ugdymo reikmės'!O28+'9 pr._įstaigų pajamos'!O60+'7 pr._kita dotacija'!O135+'11 pr._nepanaudotos lėšos'!O116+'11 pr._nepanaudotos lėšos'!O47</f>
        <v>2.2000000000000002</v>
      </c>
    </row>
    <row r="47" spans="1:14" ht="15" customHeight="1" x14ac:dyDescent="0.25">
      <c r="A47" s="5" t="s">
        <v>89</v>
      </c>
      <c r="B47" s="29" t="s">
        <v>329</v>
      </c>
      <c r="C47" s="16">
        <f t="shared" si="7"/>
        <v>924.59999999999991</v>
      </c>
      <c r="D47" s="16">
        <f>'4 pr._savarankiškosios f-jos'!E160+'6 pr._ugdymo reikmės'!E29+'9 pr._įstaigų pajamos'!E61+'7 pr._kita dotacija'!E140+'11 pr._nepanaudotos lėšos'!E48+'11 pr._nepanaudotos lėšos'!E117</f>
        <v>919.09999999999991</v>
      </c>
      <c r="E47" s="16">
        <f>'4 pr._savarankiškosios f-jos'!F160+'6 pr._ugdymo reikmės'!F29+'9 pr._įstaigų pajamos'!F61+'7 pr._kita dotacija'!F140+'11 pr._nepanaudotos lėšos'!F48+'11 pr._nepanaudotos lėšos'!F117</f>
        <v>763.8</v>
      </c>
      <c r="F47" s="16">
        <f>'4 pr._savarankiškosios f-jos'!G160+'6 pr._ugdymo reikmės'!G29+'9 pr._įstaigų pajamos'!G61+'7 pr._kita dotacija'!G140+'11 pr._nepanaudotos lėšos'!G48+'11 pr._nepanaudotos lėšos'!G117</f>
        <v>5.5</v>
      </c>
      <c r="G47" s="10">
        <f t="shared" si="9"/>
        <v>0</v>
      </c>
      <c r="H47" s="10">
        <f>'4 pr._savarankiškosios f-jos'!I160+'6 pr._ugdymo reikmės'!I29+'9 pr._įstaigų pajamos'!I61+'7 pr._kita dotacija'!I140+'11 pr._nepanaudotos lėšos'!I48+'11 pr._nepanaudotos lėšos'!I117</f>
        <v>0</v>
      </c>
      <c r="I47" s="10">
        <f>'4 pr._savarankiškosios f-jos'!J160+'6 pr._ugdymo reikmės'!J29+'9 pr._įstaigų pajamos'!J61+'7 pr._kita dotacija'!J140+'11 pr._nepanaudotos lėšos'!J48+'11 pr._nepanaudotos lėšos'!J117</f>
        <v>-1.3</v>
      </c>
      <c r="J47" s="10">
        <f>'4 pr._savarankiškosios f-jos'!K160+'6 pr._ugdymo reikmės'!K29+'9 pr._įstaigų pajamos'!K61+'7 pr._kita dotacija'!K140+'11 pr._nepanaudotos lėšos'!K48+'11 pr._nepanaudotos lėšos'!K117</f>
        <v>0</v>
      </c>
      <c r="K47" s="92">
        <f t="shared" si="10"/>
        <v>924.59999999999991</v>
      </c>
      <c r="L47" s="92">
        <f>'4 pr._savarankiškosios f-jos'!M160+'6 pr._ugdymo reikmės'!M29+'9 pr._įstaigų pajamos'!M61+'7 pr._kita dotacija'!M140+'11 pr._nepanaudotos lėšos'!M48+'11 pr._nepanaudotos lėšos'!M117</f>
        <v>919.09999999999991</v>
      </c>
      <c r="M47" s="92">
        <f>'4 pr._savarankiškosios f-jos'!N160+'6 pr._ugdymo reikmės'!N29+'9 pr._įstaigų pajamos'!N61+'7 pr._kita dotacija'!N140+'11 pr._nepanaudotos lėšos'!N48+'11 pr._nepanaudotos lėšos'!N117</f>
        <v>762.5</v>
      </c>
      <c r="N47" s="92">
        <f>'4 pr._savarankiškosios f-jos'!O160+'6 pr._ugdymo reikmės'!O29+'9 pr._įstaigų pajamos'!O61+'7 pr._kita dotacija'!O140+'11 pr._nepanaudotos lėšos'!O48+'11 pr._nepanaudotos lėšos'!O117</f>
        <v>5.5</v>
      </c>
    </row>
    <row r="48" spans="1:14" ht="15" customHeight="1" x14ac:dyDescent="0.25">
      <c r="A48" s="5" t="s">
        <v>90</v>
      </c>
      <c r="B48" s="29" t="s">
        <v>330</v>
      </c>
      <c r="C48" s="16">
        <f t="shared" si="7"/>
        <v>1341.1999999999998</v>
      </c>
      <c r="D48" s="16">
        <f>'4 pr._savarankiškosios f-jos'!E161+'6 pr._ugdymo reikmės'!E30+'9 pr._įstaigų pajamos'!E62+'7 pr._kita dotacija'!E144+'11 pr._nepanaudotos lėšos'!E50+'11 pr._nepanaudotos lėšos'!E118</f>
        <v>1337.6999999999998</v>
      </c>
      <c r="E48" s="16">
        <f>'4 pr._savarankiškosios f-jos'!F161+'6 pr._ugdymo reikmės'!F30+'9 pr._įstaigų pajamos'!F62+'7 pr._kita dotacija'!F144+'11 pr._nepanaudotos lėšos'!F50+'11 pr._nepanaudotos lėšos'!F118</f>
        <v>1159</v>
      </c>
      <c r="F48" s="16">
        <f>'4 pr._savarankiškosios f-jos'!G161+'6 pr._ugdymo reikmės'!G30+'9 pr._įstaigų pajamos'!G62+'7 pr._kita dotacija'!G144+'11 pr._nepanaudotos lėšos'!G50+'11 pr._nepanaudotos lėšos'!G118</f>
        <v>3.5</v>
      </c>
      <c r="G48" s="10">
        <f t="shared" si="9"/>
        <v>0</v>
      </c>
      <c r="H48" s="10">
        <f>'4 pr._savarankiškosios f-jos'!I161+'6 pr._ugdymo reikmės'!I30+'9 pr._įstaigų pajamos'!I62+'7 pr._kita dotacija'!I144+'11 pr._nepanaudotos lėšos'!I50+'11 pr._nepanaudotos lėšos'!I118</f>
        <v>0</v>
      </c>
      <c r="I48" s="10">
        <f>'4 pr._savarankiškosios f-jos'!J161+'6 pr._ugdymo reikmės'!J30+'9 pr._įstaigų pajamos'!J62+'7 pr._kita dotacija'!J144+'11 pr._nepanaudotos lėšos'!J50+'11 pr._nepanaudotos lėšos'!J118</f>
        <v>-7.1</v>
      </c>
      <c r="J48" s="10">
        <f>'4 pr._savarankiškosios f-jos'!K161+'6 pr._ugdymo reikmės'!K30+'9 pr._įstaigų pajamos'!K62+'7 pr._kita dotacija'!K144+'11 pr._nepanaudotos lėšos'!K50+'11 pr._nepanaudotos lėšos'!K118</f>
        <v>0</v>
      </c>
      <c r="K48" s="92">
        <f t="shared" si="10"/>
        <v>1341.1999999999998</v>
      </c>
      <c r="L48" s="92">
        <f>'4 pr._savarankiškosios f-jos'!M161+'6 pr._ugdymo reikmės'!M30+'9 pr._įstaigų pajamos'!M62+'7 pr._kita dotacija'!M144+'11 pr._nepanaudotos lėšos'!M50+'11 pr._nepanaudotos lėšos'!M118</f>
        <v>1337.6999999999998</v>
      </c>
      <c r="M48" s="92">
        <f>'4 pr._savarankiškosios f-jos'!N161+'6 pr._ugdymo reikmės'!N30+'9 pr._įstaigų pajamos'!N62+'7 pr._kita dotacija'!N144+'11 pr._nepanaudotos lėšos'!N50+'11 pr._nepanaudotos lėšos'!N118</f>
        <v>1151.8999999999999</v>
      </c>
      <c r="N48" s="92">
        <f>'4 pr._savarankiškosios f-jos'!O161+'6 pr._ugdymo reikmės'!O30+'9 pr._įstaigų pajamos'!O62+'7 pr._kita dotacija'!O144+'11 pr._nepanaudotos lėšos'!O50+'11 pr._nepanaudotos lėšos'!O118</f>
        <v>3.5</v>
      </c>
    </row>
    <row r="49" spans="1:14" ht="15" customHeight="1" x14ac:dyDescent="0.25">
      <c r="A49" s="5" t="s">
        <v>91</v>
      </c>
      <c r="B49" s="29" t="s">
        <v>331</v>
      </c>
      <c r="C49" s="16">
        <f t="shared" si="7"/>
        <v>819.9</v>
      </c>
      <c r="D49" s="16">
        <f>'4 pr._savarankiškosios f-jos'!E162+'6 pr._ugdymo reikmės'!E31+'7 pr._kita dotacija'!E149+'9 pr._įstaigų pajamos'!E63+'11 pr._nepanaudotos lėšos'!E51</f>
        <v>816.4</v>
      </c>
      <c r="E49" s="16">
        <f>'4 pr._savarankiškosios f-jos'!F162+'6 pr._ugdymo reikmės'!F31+'7 pr._kita dotacija'!F149+'9 pr._įstaigų pajamos'!F63+'11 pr._nepanaudotos lėšos'!F51</f>
        <v>731.4</v>
      </c>
      <c r="F49" s="16">
        <f>'4 pr._savarankiškosios f-jos'!G162+'6 pr._ugdymo reikmės'!G31+'7 pr._kita dotacija'!G149+'9 pr._įstaigų pajamos'!G63+'11 pr._nepanaudotos lėšos'!G51</f>
        <v>3.5</v>
      </c>
      <c r="G49" s="10">
        <f t="shared" si="9"/>
        <v>0</v>
      </c>
      <c r="H49" s="10">
        <f>'4 pr._savarankiškosios f-jos'!I162+'6 pr._ugdymo reikmės'!I31+'7 pr._kita dotacija'!I149+'9 pr._įstaigų pajamos'!I63+'11 pr._nepanaudotos lėšos'!I51</f>
        <v>-1</v>
      </c>
      <c r="I49" s="10">
        <f>'4 pr._savarankiškosios f-jos'!J162+'6 pr._ugdymo reikmės'!J31+'7 pr._kita dotacija'!J149+'9 pr._įstaigų pajamos'!J63+'11 pr._nepanaudotos lėšos'!J51</f>
        <v>-1.5</v>
      </c>
      <c r="J49" s="10">
        <f>'4 pr._savarankiškosios f-jos'!K162+'6 pr._ugdymo reikmės'!K31+'7 pr._kita dotacija'!K149+'9 pr._įstaigų pajamos'!K63+'11 pr._nepanaudotos lėšos'!K51</f>
        <v>1</v>
      </c>
      <c r="K49" s="92">
        <f t="shared" si="10"/>
        <v>819.9</v>
      </c>
      <c r="L49" s="92">
        <f>'4 pr._savarankiškosios f-jos'!M162+'6 pr._ugdymo reikmės'!M31+'7 pr._kita dotacija'!M149+'9 pr._įstaigų pajamos'!M63+'11 pr._nepanaudotos lėšos'!M51</f>
        <v>815.4</v>
      </c>
      <c r="M49" s="92">
        <f>'4 pr._savarankiškosios f-jos'!N162+'6 pr._ugdymo reikmės'!N31+'7 pr._kita dotacija'!N149+'9 pr._įstaigų pajamos'!N63+'11 pr._nepanaudotos lėšos'!N51</f>
        <v>729.9</v>
      </c>
      <c r="N49" s="92">
        <f>'4 pr._savarankiškosios f-jos'!O162+'6 pr._ugdymo reikmės'!O31+'7 pr._kita dotacija'!O149+'9 pr._įstaigų pajamos'!O63+'11 pr._nepanaudotos lėšos'!O51</f>
        <v>4.5</v>
      </c>
    </row>
    <row r="50" spans="1:14" ht="15" customHeight="1" x14ac:dyDescent="0.25">
      <c r="A50" s="5" t="s">
        <v>92</v>
      </c>
      <c r="B50" s="12" t="s">
        <v>314</v>
      </c>
      <c r="C50" s="16">
        <f t="shared" si="7"/>
        <v>1024.3</v>
      </c>
      <c r="D50" s="16">
        <f>'4 pr._savarankiškosios f-jos'!E163+'6 pr._ugdymo reikmės'!E32+'9 pr._įstaigų pajamos'!E64+'7 pr._kita dotacija'!E153+'11 pr._nepanaudotos lėšos'!E49</f>
        <v>1018.8</v>
      </c>
      <c r="E50" s="16">
        <f>'4 pr._savarankiškosios f-jos'!F163+'6 pr._ugdymo reikmės'!F32+'9 pr._įstaigų pajamos'!F64+'7 pr._kita dotacija'!F153+'11 pr._nepanaudotos lėšos'!F49</f>
        <v>904.59999999999991</v>
      </c>
      <c r="F50" s="16">
        <f>'4 pr._savarankiškosios f-jos'!G163+'6 pr._ugdymo reikmės'!G32+'9 pr._įstaigų pajamos'!G64+'7 pr._kita dotacija'!G153+'11 pr._nepanaudotos lėšos'!G49</f>
        <v>5.5</v>
      </c>
      <c r="G50" s="10">
        <f t="shared" si="9"/>
        <v>0</v>
      </c>
      <c r="H50" s="10">
        <f>'4 pr._savarankiškosios f-jos'!I163+'6 pr._ugdymo reikmės'!I32+'9 pr._įstaigų pajamos'!I64+'7 pr._kita dotacija'!I153+'11 pr._nepanaudotos lėšos'!I49</f>
        <v>0</v>
      </c>
      <c r="I50" s="10">
        <f>'4 pr._savarankiškosios f-jos'!J163+'6 pr._ugdymo reikmės'!J32+'9 pr._įstaigų pajamos'!J64+'7 pr._kita dotacija'!J153+'11 pr._nepanaudotos lėšos'!J49</f>
        <v>-1.3</v>
      </c>
      <c r="J50" s="10">
        <f>'4 pr._savarankiškosios f-jos'!K163+'6 pr._ugdymo reikmės'!K32+'9 pr._įstaigų pajamos'!K64+'7 pr._kita dotacija'!K153+'11 pr._nepanaudotos lėšos'!K49</f>
        <v>0</v>
      </c>
      <c r="K50" s="92">
        <f t="shared" si="10"/>
        <v>1024.3</v>
      </c>
      <c r="L50" s="92">
        <f>'4 pr._savarankiškosios f-jos'!M163+'6 pr._ugdymo reikmės'!M32+'9 pr._įstaigų pajamos'!M64+'7 pr._kita dotacija'!M153+'11 pr._nepanaudotos lėšos'!M49</f>
        <v>1018.8</v>
      </c>
      <c r="M50" s="92">
        <f>'4 pr._savarankiškosios f-jos'!N163+'6 pr._ugdymo reikmės'!N32+'9 pr._įstaigų pajamos'!N64+'7 pr._kita dotacija'!N153+'11 pr._nepanaudotos lėšos'!N49</f>
        <v>903.3</v>
      </c>
      <c r="N50" s="92">
        <f>'4 pr._savarankiškosios f-jos'!O163+'6 pr._ugdymo reikmės'!O32+'9 pr._įstaigų pajamos'!O64+'7 pr._kita dotacija'!O153+'11 pr._nepanaudotos lėšos'!O49</f>
        <v>5.5</v>
      </c>
    </row>
    <row r="51" spans="1:14" ht="15" customHeight="1" x14ac:dyDescent="0.25">
      <c r="A51" s="5" t="s">
        <v>93</v>
      </c>
      <c r="B51" s="91" t="s">
        <v>44</v>
      </c>
      <c r="C51" s="16">
        <f t="shared" si="7"/>
        <v>301.8</v>
      </c>
      <c r="D51" s="16">
        <f>'4 pr._savarankiškosios f-jos'!E164+'6 pr._ugdymo reikmės'!E33+'7 pr._kita dotacija'!E158+'9 pr._įstaigų pajamos'!E65+'11 pr._nepanaudotos lėšos'!E52</f>
        <v>301.2</v>
      </c>
      <c r="E51" s="16">
        <f>'4 pr._savarankiškosios f-jos'!F164+'6 pr._ugdymo reikmės'!F33+'7 pr._kita dotacija'!F158+'9 pr._įstaigų pajamos'!F65+'11 pr._nepanaudotos lėšos'!F52</f>
        <v>241</v>
      </c>
      <c r="F51" s="16">
        <f>'4 pr._savarankiškosios f-jos'!G164+'6 pr._ugdymo reikmės'!G33+'7 pr._kita dotacija'!G158+'9 pr._įstaigų pajamos'!G65+'11 pr._nepanaudotos lėšos'!G52</f>
        <v>0.6</v>
      </c>
      <c r="G51" s="10">
        <f t="shared" si="9"/>
        <v>0</v>
      </c>
      <c r="H51" s="10">
        <f>'4 pr._savarankiškosios f-jos'!I164+'6 pr._ugdymo reikmės'!I33+'7 pr._kita dotacija'!I158+'9 pr._įstaigų pajamos'!I65+'11 pr._nepanaudotos lėšos'!I52</f>
        <v>0</v>
      </c>
      <c r="I51" s="10">
        <f>'4 pr._savarankiškosios f-jos'!J164+'6 pr._ugdymo reikmės'!J33+'7 pr._kita dotacija'!J158+'9 pr._įstaigų pajamos'!J65+'11 pr._nepanaudotos lėšos'!J52</f>
        <v>-21.4</v>
      </c>
      <c r="J51" s="10">
        <f>'4 pr._savarankiškosios f-jos'!K164+'6 pr._ugdymo reikmės'!K33+'7 pr._kita dotacija'!K158+'9 pr._įstaigų pajamos'!K65+'11 pr._nepanaudotos lėšos'!K52</f>
        <v>0</v>
      </c>
      <c r="K51" s="92">
        <f t="shared" si="10"/>
        <v>301.8</v>
      </c>
      <c r="L51" s="92">
        <f>'4 pr._savarankiškosios f-jos'!M164+'6 pr._ugdymo reikmės'!M33+'7 pr._kita dotacija'!M158+'9 pr._įstaigų pajamos'!M65+'11 pr._nepanaudotos lėšos'!M52</f>
        <v>301.2</v>
      </c>
      <c r="M51" s="92">
        <f>'4 pr._savarankiškosios f-jos'!N164+'6 pr._ugdymo reikmės'!N33+'7 pr._kita dotacija'!N158+'9 pr._įstaigų pajamos'!N65+'11 pr._nepanaudotos lėšos'!N52</f>
        <v>219.60000000000002</v>
      </c>
      <c r="N51" s="92">
        <f>'4 pr._savarankiškosios f-jos'!O164+'6 pr._ugdymo reikmės'!O33+'7 pr._kita dotacija'!O158+'9 pr._įstaigų pajamos'!O65+'11 pr._nepanaudotos lėšos'!O52</f>
        <v>0.6</v>
      </c>
    </row>
    <row r="52" spans="1:14" ht="15" customHeight="1" x14ac:dyDescent="0.25">
      <c r="A52" s="5" t="s">
        <v>94</v>
      </c>
      <c r="B52" s="29" t="s">
        <v>157</v>
      </c>
      <c r="C52" s="16">
        <f t="shared" si="7"/>
        <v>559.30000000000007</v>
      </c>
      <c r="D52" s="16">
        <f>'4 pr._savarankiškosios f-jos'!E165+'6 pr._ugdymo reikmės'!E34+'7 pr._kita dotacija'!E170+'9 pr._įstaigų pajamos'!E66+'11 pr._nepanaudotos lėšos'!E119+'11 pr._nepanaudotos lėšos'!E53</f>
        <v>558.40000000000009</v>
      </c>
      <c r="E52" s="16">
        <f>'4 pr._savarankiškosios f-jos'!F165+'6 pr._ugdymo reikmės'!F34+'7 pr._kita dotacija'!F170+'9 pr._įstaigų pajamos'!F66+'11 pr._nepanaudotos lėšos'!F119+'11 pr._nepanaudotos lėšos'!F53</f>
        <v>502.6</v>
      </c>
      <c r="F52" s="16">
        <f>'4 pr._savarankiškosios f-jos'!G165+'6 pr._ugdymo reikmės'!G34+'7 pr._kita dotacija'!G170+'9 pr._įstaigų pajamos'!G66+'11 pr._nepanaudotos lėšos'!G119+'11 pr._nepanaudotos lėšos'!G53</f>
        <v>0.9</v>
      </c>
      <c r="G52" s="10">
        <f t="shared" si="9"/>
        <v>0</v>
      </c>
      <c r="H52" s="10">
        <f>'4 pr._savarankiškosios f-jos'!I165+'6 pr._ugdymo reikmės'!I34+'7 pr._kita dotacija'!I170+'9 pr._įstaigų pajamos'!I66+'11 pr._nepanaudotos lėšos'!I119+'11 pr._nepanaudotos lėšos'!I53</f>
        <v>0</v>
      </c>
      <c r="I52" s="10">
        <f>'4 pr._savarankiškosios f-jos'!J165+'6 pr._ugdymo reikmės'!J34+'7 pr._kita dotacija'!J170+'9 pr._įstaigų pajamos'!J66+'11 pr._nepanaudotos lėšos'!J119+'11 pr._nepanaudotos lėšos'!J53</f>
        <v>0</v>
      </c>
      <c r="J52" s="10">
        <f>'4 pr._savarankiškosios f-jos'!K165+'6 pr._ugdymo reikmės'!K34+'7 pr._kita dotacija'!K170+'9 pr._įstaigų pajamos'!K66+'11 pr._nepanaudotos lėšos'!K119+'11 pr._nepanaudotos lėšos'!K53</f>
        <v>0</v>
      </c>
      <c r="K52" s="92">
        <f t="shared" si="10"/>
        <v>559.30000000000007</v>
      </c>
      <c r="L52" s="92">
        <f>'4 pr._savarankiškosios f-jos'!M165+'6 pr._ugdymo reikmės'!M34+'7 pr._kita dotacija'!M170+'9 pr._įstaigų pajamos'!M66+'11 pr._nepanaudotos lėšos'!M119+'11 pr._nepanaudotos lėšos'!M53</f>
        <v>558.40000000000009</v>
      </c>
      <c r="M52" s="92">
        <f>'4 pr._savarankiškosios f-jos'!N165+'6 pr._ugdymo reikmės'!N34+'7 pr._kita dotacija'!N170+'9 pr._įstaigų pajamos'!N66+'11 pr._nepanaudotos lėšos'!N119+'11 pr._nepanaudotos lėšos'!N53</f>
        <v>502.6</v>
      </c>
      <c r="N52" s="92">
        <f>'4 pr._savarankiškosios f-jos'!O165+'6 pr._ugdymo reikmės'!O34+'7 pr._kita dotacija'!O170+'9 pr._įstaigų pajamos'!O66+'11 pr._nepanaudotos lėšos'!O119+'11 pr._nepanaudotos lėšos'!O53</f>
        <v>0.9</v>
      </c>
    </row>
    <row r="53" spans="1:14" ht="15" customHeight="1" x14ac:dyDescent="0.25">
      <c r="A53" s="5" t="s">
        <v>95</v>
      </c>
      <c r="B53" s="29" t="s">
        <v>42</v>
      </c>
      <c r="C53" s="16">
        <f t="shared" si="7"/>
        <v>415.3</v>
      </c>
      <c r="D53" s="16">
        <f>'4 pr._savarankiškosios f-jos'!E166+'6 pr._ugdymo reikmės'!E35+'7 pr._kita dotacija'!E174+'9 pr._įstaigų pajamos'!E67+'11 pr._nepanaudotos lėšos'!E54+'11 pr._nepanaudotos lėšos'!E120</f>
        <v>415</v>
      </c>
      <c r="E53" s="16">
        <f>'4 pr._savarankiškosios f-jos'!F166+'6 pr._ugdymo reikmės'!F35+'7 pr._kita dotacija'!F174+'9 pr._įstaigų pajamos'!F67+'11 pr._nepanaudotos lėšos'!F54+'11 pr._nepanaudotos lėšos'!F120</f>
        <v>367</v>
      </c>
      <c r="F53" s="16">
        <f>'4 pr._savarankiškosios f-jos'!G166+'6 pr._ugdymo reikmės'!G35+'7 pr._kita dotacija'!G174+'9 pr._įstaigų pajamos'!G67+'11 pr._nepanaudotos lėšos'!G54+'11 pr._nepanaudotos lėšos'!G120</f>
        <v>0.3</v>
      </c>
      <c r="G53" s="10">
        <f t="shared" si="9"/>
        <v>0</v>
      </c>
      <c r="H53" s="10">
        <f>'4 pr._savarankiškosios f-jos'!I166+'6 pr._ugdymo reikmės'!I35+'7 pr._kita dotacija'!I174+'9 pr._įstaigų pajamos'!I67+'11 pr._nepanaudotos lėšos'!I54+'11 pr._nepanaudotos lėšos'!I120</f>
        <v>0</v>
      </c>
      <c r="I53" s="10">
        <f>'4 pr._savarankiškosios f-jos'!J166+'6 pr._ugdymo reikmės'!J35+'7 pr._kita dotacija'!J174+'9 pr._įstaigų pajamos'!J67+'11 pr._nepanaudotos lėšos'!J54+'11 pr._nepanaudotos lėšos'!J120</f>
        <v>-18.8</v>
      </c>
      <c r="J53" s="10">
        <f>'4 pr._savarankiškosios f-jos'!K166+'6 pr._ugdymo reikmės'!K35+'7 pr._kita dotacija'!K174+'9 pr._įstaigų pajamos'!K67+'11 pr._nepanaudotos lėšos'!K54+'11 pr._nepanaudotos lėšos'!K120</f>
        <v>0</v>
      </c>
      <c r="K53" s="92">
        <f t="shared" si="10"/>
        <v>415.3</v>
      </c>
      <c r="L53" s="92">
        <f>'4 pr._savarankiškosios f-jos'!M166+'6 pr._ugdymo reikmės'!M35+'7 pr._kita dotacija'!M174+'9 pr._įstaigų pajamos'!M67+'11 pr._nepanaudotos lėšos'!M54+'11 pr._nepanaudotos lėšos'!M120</f>
        <v>415</v>
      </c>
      <c r="M53" s="92">
        <f>'4 pr._savarankiškosios f-jos'!N166+'6 pr._ugdymo reikmės'!N35+'7 pr._kita dotacija'!N174+'9 pr._įstaigų pajamos'!N67+'11 pr._nepanaudotos lėšos'!N54+'11 pr._nepanaudotos lėšos'!N120</f>
        <v>348.2</v>
      </c>
      <c r="N53" s="92">
        <f>'4 pr._savarankiškosios f-jos'!O166+'6 pr._ugdymo reikmės'!O35+'7 pr._kita dotacija'!O174+'9 pr._įstaigų pajamos'!O67+'11 pr._nepanaudotos lėšos'!O54+'11 pr._nepanaudotos lėšos'!O120</f>
        <v>0.3</v>
      </c>
    </row>
    <row r="54" spans="1:14" ht="15" customHeight="1" x14ac:dyDescent="0.25">
      <c r="A54" s="5" t="s">
        <v>96</v>
      </c>
      <c r="B54" s="91" t="s">
        <v>45</v>
      </c>
      <c r="C54" s="16">
        <f>D54+F54</f>
        <v>434.50000000000006</v>
      </c>
      <c r="D54" s="16">
        <f>'4 pr._savarankiškosios f-jos'!E167+'6 pr._ugdymo reikmės'!E36+'7 pr._kita dotacija'!E178+'9 pr._įstaigų pajamos'!E68+'11 pr._nepanaudotos lėšos'!E55</f>
        <v>433.20000000000005</v>
      </c>
      <c r="E54" s="16">
        <f>'4 pr._savarankiškosios f-jos'!F167+'6 pr._ugdymo reikmės'!F36+'7 pr._kita dotacija'!F178+'9 pr._įstaigų pajamos'!F68+'11 pr._nepanaudotos lėšos'!F55</f>
        <v>393</v>
      </c>
      <c r="F54" s="16">
        <f>'4 pr._savarankiškosios f-jos'!G167+'6 pr._ugdymo reikmės'!G36+'7 pr._kita dotacija'!G178+'9 pr._įstaigų pajamos'!G68+'11 pr._nepanaudotos lėšos'!G55</f>
        <v>1.3</v>
      </c>
      <c r="G54" s="10">
        <f t="shared" si="9"/>
        <v>0</v>
      </c>
      <c r="H54" s="10">
        <f>'4 pr._savarankiškosios f-jos'!I167+'6 pr._ugdymo reikmės'!I36+'7 pr._kita dotacija'!I178+'9 pr._įstaigų pajamos'!I68+'11 pr._nepanaudotos lėšos'!I55</f>
        <v>0</v>
      </c>
      <c r="I54" s="10">
        <f>'4 pr._savarankiškosios f-jos'!J167+'6 pr._ugdymo reikmės'!J36+'7 pr._kita dotacija'!J178+'9 pr._įstaigų pajamos'!J68+'11 pr._nepanaudotos lėšos'!J55</f>
        <v>0</v>
      </c>
      <c r="J54" s="10">
        <f>'4 pr._savarankiškosios f-jos'!K167+'6 pr._ugdymo reikmės'!K36+'7 pr._kita dotacija'!K178+'9 pr._įstaigų pajamos'!K68+'11 pr._nepanaudotos lėšos'!K55</f>
        <v>0</v>
      </c>
      <c r="K54" s="92">
        <f t="shared" si="10"/>
        <v>434.50000000000006</v>
      </c>
      <c r="L54" s="92">
        <f>'4 pr._savarankiškosios f-jos'!M167+'6 pr._ugdymo reikmės'!M36+'7 pr._kita dotacija'!M178+'9 pr._įstaigų pajamos'!M68+'11 pr._nepanaudotos lėšos'!M55</f>
        <v>433.20000000000005</v>
      </c>
      <c r="M54" s="92">
        <f>'4 pr._savarankiškosios f-jos'!N167+'6 pr._ugdymo reikmės'!N36+'7 pr._kita dotacija'!N178+'9 pr._įstaigų pajamos'!N68+'11 pr._nepanaudotos lėšos'!N55</f>
        <v>393</v>
      </c>
      <c r="N54" s="92">
        <f>'4 pr._savarankiškosios f-jos'!O167+'6 pr._ugdymo reikmės'!O36+'7 pr._kita dotacija'!O178+'9 pr._įstaigų pajamos'!O68+'11 pr._nepanaudotos lėšos'!O55</f>
        <v>1.3</v>
      </c>
    </row>
    <row r="55" spans="1:14" ht="15" customHeight="1" x14ac:dyDescent="0.25">
      <c r="A55" s="13" t="s">
        <v>97</v>
      </c>
      <c r="B55" s="29" t="s">
        <v>40</v>
      </c>
      <c r="C55" s="16">
        <f t="shared" si="7"/>
        <v>445.40000000000003</v>
      </c>
      <c r="D55" s="16">
        <f>'4 pr._savarankiškosios f-jos'!E168+'6 pr._ugdymo reikmės'!E37+'9 pr._įstaigų pajamos'!E69+'7 pr._kita dotacija'!E187+'11 pr._nepanaudotos lėšos'!E56+'11 pr._nepanaudotos lėšos'!E121</f>
        <v>444.6</v>
      </c>
      <c r="E55" s="16">
        <f>'4 pr._savarankiškosios f-jos'!F168+'6 pr._ugdymo reikmės'!F37+'9 pr._įstaigų pajamos'!F69+'7 pr._kita dotacija'!F187+'11 pr._nepanaudotos lėšos'!F56+'11 pr._nepanaudotos lėšos'!F121</f>
        <v>350.5</v>
      </c>
      <c r="F55" s="16">
        <f>'4 pr._savarankiškosios f-jos'!G168+'6 pr._ugdymo reikmės'!G37+'9 pr._įstaigų pajamos'!G69+'7 pr._kita dotacija'!G187+'11 pr._nepanaudotos lėšos'!G56+'11 pr._nepanaudotos lėšos'!G121</f>
        <v>0.8</v>
      </c>
      <c r="G55" s="10">
        <f t="shared" si="9"/>
        <v>-12</v>
      </c>
      <c r="H55" s="10">
        <f>'4 pr._savarankiškosios f-jos'!I168+'6 pr._ugdymo reikmės'!I37+'9 pr._įstaigų pajamos'!I69+'7 pr._kita dotacija'!I187+'11 pr._nepanaudotos lėšos'!I56+'11 pr._nepanaudotos lėšos'!I121</f>
        <v>-12</v>
      </c>
      <c r="I55" s="10">
        <f>'4 pr._savarankiškosios f-jos'!J168+'6 pr._ugdymo reikmės'!J37+'9 pr._įstaigų pajamos'!J69+'7 pr._kita dotacija'!J187+'11 pr._nepanaudotos lėšos'!J56+'11 pr._nepanaudotos lėšos'!J121</f>
        <v>-1.2999999999999998</v>
      </c>
      <c r="J55" s="10">
        <f>'4 pr._savarankiškosios f-jos'!K168+'6 pr._ugdymo reikmės'!K37+'9 pr._įstaigų pajamos'!K69+'7 pr._kita dotacija'!K187+'11 pr._nepanaudotos lėšos'!K56+'11 pr._nepanaudotos lėšos'!K121</f>
        <v>0</v>
      </c>
      <c r="K55" s="92">
        <f t="shared" si="10"/>
        <v>433.40000000000003</v>
      </c>
      <c r="L55" s="92">
        <f>'4 pr._savarankiškosios f-jos'!M168+'6 pr._ugdymo reikmės'!M37+'9 pr._įstaigų pajamos'!M69+'7 pr._kita dotacija'!M187+'11 pr._nepanaudotos lėšos'!M56+'11 pr._nepanaudotos lėšos'!M121</f>
        <v>432.6</v>
      </c>
      <c r="M55" s="92">
        <f>'4 pr._savarankiškosios f-jos'!N168+'6 pr._ugdymo reikmės'!N37+'9 pr._įstaigų pajamos'!N69+'7 pr._kita dotacija'!N187+'11 pr._nepanaudotos lėšos'!N56+'11 pr._nepanaudotos lėšos'!N121</f>
        <v>349.20000000000005</v>
      </c>
      <c r="N55" s="92">
        <f>'4 pr._savarankiškosios f-jos'!O168+'6 pr._ugdymo reikmės'!O37+'9 pr._įstaigų pajamos'!O69+'7 pr._kita dotacija'!O187+'11 pr._nepanaudotos lėšos'!O56+'11 pr._nepanaudotos lėšos'!O121</f>
        <v>0.8</v>
      </c>
    </row>
    <row r="56" spans="1:14" ht="15" customHeight="1" x14ac:dyDescent="0.25">
      <c r="A56" s="13" t="s">
        <v>98</v>
      </c>
      <c r="B56" s="29" t="s">
        <v>316</v>
      </c>
      <c r="C56" s="16">
        <f>D56+F56</f>
        <v>272.8</v>
      </c>
      <c r="D56" s="16">
        <f>'4 pr._savarankiškosios f-jos'!E169+'6 pr._ugdymo reikmės'!E38+'7 pr._kita dotacija'!E191+'9 pr._įstaigų pajamos'!E70+'11 pr._nepanaudotos lėšos'!E122+'11 pr._nepanaudotos lėšos'!E57</f>
        <v>272.8</v>
      </c>
      <c r="E56" s="16">
        <f>'4 pr._savarankiškosios f-jos'!F169+'6 pr._ugdymo reikmės'!F38+'7 pr._kita dotacija'!F191+'9 pr._įstaigų pajamos'!F70+'11 pr._nepanaudotos lėšos'!F122+'11 pr._nepanaudotos lėšos'!F57</f>
        <v>226.9</v>
      </c>
      <c r="F56" s="16">
        <f>'4 pr._savarankiškosios f-jos'!G169+'6 pr._ugdymo reikmės'!G38+'7 pr._kita dotacija'!G191+'9 pr._įstaigų pajamos'!G70+'11 pr._nepanaudotos lėšos'!G122+'11 pr._nepanaudotos lėšos'!G57</f>
        <v>0</v>
      </c>
      <c r="G56" s="10">
        <f t="shared" si="9"/>
        <v>0</v>
      </c>
      <c r="H56" s="10">
        <f>'4 pr._savarankiškosios f-jos'!I169+'6 pr._ugdymo reikmės'!I38+'7 pr._kita dotacija'!I191+'9 pr._įstaigų pajamos'!I70+'11 pr._nepanaudotos lėšos'!I122+'11 pr._nepanaudotos lėšos'!I57</f>
        <v>0</v>
      </c>
      <c r="I56" s="10">
        <f>'4 pr._savarankiškosios f-jos'!J169+'6 pr._ugdymo reikmės'!J38+'7 pr._kita dotacija'!J191+'9 pr._įstaigų pajamos'!J70+'11 pr._nepanaudotos lėšos'!J122+'11 pr._nepanaudotos lėšos'!J57</f>
        <v>0</v>
      </c>
      <c r="J56" s="10">
        <f>'4 pr._savarankiškosios f-jos'!K169+'6 pr._ugdymo reikmės'!K38+'7 pr._kita dotacija'!K191+'9 pr._įstaigų pajamos'!K70+'11 pr._nepanaudotos lėšos'!K122+'11 pr._nepanaudotos lėšos'!K57</f>
        <v>0</v>
      </c>
      <c r="K56" s="92">
        <f t="shared" si="10"/>
        <v>272.8</v>
      </c>
      <c r="L56" s="92">
        <f>'4 pr._savarankiškosios f-jos'!M169+'6 pr._ugdymo reikmės'!M38+'7 pr._kita dotacija'!M191+'9 pr._įstaigų pajamos'!M70+'11 pr._nepanaudotos lėšos'!M122+'11 pr._nepanaudotos lėšos'!M57</f>
        <v>272.8</v>
      </c>
      <c r="M56" s="92">
        <f>'4 pr._savarankiškosios f-jos'!N169+'6 pr._ugdymo reikmės'!N38+'7 pr._kita dotacija'!N191+'9 pr._įstaigų pajamos'!N70+'11 pr._nepanaudotos lėšos'!N122+'11 pr._nepanaudotos lėšos'!N57</f>
        <v>226.9</v>
      </c>
      <c r="N56" s="92">
        <f>'4 pr._savarankiškosios f-jos'!O169+'6 pr._ugdymo reikmės'!O38+'7 pr._kita dotacija'!O191+'9 pr._įstaigų pajamos'!O70+'11 pr._nepanaudotos lėšos'!O122+'11 pr._nepanaudotos lėšos'!O57</f>
        <v>0</v>
      </c>
    </row>
    <row r="57" spans="1:14" ht="15" customHeight="1" x14ac:dyDescent="0.25">
      <c r="A57" s="32" t="s">
        <v>99</v>
      </c>
      <c r="B57" s="91" t="s">
        <v>430</v>
      </c>
      <c r="C57" s="16">
        <f t="shared" si="7"/>
        <v>199.00000000000003</v>
      </c>
      <c r="D57" s="16">
        <f>'4 pr._savarankiškosios f-jos'!E170+'6 pr._ugdymo reikmės'!E39+'9 pr._įstaigų pajamos'!E71+'7 pr._kita dotacija'!E195+'11 pr._nepanaudotos lėšos'!E58+'11 pr._nepanaudotos lėšos'!E123</f>
        <v>199.00000000000003</v>
      </c>
      <c r="E57" s="16">
        <f>'4 pr._savarankiškosios f-jos'!F170+'6 pr._ugdymo reikmės'!F39+'9 pr._įstaigų pajamos'!F71+'7 pr._kita dotacija'!F195+'11 pr._nepanaudotos lėšos'!F58+'11 pr._nepanaudotos lėšos'!F123</f>
        <v>144.30000000000001</v>
      </c>
      <c r="F57" s="16">
        <f>'4 pr._savarankiškosios f-jos'!G170+'6 pr._ugdymo reikmės'!G39+'9 pr._įstaigų pajamos'!G71+'7 pr._kita dotacija'!G195+'11 pr._nepanaudotos lėšos'!G58+'11 pr._nepanaudotos lėšos'!G123</f>
        <v>0</v>
      </c>
      <c r="G57" s="10">
        <f t="shared" si="9"/>
        <v>0</v>
      </c>
      <c r="H57" s="10">
        <f>'4 pr._savarankiškosios f-jos'!I170+'6 pr._ugdymo reikmės'!I39+'9 pr._įstaigų pajamos'!I71+'7 pr._kita dotacija'!I195+'11 pr._nepanaudotos lėšos'!I58+'11 pr._nepanaudotos lėšos'!I123</f>
        <v>0</v>
      </c>
      <c r="I57" s="10">
        <f>'4 pr._savarankiškosios f-jos'!J170+'6 pr._ugdymo reikmės'!J39+'9 pr._įstaigų pajamos'!J71+'7 pr._kita dotacija'!J195+'11 pr._nepanaudotos lėšos'!J58+'11 pr._nepanaudotos lėšos'!J123</f>
        <v>0</v>
      </c>
      <c r="J57" s="10">
        <f>'4 pr._savarankiškosios f-jos'!K170+'6 pr._ugdymo reikmės'!K39+'9 pr._įstaigų pajamos'!K71+'7 pr._kita dotacija'!K195+'11 pr._nepanaudotos lėšos'!K58+'11 pr._nepanaudotos lėšos'!K123</f>
        <v>0</v>
      </c>
      <c r="K57" s="92">
        <f t="shared" si="10"/>
        <v>199.00000000000003</v>
      </c>
      <c r="L57" s="92">
        <f>'4 pr._savarankiškosios f-jos'!M170+'6 pr._ugdymo reikmės'!M39+'9 pr._įstaigų pajamos'!M71+'7 pr._kita dotacija'!M195+'11 pr._nepanaudotos lėšos'!M58+'11 pr._nepanaudotos lėšos'!M123</f>
        <v>199.00000000000003</v>
      </c>
      <c r="M57" s="92">
        <f>'4 pr._savarankiškosios f-jos'!N170+'6 pr._ugdymo reikmės'!N39+'9 pr._įstaigų pajamos'!N71+'7 pr._kita dotacija'!N195+'11 pr._nepanaudotos lėšos'!N58+'11 pr._nepanaudotos lėšos'!N123</f>
        <v>144.30000000000001</v>
      </c>
      <c r="N57" s="92">
        <f>'4 pr._savarankiškosios f-jos'!O170+'6 pr._ugdymo reikmės'!O39+'9 pr._įstaigų pajamos'!O71+'7 pr._kita dotacija'!O195+'11 pr._nepanaudotos lėšos'!O58+'11 pr._nepanaudotos lėšos'!O123</f>
        <v>0</v>
      </c>
    </row>
    <row r="58" spans="1:14" ht="15" customHeight="1" x14ac:dyDescent="0.25">
      <c r="A58" s="5" t="s">
        <v>100</v>
      </c>
      <c r="B58" s="29" t="s">
        <v>384</v>
      </c>
      <c r="C58" s="16">
        <f t="shared" si="7"/>
        <v>235.39999999999998</v>
      </c>
      <c r="D58" s="16">
        <f>'4 pr._savarankiškosios f-jos'!E171+'6 pr._ugdymo reikmės'!E40+'9 pr._įstaigų pajamos'!E72+'7 pr._kita dotacija'!E199+'11 pr._nepanaudotos lėšos'!E124</f>
        <v>225.79999999999998</v>
      </c>
      <c r="E58" s="16">
        <f>'4 pr._savarankiškosios f-jos'!F171+'6 pr._ugdymo reikmės'!F40+'9 pr._įstaigų pajamos'!F72+'7 pr._kita dotacija'!F199+'11 pr._nepanaudotos lėšos'!F124</f>
        <v>182.4</v>
      </c>
      <c r="F58" s="16">
        <f>'4 pr._savarankiškosios f-jos'!G171+'6 pr._ugdymo reikmės'!G40+'9 pr._įstaigų pajamos'!G72+'7 pr._kita dotacija'!G199+'11 pr._nepanaudotos lėšos'!G124</f>
        <v>9.6</v>
      </c>
      <c r="G58" s="10">
        <f t="shared" ref="G58:G79" si="11">H58+J58</f>
        <v>0</v>
      </c>
      <c r="H58" s="10">
        <f>'4 pr._savarankiškosios f-jos'!I171+'6 pr._ugdymo reikmės'!I40+'9 pr._įstaigų pajamos'!I72+'7 pr._kita dotacija'!I199+'11 pr._nepanaudotos lėšos'!I124</f>
        <v>9.6</v>
      </c>
      <c r="I58" s="10">
        <f>'4 pr._savarankiškosios f-jos'!J171+'6 pr._ugdymo reikmės'!J40+'9 pr._įstaigų pajamos'!J72+'7 pr._kita dotacija'!J199+'11 pr._nepanaudotos lėšos'!J124</f>
        <v>0</v>
      </c>
      <c r="J58" s="10">
        <f>'4 pr._savarankiškosios f-jos'!K171+'6 pr._ugdymo reikmės'!K40+'9 pr._įstaigų pajamos'!K72+'7 pr._kita dotacija'!K199+'11 pr._nepanaudotos lėšos'!K124</f>
        <v>-9.6</v>
      </c>
      <c r="K58" s="92">
        <f t="shared" ref="K58:K79" si="12">L58+N58</f>
        <v>235.39999999999998</v>
      </c>
      <c r="L58" s="92">
        <f>'4 pr._savarankiškosios f-jos'!M171+'6 pr._ugdymo reikmės'!M40+'9 pr._įstaigų pajamos'!M72+'7 pr._kita dotacija'!M199+'11 pr._nepanaudotos lėšos'!M124</f>
        <v>235.39999999999998</v>
      </c>
      <c r="M58" s="92">
        <f>'4 pr._savarankiškosios f-jos'!N171+'6 pr._ugdymo reikmės'!N40+'9 pr._įstaigų pajamos'!N72+'7 pr._kita dotacija'!N199+'11 pr._nepanaudotos lėšos'!N124</f>
        <v>182.4</v>
      </c>
      <c r="N58" s="92">
        <f>'4 pr._savarankiškosios f-jos'!O171+'6 pr._ugdymo reikmės'!O40+'9 pr._įstaigų pajamos'!O72+'7 pr._kita dotacija'!O199+'11 pr._nepanaudotos lėšos'!O124</f>
        <v>0</v>
      </c>
    </row>
    <row r="59" spans="1:14" ht="15" customHeight="1" x14ac:dyDescent="0.25">
      <c r="A59" s="5" t="s">
        <v>101</v>
      </c>
      <c r="B59" s="29" t="s">
        <v>146</v>
      </c>
      <c r="C59" s="16">
        <f t="shared" si="7"/>
        <v>673.5</v>
      </c>
      <c r="D59" s="16">
        <f>'4 pr._savarankiškosios f-jos'!E172+'6 pr._ugdymo reikmės'!E41+'9 pr._įstaigų pajamos'!E73+'7 pr._kita dotacija'!E204+'11 pr._nepanaudotos lėšos'!E59+'11 pr._nepanaudotos lėšos'!E125</f>
        <v>673.5</v>
      </c>
      <c r="E59" s="16">
        <f>'4 pr._savarankiškosios f-jos'!F172+'6 pr._ugdymo reikmės'!F41+'9 pr._įstaigų pajamos'!F73+'7 pr._kita dotacija'!F204+'11 pr._nepanaudotos lėšos'!F59+'11 pr._nepanaudotos lėšos'!F125</f>
        <v>494.7</v>
      </c>
      <c r="F59" s="16">
        <f>'4 pr._savarankiškosios f-jos'!G172+'6 pr._ugdymo reikmės'!G41+'9 pr._įstaigų pajamos'!G73+'7 pr._kita dotacija'!G204+'11 pr._nepanaudotos lėšos'!G59+'11 pr._nepanaudotos lėšos'!G125</f>
        <v>0</v>
      </c>
      <c r="G59" s="10">
        <f t="shared" si="11"/>
        <v>4.5</v>
      </c>
      <c r="H59" s="10">
        <f>'4 pr._savarankiškosios f-jos'!I172+'6 pr._ugdymo reikmės'!I41+'9 pr._įstaigų pajamos'!I73+'7 pr._kita dotacija'!I204+'11 pr._nepanaudotos lėšos'!I59+'11 pr._nepanaudotos lėšos'!I125</f>
        <v>4.5</v>
      </c>
      <c r="I59" s="10">
        <f>'4 pr._savarankiškosios f-jos'!J172+'6 pr._ugdymo reikmės'!J41+'9 pr._įstaigų pajamos'!J73+'7 pr._kita dotacija'!J204+'11 pr._nepanaudotos lėšos'!J59+'11 pr._nepanaudotos lėšos'!J125</f>
        <v>0</v>
      </c>
      <c r="J59" s="10">
        <f>'4 pr._savarankiškosios f-jos'!K172+'6 pr._ugdymo reikmės'!K41+'9 pr._įstaigų pajamos'!K73+'7 pr._kita dotacija'!K204+'11 pr._nepanaudotos lėšos'!K59+'11 pr._nepanaudotos lėšos'!K125</f>
        <v>0</v>
      </c>
      <c r="K59" s="92">
        <f t="shared" si="12"/>
        <v>678</v>
      </c>
      <c r="L59" s="92">
        <f>'4 pr._savarankiškosios f-jos'!M172+'6 pr._ugdymo reikmės'!M41+'9 pr._įstaigų pajamos'!M73+'7 pr._kita dotacija'!M204+'11 pr._nepanaudotos lėšos'!M59+'11 pr._nepanaudotos lėšos'!M125</f>
        <v>678</v>
      </c>
      <c r="M59" s="92">
        <f>'4 pr._savarankiškosios f-jos'!N172+'6 pr._ugdymo reikmės'!N41+'9 pr._įstaigų pajamos'!N73+'7 pr._kita dotacija'!N204+'11 pr._nepanaudotos lėšos'!N59+'11 pr._nepanaudotos lėšos'!N125</f>
        <v>494.7</v>
      </c>
      <c r="N59" s="92">
        <f>'4 pr._savarankiškosios f-jos'!O172+'6 pr._ugdymo reikmės'!O41+'9 pr._įstaigų pajamos'!O73+'7 pr._kita dotacija'!O204+'11 pr._nepanaudotos lėšos'!O59+'11 pr._nepanaudotos lėšos'!O125</f>
        <v>0</v>
      </c>
    </row>
    <row r="60" spans="1:14" ht="15" customHeight="1" x14ac:dyDescent="0.25">
      <c r="A60" s="5" t="s">
        <v>102</v>
      </c>
      <c r="B60" s="29" t="s">
        <v>34</v>
      </c>
      <c r="C60" s="16">
        <f t="shared" si="7"/>
        <v>383</v>
      </c>
      <c r="D60" s="16">
        <f>'4 pr._savarankiškosios f-jos'!E173+'6 pr._ugdymo reikmės'!E42+'9 pr._įstaigų pajamos'!E74+'7 pr._kita dotacija'!E208+'11 pr._nepanaudotos lėšos'!E60+'11 pr._nepanaudotos lėšos'!E126</f>
        <v>383</v>
      </c>
      <c r="E60" s="16">
        <f>'4 pr._savarankiškosios f-jos'!F173+'6 pr._ugdymo reikmės'!F42+'9 pr._įstaigų pajamos'!F74+'7 pr._kita dotacija'!F208+'11 pr._nepanaudotos lėšos'!F60+'11 pr._nepanaudotos lėšos'!F126</f>
        <v>292.5</v>
      </c>
      <c r="F60" s="16">
        <f>'4 pr._savarankiškosios f-jos'!G173+'6 pr._ugdymo reikmės'!G42+'9 pr._įstaigų pajamos'!G74+'7 pr._kita dotacija'!G208+'11 pr._nepanaudotos lėšos'!G60+'11 pr._nepanaudotos lėšos'!G126</f>
        <v>0</v>
      </c>
      <c r="G60" s="10">
        <f t="shared" si="11"/>
        <v>0</v>
      </c>
      <c r="H60" s="10">
        <f>'4 pr._savarankiškosios f-jos'!I173+'6 pr._ugdymo reikmės'!I42+'9 pr._įstaigų pajamos'!I74+'7 pr._kita dotacija'!I208+'11 pr._nepanaudotos lėšos'!I60+'11 pr._nepanaudotos lėšos'!I126</f>
        <v>0</v>
      </c>
      <c r="I60" s="10">
        <f>'4 pr._savarankiškosios f-jos'!J173+'6 pr._ugdymo reikmės'!J42+'9 pr._įstaigų pajamos'!J74+'7 pr._kita dotacija'!J208+'11 pr._nepanaudotos lėšos'!J60+'11 pr._nepanaudotos lėšos'!J126</f>
        <v>0</v>
      </c>
      <c r="J60" s="10">
        <f>'4 pr._savarankiškosios f-jos'!K173+'6 pr._ugdymo reikmės'!K42+'9 pr._įstaigų pajamos'!K74+'7 pr._kita dotacija'!K208+'11 pr._nepanaudotos lėšos'!K60+'11 pr._nepanaudotos lėšos'!K126</f>
        <v>0</v>
      </c>
      <c r="K60" s="92">
        <f t="shared" si="12"/>
        <v>383</v>
      </c>
      <c r="L60" s="92">
        <f>'4 pr._savarankiškosios f-jos'!M173+'6 pr._ugdymo reikmės'!M42+'9 pr._įstaigų pajamos'!M74+'7 pr._kita dotacija'!M208+'11 pr._nepanaudotos lėšos'!M60+'11 pr._nepanaudotos lėšos'!M126</f>
        <v>383</v>
      </c>
      <c r="M60" s="92">
        <f>'4 pr._savarankiškosios f-jos'!N173+'6 pr._ugdymo reikmės'!N42+'9 pr._įstaigų pajamos'!N74+'7 pr._kita dotacija'!N208+'11 pr._nepanaudotos lėšos'!N60+'11 pr._nepanaudotos lėšos'!N126</f>
        <v>292.5</v>
      </c>
      <c r="N60" s="92">
        <f>'4 pr._savarankiškosios f-jos'!O173+'6 pr._ugdymo reikmės'!O42+'9 pr._įstaigų pajamos'!O74+'7 pr._kita dotacija'!O208+'11 pr._nepanaudotos lėšos'!O60+'11 pr._nepanaudotos lėšos'!O126</f>
        <v>0</v>
      </c>
    </row>
    <row r="61" spans="1:14" ht="15" customHeight="1" x14ac:dyDescent="0.25">
      <c r="A61" s="5" t="s">
        <v>103</v>
      </c>
      <c r="B61" s="29" t="s">
        <v>36</v>
      </c>
      <c r="C61" s="16">
        <f t="shared" si="7"/>
        <v>394.1</v>
      </c>
      <c r="D61" s="16">
        <f>'4 pr._savarankiškosios f-jos'!E174+'6 pr._ugdymo reikmės'!E43+'9 pr._įstaigų pajamos'!E75+'7 pr._kita dotacija'!E212+'11 pr._nepanaudotos lėšos'!E61+'11 pr._nepanaudotos lėšos'!E127</f>
        <v>394.1</v>
      </c>
      <c r="E61" s="16">
        <f>'4 pr._savarankiškosios f-jos'!F174+'6 pr._ugdymo reikmės'!F43+'9 pr._įstaigų pajamos'!F75+'7 pr._kita dotacija'!F212+'11 pr._nepanaudotos lėšos'!F61+'11 pr._nepanaudotos lėšos'!F127</f>
        <v>300.29999999999995</v>
      </c>
      <c r="F61" s="16">
        <f>'4 pr._savarankiškosios f-jos'!G174+'6 pr._ugdymo reikmės'!G43+'9 pr._įstaigų pajamos'!G75+'7 pr._kita dotacija'!G212+'11 pr._nepanaudotos lėšos'!G61+'11 pr._nepanaudotos lėšos'!G127</f>
        <v>0</v>
      </c>
      <c r="G61" s="10">
        <f t="shared" si="11"/>
        <v>0</v>
      </c>
      <c r="H61" s="10">
        <f>'4 pr._savarankiškosios f-jos'!I174+'6 pr._ugdymo reikmės'!I43+'9 pr._įstaigų pajamos'!I75+'7 pr._kita dotacija'!I212+'11 pr._nepanaudotos lėšos'!I61+'11 pr._nepanaudotos lėšos'!I127</f>
        <v>0</v>
      </c>
      <c r="I61" s="10">
        <f>'4 pr._savarankiškosios f-jos'!J174+'6 pr._ugdymo reikmės'!J43+'9 pr._įstaigų pajamos'!J75+'7 pr._kita dotacija'!J212+'11 pr._nepanaudotos lėšos'!J61+'11 pr._nepanaudotos lėšos'!J127</f>
        <v>-3.6</v>
      </c>
      <c r="J61" s="10">
        <f>'4 pr._savarankiškosios f-jos'!K174+'6 pr._ugdymo reikmės'!K43+'9 pr._įstaigų pajamos'!K75+'7 pr._kita dotacija'!K212+'11 pr._nepanaudotos lėšos'!K61+'11 pr._nepanaudotos lėšos'!K127</f>
        <v>0</v>
      </c>
      <c r="K61" s="92">
        <f t="shared" si="12"/>
        <v>394.1</v>
      </c>
      <c r="L61" s="92">
        <f>'4 pr._savarankiškosios f-jos'!M174+'6 pr._ugdymo reikmės'!M43+'9 pr._įstaigų pajamos'!M75+'7 pr._kita dotacija'!M212+'11 pr._nepanaudotos lėšos'!M61+'11 pr._nepanaudotos lėšos'!M127</f>
        <v>394.1</v>
      </c>
      <c r="M61" s="92">
        <f>'4 pr._savarankiškosios f-jos'!N174+'6 pr._ugdymo reikmės'!N43+'9 pr._įstaigų pajamos'!N75+'7 pr._kita dotacija'!N212+'11 pr._nepanaudotos lėšos'!N61+'11 pr._nepanaudotos lėšos'!N127</f>
        <v>296.7</v>
      </c>
      <c r="N61" s="92">
        <f>'4 pr._savarankiškosios f-jos'!O174+'6 pr._ugdymo reikmės'!O43+'9 pr._įstaigų pajamos'!O75+'7 pr._kita dotacija'!O212+'11 pr._nepanaudotos lėšos'!O61+'11 pr._nepanaudotos lėšos'!O127</f>
        <v>0</v>
      </c>
    </row>
    <row r="62" spans="1:14" ht="15" customHeight="1" x14ac:dyDescent="0.25">
      <c r="A62" s="5" t="s">
        <v>104</v>
      </c>
      <c r="B62" s="29" t="s">
        <v>38</v>
      </c>
      <c r="C62" s="16">
        <f t="shared" si="7"/>
        <v>681.9</v>
      </c>
      <c r="D62" s="16">
        <f>'4 pr._savarankiškosios f-jos'!E175+'6 pr._ugdymo reikmės'!E44+'9 pr._įstaigų pajamos'!E76+'7 pr._kita dotacija'!E216+'11 pr._nepanaudotos lėšos'!E62+'11 pr._nepanaudotos lėšos'!E128</f>
        <v>681.9</v>
      </c>
      <c r="E62" s="16">
        <f>'4 pr._savarankiškosios f-jos'!F175+'6 pr._ugdymo reikmės'!F44+'9 pr._įstaigų pajamos'!F76+'7 pr._kita dotacija'!F216+'11 pr._nepanaudotos lėšos'!F62+'11 pr._nepanaudotos lėšos'!F128</f>
        <v>514.5</v>
      </c>
      <c r="F62" s="16">
        <f>'4 pr._savarankiškosios f-jos'!G175+'6 pr._ugdymo reikmės'!G44+'9 pr._įstaigų pajamos'!G76+'7 pr._kita dotacija'!G216+'11 pr._nepanaudotos lėšos'!G62+'11 pr._nepanaudotos lėšos'!G128</f>
        <v>0</v>
      </c>
      <c r="G62" s="10">
        <f t="shared" si="11"/>
        <v>0</v>
      </c>
      <c r="H62" s="10">
        <f>'4 pr._savarankiškosios f-jos'!I175+'6 pr._ugdymo reikmės'!I44+'9 pr._įstaigų pajamos'!I76+'7 pr._kita dotacija'!I216+'11 pr._nepanaudotos lėšos'!I62+'11 pr._nepanaudotos lėšos'!I128</f>
        <v>0</v>
      </c>
      <c r="I62" s="10">
        <f>'4 pr._savarankiškosios f-jos'!J175+'6 pr._ugdymo reikmės'!J44+'9 pr._įstaigų pajamos'!J76+'7 pr._kita dotacija'!J216+'11 pr._nepanaudotos lėšos'!J62+'11 pr._nepanaudotos lėšos'!J128</f>
        <v>0</v>
      </c>
      <c r="J62" s="10">
        <f>'4 pr._savarankiškosios f-jos'!K175+'6 pr._ugdymo reikmės'!K44+'9 pr._įstaigų pajamos'!K76+'7 pr._kita dotacija'!K216+'11 pr._nepanaudotos lėšos'!K62+'11 pr._nepanaudotos lėšos'!K128</f>
        <v>0</v>
      </c>
      <c r="K62" s="92">
        <f t="shared" si="12"/>
        <v>681.9</v>
      </c>
      <c r="L62" s="92">
        <f>'4 pr._savarankiškosios f-jos'!M175+'6 pr._ugdymo reikmės'!M44+'9 pr._įstaigų pajamos'!M76+'7 pr._kita dotacija'!M216+'11 pr._nepanaudotos lėšos'!M62+'11 pr._nepanaudotos lėšos'!M128</f>
        <v>681.9</v>
      </c>
      <c r="M62" s="92">
        <f>'4 pr._savarankiškosios f-jos'!N175+'6 pr._ugdymo reikmės'!N44+'9 pr._įstaigų pajamos'!N76+'7 pr._kita dotacija'!N216+'11 pr._nepanaudotos lėšos'!N62+'11 pr._nepanaudotos lėšos'!N128</f>
        <v>514.5</v>
      </c>
      <c r="N62" s="92">
        <f>'4 pr._savarankiškosios f-jos'!O175+'6 pr._ugdymo reikmės'!O44+'9 pr._įstaigų pajamos'!O76+'7 pr._kita dotacija'!O216+'11 pr._nepanaudotos lėšos'!O62+'11 pr._nepanaudotos lėšos'!O128</f>
        <v>0</v>
      </c>
    </row>
    <row r="63" spans="1:14" ht="15" customHeight="1" x14ac:dyDescent="0.25">
      <c r="A63" s="5" t="s">
        <v>105</v>
      </c>
      <c r="B63" s="29" t="s">
        <v>37</v>
      </c>
      <c r="C63" s="16">
        <f t="shared" si="7"/>
        <v>418.1</v>
      </c>
      <c r="D63" s="16">
        <f>'4 pr._savarankiškosios f-jos'!E176+'6 pr._ugdymo reikmės'!E45+'9 pr._įstaigų pajamos'!E77+'7 pr._kita dotacija'!E220+'11 pr._nepanaudotos lėšos'!E129+'11 pr._nepanaudotos lėšos'!E63</f>
        <v>417.8</v>
      </c>
      <c r="E63" s="16">
        <f>'4 pr._savarankiškosios f-jos'!F176+'6 pr._ugdymo reikmės'!F45+'9 pr._įstaigų pajamos'!F77+'7 pr._kita dotacija'!F220+'11 pr._nepanaudotos lėšos'!F129+'11 pr._nepanaudotos lėšos'!F63</f>
        <v>319.79999999999995</v>
      </c>
      <c r="F63" s="16">
        <f>'4 pr._savarankiškosios f-jos'!G176+'6 pr._ugdymo reikmės'!G45+'9 pr._įstaigų pajamos'!G77+'7 pr._kita dotacija'!G220+'11 pr._nepanaudotos lėšos'!G129+'11 pr._nepanaudotos lėšos'!G63</f>
        <v>0.3</v>
      </c>
      <c r="G63" s="10">
        <f t="shared" si="11"/>
        <v>0</v>
      </c>
      <c r="H63" s="10">
        <f>'4 pr._savarankiškosios f-jos'!I176+'6 pr._ugdymo reikmės'!I45+'9 pr._įstaigų pajamos'!I77+'7 pr._kita dotacija'!I220+'11 pr._nepanaudotos lėšos'!I129+'11 pr._nepanaudotos lėšos'!I63</f>
        <v>0</v>
      </c>
      <c r="I63" s="10">
        <f>'4 pr._savarankiškosios f-jos'!J176+'6 pr._ugdymo reikmės'!J45+'9 pr._įstaigų pajamos'!J77+'7 pr._kita dotacija'!J220+'11 pr._nepanaudotos lėšos'!J129+'11 pr._nepanaudotos lėšos'!J63</f>
        <v>-5.4</v>
      </c>
      <c r="J63" s="10">
        <f>'4 pr._savarankiškosios f-jos'!K176+'6 pr._ugdymo reikmės'!K45+'9 pr._įstaigų pajamos'!K77+'7 pr._kita dotacija'!K220+'11 pr._nepanaudotos lėšos'!K129+'11 pr._nepanaudotos lėšos'!K63</f>
        <v>0</v>
      </c>
      <c r="K63" s="92">
        <f t="shared" si="12"/>
        <v>418.1</v>
      </c>
      <c r="L63" s="92">
        <f>'4 pr._savarankiškosios f-jos'!M176+'6 pr._ugdymo reikmės'!M45+'9 pr._įstaigų pajamos'!M77+'7 pr._kita dotacija'!M220+'11 pr._nepanaudotos lėšos'!M129+'11 pr._nepanaudotos lėšos'!M63</f>
        <v>417.8</v>
      </c>
      <c r="M63" s="92">
        <f>'4 pr._savarankiškosios f-jos'!N176+'6 pr._ugdymo reikmės'!N45+'9 pr._įstaigų pajamos'!N77+'7 pr._kita dotacija'!N220+'11 pr._nepanaudotos lėšos'!N129+'11 pr._nepanaudotos lėšos'!N63</f>
        <v>314.39999999999998</v>
      </c>
      <c r="N63" s="92">
        <f>'4 pr._savarankiškosios f-jos'!O176+'6 pr._ugdymo reikmės'!O45+'9 pr._įstaigų pajamos'!O77+'7 pr._kita dotacija'!O220+'11 pr._nepanaudotos lėšos'!O129+'11 pr._nepanaudotos lėšos'!O63</f>
        <v>0.3</v>
      </c>
    </row>
    <row r="64" spans="1:14" ht="15" customHeight="1" x14ac:dyDescent="0.25">
      <c r="A64" s="5" t="s">
        <v>106</v>
      </c>
      <c r="B64" s="35" t="s">
        <v>35</v>
      </c>
      <c r="C64" s="16">
        <f t="shared" si="7"/>
        <v>661.5</v>
      </c>
      <c r="D64" s="16">
        <f>'4 pr._savarankiškosios f-jos'!E177+'6 pr._ugdymo reikmės'!E46+'9 pr._įstaigų pajamos'!E78+'7 pr._kita dotacija'!E224+'11 pr._nepanaudotos lėšos'!E64+'11 pr._nepanaudotos lėšos'!E130</f>
        <v>661.5</v>
      </c>
      <c r="E64" s="16">
        <f>'4 pr._savarankiškosios f-jos'!F177+'6 pr._ugdymo reikmės'!F46+'9 pr._įstaigų pajamos'!F78+'7 pr._kita dotacija'!F224+'11 pr._nepanaudotos lėšos'!F64+'11 pr._nepanaudotos lėšos'!F130</f>
        <v>491.5</v>
      </c>
      <c r="F64" s="16">
        <f>'4 pr._savarankiškosios f-jos'!G177+'6 pr._ugdymo reikmės'!G46+'9 pr._įstaigų pajamos'!G78+'7 pr._kita dotacija'!G224+'11 pr._nepanaudotos lėšos'!G64+'11 pr._nepanaudotos lėšos'!G130</f>
        <v>0</v>
      </c>
      <c r="G64" s="10">
        <f t="shared" si="11"/>
        <v>0</v>
      </c>
      <c r="H64" s="10">
        <f>'4 pr._savarankiškosios f-jos'!I177+'6 pr._ugdymo reikmės'!I46+'9 pr._įstaigų pajamos'!I78+'7 pr._kita dotacija'!I224+'11 pr._nepanaudotos lėšos'!I64+'11 pr._nepanaudotos lėšos'!I130</f>
        <v>0</v>
      </c>
      <c r="I64" s="10">
        <f>'4 pr._savarankiškosios f-jos'!J177+'6 pr._ugdymo reikmės'!J46+'9 pr._įstaigų pajamos'!J78+'7 pr._kita dotacija'!J224+'11 pr._nepanaudotos lėšos'!J64+'11 pr._nepanaudotos lėšos'!J130</f>
        <v>0</v>
      </c>
      <c r="J64" s="10">
        <f>'4 pr._savarankiškosios f-jos'!K177+'6 pr._ugdymo reikmės'!K46+'9 pr._įstaigų pajamos'!K78+'7 pr._kita dotacija'!K224+'11 pr._nepanaudotos lėšos'!K64+'11 pr._nepanaudotos lėšos'!K130</f>
        <v>0</v>
      </c>
      <c r="K64" s="92">
        <f t="shared" si="12"/>
        <v>661.5</v>
      </c>
      <c r="L64" s="92">
        <f>'4 pr._savarankiškosios f-jos'!M177+'6 pr._ugdymo reikmės'!M46+'9 pr._įstaigų pajamos'!M78+'7 pr._kita dotacija'!M224+'11 pr._nepanaudotos lėšos'!M64+'11 pr._nepanaudotos lėšos'!M130</f>
        <v>661.5</v>
      </c>
      <c r="M64" s="92">
        <f>'4 pr._savarankiškosios f-jos'!N177+'6 pr._ugdymo reikmės'!N46+'9 pr._įstaigų pajamos'!N78+'7 pr._kita dotacija'!N224+'11 pr._nepanaudotos lėšos'!N64+'11 pr._nepanaudotos lėšos'!N130</f>
        <v>491.5</v>
      </c>
      <c r="N64" s="92">
        <f>'4 pr._savarankiškosios f-jos'!O177+'6 pr._ugdymo reikmės'!O46+'9 pr._įstaigų pajamos'!O78+'7 pr._kita dotacija'!O224+'11 pr._nepanaudotos lėšos'!O64+'11 pr._nepanaudotos lėšos'!O130</f>
        <v>0</v>
      </c>
    </row>
    <row r="65" spans="1:15" ht="15" customHeight="1" x14ac:dyDescent="0.25">
      <c r="A65" s="5" t="s">
        <v>148</v>
      </c>
      <c r="B65" s="35" t="s">
        <v>47</v>
      </c>
      <c r="C65" s="16">
        <f t="shared" si="7"/>
        <v>91.899999999999991</v>
      </c>
      <c r="D65" s="16">
        <f>'4 pr._savarankiškosios f-jos'!E178+'6 pr._ugdymo reikmės'!E47+'9 pr._įstaigų pajamos'!E79+'7 pr._kita dotacija'!E236+'11 pr._nepanaudotos lėšos'!E131+'11 pr._nepanaudotos lėšos'!E65</f>
        <v>91.899999999999991</v>
      </c>
      <c r="E65" s="16">
        <f>'4 pr._savarankiškosios f-jos'!F178+'6 pr._ugdymo reikmės'!F47+'9 pr._įstaigų pajamos'!F79+'7 pr._kita dotacija'!F236+'11 pr._nepanaudotos lėšos'!F131+'11 pr._nepanaudotos lėšos'!F65</f>
        <v>82.500000000000014</v>
      </c>
      <c r="F65" s="16">
        <f>'4 pr._savarankiškosios f-jos'!G178+'6 pr._ugdymo reikmės'!G47+'9 pr._įstaigų pajamos'!G79+'7 pr._kita dotacija'!G236+'11 pr._nepanaudotos lėšos'!G131+'11 pr._nepanaudotos lėšos'!G65</f>
        <v>0</v>
      </c>
      <c r="G65" s="10">
        <f t="shared" si="11"/>
        <v>0</v>
      </c>
      <c r="H65" s="10">
        <f>'4 pr._savarankiškosios f-jos'!I178+'6 pr._ugdymo reikmės'!I47+'9 pr._įstaigų pajamos'!I79+'7 pr._kita dotacija'!I236+'11 pr._nepanaudotos lėšos'!I131+'11 pr._nepanaudotos lėšos'!I65</f>
        <v>0</v>
      </c>
      <c r="I65" s="10">
        <f>'4 pr._savarankiškosios f-jos'!J178+'6 pr._ugdymo reikmės'!J47+'9 pr._įstaigų pajamos'!J79+'7 pr._kita dotacija'!J236+'11 pr._nepanaudotos lėšos'!J131+'11 pr._nepanaudotos lėšos'!J65</f>
        <v>-2.7</v>
      </c>
      <c r="J65" s="10">
        <f>'4 pr._savarankiškosios f-jos'!K178+'6 pr._ugdymo reikmės'!K47+'9 pr._įstaigų pajamos'!K79+'7 pr._kita dotacija'!K236+'11 pr._nepanaudotos lėšos'!K131+'11 pr._nepanaudotos lėšos'!K65</f>
        <v>0</v>
      </c>
      <c r="K65" s="92">
        <f t="shared" si="12"/>
        <v>91.899999999999991</v>
      </c>
      <c r="L65" s="92">
        <f>'4 pr._savarankiškosios f-jos'!M178+'6 pr._ugdymo reikmės'!M47+'9 pr._įstaigų pajamos'!M79+'7 pr._kita dotacija'!M236+'11 pr._nepanaudotos lėšos'!M131+'11 pr._nepanaudotos lėšos'!M65</f>
        <v>91.899999999999991</v>
      </c>
      <c r="M65" s="92">
        <f>'4 pr._savarankiškosios f-jos'!N178+'6 pr._ugdymo reikmės'!N47+'9 pr._įstaigų pajamos'!N79+'7 pr._kita dotacija'!N236+'11 pr._nepanaudotos lėšos'!N131+'11 pr._nepanaudotos lėšos'!N65</f>
        <v>79.8</v>
      </c>
      <c r="N65" s="92">
        <f>'4 pr._savarankiškosios f-jos'!O178+'6 pr._ugdymo reikmės'!O47+'9 pr._įstaigų pajamos'!O79+'7 pr._kita dotacija'!O236+'11 pr._nepanaudotos lėšos'!O131+'11 pr._nepanaudotos lėšos'!O65</f>
        <v>0</v>
      </c>
    </row>
    <row r="66" spans="1:15" ht="15" customHeight="1" x14ac:dyDescent="0.25">
      <c r="A66" s="5" t="s">
        <v>149</v>
      </c>
      <c r="B66" s="35" t="s">
        <v>46</v>
      </c>
      <c r="C66" s="16">
        <f t="shared" si="7"/>
        <v>739.6</v>
      </c>
      <c r="D66" s="16">
        <f>'4 pr._savarankiškosios f-jos'!E179+'6 pr._ugdymo reikmės'!E48+'9 pr._įstaigų pajamos'!E80+'7 pr._kita dotacija'!E238+'11 pr._nepanaudotos lėšos'!E132+'11 pr._nepanaudotos lėšos'!E66</f>
        <v>739.6</v>
      </c>
      <c r="E66" s="16">
        <f>'4 pr._savarankiškosios f-jos'!F179+'6 pr._ugdymo reikmės'!F48+'9 pr._įstaigų pajamos'!F80+'7 pr._kita dotacija'!F238+'11 pr._nepanaudotos lėšos'!F132+'11 pr._nepanaudotos lėšos'!F66</f>
        <v>697.6</v>
      </c>
      <c r="F66" s="16">
        <f>'4 pr._savarankiškosios f-jos'!G179+'6 pr._ugdymo reikmės'!G48+'9 pr._įstaigų pajamos'!G80+'7 pr._kita dotacija'!G238+'11 pr._nepanaudotos lėšos'!G132+'11 pr._nepanaudotos lėšos'!G66</f>
        <v>0</v>
      </c>
      <c r="G66" s="10">
        <f t="shared" si="11"/>
        <v>0</v>
      </c>
      <c r="H66" s="10">
        <f>'4 pr._savarankiškosios f-jos'!I179+'6 pr._ugdymo reikmės'!I48+'9 pr._įstaigų pajamos'!I80+'7 pr._kita dotacija'!I238+'11 pr._nepanaudotos lėšos'!I132+'11 pr._nepanaudotos lėšos'!I66</f>
        <v>0</v>
      </c>
      <c r="I66" s="10">
        <f>'4 pr._savarankiškosios f-jos'!J179+'6 pr._ugdymo reikmės'!J48+'9 pr._įstaigų pajamos'!J80+'7 pr._kita dotacija'!J238+'11 pr._nepanaudotos lėšos'!J132+'11 pr._nepanaudotos lėšos'!J66</f>
        <v>0</v>
      </c>
      <c r="J66" s="10">
        <f>'4 pr._savarankiškosios f-jos'!K179+'6 pr._ugdymo reikmės'!K48+'9 pr._įstaigų pajamos'!K80+'7 pr._kita dotacija'!K238+'11 pr._nepanaudotos lėšos'!K132+'11 pr._nepanaudotos lėšos'!K66</f>
        <v>0</v>
      </c>
      <c r="K66" s="92">
        <f t="shared" si="12"/>
        <v>739.6</v>
      </c>
      <c r="L66" s="92">
        <f>'4 pr._savarankiškosios f-jos'!M179+'6 pr._ugdymo reikmės'!M48+'9 pr._įstaigų pajamos'!M80+'7 pr._kita dotacija'!M238+'11 pr._nepanaudotos lėšos'!M132+'11 pr._nepanaudotos lėšos'!M66</f>
        <v>739.6</v>
      </c>
      <c r="M66" s="92">
        <f>'4 pr._savarankiškosios f-jos'!N179+'6 pr._ugdymo reikmės'!N48+'9 pr._įstaigų pajamos'!N80+'7 pr._kita dotacija'!N238+'11 pr._nepanaudotos lėšos'!N132+'11 pr._nepanaudotos lėšos'!N66</f>
        <v>697.6</v>
      </c>
      <c r="N66" s="92">
        <f>'4 pr._savarankiškosios f-jos'!O179+'6 pr._ugdymo reikmės'!O48+'9 pr._įstaigų pajamos'!O80+'7 pr._kita dotacija'!O238+'11 pr._nepanaudotos lėšos'!O132+'11 pr._nepanaudotos lėšos'!O66</f>
        <v>0</v>
      </c>
    </row>
    <row r="67" spans="1:15" ht="15" customHeight="1" x14ac:dyDescent="0.25">
      <c r="A67" s="5" t="s">
        <v>107</v>
      </c>
      <c r="B67" s="35" t="s">
        <v>62</v>
      </c>
      <c r="C67" s="16">
        <f t="shared" si="7"/>
        <v>106.4</v>
      </c>
      <c r="D67" s="16">
        <f>'4 pr._savarankiškosios f-jos'!E180+'6 pr._ugdymo reikmės'!E49+'9 pr._įstaigų pajamos'!E81+'7 pr._kita dotacija'!E242+'11 pr._nepanaudotos lėšos'!E133+'11 pr._nepanaudotos lėšos'!E67</f>
        <v>106.4</v>
      </c>
      <c r="E67" s="16">
        <f>'4 pr._savarankiškosios f-jos'!F180+'6 pr._ugdymo reikmės'!F49+'9 pr._įstaigų pajamos'!F81+'7 pr._kita dotacija'!F242+'11 pr._nepanaudotos lėšos'!F133+'11 pr._nepanaudotos lėšos'!F67</f>
        <v>87.699999999999989</v>
      </c>
      <c r="F67" s="16">
        <f>'4 pr._savarankiškosios f-jos'!G180+'6 pr._ugdymo reikmės'!G49+'9 pr._įstaigų pajamos'!G81+'7 pr._kita dotacija'!G242+'11 pr._nepanaudotos lėšos'!G133+'11 pr._nepanaudotos lėšos'!G67</f>
        <v>0</v>
      </c>
      <c r="G67" s="10">
        <f t="shared" si="11"/>
        <v>0</v>
      </c>
      <c r="H67" s="10">
        <f>'4 pr._savarankiškosios f-jos'!I180+'6 pr._ugdymo reikmės'!I49+'9 pr._įstaigų pajamos'!I81+'7 pr._kita dotacija'!I242+'11 pr._nepanaudotos lėšos'!I133+'11 pr._nepanaudotos lėšos'!I67</f>
        <v>0</v>
      </c>
      <c r="I67" s="10">
        <f>'4 pr._savarankiškosios f-jos'!J180+'6 pr._ugdymo reikmės'!J49+'9 pr._įstaigų pajamos'!J81+'7 pr._kita dotacija'!J242+'11 pr._nepanaudotos lėšos'!J133+'11 pr._nepanaudotos lėšos'!J67</f>
        <v>-0.8</v>
      </c>
      <c r="J67" s="10">
        <f>'4 pr._savarankiškosios f-jos'!K180+'6 pr._ugdymo reikmės'!K49+'9 pr._įstaigų pajamos'!K81+'7 pr._kita dotacija'!K242+'11 pr._nepanaudotos lėšos'!K133+'11 pr._nepanaudotos lėšos'!K67</f>
        <v>0</v>
      </c>
      <c r="K67" s="92">
        <f t="shared" si="12"/>
        <v>106.4</v>
      </c>
      <c r="L67" s="92">
        <f>'4 pr._savarankiškosios f-jos'!M180+'6 pr._ugdymo reikmės'!M49+'9 pr._įstaigų pajamos'!M81+'7 pr._kita dotacija'!M242+'11 pr._nepanaudotos lėšos'!M133+'11 pr._nepanaudotos lėšos'!M67</f>
        <v>106.4</v>
      </c>
      <c r="M67" s="92">
        <f>'4 pr._savarankiškosios f-jos'!N180+'6 pr._ugdymo reikmės'!N49+'9 pr._įstaigų pajamos'!N81+'7 pr._kita dotacija'!N242+'11 pr._nepanaudotos lėšos'!N133+'11 pr._nepanaudotos lėšos'!N67</f>
        <v>86.899999999999991</v>
      </c>
      <c r="N67" s="92">
        <f>'4 pr._savarankiškosios f-jos'!O180+'6 pr._ugdymo reikmės'!O49+'9 pr._įstaigų pajamos'!O81+'7 pr._kita dotacija'!O242+'11 pr._nepanaudotos lėšos'!O133+'11 pr._nepanaudotos lėšos'!O67</f>
        <v>0</v>
      </c>
    </row>
    <row r="68" spans="1:15" ht="15" customHeight="1" x14ac:dyDescent="0.25">
      <c r="A68" s="5" t="s">
        <v>150</v>
      </c>
      <c r="B68" s="35" t="s">
        <v>48</v>
      </c>
      <c r="C68" s="16">
        <f t="shared" si="7"/>
        <v>228.69999999999996</v>
      </c>
      <c r="D68" s="16">
        <f>'4 pr._savarankiškosios f-jos'!E181+'6 pr._ugdymo reikmės'!E50+'9 pr._įstaigų pajamos'!E82+'11 pr._nepanaudotos lėšos'!E134+'7 pr._kita dotacija'!E246+'11 pr._nepanaudotos lėšos'!E68</f>
        <v>228.69999999999996</v>
      </c>
      <c r="E68" s="16">
        <f>'4 pr._savarankiškosios f-jos'!F181+'6 pr._ugdymo reikmės'!F50+'9 pr._įstaigų pajamos'!F82+'11 pr._nepanaudotos lėšos'!F134+'7 pr._kita dotacija'!F246+'11 pr._nepanaudotos lėšos'!F68</f>
        <v>166.7</v>
      </c>
      <c r="F68" s="16">
        <f>'4 pr._savarankiškosios f-jos'!G181+'6 pr._ugdymo reikmės'!G50+'9 pr._įstaigų pajamos'!G82+'11 pr._nepanaudotos lėšos'!G134+'7 pr._kita dotacija'!G246+'11 pr._nepanaudotos lėšos'!G68</f>
        <v>0</v>
      </c>
      <c r="G68" s="10">
        <f t="shared" si="11"/>
        <v>0</v>
      </c>
      <c r="H68" s="10">
        <f>'4 pr._savarankiškosios f-jos'!I181+'6 pr._ugdymo reikmės'!I50+'9 pr._įstaigų pajamos'!I82+'11 pr._nepanaudotos lėšos'!I134+'7 pr._kita dotacija'!I246+'11 pr._nepanaudotos lėšos'!I68</f>
        <v>0</v>
      </c>
      <c r="I68" s="10">
        <f>'4 pr._savarankiškosios f-jos'!J181+'6 pr._ugdymo reikmės'!J50+'9 pr._įstaigų pajamos'!J82+'11 pr._nepanaudotos lėšos'!J134+'7 pr._kita dotacija'!J246+'11 pr._nepanaudotos lėšos'!J68</f>
        <v>0</v>
      </c>
      <c r="J68" s="10">
        <f>'4 pr._savarankiškosios f-jos'!K181+'6 pr._ugdymo reikmės'!K50+'9 pr._įstaigų pajamos'!K82+'11 pr._nepanaudotos lėšos'!K134+'7 pr._kita dotacija'!K246+'11 pr._nepanaudotos lėšos'!K68</f>
        <v>0</v>
      </c>
      <c r="K68" s="92">
        <f t="shared" si="12"/>
        <v>228.69999999999996</v>
      </c>
      <c r="L68" s="92">
        <f>'4 pr._savarankiškosios f-jos'!M181+'6 pr._ugdymo reikmės'!M50+'9 pr._įstaigų pajamos'!M82+'11 pr._nepanaudotos lėšos'!M134+'7 pr._kita dotacija'!M246+'11 pr._nepanaudotos lėšos'!M68</f>
        <v>228.69999999999996</v>
      </c>
      <c r="M68" s="92">
        <f>'4 pr._savarankiškosios f-jos'!N181+'6 pr._ugdymo reikmės'!N50+'9 pr._įstaigų pajamos'!N82+'11 pr._nepanaudotos lėšos'!N134+'7 pr._kita dotacija'!N246+'11 pr._nepanaudotos lėšos'!N68</f>
        <v>166.7</v>
      </c>
      <c r="N68" s="92">
        <f>'4 pr._savarankiškosios f-jos'!O181+'6 pr._ugdymo reikmės'!O50+'9 pr._įstaigų pajamos'!O82+'11 pr._nepanaudotos lėšos'!O134+'7 pr._kita dotacija'!O246+'11 pr._nepanaudotos lėšos'!O68</f>
        <v>0</v>
      </c>
    </row>
    <row r="69" spans="1:15" s="36" customFormat="1" ht="15" customHeight="1" x14ac:dyDescent="0.25">
      <c r="A69" s="5" t="s">
        <v>151</v>
      </c>
      <c r="B69" s="35" t="s">
        <v>160</v>
      </c>
      <c r="C69" s="16">
        <f t="shared" si="7"/>
        <v>1101.5</v>
      </c>
      <c r="D69" s="16">
        <f>'4 pr._savarankiškosios f-jos'!E182+'6 pr._ugdymo reikmės'!E51+'7 pr._kita dotacija'!E250+'9 pr._įstaigų pajamos'!E83</f>
        <v>1101</v>
      </c>
      <c r="E69" s="16">
        <f>'4 pr._savarankiškosios f-jos'!F182+'6 pr._ugdymo reikmės'!F51+'7 pr._kita dotacija'!F250+'9 pr._įstaigų pajamos'!F83</f>
        <v>984.1</v>
      </c>
      <c r="F69" s="16">
        <f>'4 pr._savarankiškosios f-jos'!G182+'6 pr._ugdymo reikmės'!G51+'7 pr._kita dotacija'!G250+'9 pr._įstaigų pajamos'!G83</f>
        <v>0.5</v>
      </c>
      <c r="G69" s="10">
        <f t="shared" si="11"/>
        <v>0</v>
      </c>
      <c r="H69" s="10">
        <f>'4 pr._savarankiškosios f-jos'!I182+'6 pr._ugdymo reikmės'!I51+'7 pr._kita dotacija'!I250+'9 pr._įstaigų pajamos'!I83</f>
        <v>0</v>
      </c>
      <c r="I69" s="10">
        <f>'4 pr._savarankiškosios f-jos'!J182+'6 pr._ugdymo reikmės'!J51+'7 pr._kita dotacija'!J250+'9 pr._įstaigų pajamos'!J83</f>
        <v>0</v>
      </c>
      <c r="J69" s="10">
        <f>'4 pr._savarankiškosios f-jos'!K182+'6 pr._ugdymo reikmės'!K51+'7 pr._kita dotacija'!K250+'9 pr._įstaigų pajamos'!K83</f>
        <v>0</v>
      </c>
      <c r="K69" s="92">
        <f t="shared" si="12"/>
        <v>1101.5</v>
      </c>
      <c r="L69" s="92">
        <f>'4 pr._savarankiškosios f-jos'!M182+'6 pr._ugdymo reikmės'!M51+'7 pr._kita dotacija'!M250+'9 pr._įstaigų pajamos'!M83</f>
        <v>1101</v>
      </c>
      <c r="M69" s="92">
        <f>'4 pr._savarankiškosios f-jos'!N182+'6 pr._ugdymo reikmės'!N51+'7 pr._kita dotacija'!N250+'9 pr._įstaigų pajamos'!N83</f>
        <v>984.1</v>
      </c>
      <c r="N69" s="92">
        <f>'4 pr._savarankiškosios f-jos'!O182+'6 pr._ugdymo reikmės'!O51+'7 pr._kita dotacija'!O250+'9 pr._įstaigų pajamos'!O83</f>
        <v>0.5</v>
      </c>
      <c r="O69" s="2"/>
    </row>
    <row r="70" spans="1:15" ht="15" customHeight="1" x14ac:dyDescent="0.25">
      <c r="A70" s="5" t="s">
        <v>108</v>
      </c>
      <c r="B70" s="29" t="s">
        <v>27</v>
      </c>
      <c r="C70" s="16">
        <f t="shared" ref="C70:C78" si="13">D70+F70</f>
        <v>363</v>
      </c>
      <c r="D70" s="16">
        <f>'4 pr._savarankiškosios f-jos'!E198+'9 pr._įstaigų pajamos'!E92+'7 pr._kita dotacija'!E287+'11 pr._nepanaudotos lėšos'!E76</f>
        <v>359.1</v>
      </c>
      <c r="E70" s="16">
        <f>'4 pr._savarankiškosios f-jos'!F198+'9 pr._įstaigų pajamos'!F92+'7 pr._kita dotacija'!F287+'11 pr._nepanaudotos lėšos'!F76</f>
        <v>293.7</v>
      </c>
      <c r="F70" s="16">
        <f>'4 pr._savarankiškosios f-jos'!G198+'9 pr._įstaigų pajamos'!G92+'7 pr._kita dotacija'!G287+'11 pr._nepanaudotos lėšos'!G76</f>
        <v>3.9</v>
      </c>
      <c r="G70" s="10">
        <f t="shared" si="11"/>
        <v>0</v>
      </c>
      <c r="H70" s="10">
        <f>'4 pr._savarankiškosios f-jos'!I198+'9 pr._įstaigų pajamos'!I92+'7 pr._kita dotacija'!I287+'11 pr._nepanaudotos lėšos'!I76</f>
        <v>0</v>
      </c>
      <c r="I70" s="10">
        <f>'4 pr._savarankiškosios f-jos'!J198+'9 pr._įstaigų pajamos'!J92+'7 pr._kita dotacija'!J287+'11 pr._nepanaudotos lėšos'!J76</f>
        <v>0</v>
      </c>
      <c r="J70" s="10">
        <f>'4 pr._savarankiškosios f-jos'!K198+'9 pr._įstaigų pajamos'!K92+'7 pr._kita dotacija'!K287+'11 pr._nepanaudotos lėšos'!K76</f>
        <v>0</v>
      </c>
      <c r="K70" s="92">
        <f t="shared" si="12"/>
        <v>363</v>
      </c>
      <c r="L70" s="92">
        <f>'4 pr._savarankiškosios f-jos'!M198+'9 pr._įstaigų pajamos'!M92+'7 pr._kita dotacija'!M287+'11 pr._nepanaudotos lėšos'!M76</f>
        <v>359.1</v>
      </c>
      <c r="M70" s="92">
        <f>'4 pr._savarankiškosios f-jos'!N198+'9 pr._įstaigų pajamos'!N92+'7 pr._kita dotacija'!N287+'11 pr._nepanaudotos lėšos'!N76</f>
        <v>293.7</v>
      </c>
      <c r="N70" s="92">
        <f>'4 pr._savarankiškosios f-jos'!O198+'9 pr._įstaigų pajamos'!O92+'7 pr._kita dotacija'!O287+'11 pr._nepanaudotos lėšos'!O76</f>
        <v>3.9</v>
      </c>
    </row>
    <row r="71" spans="1:15" ht="15" customHeight="1" x14ac:dyDescent="0.25">
      <c r="A71" s="5" t="s">
        <v>109</v>
      </c>
      <c r="B71" s="29" t="s">
        <v>55</v>
      </c>
      <c r="C71" s="16">
        <f t="shared" si="13"/>
        <v>117.5</v>
      </c>
      <c r="D71" s="16">
        <f>'4 pr._savarankiškosios f-jos'!E199+'9 pr._įstaigų pajamos'!E93+'7 pr._kita dotacija'!E291+'11 pr._nepanaudotos lėšos'!E77+'11 pr._nepanaudotos lėšos'!E140</f>
        <v>109.5</v>
      </c>
      <c r="E71" s="16">
        <f>'4 pr._savarankiškosios f-jos'!F199+'9 pr._įstaigų pajamos'!F93+'7 pr._kita dotacija'!F291+'11 pr._nepanaudotos lėšos'!F77+'11 pr._nepanaudotos lėšos'!F140</f>
        <v>96</v>
      </c>
      <c r="F71" s="16">
        <f>'4 pr._savarankiškosios f-jos'!G199+'9 pr._įstaigų pajamos'!G93+'7 pr._kita dotacija'!G291+'11 pr._nepanaudotos lėšos'!G77+'11 pr._nepanaudotos lėšos'!G140</f>
        <v>8</v>
      </c>
      <c r="G71" s="10">
        <f t="shared" si="11"/>
        <v>0</v>
      </c>
      <c r="H71" s="10">
        <f>'4 pr._savarankiškosios f-jos'!I199+'9 pr._įstaigų pajamos'!I93+'7 pr._kita dotacija'!I291+'11 pr._nepanaudotos lėšos'!I77+'11 pr._nepanaudotos lėšos'!I140</f>
        <v>0</v>
      </c>
      <c r="I71" s="10">
        <f>'4 pr._savarankiškosios f-jos'!J199+'9 pr._įstaigų pajamos'!J93+'7 pr._kita dotacija'!J291+'11 pr._nepanaudotos lėšos'!J77+'11 pr._nepanaudotos lėšos'!J140</f>
        <v>0</v>
      </c>
      <c r="J71" s="10">
        <f>'4 pr._savarankiškosios f-jos'!K199+'9 pr._įstaigų pajamos'!K93+'7 pr._kita dotacija'!K291+'11 pr._nepanaudotos lėšos'!K77+'11 pr._nepanaudotos lėšos'!K140</f>
        <v>0</v>
      </c>
      <c r="K71" s="92">
        <f t="shared" si="12"/>
        <v>117.5</v>
      </c>
      <c r="L71" s="92">
        <f>'4 pr._savarankiškosios f-jos'!M199+'9 pr._įstaigų pajamos'!M93+'7 pr._kita dotacija'!M291+'11 pr._nepanaudotos lėšos'!M77+'11 pr._nepanaudotos lėšos'!M140</f>
        <v>109.5</v>
      </c>
      <c r="M71" s="92">
        <f>'4 pr._savarankiškosios f-jos'!N199+'9 pr._įstaigų pajamos'!N93+'7 pr._kita dotacija'!N291+'11 pr._nepanaudotos lėšos'!N77+'11 pr._nepanaudotos lėšos'!N140</f>
        <v>96</v>
      </c>
      <c r="N71" s="92">
        <f>'4 pr._savarankiškosios f-jos'!O199+'9 pr._įstaigų pajamos'!O93+'7 pr._kita dotacija'!O291+'11 pr._nepanaudotos lėšos'!O77+'11 pr._nepanaudotos lėšos'!O140</f>
        <v>8</v>
      </c>
    </row>
    <row r="72" spans="1:15" ht="15" customHeight="1" x14ac:dyDescent="0.25">
      <c r="A72" s="5" t="s">
        <v>110</v>
      </c>
      <c r="B72" s="29" t="s">
        <v>56</v>
      </c>
      <c r="C72" s="16">
        <f t="shared" si="13"/>
        <v>82</v>
      </c>
      <c r="D72" s="16">
        <f>'4 pr._savarankiškosios f-jos'!E200+'9 pr._įstaigų pajamos'!E94+'7 pr._kita dotacija'!E295+'11 pr._nepanaudotos lėšos'!E141+'11 pr._nepanaudotos lėšos'!E78</f>
        <v>82</v>
      </c>
      <c r="E72" s="16">
        <f>'4 pr._savarankiškosios f-jos'!F200+'9 pr._įstaigų pajamos'!F94+'7 pr._kita dotacija'!F295+'11 pr._nepanaudotos lėšos'!F141+'11 pr._nepanaudotos lėšos'!F78</f>
        <v>65.5</v>
      </c>
      <c r="F72" s="16">
        <f>'4 pr._savarankiškosios f-jos'!G200+'9 pr._įstaigų pajamos'!G94+'7 pr._kita dotacija'!G295+'11 pr._nepanaudotos lėšos'!G141+'11 pr._nepanaudotos lėšos'!G78</f>
        <v>0</v>
      </c>
      <c r="G72" s="10">
        <f t="shared" si="11"/>
        <v>0</v>
      </c>
      <c r="H72" s="10">
        <f>'4 pr._savarankiškosios f-jos'!I200+'9 pr._įstaigų pajamos'!I94+'7 pr._kita dotacija'!I295+'11 pr._nepanaudotos lėšos'!I141+'11 pr._nepanaudotos lėšos'!I78</f>
        <v>0</v>
      </c>
      <c r="I72" s="10">
        <f>'4 pr._savarankiškosios f-jos'!J200+'9 pr._įstaigų pajamos'!J94+'7 pr._kita dotacija'!J295+'11 pr._nepanaudotos lėšos'!J141+'11 pr._nepanaudotos lėšos'!J78</f>
        <v>0</v>
      </c>
      <c r="J72" s="10">
        <f>'4 pr._savarankiškosios f-jos'!K200+'9 pr._įstaigų pajamos'!K94+'7 pr._kita dotacija'!K295+'11 pr._nepanaudotos lėšos'!K141+'11 pr._nepanaudotos lėšos'!K78</f>
        <v>0</v>
      </c>
      <c r="K72" s="92">
        <f t="shared" si="12"/>
        <v>82</v>
      </c>
      <c r="L72" s="92">
        <f>'4 pr._savarankiškosios f-jos'!M200+'9 pr._įstaigų pajamos'!M94+'7 pr._kita dotacija'!M295+'11 pr._nepanaudotos lėšos'!M141+'11 pr._nepanaudotos lėšos'!M78</f>
        <v>82</v>
      </c>
      <c r="M72" s="92">
        <f>'4 pr._savarankiškosios f-jos'!N200+'9 pr._įstaigų pajamos'!N94+'7 pr._kita dotacija'!N295+'11 pr._nepanaudotos lėšos'!N141+'11 pr._nepanaudotos lėšos'!N78</f>
        <v>65.5</v>
      </c>
      <c r="N72" s="92">
        <f>'4 pr._savarankiškosios f-jos'!O200+'9 pr._įstaigų pajamos'!O94+'7 pr._kita dotacija'!O295+'11 pr._nepanaudotos lėšos'!O141+'11 pr._nepanaudotos lėšos'!O78</f>
        <v>0</v>
      </c>
    </row>
    <row r="73" spans="1:15" ht="15" customHeight="1" x14ac:dyDescent="0.25">
      <c r="A73" s="13" t="s">
        <v>111</v>
      </c>
      <c r="B73" s="29" t="s">
        <v>317</v>
      </c>
      <c r="C73" s="16">
        <f t="shared" si="13"/>
        <v>55.7</v>
      </c>
      <c r="D73" s="16">
        <f>'4 pr._savarankiškosios f-jos'!E201+'9 pr._įstaigų pajamos'!E95+'7 pr._kita dotacija'!E299</f>
        <v>51.7</v>
      </c>
      <c r="E73" s="16">
        <f>'4 pr._savarankiškosios f-jos'!F201+'9 pr._įstaigų pajamos'!F95+'7 pr._kita dotacija'!F299</f>
        <v>44</v>
      </c>
      <c r="F73" s="16">
        <f>'4 pr._savarankiškosios f-jos'!G201+'9 pr._įstaigų pajamos'!G95+'7 pr._kita dotacija'!G299</f>
        <v>4</v>
      </c>
      <c r="G73" s="10">
        <f t="shared" si="11"/>
        <v>0</v>
      </c>
      <c r="H73" s="10">
        <f>'4 pr._savarankiškosios f-jos'!I201+'9 pr._įstaigų pajamos'!I95+'7 pr._kita dotacija'!I299</f>
        <v>0</v>
      </c>
      <c r="I73" s="10">
        <f>'4 pr._savarankiškosios f-jos'!J201+'9 pr._įstaigų pajamos'!J95+'7 pr._kita dotacija'!J299</f>
        <v>0</v>
      </c>
      <c r="J73" s="10">
        <f>'4 pr._savarankiškosios f-jos'!K201+'9 pr._įstaigų pajamos'!K95+'7 pr._kita dotacija'!K299</f>
        <v>0</v>
      </c>
      <c r="K73" s="92">
        <f t="shared" si="12"/>
        <v>55.7</v>
      </c>
      <c r="L73" s="92">
        <f>'4 pr._savarankiškosios f-jos'!M201+'9 pr._įstaigų pajamos'!M95+'7 pr._kita dotacija'!M299</f>
        <v>51.7</v>
      </c>
      <c r="M73" s="92">
        <f>'4 pr._savarankiškosios f-jos'!N201+'9 pr._įstaigų pajamos'!N95+'7 pr._kita dotacija'!N299</f>
        <v>44</v>
      </c>
      <c r="N73" s="92">
        <f>'4 pr._savarankiškosios f-jos'!O201+'9 pr._įstaigų pajamos'!O95+'7 pr._kita dotacija'!O299</f>
        <v>4</v>
      </c>
    </row>
    <row r="74" spans="1:15" ht="15" customHeight="1" x14ac:dyDescent="0.25">
      <c r="A74" s="39" t="s">
        <v>112</v>
      </c>
      <c r="B74" s="29" t="s">
        <v>64</v>
      </c>
      <c r="C74" s="16">
        <f t="shared" si="13"/>
        <v>57.7</v>
      </c>
      <c r="D74" s="16">
        <f>'4 pr._savarankiškosios f-jos'!E202+'9 pr._įstaigų pajamos'!E96+'7 pr._kita dotacija'!E304+'11 pr._nepanaudotos lėšos'!E142+'11 pr._nepanaudotos lėšos'!E79</f>
        <v>57.7</v>
      </c>
      <c r="E74" s="16">
        <f>'4 pr._savarankiškosios f-jos'!F202+'9 pr._įstaigų pajamos'!F96+'7 pr._kita dotacija'!F304+'11 pr._nepanaudotos lėšos'!F142+'11 pr._nepanaudotos lėšos'!F79</f>
        <v>48.1</v>
      </c>
      <c r="F74" s="16">
        <f>'4 pr._savarankiškosios f-jos'!G202+'9 pr._įstaigų pajamos'!G96+'7 pr._kita dotacija'!G304+'11 pr._nepanaudotos lėšos'!G142+'11 pr._nepanaudotos lėšos'!G79</f>
        <v>0</v>
      </c>
      <c r="G74" s="10">
        <f t="shared" si="11"/>
        <v>0</v>
      </c>
      <c r="H74" s="10">
        <f>'4 pr._savarankiškosios f-jos'!I202+'9 pr._įstaigų pajamos'!I96+'7 pr._kita dotacija'!I304+'11 pr._nepanaudotos lėšos'!I142+'11 pr._nepanaudotos lėšos'!I79</f>
        <v>0</v>
      </c>
      <c r="I74" s="10">
        <f>'4 pr._savarankiškosios f-jos'!J202+'9 pr._įstaigų pajamos'!J96+'7 pr._kita dotacija'!J304+'11 pr._nepanaudotos lėšos'!J142+'11 pr._nepanaudotos lėšos'!J79</f>
        <v>-1.2</v>
      </c>
      <c r="J74" s="10">
        <f>'4 pr._savarankiškosios f-jos'!K202+'9 pr._įstaigų pajamos'!K96+'7 pr._kita dotacija'!K304+'11 pr._nepanaudotos lėšos'!K142+'11 pr._nepanaudotos lėšos'!K79</f>
        <v>0</v>
      </c>
      <c r="K74" s="92">
        <f t="shared" si="12"/>
        <v>57.7</v>
      </c>
      <c r="L74" s="92">
        <f>'4 pr._savarankiškosios f-jos'!M202+'9 pr._įstaigų pajamos'!M96+'7 pr._kita dotacija'!M304+'11 pr._nepanaudotos lėšos'!M142+'11 pr._nepanaudotos lėšos'!M79</f>
        <v>57.7</v>
      </c>
      <c r="M74" s="92">
        <f>'4 pr._savarankiškosios f-jos'!N202+'9 pr._įstaigų pajamos'!N96+'7 pr._kita dotacija'!N304+'11 pr._nepanaudotos lėšos'!N142+'11 pr._nepanaudotos lėšos'!N79</f>
        <v>46.9</v>
      </c>
      <c r="N74" s="92">
        <f>'4 pr._savarankiškosios f-jos'!O202+'9 pr._įstaigų pajamos'!O96+'7 pr._kita dotacija'!O304+'11 pr._nepanaudotos lėšos'!O142+'11 pr._nepanaudotos lėšos'!O79</f>
        <v>0</v>
      </c>
    </row>
    <row r="75" spans="1:15" ht="15" customHeight="1" x14ac:dyDescent="0.25">
      <c r="A75" s="32" t="s">
        <v>158</v>
      </c>
      <c r="B75" s="29" t="s">
        <v>147</v>
      </c>
      <c r="C75" s="16">
        <f t="shared" si="13"/>
        <v>46.300000000000004</v>
      </c>
      <c r="D75" s="16">
        <f>'4 pr._savarankiškosios f-jos'!E203+'9 pr._įstaigų pajamos'!E97+'7 pr._kita dotacija'!E308+'11 pr._nepanaudotos lėšos'!E143</f>
        <v>46.300000000000004</v>
      </c>
      <c r="E75" s="16">
        <f>'4 pr._savarankiškosios f-jos'!F203+'9 pr._įstaigų pajamos'!F97+'7 pr._kita dotacija'!F308+'11 pr._nepanaudotos lėšos'!F143</f>
        <v>38.4</v>
      </c>
      <c r="F75" s="16">
        <f>'4 pr._savarankiškosios f-jos'!G203+'9 pr._įstaigų pajamos'!G97+'7 pr._kita dotacija'!G308+'11 pr._nepanaudotos lėšos'!G143</f>
        <v>0</v>
      </c>
      <c r="G75" s="10">
        <f t="shared" si="11"/>
        <v>0</v>
      </c>
      <c r="H75" s="10">
        <f>'4 pr._savarankiškosios f-jos'!I203+'9 pr._įstaigų pajamos'!I97+'7 pr._kita dotacija'!I308+'11 pr._nepanaudotos lėšos'!I143</f>
        <v>0</v>
      </c>
      <c r="I75" s="10">
        <f>'4 pr._savarankiškosios f-jos'!J203+'9 pr._įstaigų pajamos'!J97+'7 pr._kita dotacija'!J308+'11 pr._nepanaudotos lėšos'!J143</f>
        <v>0</v>
      </c>
      <c r="J75" s="10">
        <f>'4 pr._savarankiškosios f-jos'!K203+'9 pr._įstaigų pajamos'!K97+'7 pr._kita dotacija'!K308+'11 pr._nepanaudotos lėšos'!K143</f>
        <v>0</v>
      </c>
      <c r="K75" s="92">
        <f t="shared" si="12"/>
        <v>46.300000000000004</v>
      </c>
      <c r="L75" s="92">
        <f>'4 pr._savarankiškosios f-jos'!M203+'9 pr._įstaigų pajamos'!M97+'7 pr._kita dotacija'!M308+'11 pr._nepanaudotos lėšos'!M143</f>
        <v>46.300000000000004</v>
      </c>
      <c r="M75" s="92">
        <f>'4 pr._savarankiškosios f-jos'!N203+'9 pr._įstaigų pajamos'!N97+'7 pr._kita dotacija'!N308+'11 pr._nepanaudotos lėšos'!N143</f>
        <v>38.4</v>
      </c>
      <c r="N75" s="92">
        <f>'4 pr._savarankiškosios f-jos'!O203+'9 pr._įstaigų pajamos'!O97+'7 pr._kita dotacija'!O308+'11 pr._nepanaudotos lėšos'!O143</f>
        <v>0</v>
      </c>
    </row>
    <row r="76" spans="1:15" ht="15" customHeight="1" x14ac:dyDescent="0.25">
      <c r="A76" s="32" t="s">
        <v>113</v>
      </c>
      <c r="B76" s="29" t="s">
        <v>28</v>
      </c>
      <c r="C76" s="16">
        <f t="shared" si="13"/>
        <v>627.6</v>
      </c>
      <c r="D76" s="16">
        <f>'4 pr._savarankiškosios f-jos'!E204+'9 pr._įstaigų pajamos'!E98+'7 pr._kita dotacija'!E312+'10 pr._skolintos lėšos'!E42+'11 pr._nepanaudotos lėšos'!E80+'11 pr._nepanaudotos lėšos'!E144</f>
        <v>627</v>
      </c>
      <c r="E76" s="16">
        <f>'4 pr._savarankiškosios f-jos'!F204+'9 pr._įstaigų pajamos'!F98+'7 pr._kita dotacija'!F312+'10 pr._skolintos lėšos'!F42+'11 pr._nepanaudotos lėšos'!F80+'11 pr._nepanaudotos lėšos'!F144</f>
        <v>548</v>
      </c>
      <c r="F76" s="16">
        <f>'4 pr._savarankiškosios f-jos'!G204+'9 pr._įstaigų pajamos'!G98+'7 pr._kita dotacija'!G312+'10 pr._skolintos lėšos'!G42+'11 pr._nepanaudotos lėšos'!G80+'11 pr._nepanaudotos lėšos'!G144</f>
        <v>0.6</v>
      </c>
      <c r="G76" s="10">
        <f t="shared" si="11"/>
        <v>0</v>
      </c>
      <c r="H76" s="10">
        <f>'4 pr._savarankiškosios f-jos'!I204+'9 pr._įstaigų pajamos'!I98+'7 pr._kita dotacija'!I312+'10 pr._skolintos lėšos'!I42+'11 pr._nepanaudotos lėšos'!I80+'11 pr._nepanaudotos lėšos'!I144</f>
        <v>0</v>
      </c>
      <c r="I76" s="10">
        <f>'4 pr._savarankiškosios f-jos'!J204+'9 pr._įstaigų pajamos'!J98+'7 pr._kita dotacija'!J312+'10 pr._skolintos lėšos'!J42+'11 pr._nepanaudotos lėšos'!J80+'11 pr._nepanaudotos lėšos'!J144</f>
        <v>0</v>
      </c>
      <c r="J76" s="10">
        <f>'4 pr._savarankiškosios f-jos'!K204+'9 pr._įstaigų pajamos'!K98+'7 pr._kita dotacija'!K312+'10 pr._skolintos lėšos'!K42+'11 pr._nepanaudotos lėšos'!K80+'11 pr._nepanaudotos lėšos'!K144</f>
        <v>0</v>
      </c>
      <c r="K76" s="92">
        <f t="shared" si="12"/>
        <v>627.6</v>
      </c>
      <c r="L76" s="92">
        <f>'4 pr._savarankiškosios f-jos'!M204+'9 pr._įstaigų pajamos'!M98+'7 pr._kita dotacija'!M312+'10 pr._skolintos lėšos'!M42+'11 pr._nepanaudotos lėšos'!M80+'11 pr._nepanaudotos lėšos'!M144</f>
        <v>627</v>
      </c>
      <c r="M76" s="92">
        <f>'4 pr._savarankiškosios f-jos'!N204+'9 pr._įstaigų pajamos'!N98+'7 pr._kita dotacija'!N312+'10 pr._skolintos lėšos'!N42+'11 pr._nepanaudotos lėšos'!N80+'11 pr._nepanaudotos lėšos'!N144</f>
        <v>548</v>
      </c>
      <c r="N76" s="92">
        <f>'4 pr._savarankiškosios f-jos'!O204+'9 pr._įstaigų pajamos'!O98+'7 pr._kita dotacija'!O312+'10 pr._skolintos lėšos'!O42+'11 pr._nepanaudotos lėšos'!O80+'11 pr._nepanaudotos lėšos'!O144</f>
        <v>0.6</v>
      </c>
    </row>
    <row r="77" spans="1:15" ht="15" customHeight="1" x14ac:dyDescent="0.25">
      <c r="A77" s="32" t="s">
        <v>114</v>
      </c>
      <c r="B77" s="12" t="s">
        <v>29</v>
      </c>
      <c r="C77" s="16">
        <f t="shared" si="13"/>
        <v>254.4</v>
      </c>
      <c r="D77" s="16">
        <f>'4 pr._savarankiškosios f-jos'!E205+'9 pr._įstaigų pajamos'!E99+'7 pr._kita dotacija'!E316+'11 pr._nepanaudotos lėšos'!E81+'11 pr._nepanaudotos lėšos'!E145</f>
        <v>245.4</v>
      </c>
      <c r="E77" s="16">
        <f>'4 pr._savarankiškosios f-jos'!F205+'9 pr._įstaigų pajamos'!F99+'7 pr._kita dotacija'!F316+'11 pr._nepanaudotos lėšos'!F81+'11 pr._nepanaudotos lėšos'!F145</f>
        <v>202.5</v>
      </c>
      <c r="F77" s="16">
        <f>'4 pr._savarankiškosios f-jos'!G205+'9 pr._įstaigų pajamos'!G99+'7 pr._kita dotacija'!G316+'11 pr._nepanaudotos lėšos'!G81+'11 pr._nepanaudotos lėšos'!G145</f>
        <v>9</v>
      </c>
      <c r="G77" s="10">
        <f t="shared" si="11"/>
        <v>0</v>
      </c>
      <c r="H77" s="10">
        <f>'4 pr._savarankiškosios f-jos'!I205+'9 pr._įstaigų pajamos'!I99+'7 pr._kita dotacija'!I316+'11 pr._nepanaudotos lėšos'!I81+'11 pr._nepanaudotos lėšos'!I145</f>
        <v>0</v>
      </c>
      <c r="I77" s="10">
        <f>'4 pr._savarankiškosios f-jos'!J205+'9 pr._įstaigų pajamos'!J99+'7 pr._kita dotacija'!J316+'11 pr._nepanaudotos lėšos'!J81+'11 pr._nepanaudotos lėšos'!J145</f>
        <v>0</v>
      </c>
      <c r="J77" s="10">
        <f>'4 pr._savarankiškosios f-jos'!K205+'9 pr._įstaigų pajamos'!K99+'7 pr._kita dotacija'!K316+'11 pr._nepanaudotos lėšos'!K81+'11 pr._nepanaudotos lėšos'!K145</f>
        <v>0</v>
      </c>
      <c r="K77" s="92">
        <f t="shared" si="12"/>
        <v>254.4</v>
      </c>
      <c r="L77" s="92">
        <f>'4 pr._savarankiškosios f-jos'!M205+'9 pr._įstaigų pajamos'!M99+'7 pr._kita dotacija'!M316+'11 pr._nepanaudotos lėšos'!M81+'11 pr._nepanaudotos lėšos'!M145</f>
        <v>245.4</v>
      </c>
      <c r="M77" s="92">
        <f>'4 pr._savarankiškosios f-jos'!N205+'9 pr._įstaigų pajamos'!N99+'7 pr._kita dotacija'!N316+'11 pr._nepanaudotos lėšos'!N81+'11 pr._nepanaudotos lėšos'!N145</f>
        <v>202.5</v>
      </c>
      <c r="N77" s="92">
        <f>'4 pr._savarankiškosios f-jos'!O205+'9 pr._įstaigų pajamos'!O99+'7 pr._kita dotacija'!O316+'11 pr._nepanaudotos lėšos'!O81+'11 pr._nepanaudotos lėšos'!O145</f>
        <v>9</v>
      </c>
    </row>
    <row r="78" spans="1:15" ht="15" customHeight="1" x14ac:dyDescent="0.25">
      <c r="A78" s="32" t="s">
        <v>115</v>
      </c>
      <c r="B78" s="92" t="s">
        <v>61</v>
      </c>
      <c r="C78" s="16">
        <f t="shared" si="13"/>
        <v>526.29999999999995</v>
      </c>
      <c r="D78" s="16">
        <f>'4 pr._savarankiškosios f-jos'!E183+'6 pr._ugdymo reikmės'!E52+'9 pr._įstaigų pajamos'!E84+'11 pr._nepanaudotos lėšos'!E69+'11 pr._nepanaudotos lėšos'!E135</f>
        <v>526.29999999999995</v>
      </c>
      <c r="E78" s="16">
        <f>'4 pr._savarankiškosios f-jos'!F183+'6 pr._ugdymo reikmės'!F52+'9 pr._įstaigų pajamos'!F84+'11 pr._nepanaudotos lėšos'!F69+'11 pr._nepanaudotos lėšos'!F135</f>
        <v>443.1</v>
      </c>
      <c r="F78" s="16">
        <f>'4 pr._savarankiškosios f-jos'!G183+'6 pr._ugdymo reikmės'!G52+'9 pr._įstaigų pajamos'!G84+'11 pr._nepanaudotos lėšos'!G69+'11 pr._nepanaudotos lėšos'!G135</f>
        <v>0</v>
      </c>
      <c r="G78" s="10">
        <f t="shared" si="11"/>
        <v>0</v>
      </c>
      <c r="H78" s="10">
        <f>'4 pr._savarankiškosios f-jos'!I183+'6 pr._ugdymo reikmės'!I52+'9 pr._įstaigų pajamos'!I84+'11 pr._nepanaudotos lėšos'!I69+'11 pr._nepanaudotos lėšos'!I135</f>
        <v>0</v>
      </c>
      <c r="I78" s="10">
        <f>'4 pr._savarankiškosios f-jos'!J183+'6 pr._ugdymo reikmės'!J52+'9 pr._įstaigų pajamos'!J84+'11 pr._nepanaudotos lėšos'!J69+'11 pr._nepanaudotos lėšos'!J135</f>
        <v>0</v>
      </c>
      <c r="J78" s="10">
        <f>'4 pr._savarankiškosios f-jos'!K183+'6 pr._ugdymo reikmės'!K52+'9 pr._įstaigų pajamos'!K84+'11 pr._nepanaudotos lėšos'!K69+'11 pr._nepanaudotos lėšos'!K135</f>
        <v>0</v>
      </c>
      <c r="K78" s="92">
        <f t="shared" si="12"/>
        <v>526.29999999999995</v>
      </c>
      <c r="L78" s="92">
        <f>'4 pr._savarankiškosios f-jos'!M183+'6 pr._ugdymo reikmės'!M52+'9 pr._įstaigų pajamos'!M84+'11 pr._nepanaudotos lėšos'!M69+'11 pr._nepanaudotos lėšos'!M135</f>
        <v>526.29999999999995</v>
      </c>
      <c r="M78" s="92">
        <f>'4 pr._savarankiškosios f-jos'!N183+'6 pr._ugdymo reikmės'!N52+'9 pr._įstaigų pajamos'!N84+'11 pr._nepanaudotos lėšos'!N69+'11 pr._nepanaudotos lėšos'!N135</f>
        <v>443.1</v>
      </c>
      <c r="N78" s="92">
        <f>'4 pr._savarankiškosios f-jos'!O183+'6 pr._ugdymo reikmės'!O52+'9 pr._įstaigų pajamos'!O84+'11 pr._nepanaudotos lėšos'!O69+'11 pr._nepanaudotos lėšos'!O135</f>
        <v>0</v>
      </c>
    </row>
    <row r="79" spans="1:15" ht="15" customHeight="1" x14ac:dyDescent="0.25">
      <c r="A79" s="32" t="s">
        <v>116</v>
      </c>
      <c r="B79" s="78" t="s">
        <v>50</v>
      </c>
      <c r="C79" s="16">
        <f>D79+F79</f>
        <v>653.79999999999995</v>
      </c>
      <c r="D79" s="16">
        <f>'4 pr._savarankiškosios f-jos'!E211+'9 pr._įstaigų pajamos'!E102+'7 pr._kita dotacija'!E328+'11 pr._nepanaudotos lėšos'!E85+'11 pr._nepanaudotos lėšos'!E149</f>
        <v>648.29999999999995</v>
      </c>
      <c r="E79" s="16">
        <f>'4 pr._savarankiškosios f-jos'!F211+'9 pr._įstaigų pajamos'!F102+'7 pr._kita dotacija'!F328+'11 pr._nepanaudotos lėšos'!F85+'11 pr._nepanaudotos lėšos'!F149</f>
        <v>520.70000000000005</v>
      </c>
      <c r="F79" s="16">
        <f>'4 pr._savarankiškosios f-jos'!G211+'9 pr._įstaigų pajamos'!G102+'7 pr._kita dotacija'!G328+'11 pr._nepanaudotos lėšos'!G85+'11 pr._nepanaudotos lėšos'!G149</f>
        <v>5.5</v>
      </c>
      <c r="G79" s="10">
        <f t="shared" si="11"/>
        <v>0</v>
      </c>
      <c r="H79" s="10">
        <f>'4 pr._savarankiškosios f-jos'!I211+'9 pr._įstaigų pajamos'!I102+'7 pr._kita dotacija'!I328+'11 pr._nepanaudotos lėšos'!I85+'11 pr._nepanaudotos lėšos'!I149</f>
        <v>0</v>
      </c>
      <c r="I79" s="10">
        <f>'4 pr._savarankiškosios f-jos'!J211+'9 pr._įstaigų pajamos'!J102+'7 pr._kita dotacija'!J328+'11 pr._nepanaudotos lėšos'!J85+'11 pr._nepanaudotos lėšos'!J149</f>
        <v>-6</v>
      </c>
      <c r="J79" s="10">
        <f>'4 pr._savarankiškosios f-jos'!K211+'9 pr._įstaigų pajamos'!K102+'7 pr._kita dotacija'!K328+'11 pr._nepanaudotos lėšos'!K85+'11 pr._nepanaudotos lėšos'!K149</f>
        <v>0</v>
      </c>
      <c r="K79" s="92">
        <f t="shared" si="12"/>
        <v>653.79999999999995</v>
      </c>
      <c r="L79" s="92">
        <f>'4 pr._savarankiškosios f-jos'!M211+'9 pr._įstaigų pajamos'!M102+'7 pr._kita dotacija'!M328+'11 pr._nepanaudotos lėšos'!M85+'11 pr._nepanaudotos lėšos'!M149</f>
        <v>648.29999999999995</v>
      </c>
      <c r="M79" s="92">
        <f>'4 pr._savarankiškosios f-jos'!N211+'9 pr._įstaigų pajamos'!N102+'7 pr._kita dotacija'!N328+'11 pr._nepanaudotos lėšos'!N85+'11 pr._nepanaudotos lėšos'!N149</f>
        <v>514.69999999999993</v>
      </c>
      <c r="N79" s="92">
        <f>'4 pr._savarankiškosios f-jos'!O211+'9 pr._įstaigų pajamos'!O102+'7 pr._kita dotacija'!O328+'11 pr._nepanaudotos lėšos'!O85+'11 pr._nepanaudotos lėšos'!O149</f>
        <v>5.5</v>
      </c>
    </row>
    <row r="80" spans="1:15" ht="15" customHeight="1" x14ac:dyDescent="0.25">
      <c r="A80" s="32" t="s">
        <v>117</v>
      </c>
      <c r="B80" s="29" t="s">
        <v>51</v>
      </c>
      <c r="C80" s="16">
        <f>D80+F80</f>
        <v>1323.6</v>
      </c>
      <c r="D80" s="16">
        <f>'4 pr._savarankiškosios f-jos'!E212+'5 pr._valstybinės f-jos'!E131+'9 pr._įstaigų pajamos'!E103+'7 pr._kita dotacija'!E330+'11 pr._nepanaudotos lėšos'!E86+'11 pr._nepanaudotos lėšos'!E150+'11 pr._nepanaudotos lėšos'!E170</f>
        <v>1323.6</v>
      </c>
      <c r="E80" s="16">
        <f>'4 pr._savarankiškosios f-jos'!F212+'5 pr._valstybinės f-jos'!F131+'9 pr._įstaigų pajamos'!F103+'7 pr._kita dotacija'!F330+'11 pr._nepanaudotos lėšos'!F86+'11 pr._nepanaudotos lėšos'!F150+'11 pr._nepanaudotos lėšos'!F170</f>
        <v>1206.7</v>
      </c>
      <c r="F80" s="16">
        <f>'4 pr._savarankiškosios f-jos'!G212+'5 pr._valstybinės f-jos'!G131+'9 pr._įstaigų pajamos'!G103+'7 pr._kita dotacija'!G330+'11 pr._nepanaudotos lėšos'!G86+'11 pr._nepanaudotos lėšos'!G150+'11 pr._nepanaudotos lėšos'!G170</f>
        <v>0</v>
      </c>
      <c r="G80" s="10">
        <f t="shared" ref="G80" si="14">H80+J80</f>
        <v>0</v>
      </c>
      <c r="H80" s="10">
        <f>'4 pr._savarankiškosios f-jos'!I212+'5 pr._valstybinės f-jos'!I131+'9 pr._įstaigų pajamos'!I103+'7 pr._kita dotacija'!I330+'11 pr._nepanaudotos lėšos'!I86+'11 pr._nepanaudotos lėšos'!I150+'11 pr._nepanaudotos lėšos'!I170</f>
        <v>0</v>
      </c>
      <c r="I80" s="10">
        <f>'4 pr._savarankiškosios f-jos'!J212+'5 pr._valstybinės f-jos'!J131+'9 pr._įstaigų pajamos'!J103+'7 pr._kita dotacija'!J330+'11 pr._nepanaudotos lėšos'!J86+'11 pr._nepanaudotos lėšos'!J150+'11 pr._nepanaudotos lėšos'!J170</f>
        <v>0</v>
      </c>
      <c r="J80" s="10">
        <f>'4 pr._savarankiškosios f-jos'!K212+'5 pr._valstybinės f-jos'!K131+'9 pr._įstaigų pajamos'!K103+'7 pr._kita dotacija'!K330+'11 pr._nepanaudotos lėšos'!K86+'11 pr._nepanaudotos lėšos'!K150+'11 pr._nepanaudotos lėšos'!K170</f>
        <v>0</v>
      </c>
      <c r="K80" s="92">
        <f t="shared" ref="K80" si="15">L80+N80</f>
        <v>1323.6</v>
      </c>
      <c r="L80" s="92">
        <f>'4 pr._savarankiškosios f-jos'!M212+'5 pr._valstybinės f-jos'!M131+'9 pr._įstaigų pajamos'!M103+'7 pr._kita dotacija'!M330+'11 pr._nepanaudotos lėšos'!M86+'11 pr._nepanaudotos lėšos'!M150+'11 pr._nepanaudotos lėšos'!M170</f>
        <v>1323.6</v>
      </c>
      <c r="M80" s="92">
        <f>'4 pr._savarankiškosios f-jos'!N212+'5 pr._valstybinės f-jos'!N131+'9 pr._įstaigų pajamos'!N103+'7 pr._kita dotacija'!N330+'11 pr._nepanaudotos lėšos'!N86+'11 pr._nepanaudotos lėšos'!N150+'11 pr._nepanaudotos lėšos'!N170</f>
        <v>1206.7</v>
      </c>
      <c r="N80" s="92">
        <f>'4 pr._savarankiškosios f-jos'!O212+'5 pr._valstybinės f-jos'!O131+'9 pr._įstaigų pajamos'!O103+'7 pr._kita dotacija'!O330+'11 pr._nepanaudotos lėšos'!O86+'11 pr._nepanaudotos lėšos'!O150+'11 pr._nepanaudotos lėšos'!O170</f>
        <v>0</v>
      </c>
    </row>
    <row r="81" spans="1:15" s="36" customFormat="1" ht="15" customHeight="1" x14ac:dyDescent="0.25">
      <c r="A81" s="32" t="s">
        <v>154</v>
      </c>
      <c r="B81" s="12" t="s">
        <v>66</v>
      </c>
      <c r="C81" s="16">
        <f>D81+F81</f>
        <v>349.70000000000005</v>
      </c>
      <c r="D81" s="16">
        <f>'4 pr._savarankiškosios f-jos'!E213+'7 pr._kita dotacija'!E334+'9 pr._įstaigų pajamos'!E104+'11 pr._nepanaudotos lėšos'!E87</f>
        <v>349.70000000000005</v>
      </c>
      <c r="E81" s="16">
        <f>'4 pr._savarankiškosios f-jos'!F213+'7 pr._kita dotacija'!F334+'9 pr._įstaigų pajamos'!F104+'11 pr._nepanaudotos lėšos'!F87</f>
        <v>272</v>
      </c>
      <c r="F81" s="16">
        <f>'4 pr._savarankiškosios f-jos'!G213+'7 pr._kita dotacija'!G334+'9 pr._įstaigų pajamos'!G104+'11 pr._nepanaudotos lėšos'!G87</f>
        <v>0</v>
      </c>
      <c r="G81" s="10">
        <f t="shared" ref="G81:G82" si="16">H81+J81</f>
        <v>0</v>
      </c>
      <c r="H81" s="10">
        <f>'4 pr._savarankiškosios f-jos'!I213+'7 pr._kita dotacija'!I334+'9 pr._įstaigų pajamos'!I104+'11 pr._nepanaudotos lėšos'!I87</f>
        <v>0</v>
      </c>
      <c r="I81" s="10">
        <f>'4 pr._savarankiškosios f-jos'!J213+'7 pr._kita dotacija'!J334+'9 pr._įstaigų pajamos'!J104+'11 pr._nepanaudotos lėšos'!J87</f>
        <v>0</v>
      </c>
      <c r="J81" s="10">
        <f>'4 pr._savarankiškosios f-jos'!K213+'7 pr._kita dotacija'!K334+'9 pr._įstaigų pajamos'!K104+'11 pr._nepanaudotos lėšos'!K87</f>
        <v>0</v>
      </c>
      <c r="K81" s="92">
        <f t="shared" ref="K81:K82" si="17">L81+N81</f>
        <v>349.70000000000005</v>
      </c>
      <c r="L81" s="92">
        <f>'4 pr._savarankiškosios f-jos'!M213+'7 pr._kita dotacija'!M334+'9 pr._įstaigų pajamos'!M104+'11 pr._nepanaudotos lėšos'!M87</f>
        <v>349.70000000000005</v>
      </c>
      <c r="M81" s="92">
        <f>'4 pr._savarankiškosios f-jos'!N213+'7 pr._kita dotacija'!N334+'9 pr._įstaigų pajamos'!N104+'11 pr._nepanaudotos lėšos'!N87</f>
        <v>272</v>
      </c>
      <c r="N81" s="92">
        <f>'4 pr._savarankiškosios f-jos'!O213+'7 pr._kita dotacija'!O334+'9 pr._įstaigų pajamos'!O104+'11 pr._nepanaudotos lėšos'!O87</f>
        <v>0</v>
      </c>
      <c r="O81" s="2"/>
    </row>
    <row r="82" spans="1:15" s="36" customFormat="1" ht="15" customHeight="1" x14ac:dyDescent="0.25">
      <c r="A82" s="32" t="s">
        <v>118</v>
      </c>
      <c r="B82" s="12" t="s">
        <v>356</v>
      </c>
      <c r="C82" s="16">
        <f>D82+F82</f>
        <v>479.8</v>
      </c>
      <c r="D82" s="16">
        <f>'4 pr._savarankiškosios f-jos'!E214+'7 pr._kita dotacija'!E341+'9 pr._įstaigų pajamos'!E105+'11 pr._nepanaudotos lėšos'!E88+'11 pr._nepanaudotos lėšos'!E151</f>
        <v>479.8</v>
      </c>
      <c r="E82" s="16">
        <f>'4 pr._savarankiškosios f-jos'!F214+'7 pr._kita dotacija'!F341+'9 pr._įstaigų pajamos'!F105+'11 pr._nepanaudotos lėšos'!F88+'11 pr._nepanaudotos lėšos'!F151</f>
        <v>412.3</v>
      </c>
      <c r="F82" s="16">
        <f>'4 pr._savarankiškosios f-jos'!G214+'7 pr._kita dotacija'!G341+'9 pr._įstaigų pajamos'!G105+'11 pr._nepanaudotos lėšos'!G88+'11 pr._nepanaudotos lėšos'!G151</f>
        <v>0</v>
      </c>
      <c r="G82" s="10">
        <f t="shared" si="16"/>
        <v>0</v>
      </c>
      <c r="H82" s="10">
        <f>'4 pr._savarankiškosios f-jos'!I214+'7 pr._kita dotacija'!I341+'9 pr._įstaigų pajamos'!I105+'11 pr._nepanaudotos lėšos'!I88+'11 pr._nepanaudotos lėšos'!I151</f>
        <v>0</v>
      </c>
      <c r="I82" s="10">
        <f>'4 pr._savarankiškosios f-jos'!J214+'7 pr._kita dotacija'!J341+'9 pr._įstaigų pajamos'!J105+'11 pr._nepanaudotos lėšos'!J88+'11 pr._nepanaudotos lėšos'!J151</f>
        <v>0</v>
      </c>
      <c r="J82" s="10">
        <f>'4 pr._savarankiškosios f-jos'!K214+'7 pr._kita dotacija'!K341+'9 pr._įstaigų pajamos'!K105+'11 pr._nepanaudotos lėšos'!K88+'11 pr._nepanaudotos lėšos'!K151</f>
        <v>0</v>
      </c>
      <c r="K82" s="92">
        <f t="shared" si="17"/>
        <v>479.8</v>
      </c>
      <c r="L82" s="92">
        <f>'4 pr._savarankiškosios f-jos'!M214+'7 pr._kita dotacija'!M341+'9 pr._įstaigų pajamos'!M105+'11 pr._nepanaudotos lėšos'!M88+'11 pr._nepanaudotos lėšos'!M151</f>
        <v>479.8</v>
      </c>
      <c r="M82" s="92">
        <f>'4 pr._savarankiškosios f-jos'!N214+'7 pr._kita dotacija'!N341+'9 pr._įstaigų pajamos'!N105+'11 pr._nepanaudotos lėšos'!N88+'11 pr._nepanaudotos lėšos'!N151</f>
        <v>412.3</v>
      </c>
      <c r="N82" s="92">
        <f>'4 pr._savarankiškosios f-jos'!O214+'7 pr._kita dotacija'!O341+'9 pr._įstaigų pajamos'!O105+'11 pr._nepanaudotos lėšos'!O88+'11 pr._nepanaudotos lėšos'!O151</f>
        <v>0</v>
      </c>
      <c r="O82" s="2"/>
    </row>
    <row r="83" spans="1:15" ht="15.95" customHeight="1" x14ac:dyDescent="0.25">
      <c r="A83" s="20" t="s">
        <v>119</v>
      </c>
      <c r="B83" s="44" t="s">
        <v>164</v>
      </c>
      <c r="C83" s="46">
        <f t="shared" ref="C83:K83" si="18">SUM(C25:C82)</f>
        <v>54747.700000000004</v>
      </c>
      <c r="D83" s="46">
        <f t="shared" si="18"/>
        <v>43456.5</v>
      </c>
      <c r="E83" s="46">
        <f t="shared" si="18"/>
        <v>25964.1</v>
      </c>
      <c r="F83" s="46">
        <f t="shared" si="18"/>
        <v>11291.199999999995</v>
      </c>
      <c r="G83" s="47">
        <f t="shared" si="18"/>
        <v>812.7</v>
      </c>
      <c r="H83" s="47">
        <f t="shared" si="18"/>
        <v>138.49999999999997</v>
      </c>
      <c r="I83" s="47">
        <f t="shared" si="18"/>
        <v>-115.19999999999999</v>
      </c>
      <c r="J83" s="47">
        <f t="shared" si="18"/>
        <v>674.2</v>
      </c>
      <c r="K83" s="48">
        <f t="shared" si="18"/>
        <v>55560.399999999994</v>
      </c>
      <c r="L83" s="48">
        <f t="shared" ref="L83:N83" si="19">SUM(L25:L82)</f>
        <v>43594.999999999993</v>
      </c>
      <c r="M83" s="48">
        <f t="shared" si="19"/>
        <v>25848.900000000005</v>
      </c>
      <c r="N83" s="48">
        <f t="shared" si="19"/>
        <v>11965.399999999998</v>
      </c>
    </row>
    <row r="84" spans="1:15" x14ac:dyDescent="0.25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25">
      <c r="A85" s="6"/>
      <c r="B85" s="6"/>
      <c r="C85" s="6"/>
      <c r="D85" s="6"/>
      <c r="E85" s="6"/>
      <c r="F85" s="6"/>
    </row>
    <row r="86" spans="1:15" x14ac:dyDescent="0.25">
      <c r="A86" s="6"/>
      <c r="B86" s="6"/>
      <c r="C86" s="6"/>
      <c r="D86" s="6"/>
      <c r="E86" s="6"/>
      <c r="F86" s="6"/>
    </row>
    <row r="87" spans="1:15" x14ac:dyDescent="0.25">
      <c r="A87" s="6"/>
      <c r="B87" s="6"/>
      <c r="C87" s="6">
        <v>54747.7</v>
      </c>
      <c r="D87" s="6">
        <v>43456.5</v>
      </c>
      <c r="E87" s="6">
        <v>25964.1</v>
      </c>
      <c r="F87" s="6">
        <v>11291.2</v>
      </c>
    </row>
    <row r="88" spans="1:15" x14ac:dyDescent="0.25">
      <c r="A88" s="6"/>
      <c r="B88" s="6"/>
      <c r="C88" s="6"/>
      <c r="D88" s="6"/>
      <c r="E88" s="6"/>
      <c r="F88" s="6"/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</sheetData>
  <mergeCells count="33">
    <mergeCell ref="B11:N11"/>
    <mergeCell ref="B12:N12"/>
    <mergeCell ref="B13:N13"/>
    <mergeCell ref="B14:N14"/>
    <mergeCell ref="B5:N5"/>
    <mergeCell ref="B6:N6"/>
    <mergeCell ref="B7:N7"/>
    <mergeCell ref="B1:N1"/>
    <mergeCell ref="B2:N2"/>
    <mergeCell ref="B3:N3"/>
    <mergeCell ref="B4:N4"/>
    <mergeCell ref="B10:N10"/>
    <mergeCell ref="B8:N8"/>
    <mergeCell ref="B9:N9"/>
    <mergeCell ref="B17:N17"/>
    <mergeCell ref="B18:N18"/>
    <mergeCell ref="B15:N15"/>
    <mergeCell ref="B16:N16"/>
    <mergeCell ref="H23:I23"/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7"/>
  <sheetViews>
    <sheetView showZeros="0" zoomScaleNormal="100" zoomScaleSheetLayoutView="100" workbookViewId="0">
      <selection activeCell="B10" sqref="B10:N10"/>
    </sheetView>
  </sheetViews>
  <sheetFormatPr defaultColWidth="9.140625" defaultRowHeight="15" x14ac:dyDescent="0.25"/>
  <cols>
    <col min="1" max="1" width="5" style="2" customWidth="1"/>
    <col min="2" max="2" width="38.425781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23" t="s">
        <v>281</v>
      </c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</row>
    <row r="2" spans="2:15" x14ac:dyDescent="0.25">
      <c r="B2" s="623" t="s">
        <v>388</v>
      </c>
      <c r="C2" s="623"/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3"/>
    </row>
    <row r="3" spans="2:15" x14ac:dyDescent="0.25">
      <c r="B3" s="623" t="s">
        <v>534</v>
      </c>
      <c r="C3" s="623"/>
      <c r="D3" s="623"/>
      <c r="E3" s="623"/>
      <c r="F3" s="623"/>
      <c r="G3" s="623"/>
      <c r="H3" s="623"/>
      <c r="I3" s="623"/>
      <c r="J3" s="623"/>
      <c r="K3" s="623"/>
      <c r="L3" s="623"/>
      <c r="M3" s="623"/>
      <c r="N3" s="623"/>
      <c r="O3" s="623"/>
    </row>
    <row r="4" spans="2:15" x14ac:dyDescent="0.25">
      <c r="B4" s="623" t="s">
        <v>288</v>
      </c>
      <c r="C4" s="623"/>
      <c r="D4" s="623"/>
      <c r="E4" s="623"/>
      <c r="F4" s="623"/>
      <c r="G4" s="623"/>
      <c r="H4" s="623"/>
      <c r="I4" s="623"/>
      <c r="J4" s="623"/>
      <c r="K4" s="623"/>
      <c r="L4" s="623"/>
      <c r="M4" s="623"/>
      <c r="N4" s="623"/>
      <c r="O4" s="623"/>
    </row>
    <row r="5" spans="2:15" x14ac:dyDescent="0.25">
      <c r="B5" s="623" t="s">
        <v>540</v>
      </c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</row>
    <row r="6" spans="2:15" x14ac:dyDescent="0.25">
      <c r="B6" s="624" t="s">
        <v>539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4"/>
      <c r="N6" s="624"/>
      <c r="O6" s="476"/>
    </row>
    <row r="7" spans="2:15" x14ac:dyDescent="0.25">
      <c r="B7" s="623" t="s">
        <v>551</v>
      </c>
      <c r="C7" s="623"/>
      <c r="D7" s="623"/>
      <c r="E7" s="623"/>
      <c r="F7" s="623"/>
      <c r="G7" s="623"/>
      <c r="H7" s="623"/>
      <c r="I7" s="623"/>
      <c r="J7" s="623"/>
      <c r="K7" s="623"/>
      <c r="L7" s="623"/>
      <c r="M7" s="623"/>
      <c r="N7" s="623"/>
      <c r="O7" s="623"/>
    </row>
    <row r="8" spans="2:15" ht="15" customHeight="1" x14ac:dyDescent="0.25">
      <c r="B8" s="624" t="s">
        <v>549</v>
      </c>
      <c r="C8" s="624"/>
      <c r="D8" s="624"/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480"/>
    </row>
    <row r="9" spans="2:15" x14ac:dyDescent="0.25">
      <c r="B9" s="623" t="s">
        <v>558</v>
      </c>
      <c r="C9" s="623"/>
      <c r="D9" s="623"/>
      <c r="E9" s="623"/>
      <c r="F9" s="623"/>
      <c r="G9" s="623"/>
      <c r="H9" s="623"/>
      <c r="I9" s="623"/>
      <c r="J9" s="623"/>
      <c r="K9" s="623"/>
      <c r="L9" s="623"/>
      <c r="M9" s="623"/>
      <c r="N9" s="623"/>
      <c r="O9" s="623"/>
    </row>
    <row r="10" spans="2:15" ht="15" customHeight="1" x14ac:dyDescent="0.25">
      <c r="B10" s="624" t="s">
        <v>571</v>
      </c>
      <c r="C10" s="624"/>
      <c r="D10" s="624"/>
      <c r="E10" s="624"/>
      <c r="F10" s="624"/>
      <c r="G10" s="624"/>
      <c r="H10" s="624"/>
      <c r="I10" s="624"/>
      <c r="J10" s="624"/>
      <c r="K10" s="624"/>
      <c r="L10" s="624"/>
      <c r="M10" s="624"/>
      <c r="N10" s="624"/>
      <c r="O10" s="480"/>
    </row>
    <row r="11" spans="2:15" hidden="1" x14ac:dyDescent="0.25">
      <c r="B11" s="623" t="s">
        <v>365</v>
      </c>
      <c r="C11" s="623"/>
      <c r="D11" s="623"/>
      <c r="E11" s="623"/>
      <c r="F11" s="623"/>
      <c r="G11" s="623"/>
      <c r="H11" s="623"/>
      <c r="I11" s="623"/>
      <c r="J11" s="623"/>
      <c r="K11" s="623"/>
      <c r="L11" s="623"/>
      <c r="M11" s="623"/>
      <c r="N11" s="623"/>
      <c r="O11" s="623"/>
    </row>
    <row r="12" spans="2:15" ht="15" hidden="1" customHeight="1" x14ac:dyDescent="0.25">
      <c r="B12" s="624" t="s">
        <v>361</v>
      </c>
      <c r="C12" s="624"/>
      <c r="D12" s="624"/>
      <c r="E12" s="624"/>
      <c r="F12" s="624"/>
      <c r="G12" s="624"/>
      <c r="H12" s="624"/>
      <c r="I12" s="624"/>
      <c r="J12" s="624"/>
      <c r="K12" s="624"/>
      <c r="L12" s="624"/>
      <c r="M12" s="624"/>
      <c r="N12" s="624"/>
      <c r="O12" s="480"/>
    </row>
    <row r="13" spans="2:15" hidden="1" x14ac:dyDescent="0.25">
      <c r="B13" s="623" t="s">
        <v>365</v>
      </c>
      <c r="C13" s="623"/>
      <c r="D13" s="623"/>
      <c r="E13" s="623"/>
      <c r="F13" s="623"/>
      <c r="G13" s="623"/>
      <c r="H13" s="623"/>
      <c r="I13" s="623"/>
      <c r="J13" s="623"/>
      <c r="K13" s="623"/>
      <c r="L13" s="623"/>
      <c r="M13" s="623"/>
      <c r="N13" s="623"/>
      <c r="O13" s="623"/>
    </row>
    <row r="14" spans="2:15" ht="15" hidden="1" customHeight="1" x14ac:dyDescent="0.25">
      <c r="B14" s="624" t="s">
        <v>361</v>
      </c>
      <c r="C14" s="624"/>
      <c r="D14" s="624"/>
      <c r="E14" s="624"/>
      <c r="F14" s="624"/>
      <c r="G14" s="624"/>
      <c r="H14" s="624"/>
      <c r="I14" s="624"/>
      <c r="J14" s="624"/>
      <c r="K14" s="624"/>
      <c r="L14" s="624"/>
      <c r="M14" s="624"/>
      <c r="N14" s="624"/>
      <c r="O14" s="480"/>
    </row>
    <row r="15" spans="2:15" hidden="1" x14ac:dyDescent="0.25">
      <c r="B15" s="623" t="s">
        <v>365</v>
      </c>
      <c r="C15" s="623"/>
      <c r="D15" s="623"/>
      <c r="E15" s="623"/>
      <c r="F15" s="623"/>
      <c r="G15" s="623"/>
      <c r="H15" s="623"/>
      <c r="I15" s="623"/>
      <c r="J15" s="623"/>
      <c r="K15" s="623"/>
      <c r="L15" s="623"/>
      <c r="M15" s="623"/>
      <c r="N15" s="623"/>
      <c r="O15" s="623"/>
    </row>
    <row r="16" spans="2:15" ht="15" hidden="1" customHeight="1" x14ac:dyDescent="0.25">
      <c r="B16" s="624" t="s">
        <v>361</v>
      </c>
      <c r="C16" s="624"/>
      <c r="D16" s="624"/>
      <c r="E16" s="624"/>
      <c r="F16" s="624"/>
      <c r="G16" s="624"/>
      <c r="H16" s="624"/>
      <c r="I16" s="624"/>
      <c r="J16" s="624"/>
      <c r="K16" s="624"/>
      <c r="L16" s="624"/>
      <c r="M16" s="624"/>
      <c r="N16" s="624"/>
      <c r="O16" s="480"/>
    </row>
    <row r="17" spans="1:15" hidden="1" x14ac:dyDescent="0.25">
      <c r="B17" s="623" t="s">
        <v>365</v>
      </c>
      <c r="C17" s="623"/>
      <c r="D17" s="623"/>
      <c r="E17" s="623"/>
      <c r="F17" s="623"/>
      <c r="G17" s="623"/>
      <c r="H17" s="623"/>
      <c r="I17" s="623"/>
      <c r="J17" s="623"/>
      <c r="K17" s="623"/>
      <c r="L17" s="623"/>
      <c r="M17" s="623"/>
      <c r="N17" s="623"/>
      <c r="O17" s="623"/>
    </row>
    <row r="18" spans="1:15" ht="15" hidden="1" customHeight="1" x14ac:dyDescent="0.25">
      <c r="B18" s="624" t="s">
        <v>361</v>
      </c>
      <c r="C18" s="624"/>
      <c r="D18" s="624"/>
      <c r="E18" s="624"/>
      <c r="F18" s="624"/>
      <c r="G18" s="624"/>
      <c r="H18" s="624"/>
      <c r="I18" s="624"/>
      <c r="J18" s="624"/>
      <c r="K18" s="624"/>
      <c r="L18" s="624"/>
      <c r="M18" s="624"/>
      <c r="N18" s="624"/>
      <c r="O18" s="480"/>
    </row>
    <row r="19" spans="1:15" s="304" customFormat="1" x14ac:dyDescent="0.25">
      <c r="B19" s="305"/>
      <c r="C19" s="305"/>
      <c r="D19" s="305"/>
      <c r="E19" s="305"/>
      <c r="F19" s="305"/>
      <c r="G19" s="305"/>
      <c r="H19" s="305"/>
      <c r="I19" s="305"/>
      <c r="J19" s="305"/>
      <c r="K19" s="305"/>
      <c r="L19" s="305"/>
      <c r="M19" s="305"/>
      <c r="N19" s="305"/>
      <c r="O19" s="305"/>
    </row>
    <row r="20" spans="1:15" ht="32.25" customHeight="1" x14ac:dyDescent="0.25">
      <c r="A20" s="592" t="s">
        <v>392</v>
      </c>
      <c r="B20" s="592"/>
      <c r="C20" s="592"/>
      <c r="D20" s="592"/>
      <c r="E20" s="592"/>
      <c r="F20" s="592"/>
      <c r="G20" s="592"/>
      <c r="H20" s="592"/>
      <c r="I20" s="592"/>
      <c r="J20" s="592"/>
      <c r="K20" s="592"/>
      <c r="L20" s="592"/>
      <c r="M20" s="592"/>
      <c r="N20" s="592"/>
      <c r="O20" s="592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327</v>
      </c>
    </row>
    <row r="22" spans="1:15" ht="15" customHeight="1" x14ac:dyDescent="0.25">
      <c r="A22" s="596" t="s">
        <v>5</v>
      </c>
      <c r="B22" s="599" t="s">
        <v>280</v>
      </c>
      <c r="C22" s="599" t="s">
        <v>52</v>
      </c>
      <c r="D22" s="576" t="s">
        <v>289</v>
      </c>
      <c r="E22" s="579" t="s">
        <v>185</v>
      </c>
      <c r="F22" s="580"/>
      <c r="G22" s="581"/>
      <c r="H22" s="602" t="s">
        <v>291</v>
      </c>
      <c r="I22" s="605" t="s">
        <v>185</v>
      </c>
      <c r="J22" s="606"/>
      <c r="K22" s="606"/>
      <c r="L22" s="575" t="s">
        <v>0</v>
      </c>
      <c r="M22" s="575" t="s">
        <v>185</v>
      </c>
      <c r="N22" s="575"/>
      <c r="O22" s="575"/>
    </row>
    <row r="23" spans="1:15" x14ac:dyDescent="0.25">
      <c r="A23" s="597"/>
      <c r="B23" s="600"/>
      <c r="C23" s="600"/>
      <c r="D23" s="577"/>
      <c r="E23" s="579" t="s">
        <v>1</v>
      </c>
      <c r="F23" s="581"/>
      <c r="G23" s="576" t="s">
        <v>2</v>
      </c>
      <c r="H23" s="603"/>
      <c r="I23" s="605" t="s">
        <v>1</v>
      </c>
      <c r="J23" s="607"/>
      <c r="K23" s="617" t="s">
        <v>2</v>
      </c>
      <c r="L23" s="575"/>
      <c r="M23" s="575" t="s">
        <v>1</v>
      </c>
      <c r="N23" s="575"/>
      <c r="O23" s="587" t="s">
        <v>2</v>
      </c>
    </row>
    <row r="24" spans="1:15" ht="49.5" customHeight="1" x14ac:dyDescent="0.25">
      <c r="A24" s="598"/>
      <c r="B24" s="601"/>
      <c r="C24" s="601"/>
      <c r="D24" s="578"/>
      <c r="E24" s="59" t="s">
        <v>3</v>
      </c>
      <c r="F24" s="142" t="s">
        <v>4</v>
      </c>
      <c r="G24" s="578"/>
      <c r="H24" s="604"/>
      <c r="I24" s="61" t="s">
        <v>3</v>
      </c>
      <c r="J24" s="144" t="s">
        <v>4</v>
      </c>
      <c r="K24" s="618"/>
      <c r="L24" s="575"/>
      <c r="M24" s="141" t="s">
        <v>3</v>
      </c>
      <c r="N24" s="143" t="s">
        <v>4</v>
      </c>
      <c r="O24" s="587"/>
    </row>
    <row r="25" spans="1:15" ht="15.95" customHeight="1" x14ac:dyDescent="0.25">
      <c r="A25" s="151" t="s">
        <v>68</v>
      </c>
      <c r="B25" s="619" t="s">
        <v>6</v>
      </c>
      <c r="C25" s="622"/>
      <c r="D25" s="620"/>
      <c r="E25" s="620"/>
      <c r="F25" s="620"/>
      <c r="G25" s="620"/>
      <c r="H25" s="620"/>
      <c r="I25" s="620"/>
      <c r="J25" s="620"/>
      <c r="K25" s="620"/>
      <c r="L25" s="620"/>
      <c r="M25" s="620"/>
      <c r="N25" s="620"/>
      <c r="O25" s="621"/>
    </row>
    <row r="26" spans="1:15" ht="15" customHeight="1" x14ac:dyDescent="0.25">
      <c r="A26" s="5" t="s">
        <v>174</v>
      </c>
      <c r="B26" s="6" t="s">
        <v>54</v>
      </c>
      <c r="C26" s="15" t="s">
        <v>9</v>
      </c>
      <c r="D26" s="401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/>
      <c r="J26" s="9"/>
      <c r="K26" s="230"/>
      <c r="L26" s="11">
        <f>M26+O26</f>
        <v>125.2</v>
      </c>
      <c r="M26" s="11">
        <f t="shared" ref="M26:O26" si="0">E26+I26</f>
        <v>125.2</v>
      </c>
      <c r="N26" s="11">
        <f t="shared" si="0"/>
        <v>120.4</v>
      </c>
      <c r="O26" s="11">
        <f t="shared" si="0"/>
        <v>0</v>
      </c>
    </row>
    <row r="27" spans="1:15" ht="15" customHeight="1" x14ac:dyDescent="0.25">
      <c r="A27" s="5" t="s">
        <v>69</v>
      </c>
      <c r="B27" s="233" t="s">
        <v>20</v>
      </c>
      <c r="C27" s="152"/>
      <c r="D27" s="8">
        <f t="shared" ref="D27:D90" si="1">E27+G27</f>
        <v>4009.5</v>
      </c>
      <c r="E27" s="8">
        <f>E28+E29+E30+E31</f>
        <v>3928.1</v>
      </c>
      <c r="F27" s="8">
        <f>F28+F29+F30+F31</f>
        <v>2742</v>
      </c>
      <c r="G27" s="8">
        <f>G28+G29+G30+G31</f>
        <v>81.400000000000006</v>
      </c>
      <c r="H27" s="9">
        <f t="shared" ref="H27:H90" si="2">I27+K27</f>
        <v>0</v>
      </c>
      <c r="I27" s="9">
        <f t="shared" ref="I27:O27" si="3">I28+I29+I30+I31</f>
        <v>0</v>
      </c>
      <c r="J27" s="9">
        <f t="shared" si="3"/>
        <v>0</v>
      </c>
      <c r="K27" s="230">
        <f t="shared" si="3"/>
        <v>0</v>
      </c>
      <c r="L27" s="11">
        <f t="shared" si="3"/>
        <v>4009.5</v>
      </c>
      <c r="M27" s="11">
        <f t="shared" si="3"/>
        <v>3928.1</v>
      </c>
      <c r="N27" s="11">
        <f t="shared" si="3"/>
        <v>2742</v>
      </c>
      <c r="O27" s="11">
        <f t="shared" si="3"/>
        <v>81.400000000000006</v>
      </c>
    </row>
    <row r="28" spans="1:15" ht="15" customHeight="1" x14ac:dyDescent="0.25">
      <c r="A28" s="19"/>
      <c r="B28" s="6"/>
      <c r="C28" s="15" t="s">
        <v>9</v>
      </c>
      <c r="D28" s="401">
        <f t="shared" si="1"/>
        <v>3619.7000000000003</v>
      </c>
      <c r="E28" s="16">
        <v>3538.3</v>
      </c>
      <c r="F28" s="16">
        <v>2727.7</v>
      </c>
      <c r="G28" s="16">
        <v>81.400000000000006</v>
      </c>
      <c r="H28" s="9">
        <f t="shared" si="2"/>
        <v>0</v>
      </c>
      <c r="I28" s="9"/>
      <c r="J28" s="9"/>
      <c r="K28" s="230"/>
      <c r="L28" s="11">
        <f>M28+O28</f>
        <v>3619.7000000000003</v>
      </c>
      <c r="M28" s="12">
        <f t="shared" ref="M28:O31" si="4">E28+I28</f>
        <v>3538.3</v>
      </c>
      <c r="N28" s="12">
        <f t="shared" si="4"/>
        <v>2727.7</v>
      </c>
      <c r="O28" s="12">
        <f t="shared" si="4"/>
        <v>81.400000000000006</v>
      </c>
    </row>
    <row r="29" spans="1:15" ht="15" customHeight="1" x14ac:dyDescent="0.25">
      <c r="A29" s="19"/>
      <c r="B29" s="248"/>
      <c r="C29" s="79" t="s">
        <v>25</v>
      </c>
      <c r="D29" s="8">
        <f t="shared" si="1"/>
        <v>144</v>
      </c>
      <c r="E29" s="16">
        <v>144</v>
      </c>
      <c r="F29" s="16">
        <v>14.3</v>
      </c>
      <c r="G29" s="16"/>
      <c r="H29" s="9">
        <f t="shared" si="2"/>
        <v>0</v>
      </c>
      <c r="I29" s="10"/>
      <c r="J29" s="10"/>
      <c r="K29" s="201"/>
      <c r="L29" s="11">
        <f>M29+O29</f>
        <v>144</v>
      </c>
      <c r="M29" s="12">
        <f t="shared" si="4"/>
        <v>144</v>
      </c>
      <c r="N29" s="12">
        <f t="shared" si="4"/>
        <v>14.3</v>
      </c>
      <c r="O29" s="12">
        <f t="shared" si="4"/>
        <v>0</v>
      </c>
    </row>
    <row r="30" spans="1:15" ht="14.25" customHeight="1" x14ac:dyDescent="0.25">
      <c r="A30" s="19"/>
      <c r="B30" s="351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201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25">
      <c r="A31" s="147"/>
      <c r="B31" s="352"/>
      <c r="C31" s="95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201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70</v>
      </c>
      <c r="B32" s="233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201">
        <f t="shared" si="5"/>
        <v>0</v>
      </c>
      <c r="L32" s="12">
        <f t="shared" si="5"/>
        <v>103.49999999999999</v>
      </c>
      <c r="M32" s="12">
        <f t="shared" si="5"/>
        <v>103.49999999999999</v>
      </c>
      <c r="N32" s="12">
        <f t="shared" si="5"/>
        <v>84</v>
      </c>
      <c r="O32" s="12">
        <f t="shared" si="5"/>
        <v>0</v>
      </c>
    </row>
    <row r="33" spans="1:15" ht="15" customHeight="1" x14ac:dyDescent="0.25">
      <c r="A33" s="19"/>
      <c r="B33" s="234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0</v>
      </c>
      <c r="I33" s="10"/>
      <c r="J33" s="10"/>
      <c r="K33" s="201"/>
      <c r="L33" s="12">
        <f t="shared" ref="L33:L47" si="6">M33+O33</f>
        <v>51</v>
      </c>
      <c r="M33" s="12">
        <f t="shared" ref="M33:M47" si="7">E33+I33</f>
        <v>51</v>
      </c>
      <c r="N33" s="12">
        <f t="shared" ref="N33:N47" si="8">F33+J33</f>
        <v>39.299999999999997</v>
      </c>
      <c r="O33" s="12">
        <f t="shared" ref="O33:O47" si="9">G33+K33</f>
        <v>0</v>
      </c>
    </row>
    <row r="34" spans="1:15" ht="15" customHeight="1" x14ac:dyDescent="0.25">
      <c r="A34" s="19"/>
      <c r="B34" s="234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</v>
      </c>
      <c r="I34" s="10"/>
      <c r="J34" s="10"/>
      <c r="K34" s="201"/>
      <c r="L34" s="12">
        <f t="shared" si="6"/>
        <v>4.3</v>
      </c>
      <c r="M34" s="12">
        <f t="shared" si="7"/>
        <v>4.3</v>
      </c>
      <c r="N34" s="12">
        <f t="shared" si="8"/>
        <v>3.3</v>
      </c>
      <c r="O34" s="12">
        <f t="shared" si="9"/>
        <v>0</v>
      </c>
    </row>
    <row r="35" spans="1:15" ht="15" customHeight="1" x14ac:dyDescent="0.25">
      <c r="A35" s="19"/>
      <c r="B35" s="234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0</v>
      </c>
      <c r="I35" s="10"/>
      <c r="J35" s="10"/>
      <c r="K35" s="201"/>
      <c r="L35" s="12">
        <f t="shared" si="6"/>
        <v>37.4</v>
      </c>
      <c r="M35" s="12">
        <f t="shared" si="7"/>
        <v>37.4</v>
      </c>
      <c r="N35" s="12">
        <f t="shared" si="8"/>
        <v>36.700000000000003</v>
      </c>
      <c r="O35" s="12">
        <f t="shared" si="9"/>
        <v>0</v>
      </c>
    </row>
    <row r="36" spans="1:15" ht="15" customHeight="1" x14ac:dyDescent="0.25">
      <c r="A36" s="19"/>
      <c r="B36" s="234"/>
      <c r="C36" s="95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0</v>
      </c>
      <c r="I36" s="10"/>
      <c r="J36" s="10"/>
      <c r="K36" s="201"/>
      <c r="L36" s="12">
        <f t="shared" si="6"/>
        <v>10.8</v>
      </c>
      <c r="M36" s="12">
        <f t="shared" si="7"/>
        <v>10.8</v>
      </c>
      <c r="N36" s="12">
        <f t="shared" si="8"/>
        <v>4.7</v>
      </c>
      <c r="O36" s="12">
        <f t="shared" si="9"/>
        <v>0</v>
      </c>
    </row>
    <row r="37" spans="1:15" ht="15" customHeight="1" x14ac:dyDescent="0.25">
      <c r="A37" s="235"/>
      <c r="B37" s="236"/>
      <c r="C37" s="95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201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25">
      <c r="A38" s="5" t="s">
        <v>71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v>84.7</v>
      </c>
      <c r="G38" s="16">
        <f t="shared" ref="G38:O38" si="10">SUM(G39:G42)</f>
        <v>0</v>
      </c>
      <c r="H38" s="9">
        <f t="shared" si="2"/>
        <v>0</v>
      </c>
      <c r="I38" s="10">
        <f t="shared" si="10"/>
        <v>0</v>
      </c>
      <c r="J38" s="10"/>
      <c r="K38" s="201">
        <f t="shared" si="10"/>
        <v>0</v>
      </c>
      <c r="L38" s="12">
        <f t="shared" si="10"/>
        <v>97.1</v>
      </c>
      <c r="M38" s="12">
        <f t="shared" si="10"/>
        <v>97.1</v>
      </c>
      <c r="N38" s="12">
        <f t="shared" si="10"/>
        <v>84.7</v>
      </c>
      <c r="O38" s="12">
        <f t="shared" si="10"/>
        <v>0</v>
      </c>
    </row>
    <row r="39" spans="1:15" ht="15" customHeight="1" x14ac:dyDescent="0.25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0</v>
      </c>
      <c r="I39" s="10"/>
      <c r="J39" s="10"/>
      <c r="K39" s="201"/>
      <c r="L39" s="12">
        <f t="shared" si="6"/>
        <v>58.7</v>
      </c>
      <c r="M39" s="12">
        <f t="shared" si="7"/>
        <v>58.7</v>
      </c>
      <c r="N39" s="12">
        <f t="shared" si="8"/>
        <v>50.7</v>
      </c>
      <c r="O39" s="12">
        <f t="shared" si="9"/>
        <v>0</v>
      </c>
    </row>
    <row r="40" spans="1:15" ht="15" customHeight="1" x14ac:dyDescent="0.25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</v>
      </c>
      <c r="I40" s="10"/>
      <c r="J40" s="10"/>
      <c r="K40" s="201"/>
      <c r="L40" s="12">
        <f t="shared" si="6"/>
        <v>4.3</v>
      </c>
      <c r="M40" s="12">
        <f t="shared" si="7"/>
        <v>4.3</v>
      </c>
      <c r="N40" s="12">
        <f t="shared" si="8"/>
        <v>3.3</v>
      </c>
      <c r="O40" s="12">
        <f t="shared" si="9"/>
        <v>0</v>
      </c>
    </row>
    <row r="41" spans="1:15" ht="15" customHeight="1" x14ac:dyDescent="0.25">
      <c r="A41" s="19"/>
      <c r="C41" s="15" t="s">
        <v>22</v>
      </c>
      <c r="D41" s="8">
        <f t="shared" si="1"/>
        <v>34.1</v>
      </c>
      <c r="E41" s="16">
        <v>34.1</v>
      </c>
      <c r="F41" s="16">
        <v>30.7</v>
      </c>
      <c r="G41" s="16"/>
      <c r="H41" s="9">
        <f t="shared" si="2"/>
        <v>0</v>
      </c>
      <c r="I41" s="10"/>
      <c r="J41" s="10"/>
      <c r="K41" s="201"/>
      <c r="L41" s="12">
        <f t="shared" si="6"/>
        <v>34.1</v>
      </c>
      <c r="M41" s="12">
        <f t="shared" si="7"/>
        <v>34.1</v>
      </c>
      <c r="N41" s="12">
        <f t="shared" si="8"/>
        <v>30.7</v>
      </c>
      <c r="O41" s="12">
        <f t="shared" si="9"/>
        <v>0</v>
      </c>
    </row>
    <row r="42" spans="1:15" ht="15" customHeight="1" x14ac:dyDescent="0.25">
      <c r="A42" s="39"/>
      <c r="B42" s="231"/>
      <c r="C42" s="95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201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25">
      <c r="A43" s="5" t="s">
        <v>72</v>
      </c>
      <c r="B43" s="17" t="s">
        <v>11</v>
      </c>
      <c r="C43" s="15"/>
      <c r="D43" s="8">
        <f t="shared" si="1"/>
        <v>154.6</v>
      </c>
      <c r="E43" s="16">
        <f>SUM(E44:E48)</f>
        <v>154.6</v>
      </c>
      <c r="F43" s="16">
        <f>SUM(F44:F48)</f>
        <v>138.5</v>
      </c>
      <c r="G43" s="16">
        <f t="shared" ref="G43:O43" si="11">SUM(G44:G48)</f>
        <v>0</v>
      </c>
      <c r="H43" s="9">
        <f t="shared" si="2"/>
        <v>0</v>
      </c>
      <c r="I43" s="10">
        <f t="shared" si="11"/>
        <v>0</v>
      </c>
      <c r="J43" s="10">
        <f t="shared" si="11"/>
        <v>0</v>
      </c>
      <c r="K43" s="201">
        <f t="shared" si="11"/>
        <v>0</v>
      </c>
      <c r="L43" s="12">
        <f t="shared" si="11"/>
        <v>154.6</v>
      </c>
      <c r="M43" s="12">
        <f t="shared" si="11"/>
        <v>154.6</v>
      </c>
      <c r="N43" s="12">
        <f t="shared" si="11"/>
        <v>138.5</v>
      </c>
      <c r="O43" s="12">
        <f t="shared" si="11"/>
        <v>0</v>
      </c>
    </row>
    <row r="44" spans="1:15" ht="15" customHeight="1" x14ac:dyDescent="0.25">
      <c r="A44" s="19"/>
      <c r="C44" s="15" t="s">
        <v>9</v>
      </c>
      <c r="D44" s="8">
        <f t="shared" si="1"/>
        <v>55.5</v>
      </c>
      <c r="E44" s="16">
        <v>55.5</v>
      </c>
      <c r="F44" s="16">
        <v>45.1</v>
      </c>
      <c r="G44" s="16"/>
      <c r="H44" s="9">
        <f t="shared" si="2"/>
        <v>0</v>
      </c>
      <c r="I44" s="10"/>
      <c r="J44" s="10"/>
      <c r="K44" s="201"/>
      <c r="L44" s="12">
        <f t="shared" si="6"/>
        <v>55.5</v>
      </c>
      <c r="M44" s="12">
        <f t="shared" si="7"/>
        <v>55.5</v>
      </c>
      <c r="N44" s="12">
        <f t="shared" si="8"/>
        <v>45.1</v>
      </c>
      <c r="O44" s="12">
        <f t="shared" si="9"/>
        <v>0</v>
      </c>
    </row>
    <row r="45" spans="1:15" ht="15" customHeight="1" x14ac:dyDescent="0.25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</v>
      </c>
      <c r="I45" s="10"/>
      <c r="J45" s="10"/>
      <c r="K45" s="201"/>
      <c r="L45" s="12">
        <f t="shared" si="6"/>
        <v>8.4</v>
      </c>
      <c r="M45" s="12">
        <f t="shared" si="7"/>
        <v>8.4</v>
      </c>
      <c r="N45" s="12">
        <f t="shared" si="8"/>
        <v>6.7</v>
      </c>
      <c r="O45" s="12">
        <f t="shared" si="9"/>
        <v>0</v>
      </c>
    </row>
    <row r="46" spans="1:15" ht="15" customHeight="1" x14ac:dyDescent="0.25">
      <c r="A46" s="19"/>
      <c r="C46" s="15" t="s">
        <v>22</v>
      </c>
      <c r="D46" s="8">
        <f t="shared" si="1"/>
        <v>85.6</v>
      </c>
      <c r="E46" s="16">
        <v>85.6</v>
      </c>
      <c r="F46" s="16">
        <v>81.8</v>
      </c>
      <c r="G46" s="16"/>
      <c r="H46" s="9">
        <f t="shared" si="2"/>
        <v>0</v>
      </c>
      <c r="I46" s="10"/>
      <c r="J46" s="10"/>
      <c r="K46" s="201"/>
      <c r="L46" s="12">
        <f t="shared" si="6"/>
        <v>85.6</v>
      </c>
      <c r="M46" s="12">
        <f t="shared" si="7"/>
        <v>85.6</v>
      </c>
      <c r="N46" s="12">
        <f t="shared" si="8"/>
        <v>81.8</v>
      </c>
      <c r="O46" s="12">
        <f t="shared" si="9"/>
        <v>0</v>
      </c>
    </row>
    <row r="47" spans="1:15" ht="15" customHeight="1" x14ac:dyDescent="0.25">
      <c r="A47" s="19"/>
      <c r="C47" s="95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</v>
      </c>
      <c r="I47" s="10"/>
      <c r="J47" s="10"/>
      <c r="K47" s="201"/>
      <c r="L47" s="12">
        <f t="shared" si="6"/>
        <v>5.0999999999999996</v>
      </c>
      <c r="M47" s="12">
        <f t="shared" si="7"/>
        <v>5.0999999999999996</v>
      </c>
      <c r="N47" s="12">
        <f t="shared" si="8"/>
        <v>4.9000000000000004</v>
      </c>
      <c r="O47" s="12">
        <f t="shared" si="9"/>
        <v>0</v>
      </c>
    </row>
    <row r="48" spans="1:15" ht="15" customHeight="1" x14ac:dyDescent="0.25">
      <c r="A48" s="39"/>
      <c r="B48" s="231"/>
      <c r="C48" s="95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201"/>
      <c r="L48" s="12">
        <f t="shared" ref="L48" si="12">M48+O48</f>
        <v>0</v>
      </c>
      <c r="M48" s="12">
        <f t="shared" ref="M48" si="13">E48+I48</f>
        <v>0</v>
      </c>
      <c r="N48" s="12">
        <f t="shared" ref="N48" si="14">F48+J48</f>
        <v>0</v>
      </c>
      <c r="O48" s="12">
        <f t="shared" ref="O48" si="15">G48+K48</f>
        <v>0</v>
      </c>
    </row>
    <row r="49" spans="1:15" ht="15" customHeight="1" x14ac:dyDescent="0.25">
      <c r="A49" s="5" t="s">
        <v>73</v>
      </c>
      <c r="B49" s="17" t="s">
        <v>12</v>
      </c>
      <c r="C49" s="15"/>
      <c r="D49" s="8">
        <f t="shared" si="1"/>
        <v>152.5</v>
      </c>
      <c r="E49" s="16">
        <f>SUM(E50:E53)</f>
        <v>152.5</v>
      </c>
      <c r="F49" s="16">
        <f>SUM(F50:F53)</f>
        <v>130.69999999999999</v>
      </c>
      <c r="G49" s="16">
        <f t="shared" ref="G49:O49" si="16">SUM(G50:G53)</f>
        <v>0</v>
      </c>
      <c r="H49" s="9">
        <f t="shared" si="2"/>
        <v>0</v>
      </c>
      <c r="I49" s="10">
        <f t="shared" si="16"/>
        <v>0</v>
      </c>
      <c r="J49" s="10">
        <f t="shared" si="16"/>
        <v>0</v>
      </c>
      <c r="K49" s="201">
        <f t="shared" si="16"/>
        <v>0</v>
      </c>
      <c r="L49" s="12">
        <f t="shared" si="16"/>
        <v>152.5</v>
      </c>
      <c r="M49" s="12">
        <f t="shared" si="16"/>
        <v>152.5</v>
      </c>
      <c r="N49" s="12">
        <f t="shared" si="16"/>
        <v>130.69999999999999</v>
      </c>
      <c r="O49" s="12">
        <f t="shared" si="16"/>
        <v>0</v>
      </c>
    </row>
    <row r="50" spans="1:15" ht="15" customHeight="1" x14ac:dyDescent="0.25">
      <c r="A50" s="19"/>
      <c r="C50" s="15" t="s">
        <v>9</v>
      </c>
      <c r="D50" s="8">
        <f t="shared" si="1"/>
        <v>55</v>
      </c>
      <c r="E50" s="16">
        <v>55</v>
      </c>
      <c r="F50" s="16">
        <v>47.5</v>
      </c>
      <c r="G50" s="16"/>
      <c r="H50" s="9">
        <f t="shared" si="2"/>
        <v>0</v>
      </c>
      <c r="I50" s="10"/>
      <c r="J50" s="10"/>
      <c r="K50" s="201"/>
      <c r="L50" s="12">
        <f t="shared" ref="L50:L65" si="17">M50+O50</f>
        <v>55</v>
      </c>
      <c r="M50" s="12">
        <f t="shared" ref="M50:M65" si="18">E50+I50</f>
        <v>55</v>
      </c>
      <c r="N50" s="12">
        <f t="shared" ref="N50:N65" si="19">F50+J50</f>
        <v>47.5</v>
      </c>
      <c r="O50" s="12">
        <f t="shared" ref="O50:O65" si="20">G50+K50</f>
        <v>0</v>
      </c>
    </row>
    <row r="51" spans="1:15" ht="15" customHeight="1" x14ac:dyDescent="0.25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</v>
      </c>
      <c r="I51" s="10"/>
      <c r="J51" s="10"/>
      <c r="K51" s="201"/>
      <c r="L51" s="12">
        <f t="shared" si="17"/>
        <v>12.3</v>
      </c>
      <c r="M51" s="12">
        <f t="shared" si="18"/>
        <v>12.3</v>
      </c>
      <c r="N51" s="12">
        <f t="shared" si="19"/>
        <v>9.9</v>
      </c>
      <c r="O51" s="12">
        <f t="shared" si="20"/>
        <v>0</v>
      </c>
    </row>
    <row r="52" spans="1:15" ht="15" customHeight="1" x14ac:dyDescent="0.25">
      <c r="A52" s="19"/>
      <c r="C52" s="15" t="s">
        <v>22</v>
      </c>
      <c r="D52" s="8">
        <f t="shared" si="1"/>
        <v>85.2</v>
      </c>
      <c r="E52" s="16">
        <v>85.2</v>
      </c>
      <c r="F52" s="16">
        <v>73.3</v>
      </c>
      <c r="G52" s="16"/>
      <c r="H52" s="9">
        <f t="shared" si="2"/>
        <v>0</v>
      </c>
      <c r="I52" s="10"/>
      <c r="J52" s="10"/>
      <c r="K52" s="201"/>
      <c r="L52" s="12">
        <f t="shared" si="17"/>
        <v>85.2</v>
      </c>
      <c r="M52" s="12">
        <f t="shared" si="18"/>
        <v>85.2</v>
      </c>
      <c r="N52" s="12">
        <f t="shared" si="19"/>
        <v>73.3</v>
      </c>
      <c r="O52" s="12">
        <f t="shared" si="20"/>
        <v>0</v>
      </c>
    </row>
    <row r="53" spans="1:15" ht="15" customHeight="1" x14ac:dyDescent="0.25">
      <c r="A53" s="39"/>
      <c r="B53" s="231"/>
      <c r="C53" s="95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201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25">
      <c r="A54" s="5" t="s">
        <v>74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76.900000000000006</v>
      </c>
      <c r="G54" s="16">
        <f>SUM(G55:G58)</f>
        <v>0</v>
      </c>
      <c r="H54" s="9">
        <f t="shared" si="2"/>
        <v>0</v>
      </c>
      <c r="I54" s="10">
        <f t="shared" ref="I54:O54" si="21">SUM(I55:I58)</f>
        <v>0</v>
      </c>
      <c r="J54" s="10">
        <f t="shared" si="21"/>
        <v>0</v>
      </c>
      <c r="K54" s="201">
        <f t="shared" si="21"/>
        <v>0</v>
      </c>
      <c r="L54" s="12">
        <f t="shared" si="21"/>
        <v>87.6</v>
      </c>
      <c r="M54" s="12">
        <f t="shared" si="21"/>
        <v>87.6</v>
      </c>
      <c r="N54" s="12">
        <f t="shared" si="21"/>
        <v>76.900000000000006</v>
      </c>
      <c r="O54" s="12">
        <f t="shared" si="21"/>
        <v>0</v>
      </c>
    </row>
    <row r="55" spans="1:15" ht="15" customHeight="1" x14ac:dyDescent="0.25">
      <c r="A55" s="19"/>
      <c r="C55" s="15" t="s">
        <v>9</v>
      </c>
      <c r="D55" s="8">
        <f t="shared" si="1"/>
        <v>56.2</v>
      </c>
      <c r="E55" s="16">
        <v>56.2</v>
      </c>
      <c r="F55" s="16">
        <v>47.7</v>
      </c>
      <c r="G55" s="16"/>
      <c r="H55" s="9">
        <f t="shared" si="2"/>
        <v>0</v>
      </c>
      <c r="I55" s="10"/>
      <c r="J55" s="10"/>
      <c r="K55" s="201"/>
      <c r="L55" s="12">
        <f t="shared" si="17"/>
        <v>56.2</v>
      </c>
      <c r="M55" s="12">
        <f t="shared" si="18"/>
        <v>56.2</v>
      </c>
      <c r="N55" s="12">
        <f t="shared" si="19"/>
        <v>47.7</v>
      </c>
      <c r="O55" s="12">
        <f t="shared" si="20"/>
        <v>0</v>
      </c>
    </row>
    <row r="56" spans="1:15" ht="15" customHeight="1" x14ac:dyDescent="0.25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/>
      <c r="K56" s="201"/>
      <c r="L56" s="12">
        <f t="shared" si="17"/>
        <v>7.5</v>
      </c>
      <c r="M56" s="12">
        <f t="shared" si="18"/>
        <v>7.5</v>
      </c>
      <c r="N56" s="12">
        <f t="shared" si="19"/>
        <v>6.6</v>
      </c>
      <c r="O56" s="12">
        <f t="shared" si="20"/>
        <v>0</v>
      </c>
    </row>
    <row r="57" spans="1:15" ht="15" customHeight="1" x14ac:dyDescent="0.25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0</v>
      </c>
      <c r="I57" s="10"/>
      <c r="J57" s="10"/>
      <c r="K57" s="201"/>
      <c r="L57" s="12">
        <f t="shared" si="17"/>
        <v>23.9</v>
      </c>
      <c r="M57" s="12">
        <f t="shared" si="18"/>
        <v>23.9</v>
      </c>
      <c r="N57" s="12">
        <f t="shared" si="19"/>
        <v>22.6</v>
      </c>
      <c r="O57" s="12">
        <f t="shared" si="20"/>
        <v>0</v>
      </c>
    </row>
    <row r="58" spans="1:15" ht="15" customHeight="1" x14ac:dyDescent="0.25">
      <c r="A58" s="39"/>
      <c r="B58" s="231"/>
      <c r="C58" s="95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201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25">
      <c r="A59" s="5" t="s">
        <v>75</v>
      </c>
      <c r="B59" s="29" t="s">
        <v>14</v>
      </c>
      <c r="C59" s="30"/>
      <c r="D59" s="8">
        <f t="shared" si="1"/>
        <v>99.899999999999991</v>
      </c>
      <c r="E59" s="16">
        <f t="shared" ref="E59:O59" si="22">SUM(E60:E63)</f>
        <v>99.899999999999991</v>
      </c>
      <c r="F59" s="16">
        <f t="shared" si="22"/>
        <v>85.1</v>
      </c>
      <c r="G59" s="16">
        <f t="shared" si="22"/>
        <v>0</v>
      </c>
      <c r="H59" s="9">
        <f t="shared" si="2"/>
        <v>0</v>
      </c>
      <c r="I59" s="10">
        <f t="shared" si="22"/>
        <v>0</v>
      </c>
      <c r="J59" s="10">
        <f t="shared" si="22"/>
        <v>0</v>
      </c>
      <c r="K59" s="201">
        <f t="shared" si="22"/>
        <v>0</v>
      </c>
      <c r="L59" s="12">
        <f t="shared" si="22"/>
        <v>99.899999999999991</v>
      </c>
      <c r="M59" s="12">
        <f t="shared" si="22"/>
        <v>99.899999999999991</v>
      </c>
      <c r="N59" s="12">
        <f t="shared" si="22"/>
        <v>85.1</v>
      </c>
      <c r="O59" s="12">
        <f t="shared" si="22"/>
        <v>0</v>
      </c>
    </row>
    <row r="60" spans="1:15" ht="15" customHeight="1" x14ac:dyDescent="0.25">
      <c r="A60" s="19"/>
      <c r="B60" s="78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0</v>
      </c>
      <c r="I60" s="10"/>
      <c r="J60" s="10"/>
      <c r="K60" s="201"/>
      <c r="L60" s="12">
        <f t="shared" si="17"/>
        <v>61.4</v>
      </c>
      <c r="M60" s="12">
        <f t="shared" si="18"/>
        <v>61.4</v>
      </c>
      <c r="N60" s="12">
        <f t="shared" si="19"/>
        <v>50.4</v>
      </c>
      <c r="O60" s="12">
        <f t="shared" si="20"/>
        <v>0</v>
      </c>
    </row>
    <row r="61" spans="1:15" ht="15" customHeight="1" x14ac:dyDescent="0.25">
      <c r="A61" s="19"/>
      <c r="B61" s="78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</v>
      </c>
      <c r="I61" s="10"/>
      <c r="J61" s="10"/>
      <c r="K61" s="201"/>
      <c r="L61" s="12">
        <f t="shared" si="17"/>
        <v>8.1999999999999993</v>
      </c>
      <c r="M61" s="12">
        <f t="shared" si="18"/>
        <v>8.1999999999999993</v>
      </c>
      <c r="N61" s="12">
        <f t="shared" si="19"/>
        <v>6.6</v>
      </c>
      <c r="O61" s="12">
        <f t="shared" si="20"/>
        <v>0</v>
      </c>
    </row>
    <row r="62" spans="1:15" ht="15" customHeight="1" x14ac:dyDescent="0.25">
      <c r="A62" s="19"/>
      <c r="B62" s="78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0</v>
      </c>
      <c r="I62" s="10"/>
      <c r="J62" s="10"/>
      <c r="K62" s="201"/>
      <c r="L62" s="12">
        <f t="shared" si="17"/>
        <v>30.3</v>
      </c>
      <c r="M62" s="12">
        <f t="shared" si="18"/>
        <v>30.3</v>
      </c>
      <c r="N62" s="12">
        <f t="shared" si="19"/>
        <v>28.1</v>
      </c>
      <c r="O62" s="12">
        <f t="shared" si="20"/>
        <v>0</v>
      </c>
    </row>
    <row r="63" spans="1:15" ht="15" customHeight="1" x14ac:dyDescent="0.25">
      <c r="A63" s="39"/>
      <c r="B63" s="40"/>
      <c r="C63" s="80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201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25">
      <c r="A64" s="151" t="s">
        <v>76</v>
      </c>
      <c r="B64" s="29" t="s">
        <v>15</v>
      </c>
      <c r="C64" s="30"/>
      <c r="D64" s="8">
        <f t="shared" si="1"/>
        <v>105.6</v>
      </c>
      <c r="E64" s="16">
        <f>SUM(E65:E68)</f>
        <v>105.6</v>
      </c>
      <c r="F64" s="16">
        <f>SUM(F65:F68)</f>
        <v>95.199999999999989</v>
      </c>
      <c r="G64" s="16">
        <f t="shared" ref="G64:O64" si="23">SUM(G65:G68)</f>
        <v>0</v>
      </c>
      <c r="H64" s="9">
        <f t="shared" si="2"/>
        <v>0</v>
      </c>
      <c r="I64" s="10">
        <f t="shared" si="23"/>
        <v>0</v>
      </c>
      <c r="J64" s="10">
        <f t="shared" si="23"/>
        <v>0</v>
      </c>
      <c r="K64" s="201">
        <f t="shared" si="23"/>
        <v>0</v>
      </c>
      <c r="L64" s="12">
        <f t="shared" si="23"/>
        <v>105.6</v>
      </c>
      <c r="M64" s="12">
        <f t="shared" si="23"/>
        <v>105.6</v>
      </c>
      <c r="N64" s="12">
        <f t="shared" si="23"/>
        <v>95.199999999999989</v>
      </c>
      <c r="O64" s="12">
        <f t="shared" si="23"/>
        <v>0</v>
      </c>
    </row>
    <row r="65" spans="1:15" ht="15" customHeight="1" x14ac:dyDescent="0.25">
      <c r="A65" s="155"/>
      <c r="B65" s="78"/>
      <c r="C65" s="30" t="s">
        <v>9</v>
      </c>
      <c r="D65" s="8">
        <f t="shared" si="1"/>
        <v>48.7</v>
      </c>
      <c r="E65" s="16">
        <v>48.7</v>
      </c>
      <c r="F65" s="16">
        <v>40.799999999999997</v>
      </c>
      <c r="G65" s="16"/>
      <c r="H65" s="9">
        <f t="shared" si="2"/>
        <v>0</v>
      </c>
      <c r="I65" s="10"/>
      <c r="J65" s="10"/>
      <c r="K65" s="201"/>
      <c r="L65" s="12">
        <f t="shared" si="17"/>
        <v>48.7</v>
      </c>
      <c r="M65" s="12">
        <f t="shared" si="18"/>
        <v>48.7</v>
      </c>
      <c r="N65" s="12">
        <f t="shared" si="19"/>
        <v>40.799999999999997</v>
      </c>
      <c r="O65" s="12">
        <f t="shared" si="20"/>
        <v>0</v>
      </c>
    </row>
    <row r="66" spans="1:15" ht="15" customHeight="1" x14ac:dyDescent="0.25">
      <c r="A66" s="155"/>
      <c r="B66" s="78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0</v>
      </c>
      <c r="I66" s="10"/>
      <c r="J66" s="10"/>
      <c r="K66" s="201"/>
      <c r="L66" s="12">
        <f>M66+O66</f>
        <v>10.1</v>
      </c>
      <c r="M66" s="12">
        <f>E66+I66</f>
        <v>10.1</v>
      </c>
      <c r="N66" s="12">
        <f>F66+J66</f>
        <v>9.9</v>
      </c>
      <c r="O66" s="12">
        <f>G66+K66</f>
        <v>0</v>
      </c>
    </row>
    <row r="67" spans="1:15" ht="15" customHeight="1" x14ac:dyDescent="0.25">
      <c r="A67" s="155"/>
      <c r="B67" s="78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0</v>
      </c>
      <c r="I67" s="10"/>
      <c r="J67" s="10"/>
      <c r="K67" s="201"/>
      <c r="L67" s="12">
        <f t="shared" ref="L67:L88" si="24">M67+O67</f>
        <v>46.8</v>
      </c>
      <c r="M67" s="12">
        <f t="shared" ref="M67:M88" si="25">E67+I67</f>
        <v>46.8</v>
      </c>
      <c r="N67" s="12">
        <f t="shared" ref="N67:N88" si="26">F67+J67</f>
        <v>44.5</v>
      </c>
      <c r="O67" s="12">
        <f t="shared" ref="O67:O88" si="27">G67+K67</f>
        <v>0</v>
      </c>
    </row>
    <row r="68" spans="1:15" ht="15" customHeight="1" x14ac:dyDescent="0.25">
      <c r="A68" s="232"/>
      <c r="B68" s="40"/>
      <c r="C68" s="80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201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25">
      <c r="A69" s="5" t="s">
        <v>77</v>
      </c>
      <c r="B69" s="233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2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28"/>
        <v>0</v>
      </c>
      <c r="L69" s="12">
        <f t="shared" si="28"/>
        <v>219.1</v>
      </c>
      <c r="M69" s="12">
        <f t="shared" si="28"/>
        <v>219.1</v>
      </c>
      <c r="N69" s="12">
        <f t="shared" si="28"/>
        <v>198</v>
      </c>
      <c r="O69" s="12">
        <f t="shared" si="28"/>
        <v>0</v>
      </c>
    </row>
    <row r="70" spans="1:15" ht="15" customHeight="1" x14ac:dyDescent="0.25">
      <c r="A70" s="19"/>
      <c r="B70" s="234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0</v>
      </c>
      <c r="I70" s="10"/>
      <c r="J70" s="10"/>
      <c r="K70" s="201"/>
      <c r="L70" s="12">
        <f t="shared" si="24"/>
        <v>97.5</v>
      </c>
      <c r="M70" s="12">
        <f t="shared" si="25"/>
        <v>97.5</v>
      </c>
      <c r="N70" s="12">
        <f t="shared" si="26"/>
        <v>89.6</v>
      </c>
      <c r="O70" s="12">
        <f t="shared" si="27"/>
        <v>0</v>
      </c>
    </row>
    <row r="71" spans="1:15" ht="15" customHeight="1" x14ac:dyDescent="0.25">
      <c r="A71" s="19"/>
      <c r="B71" s="234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0</v>
      </c>
      <c r="I71" s="10"/>
      <c r="J71" s="10"/>
      <c r="K71" s="201"/>
      <c r="L71" s="12">
        <f t="shared" si="24"/>
        <v>19</v>
      </c>
      <c r="M71" s="12">
        <f t="shared" si="25"/>
        <v>19</v>
      </c>
      <c r="N71" s="12">
        <f t="shared" si="26"/>
        <v>16.600000000000001</v>
      </c>
      <c r="O71" s="12">
        <f t="shared" si="27"/>
        <v>0</v>
      </c>
    </row>
    <row r="72" spans="1:15" ht="15" customHeight="1" x14ac:dyDescent="0.25">
      <c r="A72" s="19"/>
      <c r="B72" s="234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0</v>
      </c>
      <c r="I72" s="10"/>
      <c r="J72" s="10"/>
      <c r="K72" s="201"/>
      <c r="L72" s="12">
        <f t="shared" si="24"/>
        <v>100.1</v>
      </c>
      <c r="M72" s="12">
        <f t="shared" si="25"/>
        <v>100.1</v>
      </c>
      <c r="N72" s="12">
        <f t="shared" si="26"/>
        <v>89.5</v>
      </c>
      <c r="O72" s="12">
        <f t="shared" si="27"/>
        <v>0</v>
      </c>
    </row>
    <row r="73" spans="1:15" ht="15" customHeight="1" x14ac:dyDescent="0.25">
      <c r="A73" s="19"/>
      <c r="C73" s="95" t="s">
        <v>30</v>
      </c>
      <c r="D73" s="8">
        <f t="shared" ref="D73" si="29">E73+G73</f>
        <v>2.5</v>
      </c>
      <c r="E73" s="16">
        <v>2.5</v>
      </c>
      <c r="F73" s="16">
        <v>2.2999999999999998</v>
      </c>
      <c r="G73" s="16"/>
      <c r="H73" s="9">
        <f t="shared" ref="H73" si="30">I73+K73</f>
        <v>0</v>
      </c>
      <c r="I73" s="10"/>
      <c r="J73" s="10"/>
      <c r="K73" s="201"/>
      <c r="L73" s="12">
        <f t="shared" si="24"/>
        <v>2.5</v>
      </c>
      <c r="M73" s="12">
        <f t="shared" si="25"/>
        <v>2.5</v>
      </c>
      <c r="N73" s="12">
        <f t="shared" si="26"/>
        <v>2.2999999999999998</v>
      </c>
      <c r="O73" s="12">
        <f t="shared" si="27"/>
        <v>0</v>
      </c>
    </row>
    <row r="74" spans="1:15" ht="15" customHeight="1" x14ac:dyDescent="0.25">
      <c r="A74" s="235"/>
      <c r="B74" s="236"/>
      <c r="C74" s="95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201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25">
      <c r="A75" s="5" t="s">
        <v>78</v>
      </c>
      <c r="B75" s="17" t="s">
        <v>17</v>
      </c>
      <c r="C75" s="15"/>
      <c r="D75" s="8">
        <f t="shared" si="1"/>
        <v>97.7</v>
      </c>
      <c r="E75" s="16">
        <f t="shared" ref="E75:O75" si="31">SUM(E76:E79)</f>
        <v>97.7</v>
      </c>
      <c r="F75" s="16">
        <f t="shared" si="31"/>
        <v>87.5</v>
      </c>
      <c r="G75" s="16">
        <f t="shared" si="31"/>
        <v>0</v>
      </c>
      <c r="H75" s="9">
        <f t="shared" si="2"/>
        <v>0</v>
      </c>
      <c r="I75" s="10">
        <f t="shared" si="31"/>
        <v>0</v>
      </c>
      <c r="J75" s="10">
        <f t="shared" si="31"/>
        <v>0</v>
      </c>
      <c r="K75" s="201">
        <f t="shared" si="31"/>
        <v>0</v>
      </c>
      <c r="L75" s="12">
        <f t="shared" si="31"/>
        <v>97.7</v>
      </c>
      <c r="M75" s="12">
        <f t="shared" si="31"/>
        <v>97.7</v>
      </c>
      <c r="N75" s="12">
        <f t="shared" si="31"/>
        <v>87.5</v>
      </c>
      <c r="O75" s="12">
        <f t="shared" si="31"/>
        <v>0</v>
      </c>
    </row>
    <row r="76" spans="1:15" ht="15" customHeight="1" x14ac:dyDescent="0.25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0</v>
      </c>
      <c r="I76" s="10"/>
      <c r="J76" s="10"/>
      <c r="K76" s="201"/>
      <c r="L76" s="12">
        <f t="shared" si="24"/>
        <v>58.1</v>
      </c>
      <c r="M76" s="12">
        <f t="shared" si="25"/>
        <v>58.1</v>
      </c>
      <c r="N76" s="12">
        <f t="shared" si="26"/>
        <v>48.8</v>
      </c>
      <c r="O76" s="12">
        <f t="shared" si="27"/>
        <v>0</v>
      </c>
    </row>
    <row r="77" spans="1:15" ht="15" customHeight="1" x14ac:dyDescent="0.25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</v>
      </c>
      <c r="I77" s="10"/>
      <c r="J77" s="10"/>
      <c r="K77" s="201"/>
      <c r="L77" s="12">
        <f t="shared" si="24"/>
        <v>3.5</v>
      </c>
      <c r="M77" s="12">
        <f t="shared" si="25"/>
        <v>3.5</v>
      </c>
      <c r="N77" s="12">
        <f t="shared" si="26"/>
        <v>3.3</v>
      </c>
      <c r="O77" s="12">
        <f t="shared" si="27"/>
        <v>0</v>
      </c>
    </row>
    <row r="78" spans="1:15" ht="15" customHeight="1" x14ac:dyDescent="0.25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0</v>
      </c>
      <c r="I78" s="10"/>
      <c r="J78" s="10"/>
      <c r="K78" s="201"/>
      <c r="L78" s="12">
        <f t="shared" si="24"/>
        <v>36.1</v>
      </c>
      <c r="M78" s="12">
        <f t="shared" si="25"/>
        <v>36.1</v>
      </c>
      <c r="N78" s="12">
        <f t="shared" si="26"/>
        <v>35.4</v>
      </c>
      <c r="O78" s="12">
        <f t="shared" si="27"/>
        <v>0</v>
      </c>
    </row>
    <row r="79" spans="1:15" ht="15" customHeight="1" x14ac:dyDescent="0.25">
      <c r="A79" s="39"/>
      <c r="B79" s="231"/>
      <c r="C79" s="95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201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25">
      <c r="A80" s="5" t="s">
        <v>79</v>
      </c>
      <c r="B80" s="17" t="s">
        <v>18</v>
      </c>
      <c r="C80" s="15"/>
      <c r="D80" s="8">
        <f t="shared" si="1"/>
        <v>82.7</v>
      </c>
      <c r="E80" s="16">
        <f t="shared" ref="E80:O80" si="32">SUM(E81:E84)</f>
        <v>82.7</v>
      </c>
      <c r="F80" s="16">
        <f t="shared" si="32"/>
        <v>73.3</v>
      </c>
      <c r="G80" s="16">
        <f t="shared" si="32"/>
        <v>0</v>
      </c>
      <c r="H80" s="9">
        <f t="shared" si="2"/>
        <v>0</v>
      </c>
      <c r="I80" s="10">
        <f t="shared" si="32"/>
        <v>0</v>
      </c>
      <c r="J80" s="10">
        <f t="shared" si="32"/>
        <v>0</v>
      </c>
      <c r="K80" s="201">
        <f t="shared" si="32"/>
        <v>0</v>
      </c>
      <c r="L80" s="12">
        <f t="shared" si="32"/>
        <v>82.7</v>
      </c>
      <c r="M80" s="12">
        <f t="shared" si="32"/>
        <v>82.7</v>
      </c>
      <c r="N80" s="12">
        <f t="shared" si="32"/>
        <v>73.3</v>
      </c>
      <c r="O80" s="12">
        <f t="shared" si="32"/>
        <v>0</v>
      </c>
    </row>
    <row r="81" spans="1:15" ht="15" customHeight="1" x14ac:dyDescent="0.25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0</v>
      </c>
      <c r="I81" s="10"/>
      <c r="J81" s="10"/>
      <c r="K81" s="201"/>
      <c r="L81" s="12">
        <f t="shared" si="24"/>
        <v>44.5</v>
      </c>
      <c r="M81" s="12">
        <f t="shared" si="25"/>
        <v>44.5</v>
      </c>
      <c r="N81" s="12">
        <f t="shared" si="26"/>
        <v>37.4</v>
      </c>
      <c r="O81" s="12">
        <f t="shared" si="27"/>
        <v>0</v>
      </c>
    </row>
    <row r="82" spans="1:15" ht="15" customHeight="1" x14ac:dyDescent="0.25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</v>
      </c>
      <c r="I82" s="10"/>
      <c r="J82" s="10"/>
      <c r="K82" s="201"/>
      <c r="L82" s="12">
        <f t="shared" si="24"/>
        <v>4.2</v>
      </c>
      <c r="M82" s="12">
        <f t="shared" si="25"/>
        <v>4.2</v>
      </c>
      <c r="N82" s="12">
        <f t="shared" si="26"/>
        <v>3.3</v>
      </c>
      <c r="O82" s="12">
        <f t="shared" si="27"/>
        <v>0</v>
      </c>
    </row>
    <row r="83" spans="1:15" ht="15" customHeight="1" x14ac:dyDescent="0.25">
      <c r="A83" s="19"/>
      <c r="C83" s="15" t="s">
        <v>22</v>
      </c>
      <c r="D83" s="8">
        <f t="shared" si="1"/>
        <v>34</v>
      </c>
      <c r="E83" s="16">
        <v>34</v>
      </c>
      <c r="F83" s="16">
        <v>32.6</v>
      </c>
      <c r="G83" s="16"/>
      <c r="H83" s="9">
        <f t="shared" si="2"/>
        <v>0</v>
      </c>
      <c r="I83" s="10"/>
      <c r="J83" s="10"/>
      <c r="K83" s="201"/>
      <c r="L83" s="12">
        <f t="shared" si="24"/>
        <v>34</v>
      </c>
      <c r="M83" s="12">
        <f t="shared" si="25"/>
        <v>34</v>
      </c>
      <c r="N83" s="12">
        <f t="shared" si="26"/>
        <v>32.6</v>
      </c>
      <c r="O83" s="12">
        <f t="shared" si="27"/>
        <v>0</v>
      </c>
    </row>
    <row r="84" spans="1:15" ht="15" customHeight="1" x14ac:dyDescent="0.25">
      <c r="A84" s="39"/>
      <c r="B84" s="231"/>
      <c r="C84" s="95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201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25">
      <c r="A85" s="5" t="s">
        <v>80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159.20000000000002</v>
      </c>
      <c r="G85" s="16">
        <f t="shared" ref="G85:O85" si="33">SUM(G86:G88)</f>
        <v>22.5</v>
      </c>
      <c r="H85" s="9">
        <f t="shared" si="2"/>
        <v>0</v>
      </c>
      <c r="I85" s="10">
        <f t="shared" si="33"/>
        <v>0</v>
      </c>
      <c r="J85" s="10">
        <f t="shared" si="33"/>
        <v>-0.1</v>
      </c>
      <c r="K85" s="201">
        <f t="shared" si="33"/>
        <v>0</v>
      </c>
      <c r="L85" s="12">
        <f t="shared" si="33"/>
        <v>210.4</v>
      </c>
      <c r="M85" s="12">
        <f t="shared" si="33"/>
        <v>187.9</v>
      </c>
      <c r="N85" s="12">
        <f t="shared" si="33"/>
        <v>159.10000000000002</v>
      </c>
      <c r="O85" s="12">
        <f t="shared" si="33"/>
        <v>22.5</v>
      </c>
    </row>
    <row r="86" spans="1:15" ht="15" customHeight="1" x14ac:dyDescent="0.25">
      <c r="A86" s="19"/>
      <c r="C86" s="15" t="s">
        <v>9</v>
      </c>
      <c r="D86" s="8">
        <f t="shared" si="1"/>
        <v>148.9</v>
      </c>
      <c r="E86" s="16">
        <v>126.4</v>
      </c>
      <c r="F86" s="16">
        <v>102.2</v>
      </c>
      <c r="G86" s="16">
        <v>22.5</v>
      </c>
      <c r="H86" s="9">
        <f t="shared" si="2"/>
        <v>0</v>
      </c>
      <c r="I86" s="10"/>
      <c r="J86" s="10">
        <v>-0.1</v>
      </c>
      <c r="K86" s="201"/>
      <c r="L86" s="12">
        <f t="shared" si="24"/>
        <v>148.9</v>
      </c>
      <c r="M86" s="12">
        <f t="shared" si="25"/>
        <v>126.4</v>
      </c>
      <c r="N86" s="12">
        <f t="shared" si="26"/>
        <v>102.10000000000001</v>
      </c>
      <c r="O86" s="12">
        <f t="shared" si="27"/>
        <v>22.5</v>
      </c>
    </row>
    <row r="87" spans="1:15" ht="15" customHeight="1" x14ac:dyDescent="0.25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/>
      <c r="K87" s="201"/>
      <c r="L87" s="12">
        <f t="shared" si="24"/>
        <v>16.899999999999999</v>
      </c>
      <c r="M87" s="12">
        <f t="shared" si="25"/>
        <v>16.899999999999999</v>
      </c>
      <c r="N87" s="12">
        <f t="shared" si="26"/>
        <v>16.600000000000001</v>
      </c>
      <c r="O87" s="12">
        <f t="shared" si="27"/>
        <v>0</v>
      </c>
    </row>
    <row r="88" spans="1:15" ht="15" customHeight="1" x14ac:dyDescent="0.25">
      <c r="A88" s="19"/>
      <c r="C88" s="15" t="s">
        <v>22</v>
      </c>
      <c r="D88" s="8">
        <f t="shared" si="1"/>
        <v>44.6</v>
      </c>
      <c r="E88" s="16">
        <v>44.6</v>
      </c>
      <c r="F88" s="16">
        <v>40.4</v>
      </c>
      <c r="G88" s="16"/>
      <c r="H88" s="9">
        <f t="shared" si="2"/>
        <v>0</v>
      </c>
      <c r="I88" s="10"/>
      <c r="J88" s="10"/>
      <c r="K88" s="201"/>
      <c r="L88" s="12">
        <f t="shared" si="24"/>
        <v>44.6</v>
      </c>
      <c r="M88" s="12">
        <f t="shared" si="25"/>
        <v>44.6</v>
      </c>
      <c r="N88" s="12">
        <f t="shared" si="26"/>
        <v>40.4</v>
      </c>
      <c r="O88" s="12">
        <f t="shared" si="27"/>
        <v>0</v>
      </c>
    </row>
    <row r="89" spans="1:15" ht="30" x14ac:dyDescent="0.25">
      <c r="A89" s="13" t="s">
        <v>81</v>
      </c>
      <c r="B89" s="237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0</v>
      </c>
      <c r="I89" s="10"/>
      <c r="J89" s="10"/>
      <c r="K89" s="201"/>
      <c r="L89" s="12">
        <f>M89+O89</f>
        <v>1749</v>
      </c>
      <c r="M89" s="12">
        <f t="shared" ref="M89:O90" si="34">E89+I89</f>
        <v>130</v>
      </c>
      <c r="N89" s="12">
        <f t="shared" si="34"/>
        <v>0</v>
      </c>
      <c r="O89" s="12">
        <f t="shared" si="34"/>
        <v>1619</v>
      </c>
    </row>
    <row r="90" spans="1:15" ht="15" hidden="1" customHeight="1" x14ac:dyDescent="0.25">
      <c r="A90" s="19" t="s">
        <v>82</v>
      </c>
      <c r="B90" s="35" t="s">
        <v>162</v>
      </c>
      <c r="C90" s="95" t="s">
        <v>21</v>
      </c>
      <c r="D90" s="8">
        <f t="shared" si="1"/>
        <v>0</v>
      </c>
      <c r="E90" s="16"/>
      <c r="F90" s="16"/>
      <c r="G90" s="16"/>
      <c r="H90" s="9">
        <f t="shared" si="2"/>
        <v>0</v>
      </c>
      <c r="I90" s="10"/>
      <c r="J90" s="10"/>
      <c r="K90" s="201"/>
      <c r="L90" s="12">
        <f>M90+O90</f>
        <v>0</v>
      </c>
      <c r="M90" s="12">
        <f t="shared" si="34"/>
        <v>0</v>
      </c>
      <c r="N90" s="12">
        <f t="shared" si="34"/>
        <v>0</v>
      </c>
      <c r="O90" s="12">
        <f t="shared" si="34"/>
        <v>0</v>
      </c>
    </row>
    <row r="91" spans="1:15" ht="15.95" customHeight="1" x14ac:dyDescent="0.25">
      <c r="A91" s="20" t="s">
        <v>82</v>
      </c>
      <c r="B91" s="238" t="s">
        <v>166</v>
      </c>
      <c r="C91" s="70"/>
      <c r="D91" s="71">
        <f t="shared" ref="D91:K91" si="35">D26+D27+D32+D38+D43+D49+D54+D59+D64+D69+D75+D80+D85+D89+D90</f>
        <v>7294.4000000000005</v>
      </c>
      <c r="E91" s="71">
        <f t="shared" si="35"/>
        <v>5571.5</v>
      </c>
      <c r="F91" s="71">
        <f t="shared" si="35"/>
        <v>4075.4999999999995</v>
      </c>
      <c r="G91" s="71">
        <f t="shared" si="35"/>
        <v>1722.9</v>
      </c>
      <c r="H91" s="72">
        <f t="shared" si="35"/>
        <v>0</v>
      </c>
      <c r="I91" s="72">
        <f t="shared" si="35"/>
        <v>0</v>
      </c>
      <c r="J91" s="72">
        <f t="shared" si="35"/>
        <v>-0.1</v>
      </c>
      <c r="K91" s="239">
        <f t="shared" si="35"/>
        <v>0</v>
      </c>
      <c r="L91" s="43">
        <f>M91+O91</f>
        <v>7294.4</v>
      </c>
      <c r="M91" s="43">
        <f>M26+M27+M32+M38+M43+M49+M54+M59+M64+M69+M75+M80+M85+M89+M90</f>
        <v>5571.5</v>
      </c>
      <c r="N91" s="43">
        <f>N26+N27+N32+N38+N43+N49+N54+N59+N64+N69+N75+N80+N85+N89+N90</f>
        <v>4075.3999999999996</v>
      </c>
      <c r="O91" s="43">
        <f>O26+O27+O32+O38+O43+O49+O54+O59+O64+O69+O75+O80+O85+O89+O90</f>
        <v>1722.9</v>
      </c>
    </row>
    <row r="92" spans="1:15" ht="15.95" customHeight="1" x14ac:dyDescent="0.25">
      <c r="A92" s="155" t="s">
        <v>83</v>
      </c>
      <c r="B92" s="619" t="s">
        <v>57</v>
      </c>
      <c r="C92" s="620"/>
      <c r="D92" s="620"/>
      <c r="E92" s="620"/>
      <c r="F92" s="620"/>
      <c r="G92" s="620"/>
      <c r="H92" s="620"/>
      <c r="I92" s="620"/>
      <c r="J92" s="620"/>
      <c r="K92" s="620"/>
      <c r="L92" s="620"/>
      <c r="M92" s="620"/>
      <c r="N92" s="620"/>
      <c r="O92" s="621"/>
    </row>
    <row r="93" spans="1:15" ht="15" customHeight="1" x14ac:dyDescent="0.25">
      <c r="A93" s="5" t="s">
        <v>84</v>
      </c>
      <c r="B93" s="78" t="s">
        <v>20</v>
      </c>
      <c r="C93" s="79"/>
      <c r="D93" s="8">
        <f>D94+D95+D96+D99+D100</f>
        <v>2103.7999999999997</v>
      </c>
      <c r="E93" s="8">
        <f t="shared" ref="E93:O93" si="36">E94+E95+E96+E99+E100</f>
        <v>1929.4</v>
      </c>
      <c r="F93" s="8">
        <f t="shared" si="36"/>
        <v>51.1</v>
      </c>
      <c r="G93" s="8">
        <f t="shared" si="36"/>
        <v>174.4</v>
      </c>
      <c r="H93" s="9">
        <f t="shared" ref="H93:H100" si="37">I93+K93</f>
        <v>0</v>
      </c>
      <c r="I93" s="9">
        <f t="shared" si="36"/>
        <v>-0.1</v>
      </c>
      <c r="J93" s="9">
        <f t="shared" si="36"/>
        <v>0</v>
      </c>
      <c r="K93" s="230">
        <f t="shared" si="36"/>
        <v>0.1</v>
      </c>
      <c r="L93" s="11">
        <f t="shared" si="36"/>
        <v>2103.7999999999997</v>
      </c>
      <c r="M93" s="11">
        <f t="shared" si="36"/>
        <v>1929.3</v>
      </c>
      <c r="N93" s="11">
        <f t="shared" si="36"/>
        <v>51.1</v>
      </c>
      <c r="O93" s="11">
        <f t="shared" si="36"/>
        <v>174.5</v>
      </c>
    </row>
    <row r="94" spans="1:15" ht="15" customHeight="1" x14ac:dyDescent="0.25">
      <c r="A94" s="19"/>
      <c r="B94" s="78"/>
      <c r="C94" s="30" t="s">
        <v>21</v>
      </c>
      <c r="D94" s="16">
        <f t="shared" ref="D94:D100" si="38">E94+G94</f>
        <v>55</v>
      </c>
      <c r="E94" s="16">
        <v>44.5</v>
      </c>
      <c r="F94" s="16"/>
      <c r="G94" s="16">
        <v>10.5</v>
      </c>
      <c r="H94" s="9">
        <f t="shared" si="37"/>
        <v>0</v>
      </c>
      <c r="I94" s="10"/>
      <c r="J94" s="10"/>
      <c r="K94" s="201"/>
      <c r="L94" s="12">
        <f t="shared" ref="L94:L144" si="39">M94+O94</f>
        <v>55</v>
      </c>
      <c r="M94" s="12">
        <f t="shared" ref="M94:M144" si="40">E94+I94</f>
        <v>44.5</v>
      </c>
      <c r="N94" s="12">
        <f t="shared" ref="N94:N144" si="41">F94+J94</f>
        <v>0</v>
      </c>
      <c r="O94" s="12">
        <f t="shared" ref="O94:O144" si="42">G94+K94</f>
        <v>10.5</v>
      </c>
    </row>
    <row r="95" spans="1:15" x14ac:dyDescent="0.25">
      <c r="A95" s="19"/>
      <c r="B95" s="78"/>
      <c r="C95" s="162" t="s">
        <v>25</v>
      </c>
      <c r="D95" s="16">
        <f t="shared" si="38"/>
        <v>99.3</v>
      </c>
      <c r="E95" s="16"/>
      <c r="F95" s="16"/>
      <c r="G95" s="16">
        <v>99.3</v>
      </c>
      <c r="H95" s="9">
        <f t="shared" si="37"/>
        <v>0.1</v>
      </c>
      <c r="I95" s="10"/>
      <c r="J95" s="10"/>
      <c r="K95" s="201">
        <v>0.1</v>
      </c>
      <c r="L95" s="12">
        <f>M95+O95</f>
        <v>99.399999999999991</v>
      </c>
      <c r="M95" s="12">
        <f>E95+I95</f>
        <v>0</v>
      </c>
      <c r="N95" s="12">
        <f>F95+J95</f>
        <v>0</v>
      </c>
      <c r="O95" s="12">
        <f>G95+K95</f>
        <v>99.399999999999991</v>
      </c>
    </row>
    <row r="96" spans="1:15" ht="15" customHeight="1" x14ac:dyDescent="0.25">
      <c r="A96" s="39"/>
      <c r="B96" s="240"/>
      <c r="C96" s="391" t="s">
        <v>31</v>
      </c>
      <c r="D96" s="241">
        <f>D97+D98</f>
        <v>1517</v>
      </c>
      <c r="E96" s="16">
        <f t="shared" ref="E96:O96" si="43">E97+E98</f>
        <v>1508.5</v>
      </c>
      <c r="F96" s="16">
        <f t="shared" si="43"/>
        <v>0</v>
      </c>
      <c r="G96" s="16">
        <f t="shared" si="43"/>
        <v>8.5</v>
      </c>
      <c r="H96" s="9">
        <f>I96+K96</f>
        <v>0</v>
      </c>
      <c r="I96" s="10">
        <f>I97+I98</f>
        <v>0</v>
      </c>
      <c r="J96" s="10">
        <f t="shared" ref="J96" si="44">J97+J98</f>
        <v>0</v>
      </c>
      <c r="K96" s="10">
        <f>K98</f>
        <v>0</v>
      </c>
      <c r="L96" s="12">
        <f t="shared" si="43"/>
        <v>1517</v>
      </c>
      <c r="M96" s="12">
        <f t="shared" si="43"/>
        <v>1508.5</v>
      </c>
      <c r="N96" s="12">
        <f t="shared" si="43"/>
        <v>0</v>
      </c>
      <c r="O96" s="12">
        <f t="shared" si="43"/>
        <v>8.5</v>
      </c>
    </row>
    <row r="97" spans="1:15" ht="15" hidden="1" customHeight="1" x14ac:dyDescent="0.25">
      <c r="A97" s="242"/>
      <c r="B97" s="243" t="s">
        <v>8</v>
      </c>
      <c r="C97" s="243"/>
      <c r="D97" s="244">
        <f t="shared" si="38"/>
        <v>117</v>
      </c>
      <c r="E97" s="245">
        <v>108.5</v>
      </c>
      <c r="F97" s="245"/>
      <c r="G97" s="245">
        <v>8.5</v>
      </c>
      <c r="H97" s="349">
        <f t="shared" si="37"/>
        <v>0</v>
      </c>
      <c r="I97" s="245"/>
      <c r="J97" s="245"/>
      <c r="K97" s="350"/>
      <c r="L97" s="245">
        <f t="shared" si="39"/>
        <v>117</v>
      </c>
      <c r="M97" s="245">
        <f t="shared" si="40"/>
        <v>108.5</v>
      </c>
      <c r="N97" s="245">
        <f t="shared" si="41"/>
        <v>0</v>
      </c>
      <c r="O97" s="245">
        <f t="shared" si="42"/>
        <v>8.5</v>
      </c>
    </row>
    <row r="98" spans="1:15" ht="27.95" customHeight="1" x14ac:dyDescent="0.25">
      <c r="A98" s="39"/>
      <c r="B98" s="246" t="s">
        <v>161</v>
      </c>
      <c r="C98" s="395"/>
      <c r="D98" s="241">
        <f t="shared" si="38"/>
        <v>1400</v>
      </c>
      <c r="E98" s="16">
        <v>1400</v>
      </c>
      <c r="F98" s="94"/>
      <c r="G98" s="94"/>
      <c r="H98" s="9">
        <f t="shared" si="37"/>
        <v>0</v>
      </c>
      <c r="I98" s="10"/>
      <c r="J98" s="10"/>
      <c r="K98" s="201"/>
      <c r="L98" s="12">
        <f t="shared" si="39"/>
        <v>1400</v>
      </c>
      <c r="M98" s="12">
        <f t="shared" si="40"/>
        <v>1400</v>
      </c>
      <c r="N98" s="12">
        <f t="shared" si="41"/>
        <v>0</v>
      </c>
      <c r="O98" s="12">
        <f t="shared" si="42"/>
        <v>0</v>
      </c>
    </row>
    <row r="99" spans="1:15" ht="15" customHeight="1" x14ac:dyDescent="0.25">
      <c r="A99" s="39"/>
      <c r="B99" s="40"/>
      <c r="C99" s="247" t="s">
        <v>22</v>
      </c>
      <c r="D99" s="16">
        <f t="shared" si="38"/>
        <v>376.8</v>
      </c>
      <c r="E99" s="16">
        <v>320.7</v>
      </c>
      <c r="F99" s="16"/>
      <c r="G99" s="16">
        <v>56.1</v>
      </c>
      <c r="H99" s="9">
        <f t="shared" si="37"/>
        <v>-0.1</v>
      </c>
      <c r="I99" s="10">
        <v>-0.1</v>
      </c>
      <c r="J99" s="10"/>
      <c r="K99" s="201"/>
      <c r="L99" s="12">
        <f t="shared" si="39"/>
        <v>376.7</v>
      </c>
      <c r="M99" s="12">
        <f t="shared" si="40"/>
        <v>320.59999999999997</v>
      </c>
      <c r="N99" s="12">
        <f t="shared" si="41"/>
        <v>0</v>
      </c>
      <c r="O99" s="12">
        <f t="shared" si="42"/>
        <v>56.1</v>
      </c>
    </row>
    <row r="100" spans="1:15" ht="15" customHeight="1" x14ac:dyDescent="0.25">
      <c r="A100" s="39"/>
      <c r="B100" s="40"/>
      <c r="C100" s="80" t="s">
        <v>30</v>
      </c>
      <c r="D100" s="16">
        <f t="shared" si="38"/>
        <v>55.7</v>
      </c>
      <c r="E100" s="16">
        <v>55.7</v>
      </c>
      <c r="F100" s="16">
        <v>51.1</v>
      </c>
      <c r="G100" s="16"/>
      <c r="H100" s="9">
        <f t="shared" si="37"/>
        <v>0</v>
      </c>
      <c r="I100" s="10"/>
      <c r="J100" s="10"/>
      <c r="K100" s="201"/>
      <c r="L100" s="12">
        <f t="shared" si="39"/>
        <v>55.7</v>
      </c>
      <c r="M100" s="12">
        <f t="shared" si="40"/>
        <v>55.7</v>
      </c>
      <c r="N100" s="12">
        <f t="shared" si="41"/>
        <v>51.1</v>
      </c>
      <c r="O100" s="12">
        <f t="shared" si="42"/>
        <v>0</v>
      </c>
    </row>
    <row r="101" spans="1:15" ht="15" customHeight="1" x14ac:dyDescent="0.25">
      <c r="A101" s="32" t="s">
        <v>85</v>
      </c>
      <c r="B101" s="233" t="s">
        <v>7</v>
      </c>
      <c r="C101" s="95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45">SUM(G102:G104)</f>
        <v>0</v>
      </c>
      <c r="H101" s="10">
        <f t="shared" si="45"/>
        <v>0</v>
      </c>
      <c r="I101" s="10">
        <f t="shared" si="45"/>
        <v>0</v>
      </c>
      <c r="J101" s="10">
        <f t="shared" si="45"/>
        <v>0</v>
      </c>
      <c r="K101" s="201">
        <f t="shared" si="45"/>
        <v>0</v>
      </c>
      <c r="L101" s="12">
        <f t="shared" si="45"/>
        <v>19.100000000000001</v>
      </c>
      <c r="M101" s="12">
        <f t="shared" si="45"/>
        <v>19.100000000000001</v>
      </c>
      <c r="N101" s="12">
        <f t="shared" si="45"/>
        <v>0</v>
      </c>
      <c r="O101" s="12">
        <f t="shared" si="45"/>
        <v>0</v>
      </c>
    </row>
    <row r="102" spans="1:15" ht="15" customHeight="1" x14ac:dyDescent="0.25">
      <c r="A102" s="39"/>
      <c r="B102" s="248"/>
      <c r="C102" s="95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201"/>
      <c r="L102" s="12">
        <f t="shared" si="39"/>
        <v>9</v>
      </c>
      <c r="M102" s="12">
        <f t="shared" si="40"/>
        <v>9</v>
      </c>
      <c r="N102" s="12">
        <f t="shared" si="41"/>
        <v>0</v>
      </c>
      <c r="O102" s="12">
        <f t="shared" si="42"/>
        <v>0</v>
      </c>
    </row>
    <row r="103" spans="1:15" ht="15" customHeight="1" x14ac:dyDescent="0.25">
      <c r="A103" s="39"/>
      <c r="B103" s="234"/>
      <c r="C103" s="95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46">I103+K103</f>
        <v>0</v>
      </c>
      <c r="I103" s="10"/>
      <c r="J103" s="10"/>
      <c r="K103" s="201"/>
      <c r="L103" s="12">
        <f t="shared" si="39"/>
        <v>1.9</v>
      </c>
      <c r="M103" s="12">
        <f t="shared" si="40"/>
        <v>1.9</v>
      </c>
      <c r="N103" s="12">
        <f t="shared" si="41"/>
        <v>0</v>
      </c>
      <c r="O103" s="12">
        <f t="shared" si="42"/>
        <v>0</v>
      </c>
    </row>
    <row r="104" spans="1:15" ht="15" customHeight="1" x14ac:dyDescent="0.25">
      <c r="A104" s="39"/>
      <c r="B104" s="234"/>
      <c r="C104" s="95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46"/>
        <v>0</v>
      </c>
      <c r="I104" s="10"/>
      <c r="J104" s="10"/>
      <c r="K104" s="201"/>
      <c r="L104" s="12">
        <f t="shared" si="39"/>
        <v>8.1999999999999993</v>
      </c>
      <c r="M104" s="12">
        <f t="shared" si="40"/>
        <v>8.1999999999999993</v>
      </c>
      <c r="N104" s="12">
        <f t="shared" si="41"/>
        <v>0</v>
      </c>
      <c r="O104" s="12">
        <f t="shared" si="42"/>
        <v>0</v>
      </c>
    </row>
    <row r="105" spans="1:15" ht="15" customHeight="1" x14ac:dyDescent="0.25">
      <c r="A105" s="32" t="s">
        <v>86</v>
      </c>
      <c r="B105" s="17" t="s">
        <v>10</v>
      </c>
      <c r="C105" s="95"/>
      <c r="D105" s="16">
        <f>SUM(D106:D108)</f>
        <v>20.9</v>
      </c>
      <c r="E105" s="16">
        <f>SUM(E106:E108)</f>
        <v>20.9</v>
      </c>
      <c r="F105" s="16">
        <f t="shared" ref="F105:O105" si="47">SUM(F106:F108)</f>
        <v>0</v>
      </c>
      <c r="G105" s="16">
        <f t="shared" si="47"/>
        <v>0</v>
      </c>
      <c r="H105" s="10">
        <f t="shared" si="47"/>
        <v>0</v>
      </c>
      <c r="I105" s="10">
        <f t="shared" si="47"/>
        <v>0</v>
      </c>
      <c r="J105" s="10">
        <f t="shared" si="47"/>
        <v>0</v>
      </c>
      <c r="K105" s="201">
        <f t="shared" si="47"/>
        <v>0</v>
      </c>
      <c r="L105" s="12">
        <f t="shared" si="47"/>
        <v>20.9</v>
      </c>
      <c r="M105" s="12">
        <f t="shared" si="47"/>
        <v>20.9</v>
      </c>
      <c r="N105" s="12">
        <f t="shared" si="47"/>
        <v>0</v>
      </c>
      <c r="O105" s="12">
        <f t="shared" si="47"/>
        <v>0</v>
      </c>
    </row>
    <row r="106" spans="1:15" ht="15" customHeight="1" x14ac:dyDescent="0.25">
      <c r="A106" s="39"/>
      <c r="B106" s="231"/>
      <c r="C106" s="95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46"/>
        <v>0</v>
      </c>
      <c r="I106" s="10"/>
      <c r="J106" s="10"/>
      <c r="K106" s="201"/>
      <c r="L106" s="12">
        <f t="shared" si="39"/>
        <v>8.6</v>
      </c>
      <c r="M106" s="12">
        <f t="shared" si="40"/>
        <v>8.6</v>
      </c>
      <c r="N106" s="12">
        <f t="shared" si="41"/>
        <v>0</v>
      </c>
      <c r="O106" s="12">
        <f t="shared" si="42"/>
        <v>0</v>
      </c>
    </row>
    <row r="107" spans="1:15" ht="15" customHeight="1" x14ac:dyDescent="0.25">
      <c r="A107" s="39"/>
      <c r="B107" s="6"/>
      <c r="C107" s="95" t="s">
        <v>31</v>
      </c>
      <c r="D107" s="16">
        <f>E107+G107</f>
        <v>1</v>
      </c>
      <c r="E107" s="16">
        <v>1</v>
      </c>
      <c r="F107" s="16"/>
      <c r="G107" s="16"/>
      <c r="H107" s="9">
        <f t="shared" si="46"/>
        <v>0</v>
      </c>
      <c r="I107" s="10"/>
      <c r="J107" s="10"/>
      <c r="K107" s="201"/>
      <c r="L107" s="12">
        <f t="shared" si="39"/>
        <v>1</v>
      </c>
      <c r="M107" s="12">
        <f t="shared" si="40"/>
        <v>1</v>
      </c>
      <c r="N107" s="12">
        <f t="shared" si="41"/>
        <v>0</v>
      </c>
      <c r="O107" s="12">
        <f t="shared" si="42"/>
        <v>0</v>
      </c>
    </row>
    <row r="108" spans="1:15" ht="15" customHeight="1" x14ac:dyDescent="0.25">
      <c r="A108" s="39"/>
      <c r="B108" s="6"/>
      <c r="C108" s="95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46"/>
        <v>0</v>
      </c>
      <c r="I108" s="10"/>
      <c r="J108" s="10"/>
      <c r="K108" s="201"/>
      <c r="L108" s="12">
        <f t="shared" si="39"/>
        <v>11.3</v>
      </c>
      <c r="M108" s="12">
        <f t="shared" si="40"/>
        <v>11.3</v>
      </c>
      <c r="N108" s="12">
        <f t="shared" si="41"/>
        <v>0</v>
      </c>
      <c r="O108" s="12">
        <f t="shared" si="42"/>
        <v>0</v>
      </c>
    </row>
    <row r="109" spans="1:15" ht="15" customHeight="1" x14ac:dyDescent="0.25">
      <c r="A109" s="32" t="s">
        <v>87</v>
      </c>
      <c r="B109" s="35" t="s">
        <v>11</v>
      </c>
      <c r="C109" s="95"/>
      <c r="D109" s="16">
        <f>SUM(D110:D112)</f>
        <v>19.3</v>
      </c>
      <c r="E109" s="16">
        <f>SUM(E110:E112)</f>
        <v>19.3</v>
      </c>
      <c r="F109" s="16">
        <f t="shared" ref="F109:O109" si="48">SUM(F110:F112)</f>
        <v>0</v>
      </c>
      <c r="G109" s="16">
        <f t="shared" si="48"/>
        <v>0</v>
      </c>
      <c r="H109" s="10">
        <f t="shared" si="48"/>
        <v>0</v>
      </c>
      <c r="I109" s="10">
        <f t="shared" si="48"/>
        <v>0</v>
      </c>
      <c r="J109" s="10">
        <f t="shared" si="48"/>
        <v>0</v>
      </c>
      <c r="K109" s="201">
        <f t="shared" si="48"/>
        <v>0</v>
      </c>
      <c r="L109" s="12">
        <f t="shared" si="48"/>
        <v>19.3</v>
      </c>
      <c r="M109" s="12">
        <f t="shared" si="48"/>
        <v>19.3</v>
      </c>
      <c r="N109" s="12">
        <f t="shared" si="48"/>
        <v>0</v>
      </c>
      <c r="O109" s="12">
        <f t="shared" si="48"/>
        <v>0</v>
      </c>
    </row>
    <row r="110" spans="1:15" ht="15" customHeight="1" x14ac:dyDescent="0.25">
      <c r="A110" s="39"/>
      <c r="B110" s="231"/>
      <c r="C110" s="95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201"/>
      <c r="L110" s="12">
        <f t="shared" si="39"/>
        <v>9</v>
      </c>
      <c r="M110" s="12">
        <f t="shared" si="40"/>
        <v>9</v>
      </c>
      <c r="N110" s="12">
        <f t="shared" si="41"/>
        <v>0</v>
      </c>
      <c r="O110" s="12">
        <f t="shared" si="42"/>
        <v>0</v>
      </c>
    </row>
    <row r="111" spans="1:15" ht="15" customHeight="1" x14ac:dyDescent="0.25">
      <c r="A111" s="39"/>
      <c r="B111" s="26"/>
      <c r="C111" s="95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46"/>
        <v>0</v>
      </c>
      <c r="I111" s="10"/>
      <c r="J111" s="10"/>
      <c r="K111" s="201"/>
      <c r="L111" s="12">
        <f t="shared" si="39"/>
        <v>2.9</v>
      </c>
      <c r="M111" s="12">
        <f t="shared" si="40"/>
        <v>2.9</v>
      </c>
      <c r="N111" s="12">
        <f t="shared" si="41"/>
        <v>0</v>
      </c>
      <c r="O111" s="12">
        <f t="shared" si="42"/>
        <v>0</v>
      </c>
    </row>
    <row r="112" spans="1:15" ht="15" customHeight="1" x14ac:dyDescent="0.25">
      <c r="A112" s="39"/>
      <c r="B112" s="26"/>
      <c r="C112" s="95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46"/>
        <v>0</v>
      </c>
      <c r="I112" s="10"/>
      <c r="J112" s="10"/>
      <c r="K112" s="201"/>
      <c r="L112" s="12">
        <f t="shared" si="39"/>
        <v>7.4</v>
      </c>
      <c r="M112" s="12">
        <f t="shared" si="40"/>
        <v>7.4</v>
      </c>
      <c r="N112" s="12">
        <f t="shared" si="41"/>
        <v>0</v>
      </c>
      <c r="O112" s="12">
        <f t="shared" si="42"/>
        <v>0</v>
      </c>
    </row>
    <row r="113" spans="1:15" ht="15" customHeight="1" x14ac:dyDescent="0.25">
      <c r="A113" s="32" t="s">
        <v>88</v>
      </c>
      <c r="B113" s="35" t="s">
        <v>58</v>
      </c>
      <c r="C113" s="95"/>
      <c r="D113" s="16">
        <f>SUM(D114:D116)</f>
        <v>22.4</v>
      </c>
      <c r="E113" s="16">
        <f>SUM(E114:E116)</f>
        <v>22.4</v>
      </c>
      <c r="F113" s="16">
        <f t="shared" ref="F113:O113" si="49">SUM(F114:F116)</f>
        <v>0</v>
      </c>
      <c r="G113" s="16">
        <f t="shared" si="49"/>
        <v>0</v>
      </c>
      <c r="H113" s="10">
        <f t="shared" si="49"/>
        <v>0</v>
      </c>
      <c r="I113" s="10">
        <f t="shared" si="49"/>
        <v>0</v>
      </c>
      <c r="J113" s="10">
        <f t="shared" si="49"/>
        <v>0</v>
      </c>
      <c r="K113" s="201">
        <f t="shared" si="49"/>
        <v>0</v>
      </c>
      <c r="L113" s="12">
        <f t="shared" si="49"/>
        <v>22.4</v>
      </c>
      <c r="M113" s="12">
        <f t="shared" si="49"/>
        <v>22.4</v>
      </c>
      <c r="N113" s="12">
        <f t="shared" si="49"/>
        <v>0</v>
      </c>
      <c r="O113" s="12">
        <f t="shared" si="49"/>
        <v>0</v>
      </c>
    </row>
    <row r="114" spans="1:15" ht="15" customHeight="1" x14ac:dyDescent="0.25">
      <c r="A114" s="39"/>
      <c r="B114" s="231"/>
      <c r="C114" s="95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201"/>
      <c r="L114" s="12">
        <f t="shared" si="39"/>
        <v>10.9</v>
      </c>
      <c r="M114" s="12">
        <f t="shared" si="40"/>
        <v>10.9</v>
      </c>
      <c r="N114" s="12">
        <f t="shared" si="41"/>
        <v>0</v>
      </c>
      <c r="O114" s="12">
        <f t="shared" si="42"/>
        <v>0</v>
      </c>
    </row>
    <row r="115" spans="1:15" ht="15" customHeight="1" x14ac:dyDescent="0.25">
      <c r="A115" s="39"/>
      <c r="B115" s="26"/>
      <c r="C115" s="95" t="s">
        <v>31</v>
      </c>
      <c r="D115" s="16">
        <f>E115+G115</f>
        <v>2.4</v>
      </c>
      <c r="E115" s="16">
        <v>2.4</v>
      </c>
      <c r="F115" s="16"/>
      <c r="G115" s="16"/>
      <c r="H115" s="9">
        <f t="shared" si="46"/>
        <v>0</v>
      </c>
      <c r="I115" s="10"/>
      <c r="J115" s="10"/>
      <c r="K115" s="201"/>
      <c r="L115" s="12">
        <f t="shared" si="39"/>
        <v>2.4</v>
      </c>
      <c r="M115" s="12">
        <f t="shared" si="40"/>
        <v>2.4</v>
      </c>
      <c r="N115" s="12">
        <f t="shared" si="41"/>
        <v>0</v>
      </c>
      <c r="O115" s="12">
        <f t="shared" si="42"/>
        <v>0</v>
      </c>
    </row>
    <row r="116" spans="1:15" ht="15" customHeight="1" x14ac:dyDescent="0.25">
      <c r="A116" s="39"/>
      <c r="B116" s="26"/>
      <c r="C116" s="95" t="s">
        <v>22</v>
      </c>
      <c r="D116" s="16">
        <f>E116+G116</f>
        <v>9.1</v>
      </c>
      <c r="E116" s="16">
        <v>9.1</v>
      </c>
      <c r="F116" s="16"/>
      <c r="G116" s="16"/>
      <c r="H116" s="9">
        <f t="shared" si="46"/>
        <v>0</v>
      </c>
      <c r="I116" s="10"/>
      <c r="J116" s="10"/>
      <c r="K116" s="201"/>
      <c r="L116" s="12">
        <f t="shared" si="39"/>
        <v>9.1</v>
      </c>
      <c r="M116" s="12">
        <f t="shared" si="40"/>
        <v>9.1</v>
      </c>
      <c r="N116" s="12">
        <f t="shared" si="41"/>
        <v>0</v>
      </c>
      <c r="O116" s="12">
        <f t="shared" si="42"/>
        <v>0</v>
      </c>
    </row>
    <row r="117" spans="1:15" ht="15" customHeight="1" x14ac:dyDescent="0.25">
      <c r="A117" s="32" t="s">
        <v>89</v>
      </c>
      <c r="B117" s="35" t="s">
        <v>59</v>
      </c>
      <c r="C117" s="95"/>
      <c r="D117" s="16">
        <f>SUM(D118:D120)</f>
        <v>23.5</v>
      </c>
      <c r="E117" s="16">
        <f>SUM(E118:E120)</f>
        <v>23.5</v>
      </c>
      <c r="F117" s="16">
        <f t="shared" ref="F117:O117" si="50">SUM(F118:F120)</f>
        <v>0</v>
      </c>
      <c r="G117" s="16">
        <f t="shared" si="50"/>
        <v>0</v>
      </c>
      <c r="H117" s="10">
        <f t="shared" si="50"/>
        <v>0</v>
      </c>
      <c r="I117" s="10">
        <f t="shared" si="50"/>
        <v>0</v>
      </c>
      <c r="J117" s="10">
        <f t="shared" si="50"/>
        <v>0</v>
      </c>
      <c r="K117" s="201">
        <f t="shared" si="50"/>
        <v>0</v>
      </c>
      <c r="L117" s="12">
        <f t="shared" si="50"/>
        <v>23.5</v>
      </c>
      <c r="M117" s="12">
        <f t="shared" si="50"/>
        <v>23.5</v>
      </c>
      <c r="N117" s="12">
        <f t="shared" si="50"/>
        <v>0</v>
      </c>
      <c r="O117" s="12">
        <f t="shared" si="50"/>
        <v>0</v>
      </c>
    </row>
    <row r="118" spans="1:15" ht="15" customHeight="1" x14ac:dyDescent="0.25">
      <c r="A118" s="39"/>
      <c r="B118" s="231"/>
      <c r="C118" s="95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46"/>
        <v>0</v>
      </c>
      <c r="I118" s="10"/>
      <c r="J118" s="10"/>
      <c r="K118" s="201"/>
      <c r="L118" s="12">
        <f t="shared" si="39"/>
        <v>8.4</v>
      </c>
      <c r="M118" s="12">
        <f t="shared" si="40"/>
        <v>8.4</v>
      </c>
      <c r="N118" s="12">
        <f t="shared" si="41"/>
        <v>0</v>
      </c>
      <c r="O118" s="12">
        <f t="shared" si="42"/>
        <v>0</v>
      </c>
    </row>
    <row r="119" spans="1:15" ht="15" customHeight="1" x14ac:dyDescent="0.25">
      <c r="A119" s="39"/>
      <c r="B119" s="26"/>
      <c r="C119" s="95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46"/>
        <v>0</v>
      </c>
      <c r="I119" s="10"/>
      <c r="J119" s="10"/>
      <c r="K119" s="201"/>
      <c r="L119" s="12">
        <f t="shared" si="39"/>
        <v>2.2000000000000002</v>
      </c>
      <c r="M119" s="12">
        <f t="shared" si="40"/>
        <v>2.2000000000000002</v>
      </c>
      <c r="N119" s="12">
        <f t="shared" si="41"/>
        <v>0</v>
      </c>
      <c r="O119" s="12">
        <f t="shared" si="42"/>
        <v>0</v>
      </c>
    </row>
    <row r="120" spans="1:15" ht="15" customHeight="1" x14ac:dyDescent="0.25">
      <c r="A120" s="39"/>
      <c r="B120" s="26"/>
      <c r="C120" s="95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46"/>
        <v>0</v>
      </c>
      <c r="I120" s="10"/>
      <c r="J120" s="10"/>
      <c r="K120" s="201"/>
      <c r="L120" s="12">
        <f t="shared" si="39"/>
        <v>12.9</v>
      </c>
      <c r="M120" s="12">
        <f t="shared" si="40"/>
        <v>12.9</v>
      </c>
      <c r="N120" s="12">
        <f t="shared" si="41"/>
        <v>0</v>
      </c>
      <c r="O120" s="12">
        <f t="shared" si="42"/>
        <v>0</v>
      </c>
    </row>
    <row r="121" spans="1:15" ht="15" customHeight="1" x14ac:dyDescent="0.25">
      <c r="A121" s="32" t="s">
        <v>90</v>
      </c>
      <c r="B121" s="35" t="s">
        <v>14</v>
      </c>
      <c r="C121" s="95"/>
      <c r="D121" s="16">
        <f>SUM(D122:D124)</f>
        <v>29.200000000000003</v>
      </c>
      <c r="E121" s="16">
        <f>SUM(E122:E124)</f>
        <v>29.200000000000003</v>
      </c>
      <c r="F121" s="16">
        <f t="shared" ref="F121:O121" si="51">SUM(F122:F124)</f>
        <v>0</v>
      </c>
      <c r="G121" s="16">
        <f t="shared" si="51"/>
        <v>0</v>
      </c>
      <c r="H121" s="10">
        <f t="shared" si="51"/>
        <v>0</v>
      </c>
      <c r="I121" s="10">
        <f t="shared" si="51"/>
        <v>0</v>
      </c>
      <c r="J121" s="10">
        <f t="shared" si="51"/>
        <v>0</v>
      </c>
      <c r="K121" s="201">
        <f t="shared" si="51"/>
        <v>0</v>
      </c>
      <c r="L121" s="12">
        <f t="shared" si="51"/>
        <v>29.200000000000003</v>
      </c>
      <c r="M121" s="12">
        <f t="shared" si="51"/>
        <v>29.200000000000003</v>
      </c>
      <c r="N121" s="12">
        <f t="shared" si="51"/>
        <v>0</v>
      </c>
      <c r="O121" s="12">
        <f t="shared" si="51"/>
        <v>0</v>
      </c>
    </row>
    <row r="122" spans="1:15" ht="15" customHeight="1" x14ac:dyDescent="0.25">
      <c r="A122" s="39"/>
      <c r="B122" s="231"/>
      <c r="C122" s="95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46"/>
        <v>0</v>
      </c>
      <c r="I122" s="10"/>
      <c r="J122" s="10"/>
      <c r="K122" s="201"/>
      <c r="L122" s="12">
        <f t="shared" si="39"/>
        <v>9.4</v>
      </c>
      <c r="M122" s="12">
        <f t="shared" si="40"/>
        <v>9.4</v>
      </c>
      <c r="N122" s="12">
        <f t="shared" si="41"/>
        <v>0</v>
      </c>
      <c r="O122" s="12">
        <f t="shared" si="42"/>
        <v>0</v>
      </c>
    </row>
    <row r="123" spans="1:15" ht="15" customHeight="1" x14ac:dyDescent="0.25">
      <c r="A123" s="39"/>
      <c r="B123" s="26"/>
      <c r="C123" s="95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46"/>
        <v>0</v>
      </c>
      <c r="I123" s="10"/>
      <c r="J123" s="10"/>
      <c r="K123" s="201"/>
      <c r="L123" s="12">
        <f t="shared" si="39"/>
        <v>1.8</v>
      </c>
      <c r="M123" s="12">
        <f t="shared" si="40"/>
        <v>1.8</v>
      </c>
      <c r="N123" s="12">
        <f t="shared" si="41"/>
        <v>0</v>
      </c>
      <c r="O123" s="12">
        <f t="shared" si="42"/>
        <v>0</v>
      </c>
    </row>
    <row r="124" spans="1:15" ht="15" customHeight="1" x14ac:dyDescent="0.25">
      <c r="A124" s="39"/>
      <c r="B124" s="26"/>
      <c r="C124" s="95" t="s">
        <v>22</v>
      </c>
      <c r="D124" s="16">
        <f>E124+G124</f>
        <v>18</v>
      </c>
      <c r="E124" s="16">
        <v>18</v>
      </c>
      <c r="F124" s="16"/>
      <c r="G124" s="16"/>
      <c r="H124" s="9">
        <f t="shared" si="46"/>
        <v>0</v>
      </c>
      <c r="I124" s="10"/>
      <c r="J124" s="10"/>
      <c r="K124" s="201"/>
      <c r="L124" s="12">
        <f t="shared" si="39"/>
        <v>18</v>
      </c>
      <c r="M124" s="12">
        <f t="shared" si="40"/>
        <v>18</v>
      </c>
      <c r="N124" s="12">
        <f t="shared" si="41"/>
        <v>0</v>
      </c>
      <c r="O124" s="12">
        <f t="shared" si="42"/>
        <v>0</v>
      </c>
    </row>
    <row r="125" spans="1:15" ht="15" customHeight="1" x14ac:dyDescent="0.25">
      <c r="A125" s="32" t="s">
        <v>91</v>
      </c>
      <c r="B125" s="35" t="s">
        <v>15</v>
      </c>
      <c r="C125" s="95"/>
      <c r="D125" s="16">
        <f t="shared" ref="D125:O125" si="52">SUM(D126:D128)</f>
        <v>21.9</v>
      </c>
      <c r="E125" s="16">
        <f t="shared" si="52"/>
        <v>21.9</v>
      </c>
      <c r="F125" s="16">
        <f t="shared" si="52"/>
        <v>0</v>
      </c>
      <c r="G125" s="16">
        <f t="shared" si="52"/>
        <v>0</v>
      </c>
      <c r="H125" s="10">
        <f t="shared" si="52"/>
        <v>0</v>
      </c>
      <c r="I125" s="10">
        <f t="shared" si="52"/>
        <v>0</v>
      </c>
      <c r="J125" s="10">
        <f t="shared" si="52"/>
        <v>0</v>
      </c>
      <c r="K125" s="201">
        <f t="shared" si="52"/>
        <v>0</v>
      </c>
      <c r="L125" s="12">
        <f t="shared" si="52"/>
        <v>21.9</v>
      </c>
      <c r="M125" s="12">
        <f t="shared" si="52"/>
        <v>21.9</v>
      </c>
      <c r="N125" s="12">
        <f t="shared" si="52"/>
        <v>0</v>
      </c>
      <c r="O125" s="12">
        <f t="shared" si="52"/>
        <v>0</v>
      </c>
    </row>
    <row r="126" spans="1:15" ht="15" customHeight="1" x14ac:dyDescent="0.25">
      <c r="A126" s="39"/>
      <c r="B126" s="231"/>
      <c r="C126" s="95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46"/>
        <v>0</v>
      </c>
      <c r="I126" s="10"/>
      <c r="J126" s="10"/>
      <c r="K126" s="201"/>
      <c r="L126" s="12">
        <f t="shared" si="39"/>
        <v>10.4</v>
      </c>
      <c r="M126" s="12">
        <f t="shared" si="40"/>
        <v>10.4</v>
      </c>
      <c r="N126" s="12">
        <f t="shared" si="41"/>
        <v>0</v>
      </c>
      <c r="O126" s="12">
        <f t="shared" si="42"/>
        <v>0</v>
      </c>
    </row>
    <row r="127" spans="1:15" ht="15" customHeight="1" x14ac:dyDescent="0.25">
      <c r="A127" s="39"/>
      <c r="B127" s="26"/>
      <c r="C127" s="95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46"/>
        <v>0</v>
      </c>
      <c r="I127" s="10"/>
      <c r="J127" s="10"/>
      <c r="K127" s="201"/>
      <c r="L127" s="12">
        <f t="shared" si="39"/>
        <v>1.3</v>
      </c>
      <c r="M127" s="12">
        <f t="shared" si="40"/>
        <v>1.3</v>
      </c>
      <c r="N127" s="12">
        <f t="shared" si="41"/>
        <v>0</v>
      </c>
      <c r="O127" s="12">
        <f t="shared" si="42"/>
        <v>0</v>
      </c>
    </row>
    <row r="128" spans="1:15" ht="15" customHeight="1" x14ac:dyDescent="0.25">
      <c r="A128" s="39"/>
      <c r="B128" s="26"/>
      <c r="C128" s="95" t="s">
        <v>22</v>
      </c>
      <c r="D128" s="16">
        <f>E128+G128</f>
        <v>10.199999999999999</v>
      </c>
      <c r="E128" s="16">
        <v>10.199999999999999</v>
      </c>
      <c r="F128" s="16"/>
      <c r="G128" s="16"/>
      <c r="H128" s="9">
        <f t="shared" si="46"/>
        <v>0</v>
      </c>
      <c r="I128" s="10"/>
      <c r="J128" s="10"/>
      <c r="K128" s="201"/>
      <c r="L128" s="12">
        <f t="shared" si="39"/>
        <v>10.199999999999999</v>
      </c>
      <c r="M128" s="12">
        <f t="shared" si="40"/>
        <v>10.199999999999999</v>
      </c>
      <c r="N128" s="12">
        <f t="shared" si="41"/>
        <v>0</v>
      </c>
      <c r="O128" s="12">
        <f t="shared" si="42"/>
        <v>0</v>
      </c>
    </row>
    <row r="129" spans="1:15" ht="15" customHeight="1" x14ac:dyDescent="0.25">
      <c r="A129" s="32" t="s">
        <v>92</v>
      </c>
      <c r="B129" s="233" t="s">
        <v>16</v>
      </c>
      <c r="C129" s="95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53">SUM(H130:H132)</f>
        <v>0</v>
      </c>
      <c r="I129" s="10">
        <f t="shared" si="53"/>
        <v>0</v>
      </c>
      <c r="J129" s="10">
        <f t="shared" si="53"/>
        <v>0</v>
      </c>
      <c r="K129" s="201">
        <f t="shared" si="53"/>
        <v>0</v>
      </c>
      <c r="L129" s="12">
        <f t="shared" si="53"/>
        <v>89.6</v>
      </c>
      <c r="M129" s="12">
        <f t="shared" si="53"/>
        <v>49.6</v>
      </c>
      <c r="N129" s="12">
        <f t="shared" si="53"/>
        <v>0</v>
      </c>
      <c r="O129" s="12">
        <f t="shared" si="53"/>
        <v>40</v>
      </c>
    </row>
    <row r="130" spans="1:15" ht="15" customHeight="1" x14ac:dyDescent="0.25">
      <c r="A130" s="39"/>
      <c r="B130" s="231"/>
      <c r="C130" s="95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46"/>
        <v>0</v>
      </c>
      <c r="I130" s="10"/>
      <c r="J130" s="10"/>
      <c r="K130" s="201"/>
      <c r="L130" s="12">
        <f t="shared" si="39"/>
        <v>16.100000000000001</v>
      </c>
      <c r="M130" s="12">
        <f t="shared" si="40"/>
        <v>16.100000000000001</v>
      </c>
      <c r="N130" s="12">
        <f t="shared" si="41"/>
        <v>0</v>
      </c>
      <c r="O130" s="12">
        <f t="shared" si="42"/>
        <v>0</v>
      </c>
    </row>
    <row r="131" spans="1:15" ht="15" customHeight="1" x14ac:dyDescent="0.25">
      <c r="A131" s="39"/>
      <c r="B131" s="234"/>
      <c r="C131" s="95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46"/>
        <v>0</v>
      </c>
      <c r="I131" s="10"/>
      <c r="J131" s="10"/>
      <c r="K131" s="201"/>
      <c r="L131" s="12">
        <f t="shared" si="39"/>
        <v>3.5</v>
      </c>
      <c r="M131" s="12">
        <f t="shared" si="40"/>
        <v>3.5</v>
      </c>
      <c r="N131" s="12">
        <f t="shared" si="41"/>
        <v>0</v>
      </c>
      <c r="O131" s="12">
        <f t="shared" si="42"/>
        <v>0</v>
      </c>
    </row>
    <row r="132" spans="1:15" ht="15" customHeight="1" x14ac:dyDescent="0.25">
      <c r="A132" s="39"/>
      <c r="B132" s="234"/>
      <c r="C132" s="95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46"/>
        <v>0</v>
      </c>
      <c r="I132" s="10"/>
      <c r="J132" s="10"/>
      <c r="K132" s="201"/>
      <c r="L132" s="12">
        <f t="shared" si="39"/>
        <v>70</v>
      </c>
      <c r="M132" s="12">
        <f t="shared" si="40"/>
        <v>30</v>
      </c>
      <c r="N132" s="12">
        <f t="shared" si="41"/>
        <v>0</v>
      </c>
      <c r="O132" s="12">
        <f t="shared" si="42"/>
        <v>40</v>
      </c>
    </row>
    <row r="133" spans="1:15" ht="15" customHeight="1" x14ac:dyDescent="0.25">
      <c r="A133" s="32" t="s">
        <v>93</v>
      </c>
      <c r="B133" s="35" t="s">
        <v>17</v>
      </c>
      <c r="C133" s="95"/>
      <c r="D133" s="16">
        <f>SUM(D134:D136)</f>
        <v>24.4</v>
      </c>
      <c r="E133" s="16">
        <f>SUM(E134:E136)</f>
        <v>24.4</v>
      </c>
      <c r="F133" s="16">
        <f>SUM(F134:F136)</f>
        <v>0</v>
      </c>
      <c r="G133" s="16">
        <f>SUM(G134:G136)</f>
        <v>0</v>
      </c>
      <c r="H133" s="10">
        <f t="shared" ref="H133:O133" si="54">SUM(H134:H136)</f>
        <v>0</v>
      </c>
      <c r="I133" s="10">
        <f t="shared" si="54"/>
        <v>0</v>
      </c>
      <c r="J133" s="10">
        <f t="shared" si="54"/>
        <v>0</v>
      </c>
      <c r="K133" s="201">
        <f t="shared" si="54"/>
        <v>0</v>
      </c>
      <c r="L133" s="12">
        <f t="shared" si="54"/>
        <v>24.4</v>
      </c>
      <c r="M133" s="12">
        <f t="shared" si="54"/>
        <v>24.4</v>
      </c>
      <c r="N133" s="12">
        <f t="shared" si="54"/>
        <v>0</v>
      </c>
      <c r="O133" s="12">
        <f t="shared" si="54"/>
        <v>0</v>
      </c>
    </row>
    <row r="134" spans="1:15" ht="15" customHeight="1" x14ac:dyDescent="0.25">
      <c r="A134" s="39"/>
      <c r="B134" s="231"/>
      <c r="C134" s="95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46"/>
        <v>0</v>
      </c>
      <c r="I134" s="10"/>
      <c r="J134" s="10"/>
      <c r="K134" s="201"/>
      <c r="L134" s="12">
        <f t="shared" si="39"/>
        <v>9.1</v>
      </c>
      <c r="M134" s="12">
        <f t="shared" si="40"/>
        <v>9.1</v>
      </c>
      <c r="N134" s="12">
        <f t="shared" si="41"/>
        <v>0</v>
      </c>
      <c r="O134" s="12">
        <f t="shared" si="42"/>
        <v>0</v>
      </c>
    </row>
    <row r="135" spans="1:15" ht="15" customHeight="1" x14ac:dyDescent="0.25">
      <c r="A135" s="39"/>
      <c r="B135" s="26"/>
      <c r="C135" s="95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46"/>
        <v>0</v>
      </c>
      <c r="I135" s="10"/>
      <c r="J135" s="10"/>
      <c r="K135" s="201"/>
      <c r="L135" s="12">
        <f t="shared" si="39"/>
        <v>1.8</v>
      </c>
      <c r="M135" s="12">
        <f t="shared" si="40"/>
        <v>1.8</v>
      </c>
      <c r="N135" s="12">
        <f t="shared" si="41"/>
        <v>0</v>
      </c>
      <c r="O135" s="12">
        <f t="shared" si="42"/>
        <v>0</v>
      </c>
    </row>
    <row r="136" spans="1:15" ht="15" customHeight="1" x14ac:dyDescent="0.25">
      <c r="A136" s="39"/>
      <c r="B136" s="26"/>
      <c r="C136" s="95" t="s">
        <v>22</v>
      </c>
      <c r="D136" s="16">
        <f>E136+G136</f>
        <v>13.5</v>
      </c>
      <c r="E136" s="16">
        <v>13.5</v>
      </c>
      <c r="F136" s="16"/>
      <c r="G136" s="16"/>
      <c r="H136" s="9">
        <f t="shared" si="46"/>
        <v>0</v>
      </c>
      <c r="I136" s="10"/>
      <c r="J136" s="10"/>
      <c r="K136" s="201"/>
      <c r="L136" s="12">
        <f t="shared" si="39"/>
        <v>13.5</v>
      </c>
      <c r="M136" s="12">
        <f t="shared" si="40"/>
        <v>13.5</v>
      </c>
      <c r="N136" s="12">
        <f t="shared" si="41"/>
        <v>0</v>
      </c>
      <c r="O136" s="12">
        <f t="shared" si="42"/>
        <v>0</v>
      </c>
    </row>
    <row r="137" spans="1:15" ht="15" customHeight="1" x14ac:dyDescent="0.25">
      <c r="A137" s="32" t="s">
        <v>94</v>
      </c>
      <c r="B137" s="35" t="s">
        <v>18</v>
      </c>
      <c r="C137" s="95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55">SUM(H138:H140)</f>
        <v>0</v>
      </c>
      <c r="I137" s="10">
        <f t="shared" si="55"/>
        <v>0</v>
      </c>
      <c r="J137" s="10">
        <f t="shared" si="55"/>
        <v>0</v>
      </c>
      <c r="K137" s="201">
        <f t="shared" si="55"/>
        <v>0</v>
      </c>
      <c r="L137" s="12">
        <f t="shared" si="55"/>
        <v>13.399999999999999</v>
      </c>
      <c r="M137" s="12">
        <f t="shared" si="55"/>
        <v>13.399999999999999</v>
      </c>
      <c r="N137" s="12">
        <f t="shared" si="55"/>
        <v>0</v>
      </c>
      <c r="O137" s="12">
        <f t="shared" si="55"/>
        <v>0</v>
      </c>
    </row>
    <row r="138" spans="1:15" ht="15" customHeight="1" x14ac:dyDescent="0.25">
      <c r="A138" s="39"/>
      <c r="B138" s="231"/>
      <c r="C138" s="95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46"/>
        <v>0</v>
      </c>
      <c r="I138" s="10"/>
      <c r="J138" s="10"/>
      <c r="K138" s="201"/>
      <c r="L138" s="12">
        <f t="shared" si="39"/>
        <v>6.1</v>
      </c>
      <c r="M138" s="12">
        <f t="shared" si="40"/>
        <v>6.1</v>
      </c>
      <c r="N138" s="12">
        <f t="shared" si="41"/>
        <v>0</v>
      </c>
      <c r="O138" s="12">
        <f t="shared" si="42"/>
        <v>0</v>
      </c>
    </row>
    <row r="139" spans="1:15" ht="15" customHeight="1" x14ac:dyDescent="0.25">
      <c r="A139" s="39"/>
      <c r="B139" s="26"/>
      <c r="C139" s="95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46"/>
        <v>0</v>
      </c>
      <c r="I139" s="10"/>
      <c r="J139" s="10"/>
      <c r="K139" s="201"/>
      <c r="L139" s="12">
        <f t="shared" si="39"/>
        <v>1.1000000000000001</v>
      </c>
      <c r="M139" s="12">
        <f t="shared" si="40"/>
        <v>1.1000000000000001</v>
      </c>
      <c r="N139" s="12">
        <f t="shared" si="41"/>
        <v>0</v>
      </c>
      <c r="O139" s="12">
        <f t="shared" si="42"/>
        <v>0</v>
      </c>
    </row>
    <row r="140" spans="1:15" ht="15" customHeight="1" x14ac:dyDescent="0.25">
      <c r="A140" s="39"/>
      <c r="B140" s="26"/>
      <c r="C140" s="95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46"/>
        <v>0</v>
      </c>
      <c r="I140" s="10"/>
      <c r="J140" s="10"/>
      <c r="K140" s="201"/>
      <c r="L140" s="12">
        <f t="shared" si="39"/>
        <v>6.2</v>
      </c>
      <c r="M140" s="12">
        <f t="shared" si="40"/>
        <v>6.2</v>
      </c>
      <c r="N140" s="12">
        <f t="shared" si="41"/>
        <v>0</v>
      </c>
      <c r="O140" s="12">
        <f t="shared" si="42"/>
        <v>0</v>
      </c>
    </row>
    <row r="141" spans="1:15" ht="15" customHeight="1" x14ac:dyDescent="0.25">
      <c r="A141" s="32" t="s">
        <v>95</v>
      </c>
      <c r="B141" s="29" t="s">
        <v>19</v>
      </c>
      <c r="C141" s="80"/>
      <c r="D141" s="16">
        <f>SUM(D142:D144)</f>
        <v>692.4</v>
      </c>
      <c r="E141" s="16">
        <f t="shared" ref="E141:O141" si="56">SUM(E142:E144)</f>
        <v>690.4</v>
      </c>
      <c r="F141" s="16">
        <f t="shared" si="56"/>
        <v>0</v>
      </c>
      <c r="G141" s="16">
        <f t="shared" si="56"/>
        <v>2</v>
      </c>
      <c r="H141" s="9">
        <f t="shared" si="56"/>
        <v>0</v>
      </c>
      <c r="I141" s="9">
        <f t="shared" si="56"/>
        <v>-5</v>
      </c>
      <c r="J141" s="10"/>
      <c r="K141" s="201">
        <f t="shared" si="56"/>
        <v>5</v>
      </c>
      <c r="L141" s="12">
        <f t="shared" si="56"/>
        <v>692.4</v>
      </c>
      <c r="M141" s="12">
        <f t="shared" si="56"/>
        <v>685.4</v>
      </c>
      <c r="N141" s="12">
        <f t="shared" si="56"/>
        <v>0</v>
      </c>
      <c r="O141" s="12">
        <f t="shared" si="56"/>
        <v>7</v>
      </c>
    </row>
    <row r="142" spans="1:15" ht="15" customHeight="1" x14ac:dyDescent="0.25">
      <c r="A142" s="39"/>
      <c r="B142" s="78"/>
      <c r="C142" s="95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201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39"/>
      <c r="B143" s="78"/>
      <c r="C143" s="80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46"/>
        <v>0</v>
      </c>
      <c r="I143" s="10"/>
      <c r="J143" s="10"/>
      <c r="K143" s="201"/>
      <c r="L143" s="12">
        <f t="shared" si="39"/>
        <v>229</v>
      </c>
      <c r="M143" s="12">
        <f t="shared" si="40"/>
        <v>229</v>
      </c>
      <c r="N143" s="12">
        <f t="shared" si="41"/>
        <v>0</v>
      </c>
      <c r="O143" s="12">
        <f t="shared" si="42"/>
        <v>0</v>
      </c>
    </row>
    <row r="144" spans="1:15" ht="15" customHeight="1" x14ac:dyDescent="0.25">
      <c r="A144" s="39"/>
      <c r="B144" s="78"/>
      <c r="C144" s="80" t="s">
        <v>22</v>
      </c>
      <c r="D144" s="16">
        <f>E144+G144</f>
        <v>460.4</v>
      </c>
      <c r="E144" s="16">
        <v>458.4</v>
      </c>
      <c r="F144" s="16"/>
      <c r="G144" s="16">
        <v>2</v>
      </c>
      <c r="H144" s="9">
        <f t="shared" si="46"/>
        <v>0</v>
      </c>
      <c r="I144" s="10">
        <v>-5</v>
      </c>
      <c r="J144" s="10"/>
      <c r="K144" s="201">
        <v>5</v>
      </c>
      <c r="L144" s="12">
        <f t="shared" si="39"/>
        <v>460.4</v>
      </c>
      <c r="M144" s="12">
        <f t="shared" si="40"/>
        <v>453.4</v>
      </c>
      <c r="N144" s="12">
        <f t="shared" si="41"/>
        <v>0</v>
      </c>
      <c r="O144" s="12">
        <f t="shared" si="42"/>
        <v>7</v>
      </c>
    </row>
    <row r="145" spans="1:15" ht="15.95" customHeight="1" x14ac:dyDescent="0.25">
      <c r="A145" s="53" t="s">
        <v>96</v>
      </c>
      <c r="B145" s="43" t="s">
        <v>167</v>
      </c>
      <c r="C145" s="25"/>
      <c r="D145" s="23">
        <f t="shared" ref="D145:O145" si="57">D93+D101+D105+D109+D113+D117+D121+D125+D129+D133+D137+D141</f>
        <v>3079.9</v>
      </c>
      <c r="E145" s="23">
        <f t="shared" si="57"/>
        <v>2863.5000000000005</v>
      </c>
      <c r="F145" s="23">
        <f t="shared" si="57"/>
        <v>51.1</v>
      </c>
      <c r="G145" s="23">
        <f t="shared" si="57"/>
        <v>216.4</v>
      </c>
      <c r="H145" s="24">
        <f t="shared" si="57"/>
        <v>0</v>
      </c>
      <c r="I145" s="24">
        <f t="shared" si="57"/>
        <v>-5.0999999999999996</v>
      </c>
      <c r="J145" s="24">
        <f t="shared" si="57"/>
        <v>0</v>
      </c>
      <c r="K145" s="249">
        <f t="shared" si="57"/>
        <v>5.0999999999999996</v>
      </c>
      <c r="L145" s="43">
        <f>M145+O145</f>
        <v>3079.9</v>
      </c>
      <c r="M145" s="21">
        <f t="shared" si="57"/>
        <v>2858.4</v>
      </c>
      <c r="N145" s="21">
        <f t="shared" si="57"/>
        <v>51.1</v>
      </c>
      <c r="O145" s="21">
        <f t="shared" si="57"/>
        <v>221.5</v>
      </c>
    </row>
    <row r="146" spans="1:15" ht="15.95" customHeight="1" x14ac:dyDescent="0.25">
      <c r="A146" s="13" t="s">
        <v>97</v>
      </c>
      <c r="B146" s="619" t="s">
        <v>60</v>
      </c>
      <c r="C146" s="620"/>
      <c r="D146" s="620"/>
      <c r="E146" s="620"/>
      <c r="F146" s="620"/>
      <c r="G146" s="620"/>
      <c r="H146" s="620"/>
      <c r="I146" s="620"/>
      <c r="J146" s="620"/>
      <c r="K146" s="620"/>
      <c r="L146" s="620"/>
      <c r="M146" s="620"/>
      <c r="N146" s="620"/>
      <c r="O146" s="621"/>
    </row>
    <row r="147" spans="1:15" ht="15" customHeight="1" x14ac:dyDescent="0.25">
      <c r="A147" s="5" t="s">
        <v>98</v>
      </c>
      <c r="B147" s="26" t="s">
        <v>20</v>
      </c>
      <c r="C147" s="7" t="s">
        <v>32</v>
      </c>
      <c r="D147" s="16">
        <f>E147+G147</f>
        <v>85.9</v>
      </c>
      <c r="E147" s="16">
        <v>85.9</v>
      </c>
      <c r="F147" s="16">
        <v>1</v>
      </c>
      <c r="G147" s="16"/>
      <c r="H147" s="9">
        <f t="shared" ref="H147" si="58">I147+K147</f>
        <v>0</v>
      </c>
      <c r="I147" s="10"/>
      <c r="J147" s="10"/>
      <c r="K147" s="201"/>
      <c r="L147" s="12">
        <f>M147+O147</f>
        <v>85.9</v>
      </c>
      <c r="M147" s="12">
        <f t="shared" ref="M147" si="59">E147+I147</f>
        <v>85.9</v>
      </c>
      <c r="N147" s="12">
        <f t="shared" ref="N147" si="60">F147+J147</f>
        <v>1</v>
      </c>
      <c r="O147" s="12">
        <f t="shared" ref="O147" si="61">G147+K147</f>
        <v>0</v>
      </c>
    </row>
    <row r="148" spans="1:15" ht="15" customHeight="1" x14ac:dyDescent="0.25">
      <c r="A148" s="5" t="s">
        <v>99</v>
      </c>
      <c r="B148" s="29" t="s">
        <v>67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201"/>
      <c r="L148" s="12">
        <f>M148+O148</f>
        <v>33.9</v>
      </c>
      <c r="M148" s="12">
        <f t="shared" ref="M148:O148" si="62">E148+I148</f>
        <v>33.9</v>
      </c>
      <c r="N148" s="12">
        <f t="shared" si="62"/>
        <v>33.1</v>
      </c>
      <c r="O148" s="12">
        <f t="shared" si="62"/>
        <v>0</v>
      </c>
    </row>
    <row r="149" spans="1:15" ht="15.95" customHeight="1" x14ac:dyDescent="0.25">
      <c r="A149" s="250" t="s">
        <v>100</v>
      </c>
      <c r="B149" s="238" t="s">
        <v>168</v>
      </c>
      <c r="C149" s="81"/>
      <c r="D149" s="71">
        <f t="shared" ref="D149:O149" si="63">D147+D148</f>
        <v>119.80000000000001</v>
      </c>
      <c r="E149" s="71">
        <f t="shared" si="63"/>
        <v>119.80000000000001</v>
      </c>
      <c r="F149" s="71">
        <f t="shared" si="63"/>
        <v>34.1</v>
      </c>
      <c r="G149" s="71">
        <f t="shared" si="63"/>
        <v>0</v>
      </c>
      <c r="H149" s="72">
        <f t="shared" si="63"/>
        <v>0</v>
      </c>
      <c r="I149" s="72">
        <f t="shared" si="63"/>
        <v>0</v>
      </c>
      <c r="J149" s="72">
        <f t="shared" si="63"/>
        <v>0</v>
      </c>
      <c r="K149" s="239">
        <f t="shared" si="63"/>
        <v>0</v>
      </c>
      <c r="L149" s="43">
        <f>M149+O149</f>
        <v>119.80000000000001</v>
      </c>
      <c r="M149" s="43">
        <f t="shared" si="63"/>
        <v>119.80000000000001</v>
      </c>
      <c r="N149" s="43">
        <f t="shared" si="63"/>
        <v>34.1</v>
      </c>
      <c r="O149" s="43">
        <f t="shared" si="63"/>
        <v>0</v>
      </c>
    </row>
    <row r="150" spans="1:15" ht="15.95" customHeight="1" x14ac:dyDescent="0.25">
      <c r="A150" s="13" t="s">
        <v>101</v>
      </c>
      <c r="B150" s="619" t="s">
        <v>163</v>
      </c>
      <c r="C150" s="620"/>
      <c r="D150" s="620"/>
      <c r="E150" s="620"/>
      <c r="F150" s="620"/>
      <c r="G150" s="620"/>
      <c r="H150" s="620"/>
      <c r="I150" s="620"/>
      <c r="J150" s="620"/>
      <c r="K150" s="620"/>
      <c r="L150" s="620"/>
      <c r="M150" s="620"/>
      <c r="N150" s="620"/>
      <c r="O150" s="621"/>
    </row>
    <row r="151" spans="1:15" ht="15" customHeight="1" x14ac:dyDescent="0.25">
      <c r="A151" s="5" t="s">
        <v>102</v>
      </c>
      <c r="B151" s="146" t="s">
        <v>20</v>
      </c>
      <c r="C151" s="79"/>
      <c r="D151" s="16">
        <f>SUM(D152:D153)</f>
        <v>751.30000000000007</v>
      </c>
      <c r="E151" s="16">
        <f>SUM(E152:E153)</f>
        <v>643.20000000000005</v>
      </c>
      <c r="F151" s="16">
        <f>SUM(F152:F153)</f>
        <v>159.9</v>
      </c>
      <c r="G151" s="16">
        <f>SUM(G152:G153)</f>
        <v>108.1</v>
      </c>
      <c r="H151" s="10">
        <f t="shared" ref="H151:O151" si="64">SUM(H152:H153)</f>
        <v>25.999999999999993</v>
      </c>
      <c r="I151" s="10">
        <f t="shared" si="64"/>
        <v>-46.1</v>
      </c>
      <c r="J151" s="10">
        <f t="shared" si="64"/>
        <v>-4.2</v>
      </c>
      <c r="K151" s="201">
        <f t="shared" si="64"/>
        <v>72.099999999999994</v>
      </c>
      <c r="L151" s="11">
        <f t="shared" si="64"/>
        <v>777.3</v>
      </c>
      <c r="M151" s="11">
        <f t="shared" si="64"/>
        <v>597.1</v>
      </c>
      <c r="N151" s="11">
        <f t="shared" si="64"/>
        <v>155.70000000000002</v>
      </c>
      <c r="O151" s="11">
        <f t="shared" si="64"/>
        <v>180.2</v>
      </c>
    </row>
    <row r="152" spans="1:15" ht="15" customHeight="1" x14ac:dyDescent="0.25">
      <c r="A152" s="19"/>
      <c r="B152" s="146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65">I152+K152</f>
        <v>0</v>
      </c>
      <c r="I152" s="10"/>
      <c r="J152" s="10"/>
      <c r="K152" s="201"/>
      <c r="L152" s="12">
        <f t="shared" ref="L152" si="66">M152+O152</f>
        <v>18</v>
      </c>
      <c r="M152" s="12">
        <f t="shared" ref="M152" si="67">E152+I152</f>
        <v>18</v>
      </c>
      <c r="N152" s="12">
        <f t="shared" ref="N152" si="68">F152+J152</f>
        <v>3.3</v>
      </c>
      <c r="O152" s="12">
        <f t="shared" ref="O152" si="69">G152+K152</f>
        <v>0</v>
      </c>
    </row>
    <row r="153" spans="1:15" ht="15.75" customHeight="1" x14ac:dyDescent="0.25">
      <c r="A153" s="19"/>
      <c r="B153" s="146"/>
      <c r="C153" s="30" t="s">
        <v>49</v>
      </c>
      <c r="D153" s="16">
        <f>E153+G153</f>
        <v>733.30000000000007</v>
      </c>
      <c r="E153" s="16">
        <v>625.20000000000005</v>
      </c>
      <c r="F153" s="16">
        <v>156.6</v>
      </c>
      <c r="G153" s="16">
        <v>108.1</v>
      </c>
      <c r="H153" s="9">
        <f t="shared" si="65"/>
        <v>25.999999999999993</v>
      </c>
      <c r="I153" s="10">
        <v>-46.1</v>
      </c>
      <c r="J153" s="10">
        <v>-4.2</v>
      </c>
      <c r="K153" s="10">
        <v>72.099999999999994</v>
      </c>
      <c r="L153" s="12">
        <f t="shared" ref="L153" si="70">M153+O153</f>
        <v>759.3</v>
      </c>
      <c r="M153" s="12">
        <f t="shared" ref="M153" si="71">E153+I153</f>
        <v>579.1</v>
      </c>
      <c r="N153" s="12">
        <f t="shared" ref="N153" si="72">F153+J153</f>
        <v>152.4</v>
      </c>
      <c r="O153" s="12">
        <f t="shared" ref="O153" si="73">G153+K153</f>
        <v>180.2</v>
      </c>
    </row>
    <row r="154" spans="1:15" x14ac:dyDescent="0.25">
      <c r="A154" s="13" t="s">
        <v>103</v>
      </c>
      <c r="B154" s="14" t="s">
        <v>53</v>
      </c>
      <c r="C154" s="30" t="s">
        <v>49</v>
      </c>
      <c r="D154" s="16">
        <f t="shared" ref="D154:D183" si="74">E154+G154</f>
        <v>361.1</v>
      </c>
      <c r="E154" s="16">
        <v>361.1</v>
      </c>
      <c r="F154" s="16">
        <v>298.7</v>
      </c>
      <c r="G154" s="16"/>
      <c r="H154" s="10">
        <f t="shared" si="65"/>
        <v>0</v>
      </c>
      <c r="I154" s="10"/>
      <c r="J154" s="10"/>
      <c r="K154" s="10"/>
      <c r="L154" s="12">
        <f t="shared" ref="L154:L183" si="75">M154+O154</f>
        <v>361.1</v>
      </c>
      <c r="M154" s="12">
        <f t="shared" ref="M154:M183" si="76">E154+I154</f>
        <v>361.1</v>
      </c>
      <c r="N154" s="12">
        <f t="shared" ref="N154:N183" si="77">F154+J154</f>
        <v>298.7</v>
      </c>
      <c r="O154" s="12">
        <f t="shared" ref="O154:O182" si="78">G154+K154</f>
        <v>0</v>
      </c>
    </row>
    <row r="155" spans="1:15" ht="15" customHeight="1" x14ac:dyDescent="0.25">
      <c r="A155" s="13" t="s">
        <v>104</v>
      </c>
      <c r="B155" s="12" t="s">
        <v>33</v>
      </c>
      <c r="C155" s="30" t="s">
        <v>49</v>
      </c>
      <c r="D155" s="16">
        <f t="shared" si="74"/>
        <v>141.69999999999999</v>
      </c>
      <c r="E155" s="16">
        <v>141.69999999999999</v>
      </c>
      <c r="F155" s="16">
        <v>107.7</v>
      </c>
      <c r="G155" s="16"/>
      <c r="H155" s="10">
        <f t="shared" si="65"/>
        <v>0</v>
      </c>
      <c r="I155" s="10"/>
      <c r="J155" s="10"/>
      <c r="K155" s="10"/>
      <c r="L155" s="12">
        <f t="shared" si="75"/>
        <v>141.69999999999999</v>
      </c>
      <c r="M155" s="12">
        <f t="shared" si="76"/>
        <v>141.69999999999999</v>
      </c>
      <c r="N155" s="12">
        <f t="shared" si="77"/>
        <v>107.7</v>
      </c>
      <c r="O155" s="12">
        <f t="shared" si="78"/>
        <v>0</v>
      </c>
    </row>
    <row r="156" spans="1:15" ht="15" customHeight="1" x14ac:dyDescent="0.25">
      <c r="A156" s="13" t="s">
        <v>105</v>
      </c>
      <c r="B156" s="12" t="s">
        <v>152</v>
      </c>
      <c r="C156" s="30" t="s">
        <v>49</v>
      </c>
      <c r="D156" s="16">
        <f t="shared" si="74"/>
        <v>197.2</v>
      </c>
      <c r="E156" s="16">
        <v>197.2</v>
      </c>
      <c r="F156" s="16">
        <v>136</v>
      </c>
      <c r="G156" s="16"/>
      <c r="H156" s="10">
        <f t="shared" si="65"/>
        <v>0</v>
      </c>
      <c r="I156" s="10"/>
      <c r="J156" s="10"/>
      <c r="K156" s="10"/>
      <c r="L156" s="12">
        <f t="shared" si="75"/>
        <v>197.2</v>
      </c>
      <c r="M156" s="12">
        <f t="shared" si="76"/>
        <v>197.2</v>
      </c>
      <c r="N156" s="12">
        <f t="shared" si="77"/>
        <v>136</v>
      </c>
      <c r="O156" s="12">
        <f t="shared" si="78"/>
        <v>0</v>
      </c>
    </row>
    <row r="157" spans="1:15" ht="15" customHeight="1" x14ac:dyDescent="0.25">
      <c r="A157" s="13" t="s">
        <v>106</v>
      </c>
      <c r="B157" s="12" t="s">
        <v>328</v>
      </c>
      <c r="C157" s="30" t="s">
        <v>49</v>
      </c>
      <c r="D157" s="16">
        <f t="shared" si="74"/>
        <v>231.9</v>
      </c>
      <c r="E157" s="16">
        <v>231.9</v>
      </c>
      <c r="F157" s="16">
        <v>184.1</v>
      </c>
      <c r="G157" s="16"/>
      <c r="H157" s="10">
        <f t="shared" si="65"/>
        <v>0</v>
      </c>
      <c r="I157" s="10"/>
      <c r="J157" s="10"/>
      <c r="K157" s="10"/>
      <c r="L157" s="12">
        <f t="shared" si="75"/>
        <v>231.9</v>
      </c>
      <c r="M157" s="12">
        <f t="shared" si="76"/>
        <v>231.9</v>
      </c>
      <c r="N157" s="12">
        <f t="shared" si="77"/>
        <v>184.1</v>
      </c>
      <c r="O157" s="12">
        <f t="shared" si="78"/>
        <v>0</v>
      </c>
    </row>
    <row r="158" spans="1:15" ht="15" customHeight="1" x14ac:dyDescent="0.25">
      <c r="A158" s="13" t="s">
        <v>148</v>
      </c>
      <c r="B158" s="12" t="s">
        <v>145</v>
      </c>
      <c r="C158" s="30" t="s">
        <v>49</v>
      </c>
      <c r="D158" s="16">
        <f t="shared" si="74"/>
        <v>102</v>
      </c>
      <c r="E158" s="16">
        <v>102</v>
      </c>
      <c r="F158" s="16">
        <v>82.6</v>
      </c>
      <c r="G158" s="16"/>
      <c r="H158" s="10">
        <f t="shared" si="65"/>
        <v>0</v>
      </c>
      <c r="I158" s="10"/>
      <c r="J158" s="10">
        <v>-11.4</v>
      </c>
      <c r="K158" s="10"/>
      <c r="L158" s="12">
        <f t="shared" si="75"/>
        <v>102</v>
      </c>
      <c r="M158" s="12">
        <f t="shared" si="76"/>
        <v>102</v>
      </c>
      <c r="N158" s="12">
        <f t="shared" si="77"/>
        <v>71.199999999999989</v>
      </c>
      <c r="O158" s="12">
        <f t="shared" si="78"/>
        <v>0</v>
      </c>
    </row>
    <row r="159" spans="1:15" ht="15" customHeight="1" x14ac:dyDescent="0.25">
      <c r="A159" s="13" t="s">
        <v>149</v>
      </c>
      <c r="B159" s="258" t="s">
        <v>295</v>
      </c>
      <c r="C159" s="30" t="s">
        <v>49</v>
      </c>
      <c r="D159" s="16">
        <f t="shared" si="74"/>
        <v>392.8</v>
      </c>
      <c r="E159" s="16">
        <v>392.8</v>
      </c>
      <c r="F159" s="16">
        <v>303.2</v>
      </c>
      <c r="G159" s="16"/>
      <c r="H159" s="10">
        <f t="shared" si="65"/>
        <v>-18.5</v>
      </c>
      <c r="I159" s="10">
        <v>-18.5</v>
      </c>
      <c r="J159" s="10"/>
      <c r="K159" s="10"/>
      <c r="L159" s="12">
        <f t="shared" si="75"/>
        <v>374.3</v>
      </c>
      <c r="M159" s="12">
        <f t="shared" si="76"/>
        <v>374.3</v>
      </c>
      <c r="N159" s="12">
        <f t="shared" si="77"/>
        <v>303.2</v>
      </c>
      <c r="O159" s="12">
        <f t="shared" si="78"/>
        <v>0</v>
      </c>
    </row>
    <row r="160" spans="1:15" ht="16.5" customHeight="1" x14ac:dyDescent="0.25">
      <c r="A160" s="13" t="s">
        <v>107</v>
      </c>
      <c r="B160" s="12" t="s">
        <v>329</v>
      </c>
      <c r="C160" s="30" t="s">
        <v>49</v>
      </c>
      <c r="D160" s="16">
        <f t="shared" si="74"/>
        <v>286.39999999999998</v>
      </c>
      <c r="E160" s="16">
        <v>286.39999999999998</v>
      </c>
      <c r="F160" s="16">
        <v>190.3</v>
      </c>
      <c r="G160" s="16"/>
      <c r="H160" s="10">
        <f t="shared" si="65"/>
        <v>0</v>
      </c>
      <c r="I160" s="10"/>
      <c r="J160" s="10">
        <v>-1.3</v>
      </c>
      <c r="K160" s="10"/>
      <c r="L160" s="12">
        <f t="shared" si="75"/>
        <v>286.39999999999998</v>
      </c>
      <c r="M160" s="12">
        <f t="shared" si="76"/>
        <v>286.39999999999998</v>
      </c>
      <c r="N160" s="12">
        <f t="shared" si="77"/>
        <v>189</v>
      </c>
      <c r="O160" s="12">
        <f t="shared" si="78"/>
        <v>0</v>
      </c>
    </row>
    <row r="161" spans="1:17" ht="16.5" customHeight="1" x14ac:dyDescent="0.25">
      <c r="A161" s="13" t="s">
        <v>150</v>
      </c>
      <c r="B161" s="12" t="s">
        <v>330</v>
      </c>
      <c r="C161" s="30" t="s">
        <v>49</v>
      </c>
      <c r="D161" s="16">
        <f t="shared" si="74"/>
        <v>462.5</v>
      </c>
      <c r="E161" s="16">
        <v>462.5</v>
      </c>
      <c r="F161" s="16">
        <v>356.2</v>
      </c>
      <c r="G161" s="16"/>
      <c r="H161" s="10">
        <f t="shared" si="65"/>
        <v>0</v>
      </c>
      <c r="I161" s="10"/>
      <c r="J161" s="10">
        <v>-3.5</v>
      </c>
      <c r="K161" s="10"/>
      <c r="L161" s="12">
        <f t="shared" si="75"/>
        <v>462.5</v>
      </c>
      <c r="M161" s="12">
        <f t="shared" si="76"/>
        <v>462.5</v>
      </c>
      <c r="N161" s="12">
        <f t="shared" si="77"/>
        <v>352.7</v>
      </c>
      <c r="O161" s="12">
        <f t="shared" si="78"/>
        <v>0</v>
      </c>
    </row>
    <row r="162" spans="1:17" ht="15" customHeight="1" x14ac:dyDescent="0.25">
      <c r="A162" s="13" t="s">
        <v>151</v>
      </c>
      <c r="B162" s="12" t="s">
        <v>331</v>
      </c>
      <c r="C162" s="30" t="s">
        <v>49</v>
      </c>
      <c r="D162" s="16">
        <f t="shared" si="74"/>
        <v>182.7</v>
      </c>
      <c r="E162" s="16">
        <v>182.7</v>
      </c>
      <c r="F162" s="16">
        <v>137.5</v>
      </c>
      <c r="G162" s="16"/>
      <c r="H162" s="10">
        <f t="shared" si="65"/>
        <v>0</v>
      </c>
      <c r="I162" s="10"/>
      <c r="J162" s="10">
        <v>-1.5</v>
      </c>
      <c r="K162" s="10"/>
      <c r="L162" s="12">
        <f t="shared" si="75"/>
        <v>182.7</v>
      </c>
      <c r="M162" s="12">
        <f t="shared" si="76"/>
        <v>182.7</v>
      </c>
      <c r="N162" s="12">
        <f t="shared" si="77"/>
        <v>136</v>
      </c>
      <c r="O162" s="12">
        <f t="shared" si="78"/>
        <v>0</v>
      </c>
    </row>
    <row r="163" spans="1:17" ht="15" customHeight="1" x14ac:dyDescent="0.25">
      <c r="A163" s="13" t="s">
        <v>108</v>
      </c>
      <c r="B163" s="12" t="s">
        <v>314</v>
      </c>
      <c r="C163" s="30" t="s">
        <v>49</v>
      </c>
      <c r="D163" s="16">
        <f t="shared" si="74"/>
        <v>200</v>
      </c>
      <c r="E163" s="16">
        <v>200</v>
      </c>
      <c r="F163" s="16">
        <v>146.80000000000001</v>
      </c>
      <c r="G163" s="16"/>
      <c r="H163" s="10">
        <f t="shared" si="65"/>
        <v>0</v>
      </c>
      <c r="I163" s="10"/>
      <c r="J163" s="10">
        <v>-1.3</v>
      </c>
      <c r="K163" s="10"/>
      <c r="L163" s="12">
        <f t="shared" si="75"/>
        <v>200</v>
      </c>
      <c r="M163" s="12">
        <f t="shared" si="76"/>
        <v>200</v>
      </c>
      <c r="N163" s="12">
        <f t="shared" si="77"/>
        <v>145.5</v>
      </c>
      <c r="O163" s="12">
        <f t="shared" si="78"/>
        <v>0</v>
      </c>
    </row>
    <row r="164" spans="1:17" ht="15" customHeight="1" x14ac:dyDescent="0.25">
      <c r="A164" s="13" t="s">
        <v>109</v>
      </c>
      <c r="B164" s="197" t="s">
        <v>44</v>
      </c>
      <c r="C164" s="30" t="s">
        <v>49</v>
      </c>
      <c r="D164" s="16">
        <f t="shared" si="74"/>
        <v>142.4</v>
      </c>
      <c r="E164" s="16">
        <v>142.4</v>
      </c>
      <c r="F164" s="16">
        <v>118.9</v>
      </c>
      <c r="G164" s="16"/>
      <c r="H164" s="10">
        <f t="shared" si="65"/>
        <v>0</v>
      </c>
      <c r="I164" s="10"/>
      <c r="J164" s="10">
        <v>-14.1</v>
      </c>
      <c r="K164" s="10"/>
      <c r="L164" s="12">
        <f t="shared" si="75"/>
        <v>142.4</v>
      </c>
      <c r="M164" s="12">
        <f t="shared" si="76"/>
        <v>142.4</v>
      </c>
      <c r="N164" s="12">
        <f t="shared" si="77"/>
        <v>104.80000000000001</v>
      </c>
      <c r="O164" s="12">
        <f t="shared" si="78"/>
        <v>0</v>
      </c>
    </row>
    <row r="165" spans="1:17" ht="15" customHeight="1" x14ac:dyDescent="0.25">
      <c r="A165" s="13" t="s">
        <v>110</v>
      </c>
      <c r="B165" s="12" t="s">
        <v>157</v>
      </c>
      <c r="C165" s="30" t="s">
        <v>49</v>
      </c>
      <c r="D165" s="16">
        <f t="shared" si="74"/>
        <v>185.9</v>
      </c>
      <c r="E165" s="16">
        <v>185.9</v>
      </c>
      <c r="F165" s="16">
        <v>148.80000000000001</v>
      </c>
      <c r="G165" s="16"/>
      <c r="H165" s="10">
        <f t="shared" si="65"/>
        <v>0</v>
      </c>
      <c r="I165" s="10"/>
      <c r="J165" s="10"/>
      <c r="K165" s="10"/>
      <c r="L165" s="12">
        <f t="shared" si="75"/>
        <v>185.9</v>
      </c>
      <c r="M165" s="12">
        <f t="shared" si="76"/>
        <v>185.9</v>
      </c>
      <c r="N165" s="12">
        <f t="shared" si="77"/>
        <v>148.80000000000001</v>
      </c>
      <c r="O165" s="12">
        <f t="shared" si="78"/>
        <v>0</v>
      </c>
    </row>
    <row r="166" spans="1:17" ht="15" customHeight="1" x14ac:dyDescent="0.25">
      <c r="A166" s="13" t="s">
        <v>111</v>
      </c>
      <c r="B166" s="12" t="s">
        <v>42</v>
      </c>
      <c r="C166" s="30" t="s">
        <v>49</v>
      </c>
      <c r="D166" s="16">
        <f t="shared" si="74"/>
        <v>176.5</v>
      </c>
      <c r="E166" s="16">
        <v>176.5</v>
      </c>
      <c r="F166" s="16">
        <v>147.6</v>
      </c>
      <c r="G166" s="16"/>
      <c r="H166" s="10">
        <f t="shared" si="65"/>
        <v>0</v>
      </c>
      <c r="I166" s="10"/>
      <c r="J166" s="10"/>
      <c r="K166" s="10"/>
      <c r="L166" s="12">
        <f t="shared" si="75"/>
        <v>176.5</v>
      </c>
      <c r="M166" s="12">
        <f t="shared" si="76"/>
        <v>176.5</v>
      </c>
      <c r="N166" s="12">
        <f t="shared" si="77"/>
        <v>147.6</v>
      </c>
      <c r="O166" s="12">
        <f t="shared" si="78"/>
        <v>0</v>
      </c>
    </row>
    <row r="167" spans="1:17" ht="15" customHeight="1" x14ac:dyDescent="0.25">
      <c r="A167" s="13" t="s">
        <v>112</v>
      </c>
      <c r="B167" s="197" t="s">
        <v>45</v>
      </c>
      <c r="C167" s="30" t="s">
        <v>49</v>
      </c>
      <c r="D167" s="16">
        <f t="shared" si="74"/>
        <v>128.4</v>
      </c>
      <c r="E167" s="16">
        <v>128.4</v>
      </c>
      <c r="F167" s="16">
        <v>103.4</v>
      </c>
      <c r="G167" s="16"/>
      <c r="H167" s="10">
        <f t="shared" si="65"/>
        <v>0</v>
      </c>
      <c r="I167" s="10"/>
      <c r="J167" s="10"/>
      <c r="K167" s="10"/>
      <c r="L167" s="12">
        <f t="shared" si="75"/>
        <v>128.4</v>
      </c>
      <c r="M167" s="12">
        <f t="shared" si="76"/>
        <v>128.4</v>
      </c>
      <c r="N167" s="12">
        <f t="shared" si="77"/>
        <v>103.4</v>
      </c>
      <c r="O167" s="12">
        <f t="shared" si="78"/>
        <v>0</v>
      </c>
    </row>
    <row r="168" spans="1:17" ht="15" customHeight="1" x14ac:dyDescent="0.25">
      <c r="A168" s="13" t="s">
        <v>158</v>
      </c>
      <c r="B168" s="12" t="s">
        <v>40</v>
      </c>
      <c r="C168" s="30" t="s">
        <v>49</v>
      </c>
      <c r="D168" s="16">
        <f t="shared" si="74"/>
        <v>204</v>
      </c>
      <c r="E168" s="16">
        <v>204</v>
      </c>
      <c r="F168" s="16">
        <v>156.80000000000001</v>
      </c>
      <c r="G168" s="16"/>
      <c r="H168" s="10">
        <f t="shared" si="65"/>
        <v>-12</v>
      </c>
      <c r="I168" s="10">
        <v>-12</v>
      </c>
      <c r="J168" s="10">
        <v>-0.6</v>
      </c>
      <c r="K168" s="10"/>
      <c r="L168" s="12">
        <f t="shared" si="75"/>
        <v>192</v>
      </c>
      <c r="M168" s="12">
        <f t="shared" si="76"/>
        <v>192</v>
      </c>
      <c r="N168" s="12">
        <f t="shared" si="77"/>
        <v>156.20000000000002</v>
      </c>
      <c r="O168" s="12">
        <f t="shared" si="78"/>
        <v>0</v>
      </c>
    </row>
    <row r="169" spans="1:17" ht="15" customHeight="1" x14ac:dyDescent="0.25">
      <c r="A169" s="13" t="s">
        <v>113</v>
      </c>
      <c r="B169" s="259" t="s">
        <v>316</v>
      </c>
      <c r="C169" s="30" t="s">
        <v>49</v>
      </c>
      <c r="D169" s="16">
        <f t="shared" si="74"/>
        <v>146.80000000000001</v>
      </c>
      <c r="E169" s="16">
        <v>146.80000000000001</v>
      </c>
      <c r="F169" s="16">
        <v>121.9</v>
      </c>
      <c r="G169" s="16"/>
      <c r="H169" s="10">
        <f t="shared" si="65"/>
        <v>0</v>
      </c>
      <c r="I169" s="10"/>
      <c r="J169" s="10"/>
      <c r="K169" s="10"/>
      <c r="L169" s="12">
        <f t="shared" si="75"/>
        <v>146.80000000000001</v>
      </c>
      <c r="M169" s="12">
        <f t="shared" si="76"/>
        <v>146.80000000000001</v>
      </c>
      <c r="N169" s="12">
        <f t="shared" si="77"/>
        <v>121.9</v>
      </c>
      <c r="O169" s="12">
        <f t="shared" si="78"/>
        <v>0</v>
      </c>
    </row>
    <row r="170" spans="1:17" ht="15" customHeight="1" x14ac:dyDescent="0.25">
      <c r="A170" s="13" t="s">
        <v>114</v>
      </c>
      <c r="B170" s="91" t="s">
        <v>430</v>
      </c>
      <c r="C170" s="30" t="s">
        <v>49</v>
      </c>
      <c r="D170" s="16">
        <f t="shared" si="74"/>
        <v>98.7</v>
      </c>
      <c r="E170" s="16">
        <v>98.7</v>
      </c>
      <c r="F170" s="16">
        <v>75.900000000000006</v>
      </c>
      <c r="G170" s="16"/>
      <c r="H170" s="10">
        <f t="shared" si="65"/>
        <v>0</v>
      </c>
      <c r="I170" s="10"/>
      <c r="J170" s="10"/>
      <c r="K170" s="10"/>
      <c r="L170" s="12">
        <f t="shared" si="75"/>
        <v>98.7</v>
      </c>
      <c r="M170" s="12">
        <f t="shared" si="76"/>
        <v>98.7</v>
      </c>
      <c r="N170" s="12">
        <f t="shared" si="77"/>
        <v>75.900000000000006</v>
      </c>
      <c r="O170" s="12">
        <f t="shared" si="78"/>
        <v>0</v>
      </c>
    </row>
    <row r="171" spans="1:17" ht="15" customHeight="1" x14ac:dyDescent="0.25">
      <c r="A171" s="13" t="s">
        <v>115</v>
      </c>
      <c r="B171" s="29" t="s">
        <v>384</v>
      </c>
      <c r="C171" s="30" t="s">
        <v>49</v>
      </c>
      <c r="D171" s="16">
        <f t="shared" si="74"/>
        <v>179.79999999999998</v>
      </c>
      <c r="E171" s="16">
        <v>170.2</v>
      </c>
      <c r="F171" s="16">
        <v>138.30000000000001</v>
      </c>
      <c r="G171" s="16">
        <v>9.6</v>
      </c>
      <c r="H171" s="10">
        <f t="shared" si="65"/>
        <v>0</v>
      </c>
      <c r="I171" s="10">
        <v>9.6</v>
      </c>
      <c r="J171" s="10"/>
      <c r="K171" s="10">
        <v>-9.6</v>
      </c>
      <c r="L171" s="12">
        <f t="shared" si="75"/>
        <v>179.79999999999998</v>
      </c>
      <c r="M171" s="12">
        <f t="shared" si="76"/>
        <v>179.79999999999998</v>
      </c>
      <c r="N171" s="12">
        <f t="shared" si="77"/>
        <v>138.30000000000001</v>
      </c>
      <c r="O171" s="12">
        <f t="shared" si="78"/>
        <v>0</v>
      </c>
    </row>
    <row r="172" spans="1:17" ht="15" customHeight="1" x14ac:dyDescent="0.25">
      <c r="A172" s="13" t="s">
        <v>116</v>
      </c>
      <c r="B172" s="12" t="s">
        <v>146</v>
      </c>
      <c r="C172" s="30" t="s">
        <v>49</v>
      </c>
      <c r="D172" s="16">
        <f t="shared" si="74"/>
        <v>354.6</v>
      </c>
      <c r="E172" s="16">
        <v>354.6</v>
      </c>
      <c r="F172" s="16">
        <v>288.39999999999998</v>
      </c>
      <c r="G172" s="16"/>
      <c r="H172" s="10">
        <f t="shared" si="65"/>
        <v>4.5</v>
      </c>
      <c r="I172" s="10">
        <v>4.5</v>
      </c>
      <c r="J172" s="10"/>
      <c r="K172" s="10"/>
      <c r="L172" s="12">
        <f t="shared" si="75"/>
        <v>359.1</v>
      </c>
      <c r="M172" s="12">
        <f t="shared" si="76"/>
        <v>359.1</v>
      </c>
      <c r="N172" s="12">
        <f t="shared" si="77"/>
        <v>288.39999999999998</v>
      </c>
      <c r="O172" s="12">
        <f t="shared" si="78"/>
        <v>0</v>
      </c>
    </row>
    <row r="173" spans="1:17" ht="15" customHeight="1" x14ac:dyDescent="0.25">
      <c r="A173" s="13" t="s">
        <v>117</v>
      </c>
      <c r="B173" s="12" t="s">
        <v>34</v>
      </c>
      <c r="C173" s="30" t="s">
        <v>49</v>
      </c>
      <c r="D173" s="16">
        <f t="shared" si="74"/>
        <v>210.2</v>
      </c>
      <c r="E173" s="16">
        <v>210.2</v>
      </c>
      <c r="F173" s="16">
        <v>172.2</v>
      </c>
      <c r="G173" s="16"/>
      <c r="H173" s="10">
        <f t="shared" si="65"/>
        <v>0</v>
      </c>
      <c r="I173" s="10"/>
      <c r="J173" s="10"/>
      <c r="K173" s="10"/>
      <c r="L173" s="12">
        <f t="shared" si="75"/>
        <v>210.2</v>
      </c>
      <c r="M173" s="12">
        <f t="shared" si="76"/>
        <v>210.2</v>
      </c>
      <c r="N173" s="12">
        <f t="shared" si="77"/>
        <v>172.2</v>
      </c>
      <c r="O173" s="12">
        <f t="shared" si="78"/>
        <v>0</v>
      </c>
    </row>
    <row r="174" spans="1:17" ht="15" customHeight="1" x14ac:dyDescent="0.25">
      <c r="A174" s="13" t="s">
        <v>154</v>
      </c>
      <c r="B174" s="12" t="s">
        <v>36</v>
      </c>
      <c r="C174" s="30" t="s">
        <v>49</v>
      </c>
      <c r="D174" s="16">
        <f t="shared" si="74"/>
        <v>224.3</v>
      </c>
      <c r="E174" s="16">
        <v>224.3</v>
      </c>
      <c r="F174" s="16">
        <v>180.2</v>
      </c>
      <c r="G174" s="16"/>
      <c r="H174" s="10">
        <f t="shared" si="65"/>
        <v>0</v>
      </c>
      <c r="I174" s="10"/>
      <c r="J174" s="10"/>
      <c r="K174" s="10"/>
      <c r="L174" s="12">
        <f t="shared" si="75"/>
        <v>224.3</v>
      </c>
      <c r="M174" s="12">
        <f t="shared" si="76"/>
        <v>224.3</v>
      </c>
      <c r="N174" s="12">
        <f t="shared" si="77"/>
        <v>180.2</v>
      </c>
      <c r="O174" s="12">
        <f t="shared" si="78"/>
        <v>0</v>
      </c>
      <c r="P174" s="36"/>
      <c r="Q174" s="36"/>
    </row>
    <row r="175" spans="1:17" ht="15" customHeight="1" x14ac:dyDescent="0.25">
      <c r="A175" s="13" t="s">
        <v>118</v>
      </c>
      <c r="B175" s="12" t="s">
        <v>38</v>
      </c>
      <c r="C175" s="30" t="s">
        <v>49</v>
      </c>
      <c r="D175" s="16">
        <f t="shared" si="74"/>
        <v>369</v>
      </c>
      <c r="E175" s="16">
        <v>369</v>
      </c>
      <c r="F175" s="16">
        <v>303.2</v>
      </c>
      <c r="G175" s="16"/>
      <c r="H175" s="10">
        <f t="shared" si="65"/>
        <v>0</v>
      </c>
      <c r="I175" s="10"/>
      <c r="J175" s="10"/>
      <c r="K175" s="10"/>
      <c r="L175" s="12">
        <f t="shared" si="75"/>
        <v>369</v>
      </c>
      <c r="M175" s="12">
        <f t="shared" si="76"/>
        <v>369</v>
      </c>
      <c r="N175" s="12">
        <f t="shared" si="77"/>
        <v>303.2</v>
      </c>
      <c r="O175" s="12">
        <f t="shared" si="78"/>
        <v>0</v>
      </c>
    </row>
    <row r="176" spans="1:17" ht="15" customHeight="1" x14ac:dyDescent="0.25">
      <c r="A176" s="13" t="s">
        <v>119</v>
      </c>
      <c r="B176" s="12" t="s">
        <v>37</v>
      </c>
      <c r="C176" s="30" t="s">
        <v>49</v>
      </c>
      <c r="D176" s="16">
        <f t="shared" si="74"/>
        <v>223.2</v>
      </c>
      <c r="E176" s="16">
        <v>223.2</v>
      </c>
      <c r="F176" s="16">
        <v>182.6</v>
      </c>
      <c r="G176" s="16"/>
      <c r="H176" s="10">
        <f t="shared" si="65"/>
        <v>0</v>
      </c>
      <c r="I176" s="10"/>
      <c r="J176" s="10">
        <v>-3.7</v>
      </c>
      <c r="K176" s="10"/>
      <c r="L176" s="12">
        <f t="shared" si="75"/>
        <v>223.2</v>
      </c>
      <c r="M176" s="12">
        <f t="shared" si="76"/>
        <v>223.2</v>
      </c>
      <c r="N176" s="12">
        <f t="shared" si="77"/>
        <v>178.9</v>
      </c>
      <c r="O176" s="12">
        <f t="shared" si="78"/>
        <v>0</v>
      </c>
    </row>
    <row r="177" spans="1:17" ht="15" customHeight="1" x14ac:dyDescent="0.25">
      <c r="A177" s="13" t="s">
        <v>120</v>
      </c>
      <c r="B177" s="12" t="s">
        <v>35</v>
      </c>
      <c r="C177" s="30" t="s">
        <v>49</v>
      </c>
      <c r="D177" s="16">
        <f t="shared" si="74"/>
        <v>349.9</v>
      </c>
      <c r="E177" s="16">
        <v>349.9</v>
      </c>
      <c r="F177" s="16">
        <v>286.2</v>
      </c>
      <c r="G177" s="16"/>
      <c r="H177" s="10">
        <f t="shared" si="65"/>
        <v>0</v>
      </c>
      <c r="I177" s="10"/>
      <c r="J177" s="10"/>
      <c r="K177" s="10"/>
      <c r="L177" s="12">
        <f t="shared" si="75"/>
        <v>349.9</v>
      </c>
      <c r="M177" s="12">
        <f t="shared" si="76"/>
        <v>349.9</v>
      </c>
      <c r="N177" s="12">
        <f t="shared" si="77"/>
        <v>286.2</v>
      </c>
      <c r="O177" s="12">
        <f t="shared" si="78"/>
        <v>0</v>
      </c>
    </row>
    <row r="178" spans="1:17" ht="15" customHeight="1" x14ac:dyDescent="0.25">
      <c r="A178" s="13" t="s">
        <v>121</v>
      </c>
      <c r="B178" s="12" t="s">
        <v>47</v>
      </c>
      <c r="C178" s="30" t="s">
        <v>49</v>
      </c>
      <c r="D178" s="16">
        <f t="shared" si="74"/>
        <v>81.5</v>
      </c>
      <c r="E178" s="16">
        <v>81.5</v>
      </c>
      <c r="F178" s="16">
        <v>74.900000000000006</v>
      </c>
      <c r="G178" s="16"/>
      <c r="H178" s="10">
        <f t="shared" si="65"/>
        <v>0</v>
      </c>
      <c r="I178" s="10"/>
      <c r="J178" s="10">
        <v>-2.4</v>
      </c>
      <c r="K178" s="10"/>
      <c r="L178" s="12">
        <f t="shared" si="75"/>
        <v>81.5</v>
      </c>
      <c r="M178" s="12">
        <f t="shared" si="76"/>
        <v>81.5</v>
      </c>
      <c r="N178" s="12">
        <f t="shared" si="77"/>
        <v>72.5</v>
      </c>
      <c r="O178" s="12">
        <f t="shared" si="78"/>
        <v>0</v>
      </c>
    </row>
    <row r="179" spans="1:17" ht="15" customHeight="1" x14ac:dyDescent="0.25">
      <c r="A179" s="13" t="s">
        <v>122</v>
      </c>
      <c r="B179" s="12" t="s">
        <v>46</v>
      </c>
      <c r="C179" s="30" t="s">
        <v>49</v>
      </c>
      <c r="D179" s="16">
        <f t="shared" si="74"/>
        <v>618.1</v>
      </c>
      <c r="E179" s="16">
        <v>618.1</v>
      </c>
      <c r="F179" s="16">
        <v>599.9</v>
      </c>
      <c r="G179" s="16"/>
      <c r="H179" s="10">
        <f t="shared" si="65"/>
        <v>0</v>
      </c>
      <c r="I179" s="10"/>
      <c r="J179" s="10"/>
      <c r="K179" s="10"/>
      <c r="L179" s="12">
        <f t="shared" si="75"/>
        <v>618.1</v>
      </c>
      <c r="M179" s="12">
        <f t="shared" si="76"/>
        <v>618.1</v>
      </c>
      <c r="N179" s="12">
        <f t="shared" si="77"/>
        <v>599.9</v>
      </c>
      <c r="O179" s="12">
        <f t="shared" si="78"/>
        <v>0</v>
      </c>
    </row>
    <row r="180" spans="1:17" ht="14.25" customHeight="1" x14ac:dyDescent="0.25">
      <c r="A180" s="13" t="s">
        <v>123</v>
      </c>
      <c r="B180" s="12" t="s">
        <v>62</v>
      </c>
      <c r="C180" s="30" t="s">
        <v>49</v>
      </c>
      <c r="D180" s="16">
        <f t="shared" si="74"/>
        <v>67.2</v>
      </c>
      <c r="E180" s="16">
        <v>67.2</v>
      </c>
      <c r="F180" s="16">
        <v>62.8</v>
      </c>
      <c r="G180" s="16"/>
      <c r="H180" s="10">
        <f t="shared" si="65"/>
        <v>0</v>
      </c>
      <c r="I180" s="10"/>
      <c r="J180" s="10">
        <v>-0.8</v>
      </c>
      <c r="K180" s="10"/>
      <c r="L180" s="12">
        <f t="shared" si="75"/>
        <v>67.2</v>
      </c>
      <c r="M180" s="12">
        <f t="shared" si="76"/>
        <v>67.2</v>
      </c>
      <c r="N180" s="12">
        <f t="shared" si="77"/>
        <v>62</v>
      </c>
      <c r="O180" s="12">
        <f t="shared" si="78"/>
        <v>0</v>
      </c>
    </row>
    <row r="181" spans="1:17" ht="15" customHeight="1" x14ac:dyDescent="0.25">
      <c r="A181" s="13" t="s">
        <v>124</v>
      </c>
      <c r="B181" s="12" t="s">
        <v>48</v>
      </c>
      <c r="C181" s="30" t="s">
        <v>49</v>
      </c>
      <c r="D181" s="16">
        <f t="shared" si="74"/>
        <v>90.3</v>
      </c>
      <c r="E181" s="16">
        <v>90.3</v>
      </c>
      <c r="F181" s="16">
        <v>77.8</v>
      </c>
      <c r="G181" s="16"/>
      <c r="H181" s="10">
        <f t="shared" si="65"/>
        <v>0</v>
      </c>
      <c r="I181" s="10"/>
      <c r="J181" s="10"/>
      <c r="K181" s="10"/>
      <c r="L181" s="12">
        <f t="shared" si="75"/>
        <v>90.3</v>
      </c>
      <c r="M181" s="12">
        <f t="shared" si="76"/>
        <v>90.3</v>
      </c>
      <c r="N181" s="12">
        <f t="shared" si="77"/>
        <v>77.8</v>
      </c>
      <c r="O181" s="12">
        <f t="shared" si="78"/>
        <v>0</v>
      </c>
    </row>
    <row r="182" spans="1:17" s="36" customFormat="1" ht="15" customHeight="1" x14ac:dyDescent="0.25">
      <c r="A182" s="13" t="s">
        <v>125</v>
      </c>
      <c r="B182" s="12" t="s">
        <v>160</v>
      </c>
      <c r="C182" s="30" t="s">
        <v>49</v>
      </c>
      <c r="D182" s="16">
        <f t="shared" si="74"/>
        <v>97.4</v>
      </c>
      <c r="E182" s="16">
        <v>97.4</v>
      </c>
      <c r="F182" s="16">
        <v>83.1</v>
      </c>
      <c r="G182" s="16"/>
      <c r="H182" s="10">
        <f t="shared" si="65"/>
        <v>0</v>
      </c>
      <c r="I182" s="10"/>
      <c r="J182" s="10"/>
      <c r="K182" s="10"/>
      <c r="L182" s="12">
        <f t="shared" si="75"/>
        <v>97.4</v>
      </c>
      <c r="M182" s="12">
        <f t="shared" si="76"/>
        <v>97.4</v>
      </c>
      <c r="N182" s="12">
        <f t="shared" si="77"/>
        <v>83.1</v>
      </c>
      <c r="O182" s="12">
        <f t="shared" si="78"/>
        <v>0</v>
      </c>
      <c r="P182" s="2"/>
      <c r="Q182" s="2"/>
    </row>
    <row r="183" spans="1:17" s="36" customFormat="1" ht="15" customHeight="1" x14ac:dyDescent="0.25">
      <c r="A183" s="13" t="s">
        <v>126</v>
      </c>
      <c r="B183" s="40" t="s">
        <v>61</v>
      </c>
      <c r="C183" s="30" t="s">
        <v>49</v>
      </c>
      <c r="D183" s="16">
        <f t="shared" si="74"/>
        <v>485</v>
      </c>
      <c r="E183" s="16">
        <v>485</v>
      </c>
      <c r="F183" s="16">
        <v>417.1</v>
      </c>
      <c r="G183" s="16"/>
      <c r="H183" s="10"/>
      <c r="I183" s="10"/>
      <c r="J183" s="10"/>
      <c r="K183" s="10"/>
      <c r="L183" s="12">
        <f t="shared" si="75"/>
        <v>485</v>
      </c>
      <c r="M183" s="12">
        <f t="shared" si="76"/>
        <v>485</v>
      </c>
      <c r="N183" s="12">
        <f t="shared" si="77"/>
        <v>417.1</v>
      </c>
      <c r="O183" s="12"/>
      <c r="P183" s="2"/>
      <c r="Q183" s="2"/>
    </row>
    <row r="184" spans="1:17" ht="15.95" customHeight="1" x14ac:dyDescent="0.25">
      <c r="A184" s="20" t="s">
        <v>127</v>
      </c>
      <c r="B184" s="21" t="s">
        <v>169</v>
      </c>
      <c r="C184" s="28"/>
      <c r="D184" s="23">
        <f t="shared" ref="D184:O184" si="79">SUM(D151,D154:D183)</f>
        <v>7742.8000000000011</v>
      </c>
      <c r="E184" s="23">
        <f t="shared" si="79"/>
        <v>7625.0999999999995</v>
      </c>
      <c r="F184" s="23">
        <f t="shared" si="79"/>
        <v>5843.0000000000009</v>
      </c>
      <c r="G184" s="23">
        <f t="shared" si="79"/>
        <v>117.69999999999999</v>
      </c>
      <c r="H184" s="10">
        <f t="shared" si="79"/>
        <v>-7.1054273576010019E-15</v>
      </c>
      <c r="I184" s="10">
        <f t="shared" si="79"/>
        <v>-62.5</v>
      </c>
      <c r="J184" s="10">
        <f t="shared" si="79"/>
        <v>-44.800000000000004</v>
      </c>
      <c r="K184" s="10">
        <f t="shared" si="79"/>
        <v>62.499999999999993</v>
      </c>
      <c r="L184" s="43">
        <f t="shared" si="79"/>
        <v>7742.8000000000011</v>
      </c>
      <c r="M184" s="43">
        <f t="shared" si="79"/>
        <v>7562.6</v>
      </c>
      <c r="N184" s="43">
        <f t="shared" si="79"/>
        <v>5798.2000000000007</v>
      </c>
      <c r="O184" s="43">
        <f t="shared" si="79"/>
        <v>180.2</v>
      </c>
    </row>
    <row r="185" spans="1:17" ht="15.95" customHeight="1" x14ac:dyDescent="0.25">
      <c r="A185" s="5" t="s">
        <v>128</v>
      </c>
      <c r="B185" s="572" t="s">
        <v>173</v>
      </c>
      <c r="C185" s="573"/>
      <c r="D185" s="573"/>
      <c r="E185" s="573"/>
      <c r="F185" s="573"/>
      <c r="G185" s="573"/>
      <c r="H185" s="573"/>
      <c r="I185" s="573"/>
      <c r="J185" s="573"/>
      <c r="K185" s="573"/>
      <c r="L185" s="573"/>
      <c r="M185" s="573"/>
      <c r="N185" s="573"/>
      <c r="O185" s="574"/>
    </row>
    <row r="186" spans="1:17" ht="15" customHeight="1" x14ac:dyDescent="0.25">
      <c r="A186" s="5" t="s">
        <v>129</v>
      </c>
      <c r="B186" s="234" t="s">
        <v>20</v>
      </c>
      <c r="C186" s="252"/>
      <c r="D186" s="16">
        <f>D187+D189</f>
        <v>410.8</v>
      </c>
      <c r="E186" s="16">
        <f t="shared" ref="E186:G186" si="80">E187+E189</f>
        <v>379.5</v>
      </c>
      <c r="F186" s="16">
        <f t="shared" si="80"/>
        <v>210.7</v>
      </c>
      <c r="G186" s="16">
        <f t="shared" si="80"/>
        <v>31.3</v>
      </c>
      <c r="H186" s="9">
        <f>I186+K186</f>
        <v>0</v>
      </c>
      <c r="I186" s="10">
        <f>I187+I189</f>
        <v>0</v>
      </c>
      <c r="J186" s="10">
        <f t="shared" ref="J186:K186" si="81">J187+J189</f>
        <v>0</v>
      </c>
      <c r="K186" s="10">
        <f t="shared" si="81"/>
        <v>0</v>
      </c>
      <c r="L186" s="11">
        <f>M186+O186</f>
        <v>410.8</v>
      </c>
      <c r="M186" s="11">
        <f t="shared" ref="M186:O189" si="82">E186+I186</f>
        <v>379.5</v>
      </c>
      <c r="N186" s="11">
        <f t="shared" si="82"/>
        <v>210.7</v>
      </c>
      <c r="O186" s="11">
        <f t="shared" si="82"/>
        <v>31.3</v>
      </c>
    </row>
    <row r="187" spans="1:17" ht="15" customHeight="1" x14ac:dyDescent="0.25">
      <c r="A187" s="260"/>
      <c r="B187" s="253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0</v>
      </c>
      <c r="I187" s="10"/>
      <c r="J187" s="10"/>
      <c r="K187" s="201"/>
      <c r="L187" s="12">
        <f>M187+O187</f>
        <v>407.3</v>
      </c>
      <c r="M187" s="12">
        <f t="shared" si="82"/>
        <v>376</v>
      </c>
      <c r="N187" s="12">
        <f t="shared" si="82"/>
        <v>210.7</v>
      </c>
      <c r="O187" s="12">
        <f t="shared" si="82"/>
        <v>31.3</v>
      </c>
    </row>
    <row r="188" spans="1:17" ht="15" customHeight="1" x14ac:dyDescent="0.25">
      <c r="A188" s="260"/>
      <c r="B188" s="554" t="s">
        <v>531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201"/>
      <c r="L188" s="12">
        <f>M188+O188</f>
        <v>135</v>
      </c>
      <c r="M188" s="12">
        <f t="shared" ref="M188" si="83">E188+I188</f>
        <v>135</v>
      </c>
      <c r="N188" s="12">
        <f t="shared" ref="N188" si="84">F188+J188</f>
        <v>24</v>
      </c>
      <c r="O188" s="12">
        <f t="shared" ref="O188" si="85">G188+K188</f>
        <v>0</v>
      </c>
    </row>
    <row r="189" spans="1:17" ht="15" customHeight="1" x14ac:dyDescent="0.25">
      <c r="A189" s="147"/>
      <c r="B189" s="254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201"/>
      <c r="L189" s="12">
        <f>M189+O189</f>
        <v>3.5</v>
      </c>
      <c r="M189" s="12">
        <f t="shared" si="82"/>
        <v>3.5</v>
      </c>
      <c r="N189" s="12">
        <f t="shared" si="82"/>
        <v>0</v>
      </c>
      <c r="O189" s="12">
        <f t="shared" si="82"/>
        <v>0</v>
      </c>
    </row>
    <row r="190" spans="1:17" ht="15.95" customHeight="1" x14ac:dyDescent="0.25">
      <c r="A190" s="20" t="s">
        <v>155</v>
      </c>
      <c r="B190" s="238" t="s">
        <v>170</v>
      </c>
      <c r="C190" s="81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86">H186</f>
        <v>0</v>
      </c>
      <c r="I190" s="24">
        <f t="shared" si="86"/>
        <v>0</v>
      </c>
      <c r="J190" s="24">
        <f t="shared" si="86"/>
        <v>0</v>
      </c>
      <c r="K190" s="24">
        <f t="shared" si="86"/>
        <v>0</v>
      </c>
      <c r="L190" s="43">
        <f>M190+O190</f>
        <v>410.8</v>
      </c>
      <c r="M190" s="43">
        <f t="shared" si="86"/>
        <v>379.5</v>
      </c>
      <c r="N190" s="43">
        <f t="shared" si="86"/>
        <v>210.7</v>
      </c>
      <c r="O190" s="43">
        <f t="shared" si="86"/>
        <v>31.3</v>
      </c>
    </row>
    <row r="191" spans="1:17" ht="15.95" customHeight="1" x14ac:dyDescent="0.25">
      <c r="A191" s="13" t="s">
        <v>130</v>
      </c>
      <c r="B191" s="572" t="s">
        <v>63</v>
      </c>
      <c r="C191" s="573"/>
      <c r="D191" s="573"/>
      <c r="E191" s="573"/>
      <c r="F191" s="573"/>
      <c r="G191" s="573"/>
      <c r="H191" s="573"/>
      <c r="I191" s="573"/>
      <c r="J191" s="573"/>
      <c r="K191" s="573"/>
      <c r="L191" s="573"/>
      <c r="M191" s="573"/>
      <c r="N191" s="573"/>
      <c r="O191" s="574"/>
    </row>
    <row r="192" spans="1:17" ht="15" customHeight="1" x14ac:dyDescent="0.25">
      <c r="A192" s="19" t="s">
        <v>131</v>
      </c>
      <c r="B192" s="234" t="s">
        <v>20</v>
      </c>
      <c r="C192" s="255" t="s">
        <v>30</v>
      </c>
      <c r="D192" s="16">
        <f t="shared" ref="D192:D205" si="87">E192+G192</f>
        <v>872.9</v>
      </c>
      <c r="E192" s="16">
        <v>785.5</v>
      </c>
      <c r="F192" s="16">
        <v>110.9</v>
      </c>
      <c r="G192" s="16">
        <v>87.4</v>
      </c>
      <c r="H192" s="9">
        <f>I192+K192</f>
        <v>0</v>
      </c>
      <c r="I192" s="10">
        <v>-3.8</v>
      </c>
      <c r="J192" s="10"/>
      <c r="K192" s="201">
        <v>3.8</v>
      </c>
      <c r="L192" s="11">
        <f>M192+O192</f>
        <v>872.90000000000009</v>
      </c>
      <c r="M192" s="11">
        <f>E192+I192</f>
        <v>781.7</v>
      </c>
      <c r="N192" s="11">
        <f>F192+J192</f>
        <v>110.9</v>
      </c>
      <c r="O192" s="11">
        <f>G192+K192</f>
        <v>91.2</v>
      </c>
    </row>
    <row r="193" spans="1:17" ht="15" customHeight="1" x14ac:dyDescent="0.25">
      <c r="A193" s="13" t="s">
        <v>132</v>
      </c>
      <c r="B193" s="12" t="s">
        <v>7</v>
      </c>
      <c r="C193" s="38" t="s">
        <v>30</v>
      </c>
      <c r="D193" s="16">
        <f t="shared" si="87"/>
        <v>38.299999999999997</v>
      </c>
      <c r="E193" s="16">
        <v>38.299999999999997</v>
      </c>
      <c r="F193" s="16">
        <v>29.8</v>
      </c>
      <c r="G193" s="16"/>
      <c r="H193" s="9">
        <f t="shared" ref="H193:H205" si="88">I193+K193</f>
        <v>0</v>
      </c>
      <c r="I193" s="10"/>
      <c r="J193" s="10"/>
      <c r="K193" s="201"/>
      <c r="L193" s="11">
        <f t="shared" ref="L193:L205" si="89">M193+O193</f>
        <v>38.299999999999997</v>
      </c>
      <c r="M193" s="11">
        <f t="shared" ref="M193:M205" si="90">E193+I193</f>
        <v>38.299999999999997</v>
      </c>
      <c r="N193" s="11">
        <f t="shared" ref="N193:N205" si="91">F193+J193</f>
        <v>29.8</v>
      </c>
      <c r="O193" s="11">
        <f t="shared" ref="O193:O205" si="92">G193+K193</f>
        <v>0</v>
      </c>
    </row>
    <row r="194" spans="1:17" ht="15" customHeight="1" x14ac:dyDescent="0.25">
      <c r="A194" s="13" t="s">
        <v>133</v>
      </c>
      <c r="B194" s="78" t="s">
        <v>10</v>
      </c>
      <c r="C194" s="38" t="s">
        <v>30</v>
      </c>
      <c r="D194" s="16">
        <f t="shared" si="87"/>
        <v>31.6</v>
      </c>
      <c r="E194" s="16">
        <v>31.6</v>
      </c>
      <c r="F194" s="16">
        <v>23</v>
      </c>
      <c r="G194" s="16"/>
      <c r="H194" s="9">
        <f t="shared" si="88"/>
        <v>0</v>
      </c>
      <c r="I194" s="10"/>
      <c r="J194" s="10"/>
      <c r="K194" s="201"/>
      <c r="L194" s="11">
        <f t="shared" si="89"/>
        <v>31.6</v>
      </c>
      <c r="M194" s="11">
        <f t="shared" si="90"/>
        <v>31.6</v>
      </c>
      <c r="N194" s="11">
        <f t="shared" si="91"/>
        <v>23</v>
      </c>
      <c r="O194" s="11">
        <f t="shared" si="92"/>
        <v>0</v>
      </c>
    </row>
    <row r="195" spans="1:17" ht="15" customHeight="1" x14ac:dyDescent="0.25">
      <c r="A195" s="235" t="s">
        <v>134</v>
      </c>
      <c r="B195" s="29" t="s">
        <v>11</v>
      </c>
      <c r="C195" s="38" t="s">
        <v>30</v>
      </c>
      <c r="D195" s="16">
        <f t="shared" si="87"/>
        <v>91.4</v>
      </c>
      <c r="E195" s="16">
        <v>91.4</v>
      </c>
      <c r="F195" s="16">
        <v>78.2</v>
      </c>
      <c r="G195" s="16"/>
      <c r="H195" s="9">
        <f t="shared" si="88"/>
        <v>0</v>
      </c>
      <c r="I195" s="10"/>
      <c r="J195" s="10"/>
      <c r="K195" s="201"/>
      <c r="L195" s="11">
        <f t="shared" si="89"/>
        <v>91.4</v>
      </c>
      <c r="M195" s="11">
        <f t="shared" si="90"/>
        <v>91.4</v>
      </c>
      <c r="N195" s="11">
        <f t="shared" si="91"/>
        <v>78.2</v>
      </c>
      <c r="O195" s="11">
        <f t="shared" si="92"/>
        <v>0</v>
      </c>
    </row>
    <row r="196" spans="1:17" ht="15" customHeight="1" x14ac:dyDescent="0.25">
      <c r="A196" s="251" t="s">
        <v>135</v>
      </c>
      <c r="B196" s="29" t="s">
        <v>15</v>
      </c>
      <c r="C196" s="38" t="s">
        <v>30</v>
      </c>
      <c r="D196" s="16">
        <f t="shared" si="87"/>
        <v>40.700000000000003</v>
      </c>
      <c r="E196" s="16">
        <v>40.700000000000003</v>
      </c>
      <c r="F196" s="16">
        <v>29.8</v>
      </c>
      <c r="G196" s="16"/>
      <c r="H196" s="9">
        <f t="shared" si="88"/>
        <v>0</v>
      </c>
      <c r="I196" s="10"/>
      <c r="J196" s="10"/>
      <c r="K196" s="201"/>
      <c r="L196" s="11">
        <f t="shared" si="89"/>
        <v>40.700000000000003</v>
      </c>
      <c r="M196" s="11">
        <f t="shared" si="90"/>
        <v>40.700000000000003</v>
      </c>
      <c r="N196" s="11">
        <f t="shared" si="91"/>
        <v>29.8</v>
      </c>
      <c r="O196" s="11">
        <f t="shared" si="92"/>
        <v>0</v>
      </c>
    </row>
    <row r="197" spans="1:17" ht="15" customHeight="1" x14ac:dyDescent="0.25">
      <c r="A197" s="32" t="s">
        <v>136</v>
      </c>
      <c r="B197" s="29" t="s">
        <v>16</v>
      </c>
      <c r="C197" s="38" t="s">
        <v>30</v>
      </c>
      <c r="D197" s="16">
        <f t="shared" si="87"/>
        <v>98</v>
      </c>
      <c r="E197" s="16">
        <v>98</v>
      </c>
      <c r="F197" s="16">
        <v>83.6</v>
      </c>
      <c r="G197" s="16"/>
      <c r="H197" s="9">
        <f t="shared" ref="H197" si="93">I197+K197</f>
        <v>0</v>
      </c>
      <c r="I197" s="10"/>
      <c r="J197" s="10"/>
      <c r="K197" s="201"/>
      <c r="L197" s="11">
        <f t="shared" ref="L197" si="94">M197+O197</f>
        <v>98</v>
      </c>
      <c r="M197" s="11">
        <f t="shared" ref="M197" si="95">E197+I197</f>
        <v>98</v>
      </c>
      <c r="N197" s="11">
        <f t="shared" ref="N197" si="96">F197+J197</f>
        <v>83.6</v>
      </c>
      <c r="O197" s="11">
        <f t="shared" ref="O197" si="97">G197+K197</f>
        <v>0</v>
      </c>
    </row>
    <row r="198" spans="1:17" ht="15" customHeight="1" x14ac:dyDescent="0.25">
      <c r="A198" s="13" t="s">
        <v>156</v>
      </c>
      <c r="B198" s="29" t="s">
        <v>27</v>
      </c>
      <c r="C198" s="38" t="s">
        <v>30</v>
      </c>
      <c r="D198" s="16">
        <f t="shared" si="87"/>
        <v>329</v>
      </c>
      <c r="E198" s="16">
        <v>325.10000000000002</v>
      </c>
      <c r="F198" s="16">
        <v>293.7</v>
      </c>
      <c r="G198" s="16">
        <v>3.9</v>
      </c>
      <c r="H198" s="9">
        <f t="shared" si="88"/>
        <v>0</v>
      </c>
      <c r="I198" s="10"/>
      <c r="J198" s="10"/>
      <c r="K198" s="201"/>
      <c r="L198" s="11">
        <f t="shared" si="89"/>
        <v>329</v>
      </c>
      <c r="M198" s="11">
        <f t="shared" si="90"/>
        <v>325.10000000000002</v>
      </c>
      <c r="N198" s="11">
        <f t="shared" si="91"/>
        <v>293.7</v>
      </c>
      <c r="O198" s="11">
        <f t="shared" si="92"/>
        <v>3.9</v>
      </c>
    </row>
    <row r="199" spans="1:17" ht="15" customHeight="1" x14ac:dyDescent="0.25">
      <c r="A199" s="235" t="s">
        <v>137</v>
      </c>
      <c r="B199" s="29" t="s">
        <v>55</v>
      </c>
      <c r="C199" s="38" t="s">
        <v>30</v>
      </c>
      <c r="D199" s="16">
        <f t="shared" si="87"/>
        <v>111.8</v>
      </c>
      <c r="E199" s="16">
        <v>104.8</v>
      </c>
      <c r="F199" s="16">
        <v>96</v>
      </c>
      <c r="G199" s="16">
        <v>7</v>
      </c>
      <c r="H199" s="9">
        <f t="shared" si="88"/>
        <v>0</v>
      </c>
      <c r="I199" s="10"/>
      <c r="J199" s="10"/>
      <c r="K199" s="201"/>
      <c r="L199" s="11">
        <f t="shared" si="89"/>
        <v>111.8</v>
      </c>
      <c r="M199" s="11">
        <f t="shared" si="90"/>
        <v>104.8</v>
      </c>
      <c r="N199" s="11">
        <f t="shared" si="91"/>
        <v>96</v>
      </c>
      <c r="O199" s="11">
        <f t="shared" si="92"/>
        <v>7</v>
      </c>
    </row>
    <row r="200" spans="1:17" ht="15" customHeight="1" x14ac:dyDescent="0.25">
      <c r="A200" s="37" t="s">
        <v>175</v>
      </c>
      <c r="B200" s="29" t="s">
        <v>56</v>
      </c>
      <c r="C200" s="38" t="s">
        <v>30</v>
      </c>
      <c r="D200" s="16">
        <f t="shared" si="87"/>
        <v>76.7</v>
      </c>
      <c r="E200" s="16">
        <v>76.7</v>
      </c>
      <c r="F200" s="16">
        <v>65.5</v>
      </c>
      <c r="G200" s="16"/>
      <c r="H200" s="9">
        <f t="shared" si="88"/>
        <v>0</v>
      </c>
      <c r="I200" s="10"/>
      <c r="J200" s="10"/>
      <c r="K200" s="201"/>
      <c r="L200" s="11">
        <f t="shared" si="89"/>
        <v>76.7</v>
      </c>
      <c r="M200" s="11">
        <f t="shared" si="90"/>
        <v>76.7</v>
      </c>
      <c r="N200" s="11">
        <f t="shared" si="91"/>
        <v>65.5</v>
      </c>
      <c r="O200" s="11">
        <f t="shared" si="92"/>
        <v>0</v>
      </c>
    </row>
    <row r="201" spans="1:17" ht="15" customHeight="1" x14ac:dyDescent="0.25">
      <c r="A201" s="39" t="s">
        <v>176</v>
      </c>
      <c r="B201" s="29" t="s">
        <v>317</v>
      </c>
      <c r="C201" s="38" t="s">
        <v>30</v>
      </c>
      <c r="D201" s="16">
        <f t="shared" si="87"/>
        <v>54.1</v>
      </c>
      <c r="E201" s="16">
        <v>50.1</v>
      </c>
      <c r="F201" s="16">
        <v>44</v>
      </c>
      <c r="G201" s="16">
        <v>4</v>
      </c>
      <c r="H201" s="9">
        <f t="shared" si="88"/>
        <v>0</v>
      </c>
      <c r="I201" s="10"/>
      <c r="J201" s="10"/>
      <c r="K201" s="201"/>
      <c r="L201" s="11">
        <f t="shared" si="89"/>
        <v>54.1</v>
      </c>
      <c r="M201" s="11">
        <f t="shared" si="90"/>
        <v>50.1</v>
      </c>
      <c r="N201" s="11">
        <f t="shared" si="91"/>
        <v>44</v>
      </c>
      <c r="O201" s="11">
        <f t="shared" si="92"/>
        <v>4</v>
      </c>
    </row>
    <row r="202" spans="1:17" x14ac:dyDescent="0.25">
      <c r="A202" s="32" t="s">
        <v>177</v>
      </c>
      <c r="B202" s="29" t="s">
        <v>64</v>
      </c>
      <c r="C202" s="38" t="s">
        <v>30</v>
      </c>
      <c r="D202" s="16">
        <f t="shared" si="87"/>
        <v>56.4</v>
      </c>
      <c r="E202" s="16">
        <v>56.4</v>
      </c>
      <c r="F202" s="16">
        <v>48.1</v>
      </c>
      <c r="G202" s="16"/>
      <c r="H202" s="9">
        <f t="shared" si="88"/>
        <v>0</v>
      </c>
      <c r="I202" s="10"/>
      <c r="J202" s="10">
        <v>-1.2</v>
      </c>
      <c r="K202" s="201"/>
      <c r="L202" s="11">
        <f t="shared" si="89"/>
        <v>56.4</v>
      </c>
      <c r="M202" s="11">
        <f t="shared" si="90"/>
        <v>56.4</v>
      </c>
      <c r="N202" s="11">
        <f t="shared" si="91"/>
        <v>46.9</v>
      </c>
      <c r="O202" s="11">
        <f t="shared" si="92"/>
        <v>0</v>
      </c>
      <c r="P202" s="36"/>
      <c r="Q202" s="36"/>
    </row>
    <row r="203" spans="1:17" x14ac:dyDescent="0.25">
      <c r="A203" s="32" t="s">
        <v>178</v>
      </c>
      <c r="B203" s="29" t="s">
        <v>147</v>
      </c>
      <c r="C203" s="38" t="s">
        <v>30</v>
      </c>
      <c r="D203" s="16">
        <f t="shared" si="87"/>
        <v>45.2</v>
      </c>
      <c r="E203" s="16">
        <v>45.2</v>
      </c>
      <c r="F203" s="16">
        <v>38.4</v>
      </c>
      <c r="G203" s="16"/>
      <c r="H203" s="9">
        <f t="shared" si="88"/>
        <v>0</v>
      </c>
      <c r="I203" s="10"/>
      <c r="J203" s="10"/>
      <c r="K203" s="201"/>
      <c r="L203" s="11">
        <f t="shared" si="89"/>
        <v>45.2</v>
      </c>
      <c r="M203" s="11">
        <f t="shared" si="90"/>
        <v>45.2</v>
      </c>
      <c r="N203" s="11">
        <f t="shared" si="91"/>
        <v>38.4</v>
      </c>
      <c r="O203" s="11">
        <f t="shared" si="92"/>
        <v>0</v>
      </c>
    </row>
    <row r="204" spans="1:17" x14ac:dyDescent="0.25">
      <c r="A204" s="32" t="s">
        <v>179</v>
      </c>
      <c r="B204" s="29" t="s">
        <v>28</v>
      </c>
      <c r="C204" s="38" t="s">
        <v>30</v>
      </c>
      <c r="D204" s="16">
        <f t="shared" si="87"/>
        <v>619.9</v>
      </c>
      <c r="E204" s="16">
        <v>619.29999999999995</v>
      </c>
      <c r="F204" s="16">
        <v>548</v>
      </c>
      <c r="G204" s="16">
        <v>0.6</v>
      </c>
      <c r="H204" s="9">
        <f t="shared" si="88"/>
        <v>0</v>
      </c>
      <c r="I204" s="10"/>
      <c r="J204" s="10"/>
      <c r="K204" s="201"/>
      <c r="L204" s="11">
        <f t="shared" si="89"/>
        <v>619.9</v>
      </c>
      <c r="M204" s="11">
        <f t="shared" si="90"/>
        <v>619.29999999999995</v>
      </c>
      <c r="N204" s="11">
        <f t="shared" si="91"/>
        <v>548</v>
      </c>
      <c r="O204" s="11">
        <f t="shared" si="92"/>
        <v>0.6</v>
      </c>
      <c r="P204" s="36"/>
      <c r="Q204" s="36"/>
    </row>
    <row r="205" spans="1:17" ht="15" customHeight="1" x14ac:dyDescent="0.25">
      <c r="A205" s="32" t="s">
        <v>180</v>
      </c>
      <c r="B205" s="12" t="s">
        <v>29</v>
      </c>
      <c r="C205" s="38" t="s">
        <v>30</v>
      </c>
      <c r="D205" s="16">
        <f t="shared" si="87"/>
        <v>225.4</v>
      </c>
      <c r="E205" s="16">
        <v>218.4</v>
      </c>
      <c r="F205" s="16">
        <v>202.5</v>
      </c>
      <c r="G205" s="16">
        <v>7</v>
      </c>
      <c r="H205" s="9">
        <f t="shared" si="88"/>
        <v>0</v>
      </c>
      <c r="I205" s="10"/>
      <c r="J205" s="10"/>
      <c r="K205" s="201"/>
      <c r="L205" s="11">
        <f t="shared" si="89"/>
        <v>225.4</v>
      </c>
      <c r="M205" s="11">
        <f t="shared" si="90"/>
        <v>218.4</v>
      </c>
      <c r="N205" s="11">
        <f t="shared" si="91"/>
        <v>202.5</v>
      </c>
      <c r="O205" s="11">
        <f t="shared" si="92"/>
        <v>7</v>
      </c>
      <c r="P205" s="36"/>
      <c r="Q205" s="36"/>
    </row>
    <row r="206" spans="1:17" ht="15.95" customHeight="1" x14ac:dyDescent="0.25">
      <c r="A206" s="53" t="s">
        <v>181</v>
      </c>
      <c r="B206" s="43" t="s">
        <v>171</v>
      </c>
      <c r="C206" s="76"/>
      <c r="D206" s="256">
        <f>D192+D193+D194+D195+D196+D197+D198+D199+D200+D201+D202+D203+D204+D205</f>
        <v>2691.4</v>
      </c>
      <c r="E206" s="23">
        <f>E192+E193+E194+E195+E196+E197+E198+E199+E200+E201+E202+E203+E204+E205</f>
        <v>2581.5</v>
      </c>
      <c r="F206" s="23">
        <f t="shared" ref="F206:O206" si="98">F192+F193+F194+F195+F196+F197+F198+F199+F200+F201+F202+F203+F204+F205</f>
        <v>1691.5</v>
      </c>
      <c r="G206" s="23">
        <f t="shared" si="98"/>
        <v>109.9</v>
      </c>
      <c r="H206" s="9">
        <f t="shared" si="98"/>
        <v>0</v>
      </c>
      <c r="I206" s="10">
        <f t="shared" si="98"/>
        <v>-3.8</v>
      </c>
      <c r="J206" s="10">
        <f t="shared" si="98"/>
        <v>-1.2</v>
      </c>
      <c r="K206" s="201">
        <f t="shared" si="98"/>
        <v>3.8</v>
      </c>
      <c r="L206" s="43">
        <f t="shared" si="98"/>
        <v>2691.4</v>
      </c>
      <c r="M206" s="43">
        <f t="shared" si="98"/>
        <v>2577.7000000000003</v>
      </c>
      <c r="N206" s="43">
        <f t="shared" si="98"/>
        <v>1690.3</v>
      </c>
      <c r="O206" s="43">
        <f t="shared" si="98"/>
        <v>113.7</v>
      </c>
    </row>
    <row r="207" spans="1:17" ht="17.25" customHeight="1" x14ac:dyDescent="0.25">
      <c r="A207" s="32" t="s">
        <v>182</v>
      </c>
      <c r="B207" s="572" t="s">
        <v>65</v>
      </c>
      <c r="C207" s="573"/>
      <c r="D207" s="573"/>
      <c r="E207" s="573"/>
      <c r="F207" s="573"/>
      <c r="G207" s="573"/>
      <c r="H207" s="573"/>
      <c r="I207" s="573"/>
      <c r="J207" s="573"/>
      <c r="K207" s="573"/>
      <c r="L207" s="573"/>
      <c r="M207" s="573"/>
      <c r="N207" s="573"/>
      <c r="O207" s="574"/>
    </row>
    <row r="208" spans="1:17" ht="17.25" customHeight="1" x14ac:dyDescent="0.25">
      <c r="A208" s="32" t="s">
        <v>399</v>
      </c>
      <c r="B208" s="6" t="s">
        <v>20</v>
      </c>
      <c r="C208" s="178"/>
      <c r="D208" s="16">
        <f t="shared" ref="D208:D210" si="99">E208+G208</f>
        <v>2607.1</v>
      </c>
      <c r="E208" s="16">
        <f>E209+E210</f>
        <v>2557.1</v>
      </c>
      <c r="F208" s="16">
        <f t="shared" ref="F208:G208" si="100">F209+F210</f>
        <v>0</v>
      </c>
      <c r="G208" s="16">
        <f t="shared" si="100"/>
        <v>50</v>
      </c>
      <c r="H208" s="9">
        <f t="shared" ref="H208:H210" si="101">I208+K208</f>
        <v>0</v>
      </c>
      <c r="I208" s="10">
        <f t="shared" ref="I208" si="102">I209+I210</f>
        <v>0</v>
      </c>
      <c r="J208" s="10">
        <f t="shared" ref="J208" si="103">J209+J210</f>
        <v>2.8</v>
      </c>
      <c r="K208" s="10">
        <f t="shared" ref="K208" si="104">K209+K210</f>
        <v>0</v>
      </c>
      <c r="L208" s="11">
        <f t="shared" ref="L208:L210" si="105">M208+O208</f>
        <v>2607.1</v>
      </c>
      <c r="M208" s="11">
        <f t="shared" ref="M208" si="106">M209+M210</f>
        <v>2557.1</v>
      </c>
      <c r="N208" s="11">
        <f t="shared" ref="N208" si="107">N209+N210</f>
        <v>2.8</v>
      </c>
      <c r="O208" s="11">
        <f t="shared" ref="O208" si="108">O209+O210</f>
        <v>50</v>
      </c>
    </row>
    <row r="209" spans="1:17" x14ac:dyDescent="0.25">
      <c r="A209" s="39"/>
      <c r="B209" s="6"/>
      <c r="C209" s="15" t="s">
        <v>32</v>
      </c>
      <c r="D209" s="16">
        <f t="shared" si="99"/>
        <v>3</v>
      </c>
      <c r="E209" s="16">
        <v>3</v>
      </c>
      <c r="F209" s="16"/>
      <c r="G209" s="16"/>
      <c r="H209" s="9">
        <f t="shared" si="101"/>
        <v>0</v>
      </c>
      <c r="I209" s="10"/>
      <c r="J209" s="10"/>
      <c r="K209" s="201"/>
      <c r="L209" s="12">
        <f t="shared" si="105"/>
        <v>3</v>
      </c>
      <c r="M209" s="12">
        <f t="shared" ref="M209" si="109">E209+I209</f>
        <v>3</v>
      </c>
      <c r="N209" s="12">
        <f t="shared" ref="N209" si="110">F209+J209</f>
        <v>0</v>
      </c>
      <c r="O209" s="12">
        <f t="shared" ref="O209" si="111">G209+K209</f>
        <v>0</v>
      </c>
    </row>
    <row r="210" spans="1:17" ht="17.25" customHeight="1" x14ac:dyDescent="0.25">
      <c r="A210" s="39"/>
      <c r="B210" s="11"/>
      <c r="C210" s="95" t="s">
        <v>24</v>
      </c>
      <c r="D210" s="16">
        <f t="shared" si="99"/>
        <v>2604.1</v>
      </c>
      <c r="E210" s="16">
        <v>2554.1</v>
      </c>
      <c r="F210" s="16"/>
      <c r="G210" s="16">
        <v>50</v>
      </c>
      <c r="H210" s="9">
        <f t="shared" si="101"/>
        <v>0</v>
      </c>
      <c r="I210" s="10"/>
      <c r="J210" s="10">
        <v>2.8</v>
      </c>
      <c r="K210" s="201"/>
      <c r="L210" s="11">
        <f t="shared" si="105"/>
        <v>2604.1</v>
      </c>
      <c r="M210" s="12">
        <f t="shared" ref="M210" si="112">E210+I210</f>
        <v>2554.1</v>
      </c>
      <c r="N210" s="12">
        <f t="shared" ref="N210" si="113">F210+J210</f>
        <v>2.8</v>
      </c>
      <c r="O210" s="12">
        <f t="shared" ref="O210" si="114">G210+K210</f>
        <v>50</v>
      </c>
    </row>
    <row r="211" spans="1:17" ht="15" customHeight="1" x14ac:dyDescent="0.25">
      <c r="A211" s="13" t="s">
        <v>183</v>
      </c>
      <c r="B211" s="78" t="s">
        <v>50</v>
      </c>
      <c r="C211" s="79" t="s">
        <v>24</v>
      </c>
      <c r="D211" s="16">
        <f t="shared" ref="D211:D213" si="115">E211+G211</f>
        <v>358.9</v>
      </c>
      <c r="E211" s="16">
        <v>353.4</v>
      </c>
      <c r="F211" s="16">
        <v>312.2</v>
      </c>
      <c r="G211" s="16">
        <v>5.5</v>
      </c>
      <c r="H211" s="9">
        <f t="shared" ref="H211:H213" si="116">I211+K211</f>
        <v>0</v>
      </c>
      <c r="I211" s="10"/>
      <c r="J211" s="10">
        <v>-4.0999999999999996</v>
      </c>
      <c r="K211" s="201"/>
      <c r="L211" s="12">
        <f t="shared" ref="L211:L213" si="117">M211+O211</f>
        <v>358.9</v>
      </c>
      <c r="M211" s="12">
        <f t="shared" ref="M211:M213" si="118">E211+I211</f>
        <v>353.4</v>
      </c>
      <c r="N211" s="12">
        <f t="shared" ref="N211:N213" si="119">F211+J211</f>
        <v>308.09999999999997</v>
      </c>
      <c r="O211" s="12">
        <f t="shared" ref="O211:O213" si="120">G211+K211</f>
        <v>5.5</v>
      </c>
    </row>
    <row r="212" spans="1:17" ht="15" customHeight="1" x14ac:dyDescent="0.25">
      <c r="A212" s="19" t="s">
        <v>184</v>
      </c>
      <c r="B212" s="29" t="s">
        <v>51</v>
      </c>
      <c r="C212" s="30" t="s">
        <v>24</v>
      </c>
      <c r="D212" s="16">
        <f t="shared" si="115"/>
        <v>759.1</v>
      </c>
      <c r="E212" s="16">
        <v>759.1</v>
      </c>
      <c r="F212" s="16">
        <v>708.7</v>
      </c>
      <c r="G212" s="16"/>
      <c r="H212" s="9">
        <f t="shared" si="116"/>
        <v>0</v>
      </c>
      <c r="I212" s="10"/>
      <c r="J212" s="10"/>
      <c r="K212" s="201"/>
      <c r="L212" s="12">
        <f t="shared" si="117"/>
        <v>759.1</v>
      </c>
      <c r="M212" s="12">
        <f t="shared" si="118"/>
        <v>759.1</v>
      </c>
      <c r="N212" s="12">
        <f t="shared" si="119"/>
        <v>708.7</v>
      </c>
      <c r="O212" s="12">
        <f t="shared" si="120"/>
        <v>0</v>
      </c>
    </row>
    <row r="213" spans="1:17" s="36" customFormat="1" ht="15" customHeight="1" x14ac:dyDescent="0.25">
      <c r="A213" s="13" t="s">
        <v>138</v>
      </c>
      <c r="B213" s="12" t="s">
        <v>66</v>
      </c>
      <c r="C213" s="30" t="s">
        <v>24</v>
      </c>
      <c r="D213" s="16">
        <f t="shared" si="115"/>
        <v>326.3</v>
      </c>
      <c r="E213" s="16">
        <v>326.3</v>
      </c>
      <c r="F213" s="16">
        <v>255.9</v>
      </c>
      <c r="G213" s="16"/>
      <c r="H213" s="9">
        <f t="shared" si="116"/>
        <v>0</v>
      </c>
      <c r="I213" s="10"/>
      <c r="J213" s="10"/>
      <c r="K213" s="201"/>
      <c r="L213" s="12">
        <f t="shared" si="117"/>
        <v>326.3</v>
      </c>
      <c r="M213" s="12">
        <f t="shared" si="118"/>
        <v>326.3</v>
      </c>
      <c r="N213" s="12">
        <f t="shared" si="119"/>
        <v>255.9</v>
      </c>
      <c r="O213" s="12">
        <f t="shared" si="120"/>
        <v>0</v>
      </c>
      <c r="P213" s="2"/>
      <c r="Q213" s="2"/>
    </row>
    <row r="214" spans="1:17" s="36" customFormat="1" ht="15" customHeight="1" x14ac:dyDescent="0.25">
      <c r="A214" s="19" t="s">
        <v>139</v>
      </c>
      <c r="B214" s="12" t="s">
        <v>356</v>
      </c>
      <c r="C214" s="30" t="s">
        <v>24</v>
      </c>
      <c r="D214" s="16">
        <f t="shared" ref="D214" si="121">E214+G214</f>
        <v>443.5</v>
      </c>
      <c r="E214" s="16">
        <v>443.5</v>
      </c>
      <c r="F214" s="16">
        <v>410.1</v>
      </c>
      <c r="G214" s="16"/>
      <c r="H214" s="9">
        <f t="shared" ref="H214" si="122">I214+K214</f>
        <v>0</v>
      </c>
      <c r="I214" s="10"/>
      <c r="J214" s="10"/>
      <c r="K214" s="201"/>
      <c r="L214" s="12">
        <f t="shared" ref="L214" si="123">M214+O214</f>
        <v>443.5</v>
      </c>
      <c r="M214" s="12">
        <f t="shared" ref="M214" si="124">E214+I214</f>
        <v>443.5</v>
      </c>
      <c r="N214" s="12">
        <f t="shared" ref="N214" si="125">F214+J214</f>
        <v>410.1</v>
      </c>
      <c r="O214" s="12">
        <f t="shared" ref="O214" si="126">G214+K214</f>
        <v>0</v>
      </c>
      <c r="P214" s="2"/>
      <c r="Q214" s="2"/>
    </row>
    <row r="215" spans="1:17" ht="15.95" customHeight="1" x14ac:dyDescent="0.25">
      <c r="A215" s="53" t="s">
        <v>140</v>
      </c>
      <c r="B215" s="238" t="s">
        <v>172</v>
      </c>
      <c r="C215" s="25"/>
      <c r="D215" s="23">
        <f>D208+D211+D212+D213+D214</f>
        <v>4494.8999999999996</v>
      </c>
      <c r="E215" s="23">
        <f>E208+E211+E212+E213+E214</f>
        <v>4439.3999999999996</v>
      </c>
      <c r="F215" s="23">
        <f>F208+F211+F212+F213+F214</f>
        <v>1686.9</v>
      </c>
      <c r="G215" s="23">
        <f>G208+G211+G212+G213+G214</f>
        <v>55.5</v>
      </c>
      <c r="H215" s="24">
        <f>H208+H211+H212+H213</f>
        <v>0</v>
      </c>
      <c r="I215" s="24">
        <f>I208+I211+I212+I213+I214</f>
        <v>0</v>
      </c>
      <c r="J215" s="24">
        <f>J208+J211+J212+J213+J214</f>
        <v>-1.2999999999999998</v>
      </c>
      <c r="K215" s="249">
        <f>K208+K211+K212+K213+K214</f>
        <v>0</v>
      </c>
      <c r="L215" s="43">
        <f>M215+O215</f>
        <v>4494.8999999999996</v>
      </c>
      <c r="M215" s="48">
        <f>M208+M211+M212+M213+M214</f>
        <v>4439.3999999999996</v>
      </c>
      <c r="N215" s="48">
        <f>N208+N211+N212+N213+N214</f>
        <v>1685.6</v>
      </c>
      <c r="O215" s="48">
        <f>O208+O211+O212+O213+O214</f>
        <v>55.5</v>
      </c>
    </row>
    <row r="216" spans="1:17" ht="15.95" customHeight="1" x14ac:dyDescent="0.25">
      <c r="A216" s="53" t="s">
        <v>141</v>
      </c>
      <c r="B216" s="184" t="s">
        <v>164</v>
      </c>
      <c r="C216" s="45"/>
      <c r="D216" s="23">
        <f>E216+G216</f>
        <v>25833.999999999996</v>
      </c>
      <c r="E216" s="23">
        <f>E91+E145+E149+E184+E190+E206+E215</f>
        <v>23580.299999999996</v>
      </c>
      <c r="F216" s="23">
        <f>F91+F145+F149+F184+F190+F206+F215</f>
        <v>13592.800000000001</v>
      </c>
      <c r="G216" s="23">
        <f>G91+G145+G149+G184+G190+G206+G215</f>
        <v>2253.7000000000003</v>
      </c>
      <c r="H216" s="24">
        <f t="shared" ref="H216" si="127">I216+K216</f>
        <v>0</v>
      </c>
      <c r="I216" s="24">
        <f>I91+I145+I149+I184+I190+I206+I215</f>
        <v>-71.399999999999991</v>
      </c>
      <c r="J216" s="24">
        <f>J91+J145+J149+J184+J190+J206+J215</f>
        <v>-47.400000000000006</v>
      </c>
      <c r="K216" s="24">
        <f>K91+K145+K149+K184+K190+K206+K215</f>
        <v>71.399999999999991</v>
      </c>
      <c r="L216" s="48">
        <f t="shared" ref="L216" si="128">M216+O216</f>
        <v>25834</v>
      </c>
      <c r="M216" s="48">
        <f>M91+M145+M149+M184+M190+M206+M215</f>
        <v>23508.9</v>
      </c>
      <c r="N216" s="48">
        <f>N91+N145+N149+N184+N190+N206+N215</f>
        <v>13545.400000000001</v>
      </c>
      <c r="O216" s="48">
        <f>O91+O145+O149+O184+O190+O206+O215</f>
        <v>2325.1</v>
      </c>
      <c r="P216" s="23">
        <f t="shared" ref="P216" si="129">Q216+S216</f>
        <v>0</v>
      </c>
      <c r="Q216" s="23">
        <f>Q91+Q145+Q149+Q184+Q190+Q206+Q215</f>
        <v>0</v>
      </c>
    </row>
    <row r="217" spans="1:17" ht="15.95" customHeight="1" x14ac:dyDescent="0.25">
      <c r="A217" s="97"/>
      <c r="B217" s="556" t="s">
        <v>185</v>
      </c>
      <c r="C217" s="45"/>
      <c r="D217" s="23"/>
      <c r="E217" s="23"/>
      <c r="F217" s="23"/>
      <c r="G217" s="23"/>
      <c r="H217" s="215"/>
      <c r="I217" s="24"/>
      <c r="J217" s="24"/>
      <c r="K217" s="249"/>
      <c r="L217" s="48"/>
      <c r="M217" s="48"/>
      <c r="N217" s="48"/>
      <c r="O217" s="48"/>
      <c r="P217" s="555"/>
      <c r="Q217" s="555"/>
    </row>
    <row r="218" spans="1:17" s="36" customFormat="1" ht="27.95" customHeight="1" x14ac:dyDescent="0.25">
      <c r="A218" s="97"/>
      <c r="B218" s="557" t="s">
        <v>532</v>
      </c>
      <c r="C218" s="25"/>
      <c r="D218" s="94">
        <f>E218+G218</f>
        <v>1400</v>
      </c>
      <c r="E218" s="94">
        <f>E98</f>
        <v>1400</v>
      </c>
      <c r="F218" s="94">
        <f>F98</f>
        <v>0</v>
      </c>
      <c r="G218" s="94">
        <f>G98</f>
        <v>0</v>
      </c>
      <c r="H218" s="195">
        <f>I218+K218</f>
        <v>0</v>
      </c>
      <c r="I218" s="98">
        <f t="shared" ref="I218:K218" si="130">I98</f>
        <v>0</v>
      </c>
      <c r="J218" s="98">
        <f t="shared" si="130"/>
        <v>0</v>
      </c>
      <c r="K218" s="257">
        <f t="shared" si="130"/>
        <v>0</v>
      </c>
      <c r="L218" s="99">
        <f>M218+O218</f>
        <v>1400</v>
      </c>
      <c r="M218" s="99">
        <f>M98</f>
        <v>1400</v>
      </c>
      <c r="N218" s="99">
        <f>N98</f>
        <v>0</v>
      </c>
      <c r="O218" s="99">
        <f>O98</f>
        <v>0</v>
      </c>
      <c r="P218" s="2"/>
      <c r="Q218" s="2"/>
    </row>
    <row r="219" spans="1:17" s="36" customFormat="1" x14ac:dyDescent="0.25">
      <c r="A219" s="204"/>
      <c r="B219" s="557" t="s">
        <v>533</v>
      </c>
      <c r="C219" s="25"/>
      <c r="D219" s="94">
        <f>E219+G219</f>
        <v>135</v>
      </c>
      <c r="E219" s="94">
        <f>E188</f>
        <v>135</v>
      </c>
      <c r="F219" s="94">
        <f t="shared" ref="F219:G219" si="131">F188</f>
        <v>24</v>
      </c>
      <c r="G219" s="94">
        <f t="shared" si="131"/>
        <v>0</v>
      </c>
      <c r="H219" s="195"/>
      <c r="I219" s="98"/>
      <c r="J219" s="98"/>
      <c r="K219" s="257"/>
      <c r="L219" s="99">
        <f>M219+O219</f>
        <v>135</v>
      </c>
      <c r="M219" s="99">
        <f>M188</f>
        <v>135</v>
      </c>
      <c r="N219" s="99">
        <f t="shared" ref="N219:O219" si="132">N188</f>
        <v>24</v>
      </c>
      <c r="O219" s="99">
        <f t="shared" si="132"/>
        <v>0</v>
      </c>
      <c r="P219" s="2"/>
      <c r="Q219" s="2"/>
    </row>
    <row r="220" spans="1:17" x14ac:dyDescent="0.25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8" t="s">
        <v>260</v>
      </c>
      <c r="Q221" s="69">
        <f>SUMIF(C26:C213,1,L26:L213)</f>
        <v>6229.4</v>
      </c>
    </row>
    <row r="222" spans="1:17" x14ac:dyDescent="0.25">
      <c r="A222" s="6"/>
      <c r="B222" s="6"/>
      <c r="C222" s="51"/>
      <c r="D222" s="6">
        <v>25834</v>
      </c>
      <c r="E222" s="6">
        <v>23580.3</v>
      </c>
      <c r="F222" s="6">
        <v>13592.8</v>
      </c>
      <c r="G222" s="6">
        <v>2253.6999999999998</v>
      </c>
      <c r="H222" s="6"/>
      <c r="I222" s="6"/>
      <c r="J222" s="6"/>
      <c r="K222" s="6"/>
      <c r="L222" s="6"/>
      <c r="M222" s="6"/>
      <c r="N222" s="6"/>
      <c r="O222" s="6"/>
      <c r="P222" s="68" t="s">
        <v>261</v>
      </c>
      <c r="Q222" s="69">
        <f>SUMIF(C26:C213,2,L26:L213)</f>
        <v>0</v>
      </c>
    </row>
    <row r="223" spans="1:17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8" t="s">
        <v>262</v>
      </c>
      <c r="Q223" s="69">
        <f>SUMIF(C26:C213,3,L26:L213)</f>
        <v>55</v>
      </c>
    </row>
    <row r="224" spans="1:17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8" t="s">
        <v>263</v>
      </c>
      <c r="Q224" s="69">
        <f>SUMIF(C26:C213,4,L26:L213)</f>
        <v>750.7</v>
      </c>
    </row>
    <row r="225" spans="1:17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8" t="s">
        <v>266</v>
      </c>
      <c r="Q225" s="69">
        <f>SUMIF(C27:C215,5,L27:L215)</f>
        <v>1864.6000000000001</v>
      </c>
    </row>
    <row r="226" spans="1:17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8" t="s">
        <v>264</v>
      </c>
      <c r="Q226" s="69">
        <f>SUMIF(C26:C213,6,L26:L213)</f>
        <v>1807.1000000000004</v>
      </c>
    </row>
    <row r="227" spans="1:17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8" t="s">
        <v>265</v>
      </c>
      <c r="Q227" s="69">
        <f>SUMIF(C26:C213,7,L26:L213)</f>
        <v>122.80000000000001</v>
      </c>
    </row>
    <row r="228" spans="1:17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8" t="s">
        <v>267</v>
      </c>
      <c r="Q228" s="69">
        <f>SUMIF(C26:C213,8,L26:L213)</f>
        <v>2787.7000000000003</v>
      </c>
    </row>
    <row r="229" spans="1:17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8" t="s">
        <v>268</v>
      </c>
      <c r="Q229" s="69">
        <f>SUMIF(C26:C214,9,L26:L214)</f>
        <v>7724.8000000000011</v>
      </c>
    </row>
    <row r="230" spans="1:17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8" t="s">
        <v>269</v>
      </c>
      <c r="Q230" s="69">
        <f>SUMIF(C26:C214,10,L26:L214)</f>
        <v>4491.8999999999996</v>
      </c>
    </row>
    <row r="231" spans="1:17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3" t="s">
        <v>164</v>
      </c>
      <c r="Q231" s="74">
        <f>SUM(Q221:Q230)</f>
        <v>25834</v>
      </c>
    </row>
    <row r="232" spans="1:17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5"/>
      <c r="Q232" s="75"/>
    </row>
    <row r="233" spans="1:17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5"/>
      <c r="Q233" s="75">
        <f>Q231-L216</f>
        <v>0</v>
      </c>
    </row>
    <row r="234" spans="1:17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C329" s="52"/>
    </row>
    <row r="330" spans="1:15" x14ac:dyDescent="0.25">
      <c r="C330" s="52"/>
    </row>
    <row r="331" spans="1:15" x14ac:dyDescent="0.25">
      <c r="C331" s="52"/>
    </row>
    <row r="332" spans="1:15" x14ac:dyDescent="0.25">
      <c r="C332" s="52"/>
    </row>
    <row r="333" spans="1:15" x14ac:dyDescent="0.25">
      <c r="C333" s="52"/>
    </row>
    <row r="334" spans="1:15" x14ac:dyDescent="0.25">
      <c r="C334" s="52"/>
    </row>
    <row r="335" spans="1:15" x14ac:dyDescent="0.25">
      <c r="C335" s="52"/>
    </row>
    <row r="336" spans="1:15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  <row r="625" spans="3:3" x14ac:dyDescent="0.25">
      <c r="C625" s="52"/>
    </row>
    <row r="626" spans="3:3" x14ac:dyDescent="0.25">
      <c r="C626" s="52"/>
    </row>
    <row r="627" spans="3:3" x14ac:dyDescent="0.25">
      <c r="C627" s="52"/>
    </row>
    <row r="628" spans="3:3" x14ac:dyDescent="0.25">
      <c r="C628" s="52"/>
    </row>
    <row r="629" spans="3:3" x14ac:dyDescent="0.25">
      <c r="C629" s="52"/>
    </row>
    <row r="630" spans="3:3" x14ac:dyDescent="0.25">
      <c r="C630" s="52"/>
    </row>
    <row r="631" spans="3:3" x14ac:dyDescent="0.25">
      <c r="C631" s="52"/>
    </row>
    <row r="632" spans="3:3" x14ac:dyDescent="0.25">
      <c r="C632" s="52"/>
    </row>
    <row r="633" spans="3:3" x14ac:dyDescent="0.25">
      <c r="C633" s="52"/>
    </row>
    <row r="634" spans="3:3" x14ac:dyDescent="0.25">
      <c r="C634" s="52"/>
    </row>
    <row r="635" spans="3:3" x14ac:dyDescent="0.25">
      <c r="C635" s="52"/>
    </row>
    <row r="636" spans="3:3" x14ac:dyDescent="0.25">
      <c r="C636" s="52"/>
    </row>
    <row r="637" spans="3:3" x14ac:dyDescent="0.25">
      <c r="C637" s="52"/>
    </row>
    <row r="638" spans="3:3" x14ac:dyDescent="0.25">
      <c r="C638" s="52"/>
    </row>
    <row r="639" spans="3:3" x14ac:dyDescent="0.25">
      <c r="C639" s="52"/>
    </row>
    <row r="640" spans="3:3" x14ac:dyDescent="0.25">
      <c r="C640" s="52"/>
    </row>
    <row r="641" spans="3:3" x14ac:dyDescent="0.25">
      <c r="C641" s="52"/>
    </row>
    <row r="642" spans="3:3" x14ac:dyDescent="0.25">
      <c r="C642" s="52"/>
    </row>
    <row r="643" spans="3:3" x14ac:dyDescent="0.25">
      <c r="C643" s="52"/>
    </row>
    <row r="644" spans="3:3" x14ac:dyDescent="0.25">
      <c r="C644" s="52"/>
    </row>
    <row r="645" spans="3:3" x14ac:dyDescent="0.25">
      <c r="C645" s="52"/>
    </row>
    <row r="646" spans="3:3" x14ac:dyDescent="0.25">
      <c r="C646" s="52"/>
    </row>
    <row r="647" spans="3:3" x14ac:dyDescent="0.25">
      <c r="C647" s="52"/>
    </row>
    <row r="648" spans="3:3" x14ac:dyDescent="0.25">
      <c r="C648" s="52"/>
    </row>
    <row r="649" spans="3:3" x14ac:dyDescent="0.25">
      <c r="C649" s="52"/>
    </row>
    <row r="650" spans="3:3" x14ac:dyDescent="0.25">
      <c r="C650" s="52"/>
    </row>
    <row r="651" spans="3:3" x14ac:dyDescent="0.25">
      <c r="C651" s="52"/>
    </row>
    <row r="652" spans="3:3" x14ac:dyDescent="0.25">
      <c r="C652" s="52"/>
    </row>
    <row r="653" spans="3:3" x14ac:dyDescent="0.25">
      <c r="C653" s="52"/>
    </row>
    <row r="654" spans="3:3" x14ac:dyDescent="0.25">
      <c r="C654" s="52"/>
    </row>
    <row r="655" spans="3:3" x14ac:dyDescent="0.25">
      <c r="C655" s="52"/>
    </row>
    <row r="656" spans="3:3" x14ac:dyDescent="0.25">
      <c r="C656" s="52"/>
    </row>
    <row r="657" spans="3:3" x14ac:dyDescent="0.25">
      <c r="C657" s="52"/>
    </row>
  </sheetData>
  <mergeCells count="41">
    <mergeCell ref="B17:O17"/>
    <mergeCell ref="B18:N18"/>
    <mergeCell ref="B15:O15"/>
    <mergeCell ref="B16:N16"/>
    <mergeCell ref="B13:O13"/>
    <mergeCell ref="B14:N14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0"/>
  <sheetViews>
    <sheetView showZeros="0" zoomScaleNormal="100" workbookViewId="0">
      <selection activeCell="B6" sqref="B6:N6"/>
    </sheetView>
  </sheetViews>
  <sheetFormatPr defaultColWidth="9.140625"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28" t="s">
        <v>281</v>
      </c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</row>
    <row r="2" spans="2:15" x14ac:dyDescent="0.25">
      <c r="B2" s="628" t="s">
        <v>388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</row>
    <row r="3" spans="2:15" x14ac:dyDescent="0.25">
      <c r="B3" s="628" t="s">
        <v>534</v>
      </c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</row>
    <row r="4" spans="2:15" x14ac:dyDescent="0.25">
      <c r="B4" s="628" t="s">
        <v>292</v>
      </c>
      <c r="C4" s="628"/>
      <c r="D4" s="628"/>
      <c r="E4" s="628"/>
      <c r="F4" s="628"/>
      <c r="G4" s="628"/>
      <c r="H4" s="628"/>
      <c r="I4" s="628"/>
      <c r="J4" s="628"/>
      <c r="K4" s="628"/>
      <c r="L4" s="628"/>
      <c r="M4" s="628"/>
      <c r="N4" s="628"/>
      <c r="O4" s="628"/>
    </row>
    <row r="5" spans="2:15" x14ac:dyDescent="0.25">
      <c r="B5" s="628" t="s">
        <v>559</v>
      </c>
      <c r="C5" s="628"/>
      <c r="D5" s="628"/>
      <c r="E5" s="628"/>
      <c r="F5" s="628"/>
      <c r="G5" s="628"/>
      <c r="H5" s="628"/>
      <c r="I5" s="628"/>
      <c r="J5" s="628"/>
      <c r="K5" s="628"/>
      <c r="L5" s="628"/>
      <c r="M5" s="628"/>
      <c r="N5" s="628"/>
      <c r="O5" s="628"/>
    </row>
    <row r="6" spans="2:15" x14ac:dyDescent="0.25">
      <c r="B6" s="627" t="s">
        <v>571</v>
      </c>
      <c r="C6" s="627"/>
      <c r="D6" s="627"/>
      <c r="E6" s="627"/>
      <c r="F6" s="627"/>
      <c r="G6" s="627"/>
      <c r="H6" s="627"/>
      <c r="I6" s="627"/>
      <c r="J6" s="627"/>
      <c r="K6" s="627"/>
      <c r="L6" s="627"/>
      <c r="M6" s="627"/>
      <c r="N6" s="627"/>
      <c r="O6" s="477"/>
    </row>
    <row r="7" spans="2:15" hidden="1" x14ac:dyDescent="0.25">
      <c r="B7" s="628" t="s">
        <v>365</v>
      </c>
      <c r="C7" s="628"/>
      <c r="D7" s="628"/>
      <c r="E7" s="628"/>
      <c r="F7" s="628"/>
      <c r="G7" s="628"/>
      <c r="H7" s="628"/>
      <c r="I7" s="628"/>
      <c r="J7" s="628"/>
      <c r="K7" s="628"/>
      <c r="L7" s="628"/>
      <c r="M7" s="628"/>
      <c r="N7" s="628"/>
      <c r="O7" s="628"/>
    </row>
    <row r="8" spans="2:15" ht="15" hidden="1" customHeight="1" x14ac:dyDescent="0.25">
      <c r="B8" s="627" t="s">
        <v>361</v>
      </c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481"/>
    </row>
    <row r="9" spans="2:15" hidden="1" x14ac:dyDescent="0.25">
      <c r="B9" s="628" t="s">
        <v>365</v>
      </c>
      <c r="C9" s="628"/>
      <c r="D9" s="628"/>
      <c r="E9" s="628"/>
      <c r="F9" s="628"/>
      <c r="G9" s="628"/>
      <c r="H9" s="628"/>
      <c r="I9" s="628"/>
      <c r="J9" s="628"/>
      <c r="K9" s="628"/>
      <c r="L9" s="628"/>
      <c r="M9" s="628"/>
      <c r="N9" s="628"/>
      <c r="O9" s="628"/>
    </row>
    <row r="10" spans="2:15" ht="15" hidden="1" customHeight="1" x14ac:dyDescent="0.25">
      <c r="B10" s="627" t="s">
        <v>361</v>
      </c>
      <c r="C10" s="627"/>
      <c r="D10" s="627"/>
      <c r="E10" s="627"/>
      <c r="F10" s="627"/>
      <c r="G10" s="627"/>
      <c r="H10" s="627"/>
      <c r="I10" s="627"/>
      <c r="J10" s="627"/>
      <c r="K10" s="627"/>
      <c r="L10" s="627"/>
      <c r="M10" s="627"/>
      <c r="N10" s="627"/>
      <c r="O10" s="481"/>
    </row>
    <row r="11" spans="2:15" hidden="1" x14ac:dyDescent="0.25">
      <c r="B11" s="628" t="s">
        <v>365</v>
      </c>
      <c r="C11" s="628"/>
      <c r="D11" s="628"/>
      <c r="E11" s="628"/>
      <c r="F11" s="628"/>
      <c r="G11" s="628"/>
      <c r="H11" s="628"/>
      <c r="I11" s="628"/>
      <c r="J11" s="628"/>
      <c r="K11" s="628"/>
      <c r="L11" s="628"/>
      <c r="M11" s="628"/>
      <c r="N11" s="628"/>
      <c r="O11" s="628"/>
    </row>
    <row r="12" spans="2:15" ht="15" hidden="1" customHeight="1" x14ac:dyDescent="0.25">
      <c r="B12" s="627" t="s">
        <v>361</v>
      </c>
      <c r="C12" s="627"/>
      <c r="D12" s="627"/>
      <c r="E12" s="627"/>
      <c r="F12" s="627"/>
      <c r="G12" s="627"/>
      <c r="H12" s="627"/>
      <c r="I12" s="627"/>
      <c r="J12" s="627"/>
      <c r="K12" s="627"/>
      <c r="L12" s="627"/>
      <c r="M12" s="627"/>
      <c r="N12" s="627"/>
      <c r="O12" s="481"/>
    </row>
    <row r="13" spans="2:15" hidden="1" x14ac:dyDescent="0.25">
      <c r="B13" s="628" t="s">
        <v>365</v>
      </c>
      <c r="C13" s="628"/>
      <c r="D13" s="628"/>
      <c r="E13" s="628"/>
      <c r="F13" s="628"/>
      <c r="G13" s="628"/>
      <c r="H13" s="628"/>
      <c r="I13" s="628"/>
      <c r="J13" s="628"/>
      <c r="K13" s="628"/>
      <c r="L13" s="628"/>
      <c r="M13" s="628"/>
      <c r="N13" s="628"/>
      <c r="O13" s="628"/>
    </row>
    <row r="14" spans="2:15" ht="15" hidden="1" customHeight="1" x14ac:dyDescent="0.25">
      <c r="B14" s="627" t="s">
        <v>361</v>
      </c>
      <c r="C14" s="627"/>
      <c r="D14" s="627"/>
      <c r="E14" s="627"/>
      <c r="F14" s="627"/>
      <c r="G14" s="627"/>
      <c r="H14" s="627"/>
      <c r="I14" s="627"/>
      <c r="J14" s="627"/>
      <c r="K14" s="627"/>
      <c r="L14" s="627"/>
      <c r="M14" s="627"/>
      <c r="N14" s="627"/>
      <c r="O14" s="481"/>
    </row>
    <row r="15" spans="2:15" hidden="1" x14ac:dyDescent="0.25">
      <c r="B15" s="628" t="s">
        <v>365</v>
      </c>
      <c r="C15" s="628"/>
      <c r="D15" s="628"/>
      <c r="E15" s="628"/>
      <c r="F15" s="628"/>
      <c r="G15" s="628"/>
      <c r="H15" s="628"/>
      <c r="I15" s="628"/>
      <c r="J15" s="628"/>
      <c r="K15" s="628"/>
      <c r="L15" s="628"/>
      <c r="M15" s="628"/>
      <c r="N15" s="628"/>
      <c r="O15" s="628"/>
    </row>
    <row r="16" spans="2:15" ht="15" hidden="1" customHeight="1" x14ac:dyDescent="0.25">
      <c r="B16" s="627" t="s">
        <v>361</v>
      </c>
      <c r="C16" s="627"/>
      <c r="D16" s="627"/>
      <c r="E16" s="627"/>
      <c r="F16" s="627"/>
      <c r="G16" s="627"/>
      <c r="H16" s="627"/>
      <c r="I16" s="627"/>
      <c r="J16" s="627"/>
      <c r="K16" s="627"/>
      <c r="L16" s="627"/>
      <c r="M16" s="627"/>
      <c r="N16" s="627"/>
      <c r="O16" s="481"/>
    </row>
    <row r="17" spans="1:15" hidden="1" x14ac:dyDescent="0.25">
      <c r="B17" s="628" t="s">
        <v>365</v>
      </c>
      <c r="C17" s="628"/>
      <c r="D17" s="628"/>
      <c r="E17" s="628"/>
      <c r="F17" s="628"/>
      <c r="G17" s="628"/>
      <c r="H17" s="628"/>
      <c r="I17" s="628"/>
      <c r="J17" s="628"/>
      <c r="K17" s="628"/>
      <c r="L17" s="628"/>
      <c r="M17" s="628"/>
      <c r="N17" s="628"/>
      <c r="O17" s="628"/>
    </row>
    <row r="18" spans="1:15" ht="15" hidden="1" customHeight="1" x14ac:dyDescent="0.25">
      <c r="B18" s="627" t="s">
        <v>361</v>
      </c>
      <c r="C18" s="627"/>
      <c r="D18" s="627"/>
      <c r="E18" s="627"/>
      <c r="F18" s="627"/>
      <c r="G18" s="627"/>
      <c r="H18" s="627"/>
      <c r="I18" s="627"/>
      <c r="J18" s="627"/>
      <c r="K18" s="627"/>
      <c r="L18" s="627"/>
      <c r="M18" s="627"/>
      <c r="N18" s="627"/>
      <c r="O18" s="481"/>
    </row>
    <row r="19" spans="1:15" x14ac:dyDescent="0.25"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</row>
    <row r="20" spans="1:15" ht="46.5" customHeight="1" x14ac:dyDescent="0.25">
      <c r="A20" s="592" t="s">
        <v>398</v>
      </c>
      <c r="B20" s="592"/>
      <c r="C20" s="592"/>
      <c r="D20" s="592"/>
      <c r="E20" s="592"/>
      <c r="F20" s="592"/>
      <c r="G20" s="592"/>
      <c r="H20" s="592"/>
      <c r="I20" s="592"/>
      <c r="J20" s="592"/>
      <c r="K20" s="592"/>
      <c r="L20" s="592"/>
      <c r="M20" s="592"/>
      <c r="N20" s="592"/>
      <c r="O20" s="592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327</v>
      </c>
    </row>
    <row r="22" spans="1:15" ht="15" customHeight="1" x14ac:dyDescent="0.25">
      <c r="A22" s="596" t="s">
        <v>5</v>
      </c>
      <c r="B22" s="599" t="s">
        <v>280</v>
      </c>
      <c r="C22" s="599" t="s">
        <v>52</v>
      </c>
      <c r="D22" s="576" t="s">
        <v>289</v>
      </c>
      <c r="E22" s="580" t="s">
        <v>185</v>
      </c>
      <c r="F22" s="580"/>
      <c r="G22" s="581"/>
      <c r="H22" s="602" t="s">
        <v>291</v>
      </c>
      <c r="I22" s="605" t="s">
        <v>185</v>
      </c>
      <c r="J22" s="606"/>
      <c r="K22" s="607"/>
      <c r="L22" s="575" t="s">
        <v>0</v>
      </c>
      <c r="M22" s="584" t="s">
        <v>185</v>
      </c>
      <c r="N22" s="585"/>
      <c r="O22" s="586"/>
    </row>
    <row r="23" spans="1:15" x14ac:dyDescent="0.25">
      <c r="A23" s="597"/>
      <c r="B23" s="600"/>
      <c r="C23" s="600"/>
      <c r="D23" s="577"/>
      <c r="E23" s="581" t="s">
        <v>1</v>
      </c>
      <c r="F23" s="610"/>
      <c r="G23" s="582" t="s">
        <v>2</v>
      </c>
      <c r="H23" s="603"/>
      <c r="I23" s="616" t="s">
        <v>1</v>
      </c>
      <c r="J23" s="616"/>
      <c r="K23" s="595" t="s">
        <v>2</v>
      </c>
      <c r="L23" s="575"/>
      <c r="M23" s="575" t="s">
        <v>1</v>
      </c>
      <c r="N23" s="575"/>
      <c r="O23" s="587" t="s">
        <v>2</v>
      </c>
    </row>
    <row r="24" spans="1:15" ht="30.75" customHeight="1" x14ac:dyDescent="0.25">
      <c r="A24" s="598"/>
      <c r="B24" s="601"/>
      <c r="C24" s="601"/>
      <c r="D24" s="578"/>
      <c r="E24" s="134" t="s">
        <v>3</v>
      </c>
      <c r="F24" s="135" t="s">
        <v>4</v>
      </c>
      <c r="G24" s="582"/>
      <c r="H24" s="604"/>
      <c r="I24" s="137" t="s">
        <v>3</v>
      </c>
      <c r="J24" s="132" t="s">
        <v>4</v>
      </c>
      <c r="K24" s="595"/>
      <c r="L24" s="575"/>
      <c r="M24" s="133" t="s">
        <v>3</v>
      </c>
      <c r="N24" s="131" t="s">
        <v>4</v>
      </c>
      <c r="O24" s="587"/>
    </row>
    <row r="25" spans="1:15" ht="15.95" customHeight="1" x14ac:dyDescent="0.25">
      <c r="A25" s="5" t="s">
        <v>68</v>
      </c>
      <c r="B25" s="572" t="s">
        <v>6</v>
      </c>
      <c r="C25" s="573"/>
      <c r="D25" s="573"/>
      <c r="E25" s="573"/>
      <c r="F25" s="573"/>
      <c r="G25" s="573"/>
      <c r="H25" s="573"/>
      <c r="I25" s="573"/>
      <c r="J25" s="573"/>
      <c r="K25" s="573"/>
      <c r="L25" s="573"/>
      <c r="M25" s="573"/>
      <c r="N25" s="573"/>
      <c r="O25" s="574"/>
    </row>
    <row r="26" spans="1:15" ht="15" customHeight="1" x14ac:dyDescent="0.25">
      <c r="A26" s="151" t="s">
        <v>174</v>
      </c>
      <c r="B26" s="78" t="s">
        <v>20</v>
      </c>
      <c r="C26" s="152"/>
      <c r="D26" s="153">
        <f t="shared" ref="D26:O26" si="0">SUM(D28:D43)</f>
        <v>275.2</v>
      </c>
      <c r="E26" s="153">
        <f t="shared" si="0"/>
        <v>275.2</v>
      </c>
      <c r="F26" s="153">
        <f t="shared" si="0"/>
        <v>235.59999999999997</v>
      </c>
      <c r="G26" s="153">
        <f t="shared" si="0"/>
        <v>0</v>
      </c>
      <c r="H26" s="154">
        <f t="shared" si="0"/>
        <v>0</v>
      </c>
      <c r="I26" s="154">
        <f t="shared" si="0"/>
        <v>0</v>
      </c>
      <c r="J26" s="154">
        <f t="shared" si="0"/>
        <v>0</v>
      </c>
      <c r="K26" s="154">
        <f t="shared" si="0"/>
        <v>0</v>
      </c>
      <c r="L26" s="78">
        <f t="shared" si="0"/>
        <v>275.2</v>
      </c>
      <c r="M26" s="78">
        <f t="shared" si="0"/>
        <v>275.2</v>
      </c>
      <c r="N26" s="78">
        <f t="shared" si="0"/>
        <v>235.59999999999997</v>
      </c>
      <c r="O26" s="78">
        <f t="shared" si="0"/>
        <v>0</v>
      </c>
    </row>
    <row r="27" spans="1:15" ht="15" customHeight="1" x14ac:dyDescent="0.25">
      <c r="A27" s="155"/>
      <c r="B27" s="156" t="s">
        <v>185</v>
      </c>
      <c r="C27" s="157"/>
      <c r="D27" s="158"/>
      <c r="E27" s="158"/>
      <c r="F27" s="158"/>
      <c r="G27" s="158"/>
      <c r="H27" s="77"/>
      <c r="I27" s="77"/>
      <c r="J27" s="77"/>
      <c r="K27" s="77"/>
      <c r="L27" s="29"/>
      <c r="M27" s="29"/>
      <c r="N27" s="29"/>
      <c r="O27" s="29"/>
    </row>
    <row r="28" spans="1:15" ht="26.25" x14ac:dyDescent="0.25">
      <c r="A28" s="155"/>
      <c r="B28" s="159" t="s">
        <v>194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55"/>
      <c r="B29" s="160" t="s">
        <v>190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M33" si="2">E29+I29</f>
        <v>29.3</v>
      </c>
      <c r="N29" s="11">
        <f t="shared" ref="N29:N34" si="3">F29+J29</f>
        <v>28.8</v>
      </c>
      <c r="O29" s="11">
        <f t="shared" ref="O29:O34" si="4">G29+K29</f>
        <v>0</v>
      </c>
    </row>
    <row r="30" spans="1:15" ht="26.25" x14ac:dyDescent="0.25">
      <c r="A30" s="155"/>
      <c r="B30" s="160" t="s">
        <v>196</v>
      </c>
      <c r="C30" s="30" t="s">
        <v>9</v>
      </c>
      <c r="D30" s="16">
        <f t="shared" ref="D30:D43" si="5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6">M30+O30</f>
        <v>8.1999999999999993</v>
      </c>
      <c r="M30" s="12">
        <f t="shared" si="2"/>
        <v>8.1999999999999993</v>
      </c>
      <c r="N30" s="12">
        <f t="shared" si="3"/>
        <v>8.1</v>
      </c>
      <c r="O30" s="12">
        <f t="shared" si="4"/>
        <v>0</v>
      </c>
    </row>
    <row r="31" spans="1:15" ht="26.25" x14ac:dyDescent="0.25">
      <c r="A31" s="155"/>
      <c r="B31" s="160" t="s">
        <v>192</v>
      </c>
      <c r="C31" s="30" t="s">
        <v>9</v>
      </c>
      <c r="D31" s="16">
        <f t="shared" si="5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6"/>
        <v>28.7</v>
      </c>
      <c r="M31" s="12">
        <f t="shared" si="2"/>
        <v>28.7</v>
      </c>
      <c r="N31" s="12">
        <f t="shared" si="3"/>
        <v>23.4</v>
      </c>
      <c r="O31" s="12">
        <f t="shared" si="4"/>
        <v>0</v>
      </c>
    </row>
    <row r="32" spans="1:15" ht="15" customHeight="1" x14ac:dyDescent="0.25">
      <c r="A32" s="155"/>
      <c r="B32" s="161" t="s">
        <v>197</v>
      </c>
      <c r="C32" s="30" t="s">
        <v>9</v>
      </c>
      <c r="D32" s="16">
        <f t="shared" si="5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6"/>
        <v>15.3</v>
      </c>
      <c r="M32" s="12">
        <f t="shared" si="2"/>
        <v>15.3</v>
      </c>
      <c r="N32" s="12">
        <f t="shared" si="3"/>
        <v>14.3</v>
      </c>
      <c r="O32" s="12">
        <f t="shared" si="4"/>
        <v>0</v>
      </c>
    </row>
    <row r="33" spans="1:15" ht="26.25" x14ac:dyDescent="0.25">
      <c r="A33" s="155"/>
      <c r="B33" s="160" t="s">
        <v>191</v>
      </c>
      <c r="C33" s="30" t="s">
        <v>9</v>
      </c>
      <c r="D33" s="16">
        <f t="shared" si="5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6"/>
        <v>4.9000000000000004</v>
      </c>
      <c r="M33" s="12">
        <f t="shared" si="2"/>
        <v>4.9000000000000004</v>
      </c>
      <c r="N33" s="12">
        <f t="shared" si="3"/>
        <v>4.7</v>
      </c>
      <c r="O33" s="12">
        <f t="shared" si="4"/>
        <v>0</v>
      </c>
    </row>
    <row r="34" spans="1:15" ht="39" x14ac:dyDescent="0.25">
      <c r="A34" s="155"/>
      <c r="B34" s="160" t="s">
        <v>339</v>
      </c>
      <c r="C34" s="30" t="s">
        <v>9</v>
      </c>
      <c r="D34" s="16">
        <f t="shared" si="5"/>
        <v>4</v>
      </c>
      <c r="E34" s="16">
        <v>4</v>
      </c>
      <c r="F34" s="16">
        <v>3.9</v>
      </c>
      <c r="G34" s="16"/>
      <c r="H34" s="9">
        <f t="shared" si="1"/>
        <v>0</v>
      </c>
      <c r="I34" s="10"/>
      <c r="J34" s="10"/>
      <c r="K34" s="10"/>
      <c r="L34" s="12">
        <f t="shared" si="6"/>
        <v>4</v>
      </c>
      <c r="M34" s="12">
        <f>E34+I34</f>
        <v>4</v>
      </c>
      <c r="N34" s="12">
        <f t="shared" si="3"/>
        <v>3.9</v>
      </c>
      <c r="O34" s="12">
        <f t="shared" si="4"/>
        <v>0</v>
      </c>
    </row>
    <row r="35" spans="1:15" ht="26.25" x14ac:dyDescent="0.25">
      <c r="A35" s="155"/>
      <c r="B35" s="160" t="s">
        <v>210</v>
      </c>
      <c r="C35" s="30" t="s">
        <v>9</v>
      </c>
      <c r="D35" s="16">
        <f t="shared" si="5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6"/>
        <v>1</v>
      </c>
      <c r="M35" s="12">
        <f t="shared" ref="M35:N43" si="7">E35+I35</f>
        <v>1</v>
      </c>
      <c r="N35" s="12">
        <f t="shared" ref="N35:N43" si="8">F35+J35</f>
        <v>1</v>
      </c>
      <c r="O35" s="12">
        <f t="shared" ref="O35:O43" si="9">G35+K35</f>
        <v>0</v>
      </c>
    </row>
    <row r="36" spans="1:15" ht="15" customHeight="1" x14ac:dyDescent="0.25">
      <c r="A36" s="155"/>
      <c r="B36" s="160" t="s">
        <v>195</v>
      </c>
      <c r="C36" s="30" t="s">
        <v>23</v>
      </c>
      <c r="D36" s="16">
        <f t="shared" si="5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/>
      <c r="K36" s="10"/>
      <c r="L36" s="12">
        <f t="shared" si="6"/>
        <v>18.5</v>
      </c>
      <c r="M36" s="12">
        <f t="shared" si="7"/>
        <v>18.5</v>
      </c>
      <c r="N36" s="12">
        <f t="shared" si="7"/>
        <v>15.8</v>
      </c>
      <c r="O36" s="12">
        <f t="shared" si="9"/>
        <v>0</v>
      </c>
    </row>
    <row r="37" spans="1:15" ht="15" customHeight="1" x14ac:dyDescent="0.25">
      <c r="A37" s="155"/>
      <c r="B37" s="161" t="s">
        <v>187</v>
      </c>
      <c r="C37" s="30" t="s">
        <v>23</v>
      </c>
      <c r="D37" s="16">
        <f t="shared" si="5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6"/>
        <v>7.9</v>
      </c>
      <c r="M37" s="12">
        <f t="shared" si="7"/>
        <v>7.9</v>
      </c>
      <c r="N37" s="12">
        <f t="shared" si="8"/>
        <v>6.8</v>
      </c>
      <c r="O37" s="12">
        <f t="shared" si="9"/>
        <v>0</v>
      </c>
    </row>
    <row r="38" spans="1:15" ht="15" customHeight="1" x14ac:dyDescent="0.25">
      <c r="A38" s="155"/>
      <c r="B38" s="160" t="s">
        <v>200</v>
      </c>
      <c r="C38" s="30" t="s">
        <v>25</v>
      </c>
      <c r="D38" s="16">
        <f t="shared" si="5"/>
        <v>104</v>
      </c>
      <c r="E38" s="16">
        <v>104</v>
      </c>
      <c r="F38" s="16">
        <v>91.6</v>
      </c>
      <c r="G38" s="16"/>
      <c r="H38" s="9">
        <f t="shared" si="1"/>
        <v>0</v>
      </c>
      <c r="I38" s="10"/>
      <c r="J38" s="10"/>
      <c r="K38" s="10"/>
      <c r="L38" s="12">
        <f t="shared" si="6"/>
        <v>104</v>
      </c>
      <c r="M38" s="12">
        <f t="shared" si="7"/>
        <v>104</v>
      </c>
      <c r="N38" s="12">
        <f t="shared" si="8"/>
        <v>91.6</v>
      </c>
      <c r="O38" s="12">
        <f t="shared" si="9"/>
        <v>0</v>
      </c>
    </row>
    <row r="39" spans="1:15" ht="39" x14ac:dyDescent="0.25">
      <c r="A39" s="155"/>
      <c r="B39" s="160" t="s">
        <v>202</v>
      </c>
      <c r="C39" s="30" t="s">
        <v>24</v>
      </c>
      <c r="D39" s="16">
        <f t="shared" si="5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6"/>
        <v>0.1</v>
      </c>
      <c r="M39" s="12">
        <f t="shared" si="7"/>
        <v>0.1</v>
      </c>
      <c r="N39" s="12">
        <f t="shared" si="8"/>
        <v>0.1</v>
      </c>
      <c r="O39" s="12">
        <f t="shared" si="9"/>
        <v>0</v>
      </c>
    </row>
    <row r="40" spans="1:15" ht="15" customHeight="1" x14ac:dyDescent="0.25">
      <c r="A40" s="155"/>
      <c r="B40" s="160" t="s">
        <v>383</v>
      </c>
      <c r="C40" s="30" t="s">
        <v>25</v>
      </c>
      <c r="D40" s="16">
        <f t="shared" ref="D40" si="10">E40+G40</f>
        <v>13.7</v>
      </c>
      <c r="E40" s="16">
        <v>13.7</v>
      </c>
      <c r="F40" s="16">
        <v>9.5</v>
      </c>
      <c r="G40" s="16"/>
      <c r="H40" s="9">
        <f t="shared" ref="H40" si="11">I40+K40</f>
        <v>0</v>
      </c>
      <c r="I40" s="10"/>
      <c r="J40" s="10"/>
      <c r="K40" s="10"/>
      <c r="L40" s="12">
        <f t="shared" ref="L40" si="12">M40+O40</f>
        <v>13.7</v>
      </c>
      <c r="M40" s="12">
        <f t="shared" ref="M40" si="13">E40+I40</f>
        <v>13.7</v>
      </c>
      <c r="N40" s="12">
        <f t="shared" ref="N40" si="14">F40+J40</f>
        <v>9.5</v>
      </c>
      <c r="O40" s="12">
        <f t="shared" ref="O40" si="15">G40+K40</f>
        <v>0</v>
      </c>
    </row>
    <row r="41" spans="1:15" ht="27.75" customHeight="1" x14ac:dyDescent="0.25">
      <c r="A41" s="155"/>
      <c r="B41" s="161" t="s">
        <v>198</v>
      </c>
      <c r="C41" s="30" t="s">
        <v>24</v>
      </c>
      <c r="D41" s="16">
        <f t="shared" si="5"/>
        <v>6.4</v>
      </c>
      <c r="E41" s="16">
        <v>6.4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6"/>
        <v>6.4</v>
      </c>
      <c r="M41" s="12">
        <f t="shared" si="7"/>
        <v>6.4</v>
      </c>
      <c r="N41" s="12">
        <f t="shared" si="8"/>
        <v>0</v>
      </c>
      <c r="O41" s="12">
        <f t="shared" si="9"/>
        <v>0</v>
      </c>
    </row>
    <row r="42" spans="1:15" ht="16.5" customHeight="1" x14ac:dyDescent="0.25">
      <c r="A42" s="155"/>
      <c r="B42" s="161" t="s">
        <v>199</v>
      </c>
      <c r="C42" s="30" t="s">
        <v>24</v>
      </c>
      <c r="D42" s="16">
        <f t="shared" si="5"/>
        <v>14.9</v>
      </c>
      <c r="E42" s="16">
        <v>14.9</v>
      </c>
      <c r="F42" s="16">
        <v>13.7</v>
      </c>
      <c r="G42" s="16"/>
      <c r="H42" s="9">
        <f t="shared" si="1"/>
        <v>0</v>
      </c>
      <c r="I42" s="10"/>
      <c r="J42" s="10"/>
      <c r="K42" s="10"/>
      <c r="L42" s="12">
        <f t="shared" si="6"/>
        <v>14.9</v>
      </c>
      <c r="M42" s="12">
        <f t="shared" si="7"/>
        <v>14.9</v>
      </c>
      <c r="N42" s="12">
        <f t="shared" si="8"/>
        <v>13.7</v>
      </c>
      <c r="O42" s="12">
        <f t="shared" si="9"/>
        <v>0</v>
      </c>
    </row>
    <row r="43" spans="1:15" ht="15" customHeight="1" x14ac:dyDescent="0.25">
      <c r="A43" s="155"/>
      <c r="B43" s="161" t="s">
        <v>201</v>
      </c>
      <c r="C43" s="30" t="s">
        <v>24</v>
      </c>
      <c r="D43" s="16">
        <f t="shared" si="5"/>
        <v>17.600000000000001</v>
      </c>
      <c r="E43" s="16">
        <v>17.600000000000001</v>
      </c>
      <c r="F43" s="16">
        <v>13.2</v>
      </c>
      <c r="G43" s="16"/>
      <c r="H43" s="9">
        <f t="shared" si="1"/>
        <v>0</v>
      </c>
      <c r="I43" s="10"/>
      <c r="J43" s="10"/>
      <c r="K43" s="10"/>
      <c r="L43" s="12">
        <f t="shared" si="6"/>
        <v>17.600000000000001</v>
      </c>
      <c r="M43" s="12">
        <f t="shared" si="7"/>
        <v>17.600000000000001</v>
      </c>
      <c r="N43" s="12">
        <f t="shared" si="8"/>
        <v>13.2</v>
      </c>
      <c r="O43" s="12">
        <f t="shared" si="9"/>
        <v>0</v>
      </c>
    </row>
    <row r="44" spans="1:15" ht="15" customHeight="1" x14ac:dyDescent="0.25">
      <c r="A44" s="151" t="s">
        <v>69</v>
      </c>
      <c r="B44" s="29" t="s">
        <v>7</v>
      </c>
      <c r="C44" s="162"/>
      <c r="D44" s="158">
        <f>SUM(D46:D47)</f>
        <v>11.7</v>
      </c>
      <c r="E44" s="158">
        <f>SUM(E46:E47)</f>
        <v>11.7</v>
      </c>
      <c r="F44" s="158">
        <f>SUM(F46:F47)</f>
        <v>10.3</v>
      </c>
      <c r="G44" s="158">
        <f>SUM(G46:G47)</f>
        <v>0</v>
      </c>
      <c r="H44" s="77">
        <f t="shared" ref="H44:O44" si="16">SUM(H46:H47)</f>
        <v>0</v>
      </c>
      <c r="I44" s="77">
        <f t="shared" si="16"/>
        <v>0</v>
      </c>
      <c r="J44" s="77">
        <f t="shared" si="16"/>
        <v>0</v>
      </c>
      <c r="K44" s="77">
        <f t="shared" si="16"/>
        <v>0</v>
      </c>
      <c r="L44" s="29">
        <f t="shared" si="16"/>
        <v>11.7</v>
      </c>
      <c r="M44" s="29">
        <f t="shared" si="16"/>
        <v>11.7</v>
      </c>
      <c r="N44" s="29">
        <f t="shared" si="16"/>
        <v>10.3</v>
      </c>
      <c r="O44" s="29">
        <f t="shared" si="16"/>
        <v>0</v>
      </c>
    </row>
    <row r="45" spans="1:15" ht="15" customHeight="1" x14ac:dyDescent="0.25">
      <c r="A45" s="155"/>
      <c r="B45" s="156" t="s">
        <v>185</v>
      </c>
      <c r="C45" s="157"/>
      <c r="D45" s="158"/>
      <c r="E45" s="158"/>
      <c r="F45" s="158"/>
      <c r="G45" s="158"/>
      <c r="H45" s="77"/>
      <c r="I45" s="77"/>
      <c r="J45" s="77"/>
      <c r="K45" s="77"/>
      <c r="L45" s="29"/>
      <c r="M45" s="29"/>
      <c r="N45" s="29"/>
      <c r="O45" s="29"/>
    </row>
    <row r="46" spans="1:15" ht="15" customHeight="1" x14ac:dyDescent="0.25">
      <c r="A46" s="155"/>
      <c r="B46" s="159" t="s">
        <v>200</v>
      </c>
      <c r="C46" s="7" t="s">
        <v>25</v>
      </c>
      <c r="D46" s="8">
        <f>E46+G46</f>
        <v>11.5</v>
      </c>
      <c r="E46" s="8">
        <v>11.5</v>
      </c>
      <c r="F46" s="8">
        <v>10.3</v>
      </c>
      <c r="G46" s="8"/>
      <c r="H46" s="9">
        <f>I46+K46</f>
        <v>0</v>
      </c>
      <c r="I46" s="9"/>
      <c r="J46" s="9"/>
      <c r="K46" s="9"/>
      <c r="L46" s="11">
        <f>M46+O46</f>
        <v>11.5</v>
      </c>
      <c r="M46" s="11">
        <f>E46+I46</f>
        <v>11.5</v>
      </c>
      <c r="N46" s="11">
        <f>F46+J46</f>
        <v>10.3</v>
      </c>
      <c r="O46" s="11">
        <f>G46+K46</f>
        <v>0</v>
      </c>
    </row>
    <row r="47" spans="1:15" ht="26.25" x14ac:dyDescent="0.25">
      <c r="A47" s="155"/>
      <c r="B47" s="160" t="s">
        <v>374</v>
      </c>
      <c r="C47" s="30" t="s">
        <v>25</v>
      </c>
      <c r="D47" s="16">
        <f>E47+G47</f>
        <v>0.2</v>
      </c>
      <c r="E47" s="16">
        <v>0.2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0.2</v>
      </c>
      <c r="M47" s="12">
        <f>E47+H47</f>
        <v>0.2</v>
      </c>
      <c r="N47" s="12">
        <f>F47+I47</f>
        <v>0</v>
      </c>
      <c r="O47" s="12">
        <f>G47+J47</f>
        <v>0</v>
      </c>
    </row>
    <row r="48" spans="1:15" ht="15" customHeight="1" x14ac:dyDescent="0.25">
      <c r="A48" s="151" t="s">
        <v>70</v>
      </c>
      <c r="B48" s="29" t="s">
        <v>10</v>
      </c>
      <c r="C48" s="162"/>
      <c r="D48" s="158">
        <f>SUM(D50:D51)</f>
        <v>11.299999999999999</v>
      </c>
      <c r="E48" s="158">
        <f>SUM(E50:E51)</f>
        <v>11.299999999999999</v>
      </c>
      <c r="F48" s="158">
        <f>SUM(F50:F51)</f>
        <v>10.199999999999999</v>
      </c>
      <c r="G48" s="158">
        <f>SUM(G50:G51)</f>
        <v>0</v>
      </c>
      <c r="H48" s="77">
        <f>SUM(H50:H51)</f>
        <v>0</v>
      </c>
      <c r="I48" s="77">
        <f t="shared" ref="I48:K48" si="17">SUM(I50:I51)</f>
        <v>0</v>
      </c>
      <c r="J48" s="77">
        <f t="shared" si="17"/>
        <v>0</v>
      </c>
      <c r="K48" s="77">
        <f t="shared" si="17"/>
        <v>0</v>
      </c>
      <c r="L48" s="29">
        <f>SUM(L50:L51)</f>
        <v>11.299999999999999</v>
      </c>
      <c r="M48" s="29">
        <f>SUM(M50:M51)</f>
        <v>11.299999999999999</v>
      </c>
      <c r="N48" s="29">
        <f>SUM(N50:N51)</f>
        <v>10.199999999999999</v>
      </c>
      <c r="O48" s="29">
        <f>SUM(O50:O51)</f>
        <v>0</v>
      </c>
    </row>
    <row r="49" spans="1:15" ht="15" customHeight="1" x14ac:dyDescent="0.25">
      <c r="A49" s="155"/>
      <c r="B49" s="156" t="s">
        <v>185</v>
      </c>
      <c r="C49" s="157"/>
      <c r="D49" s="158">
        <f>E49+G49</f>
        <v>0</v>
      </c>
      <c r="E49" s="158"/>
      <c r="F49" s="158"/>
      <c r="G49" s="158"/>
      <c r="H49" s="77">
        <f>I49+K49</f>
        <v>0</v>
      </c>
      <c r="I49" s="77"/>
      <c r="J49" s="77"/>
      <c r="K49" s="77"/>
      <c r="L49" s="29">
        <f>M49+O49</f>
        <v>0</v>
      </c>
      <c r="M49" s="29"/>
      <c r="N49" s="29"/>
      <c r="O49" s="29"/>
    </row>
    <row r="50" spans="1:15" ht="15" customHeight="1" x14ac:dyDescent="0.25">
      <c r="A50" s="155"/>
      <c r="B50" s="159" t="s">
        <v>200</v>
      </c>
      <c r="C50" s="7" t="s">
        <v>25</v>
      </c>
      <c r="D50" s="8">
        <f>E50+G50</f>
        <v>11.1</v>
      </c>
      <c r="E50" s="8">
        <v>11.1</v>
      </c>
      <c r="F50" s="8">
        <v>10.199999999999999</v>
      </c>
      <c r="G50" s="8"/>
      <c r="H50" s="9">
        <f>I50+K50</f>
        <v>0</v>
      </c>
      <c r="I50" s="9"/>
      <c r="J50" s="9"/>
      <c r="K50" s="9"/>
      <c r="L50" s="11">
        <f>M50+O50</f>
        <v>11.1</v>
      </c>
      <c r="M50" s="11">
        <f>E50+I50</f>
        <v>11.1</v>
      </c>
      <c r="N50" s="11">
        <f>F50+J50</f>
        <v>10.199999999999999</v>
      </c>
      <c r="O50" s="11">
        <f>G50+K50</f>
        <v>0</v>
      </c>
    </row>
    <row r="51" spans="1:15" ht="26.25" x14ac:dyDescent="0.25">
      <c r="A51" s="155"/>
      <c r="B51" s="160" t="s">
        <v>374</v>
      </c>
      <c r="C51" s="30" t="s">
        <v>25</v>
      </c>
      <c r="D51" s="16">
        <f>E51+G51</f>
        <v>0.2</v>
      </c>
      <c r="E51" s="16">
        <v>0.2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0.2</v>
      </c>
      <c r="M51" s="12">
        <f>E51+H51</f>
        <v>0.2</v>
      </c>
      <c r="N51" s="12">
        <f>F51+I51</f>
        <v>0</v>
      </c>
      <c r="O51" s="12">
        <f>G51+J51</f>
        <v>0</v>
      </c>
    </row>
    <row r="52" spans="1:15" ht="15" customHeight="1" x14ac:dyDescent="0.25">
      <c r="A52" s="151" t="s">
        <v>71</v>
      </c>
      <c r="B52" s="29" t="s">
        <v>11</v>
      </c>
      <c r="C52" s="162"/>
      <c r="D52" s="158">
        <f>SUM(D54:D55)</f>
        <v>11.6</v>
      </c>
      <c r="E52" s="158">
        <f>SUM(E54:E55)</f>
        <v>11.6</v>
      </c>
      <c r="F52" s="158">
        <f>SUM(F54:F55)</f>
        <v>10.1</v>
      </c>
      <c r="G52" s="158">
        <f>SUM(G54:G55)</f>
        <v>0</v>
      </c>
      <c r="H52" s="77">
        <f>SUM(H54:H55)</f>
        <v>0</v>
      </c>
      <c r="I52" s="77">
        <f t="shared" ref="I52:J52" si="18">SUM(I54:I55)</f>
        <v>0</v>
      </c>
      <c r="J52" s="77">
        <f t="shared" si="18"/>
        <v>0</v>
      </c>
      <c r="K52" s="77">
        <f>SUM(K54:K55)</f>
        <v>0</v>
      </c>
      <c r="L52" s="29">
        <f>SUM(L54:L55)</f>
        <v>11.6</v>
      </c>
      <c r="M52" s="29">
        <f>SUM(M54:M55)</f>
        <v>11.6</v>
      </c>
      <c r="N52" s="29">
        <f>SUM(N54:N55)</f>
        <v>10.1</v>
      </c>
      <c r="O52" s="29">
        <f>SUM(O54:O55)</f>
        <v>0</v>
      </c>
    </row>
    <row r="53" spans="1:15" ht="15" customHeight="1" x14ac:dyDescent="0.25">
      <c r="A53" s="155"/>
      <c r="B53" s="156" t="s">
        <v>185</v>
      </c>
      <c r="C53" s="157"/>
      <c r="D53" s="158">
        <f>E53+G53</f>
        <v>0</v>
      </c>
      <c r="E53" s="158"/>
      <c r="F53" s="158"/>
      <c r="G53" s="158"/>
      <c r="H53" s="77">
        <f>I53+K53</f>
        <v>0</v>
      </c>
      <c r="I53" s="77"/>
      <c r="J53" s="77"/>
      <c r="K53" s="77"/>
      <c r="L53" s="29">
        <f>M53+O53</f>
        <v>0</v>
      </c>
      <c r="M53" s="29"/>
      <c r="N53" s="29"/>
      <c r="O53" s="29"/>
    </row>
    <row r="54" spans="1:15" ht="15" customHeight="1" x14ac:dyDescent="0.25">
      <c r="A54" s="155"/>
      <c r="B54" s="159" t="s">
        <v>200</v>
      </c>
      <c r="C54" s="7" t="s">
        <v>25</v>
      </c>
      <c r="D54" s="8">
        <f>E54+G54</f>
        <v>11.4</v>
      </c>
      <c r="E54" s="8">
        <v>11.4</v>
      </c>
      <c r="F54" s="8">
        <v>10.1</v>
      </c>
      <c r="G54" s="8"/>
      <c r="H54" s="9">
        <f>I54+K54</f>
        <v>0</v>
      </c>
      <c r="I54" s="9"/>
      <c r="J54" s="9"/>
      <c r="K54" s="9"/>
      <c r="L54" s="11">
        <f>M54+O54</f>
        <v>11.4</v>
      </c>
      <c r="M54" s="11">
        <f>E54+I54</f>
        <v>11.4</v>
      </c>
      <c r="N54" s="11">
        <f>F54+J54</f>
        <v>10.1</v>
      </c>
      <c r="O54" s="11">
        <f>G54+K54</f>
        <v>0</v>
      </c>
    </row>
    <row r="55" spans="1:15" ht="26.25" x14ac:dyDescent="0.25">
      <c r="A55" s="163"/>
      <c r="B55" s="160" t="s">
        <v>374</v>
      </c>
      <c r="C55" s="30" t="s">
        <v>25</v>
      </c>
      <c r="D55" s="16">
        <f>E55+G55</f>
        <v>0.2</v>
      </c>
      <c r="E55" s="16">
        <v>0.2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0.2</v>
      </c>
      <c r="M55" s="12">
        <f>E55+H55</f>
        <v>0.2</v>
      </c>
      <c r="N55" s="12">
        <f>F55+I55</f>
        <v>0</v>
      </c>
      <c r="O55" s="12">
        <f>G55+J55</f>
        <v>0</v>
      </c>
    </row>
    <row r="56" spans="1:15" ht="15" customHeight="1" x14ac:dyDescent="0.25">
      <c r="A56" s="151" t="s">
        <v>72</v>
      </c>
      <c r="B56" s="29" t="s">
        <v>12</v>
      </c>
      <c r="C56" s="162"/>
      <c r="D56" s="158">
        <f>SUM(D58:D59)</f>
        <v>9.6999999999999993</v>
      </c>
      <c r="E56" s="158">
        <f>SUM(E58:E59)</f>
        <v>9.6999999999999993</v>
      </c>
      <c r="F56" s="158">
        <f>SUM(F58:F59)</f>
        <v>8.5</v>
      </c>
      <c r="G56" s="158">
        <f>SUM(G58:G59)</f>
        <v>0</v>
      </c>
      <c r="H56" s="77">
        <f>SUM(H58:H59)</f>
        <v>0</v>
      </c>
      <c r="I56" s="77">
        <f t="shared" ref="I56:K56" si="19">SUM(I58:I59)</f>
        <v>0</v>
      </c>
      <c r="J56" s="77">
        <f t="shared" si="19"/>
        <v>0</v>
      </c>
      <c r="K56" s="77">
        <f t="shared" si="19"/>
        <v>0</v>
      </c>
      <c r="L56" s="29">
        <f>SUM(L58:L59)</f>
        <v>9.6999999999999993</v>
      </c>
      <c r="M56" s="29">
        <f>SUM(M58:M59)</f>
        <v>9.6999999999999993</v>
      </c>
      <c r="N56" s="29">
        <f>SUM(N58:N59)</f>
        <v>8.5</v>
      </c>
      <c r="O56" s="29">
        <f>SUM(O58:O59)</f>
        <v>0</v>
      </c>
    </row>
    <row r="57" spans="1:15" ht="15" customHeight="1" x14ac:dyDescent="0.25">
      <c r="A57" s="155"/>
      <c r="B57" s="156" t="s">
        <v>185</v>
      </c>
      <c r="C57" s="157"/>
      <c r="D57" s="158">
        <f>E57+G57</f>
        <v>0</v>
      </c>
      <c r="E57" s="158"/>
      <c r="F57" s="158"/>
      <c r="G57" s="158"/>
      <c r="H57" s="77">
        <f>I57+K57</f>
        <v>0</v>
      </c>
      <c r="I57" s="77"/>
      <c r="J57" s="77"/>
      <c r="K57" s="77"/>
      <c r="L57" s="29">
        <f>M57+O57</f>
        <v>0</v>
      </c>
      <c r="M57" s="29"/>
      <c r="N57" s="29"/>
      <c r="O57" s="29"/>
    </row>
    <row r="58" spans="1:15" ht="15" customHeight="1" x14ac:dyDescent="0.25">
      <c r="A58" s="155"/>
      <c r="B58" s="159" t="s">
        <v>200</v>
      </c>
      <c r="C58" s="7" t="s">
        <v>25</v>
      </c>
      <c r="D58" s="8">
        <f>E58+G58</f>
        <v>9.5</v>
      </c>
      <c r="E58" s="8">
        <v>9.5</v>
      </c>
      <c r="F58" s="8">
        <v>8.5</v>
      </c>
      <c r="G58" s="8"/>
      <c r="H58" s="9">
        <f>I58+K58</f>
        <v>0</v>
      </c>
      <c r="I58" s="9"/>
      <c r="J58" s="9"/>
      <c r="K58" s="9"/>
      <c r="L58" s="11">
        <f>M58+O58</f>
        <v>9.5</v>
      </c>
      <c r="M58" s="11">
        <f t="shared" ref="M58:O59" si="20">E58+I58</f>
        <v>9.5</v>
      </c>
      <c r="N58" s="11">
        <f t="shared" si="20"/>
        <v>8.5</v>
      </c>
      <c r="O58" s="11">
        <f t="shared" si="20"/>
        <v>0</v>
      </c>
    </row>
    <row r="59" spans="1:15" ht="26.25" x14ac:dyDescent="0.25">
      <c r="A59" s="155"/>
      <c r="B59" s="160" t="s">
        <v>374</v>
      </c>
      <c r="C59" s="30" t="s">
        <v>25</v>
      </c>
      <c r="D59" s="16">
        <f>E59+G59</f>
        <v>0.2</v>
      </c>
      <c r="E59" s="16">
        <v>0.2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0.2</v>
      </c>
      <c r="M59" s="11">
        <f t="shared" si="20"/>
        <v>0.2</v>
      </c>
      <c r="N59" s="11">
        <f t="shared" si="20"/>
        <v>0</v>
      </c>
      <c r="O59" s="11">
        <f t="shared" si="20"/>
        <v>0</v>
      </c>
    </row>
    <row r="60" spans="1:15" ht="15" customHeight="1" x14ac:dyDescent="0.25">
      <c r="A60" s="151" t="s">
        <v>73</v>
      </c>
      <c r="B60" s="29" t="s">
        <v>13</v>
      </c>
      <c r="C60" s="162"/>
      <c r="D60" s="158">
        <f>SUM(D62:D63)</f>
        <v>10.5</v>
      </c>
      <c r="E60" s="158">
        <f>SUM(E62:E63)</f>
        <v>10.5</v>
      </c>
      <c r="F60" s="158">
        <f>SUM(F62:F63)</f>
        <v>9.4</v>
      </c>
      <c r="G60" s="158">
        <f>SUM(G62:G63)</f>
        <v>0</v>
      </c>
      <c r="H60" s="77">
        <f>SUM(H62:H63)</f>
        <v>0</v>
      </c>
      <c r="I60" s="77">
        <f t="shared" ref="I60:K60" si="21">SUM(I62:I63)</f>
        <v>0</v>
      </c>
      <c r="J60" s="77">
        <f t="shared" si="21"/>
        <v>0</v>
      </c>
      <c r="K60" s="77">
        <f t="shared" si="21"/>
        <v>0</v>
      </c>
      <c r="L60" s="29">
        <f>SUM(L62:L63)</f>
        <v>10.5</v>
      </c>
      <c r="M60" s="29">
        <f>SUM(M62:M63)</f>
        <v>10.5</v>
      </c>
      <c r="N60" s="29">
        <f>SUM(N62:N63)</f>
        <v>9.4</v>
      </c>
      <c r="O60" s="29">
        <f>SUM(O62:O63)</f>
        <v>0</v>
      </c>
    </row>
    <row r="61" spans="1:15" ht="15" customHeight="1" x14ac:dyDescent="0.25">
      <c r="A61" s="155"/>
      <c r="B61" s="156" t="s">
        <v>185</v>
      </c>
      <c r="C61" s="157"/>
      <c r="D61" s="158">
        <f>E61+G61</f>
        <v>0</v>
      </c>
      <c r="E61" s="158"/>
      <c r="F61" s="158"/>
      <c r="G61" s="158"/>
      <c r="H61" s="77">
        <f>I61+K61</f>
        <v>0</v>
      </c>
      <c r="I61" s="77"/>
      <c r="J61" s="77"/>
      <c r="K61" s="77"/>
      <c r="L61" s="29">
        <f>M61+O61</f>
        <v>0</v>
      </c>
      <c r="M61" s="29"/>
      <c r="N61" s="29"/>
      <c r="O61" s="29"/>
    </row>
    <row r="62" spans="1:15" ht="15" customHeight="1" x14ac:dyDescent="0.25">
      <c r="A62" s="155"/>
      <c r="B62" s="159" t="s">
        <v>200</v>
      </c>
      <c r="C62" s="7" t="s">
        <v>25</v>
      </c>
      <c r="D62" s="8">
        <f>E62+G62</f>
        <v>10.3</v>
      </c>
      <c r="E62" s="8">
        <v>10.3</v>
      </c>
      <c r="F62" s="8">
        <v>9.4</v>
      </c>
      <c r="G62" s="8"/>
      <c r="H62" s="9">
        <f>I62+K62</f>
        <v>0</v>
      </c>
      <c r="I62" s="9"/>
      <c r="J62" s="9"/>
      <c r="K62" s="9"/>
      <c r="L62" s="11">
        <f>M62+O62</f>
        <v>10.3</v>
      </c>
      <c r="M62" s="11">
        <f>E62+I62</f>
        <v>10.3</v>
      </c>
      <c r="N62" s="11">
        <f>F62+J62</f>
        <v>9.4</v>
      </c>
      <c r="O62" s="11">
        <f>G62+K62</f>
        <v>0</v>
      </c>
    </row>
    <row r="63" spans="1:15" ht="26.25" x14ac:dyDescent="0.25">
      <c r="A63" s="155"/>
      <c r="B63" s="160" t="s">
        <v>374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0.2</v>
      </c>
      <c r="M63" s="12">
        <f>E63+H63</f>
        <v>0.2</v>
      </c>
      <c r="N63" s="12">
        <f>F63+I63</f>
        <v>0</v>
      </c>
      <c r="O63" s="12">
        <f>G63+J63</f>
        <v>0</v>
      </c>
    </row>
    <row r="64" spans="1:15" ht="15" customHeight="1" x14ac:dyDescent="0.25">
      <c r="A64" s="151" t="s">
        <v>74</v>
      </c>
      <c r="B64" s="29" t="s">
        <v>14</v>
      </c>
      <c r="C64" s="162"/>
      <c r="D64" s="158">
        <f>SUM(D66:D67)</f>
        <v>10.199999999999999</v>
      </c>
      <c r="E64" s="158">
        <f>SUM(E66:E67)</f>
        <v>10.199999999999999</v>
      </c>
      <c r="F64" s="158">
        <f>SUM(F66:F67)</f>
        <v>9</v>
      </c>
      <c r="G64" s="158">
        <f>SUM(G66:G67)</f>
        <v>0</v>
      </c>
      <c r="H64" s="77">
        <f>SUM(H66:H67)</f>
        <v>0</v>
      </c>
      <c r="I64" s="77">
        <f t="shared" ref="I64:K64" si="22">SUM(I66:I67)</f>
        <v>0</v>
      </c>
      <c r="J64" s="77">
        <f t="shared" si="22"/>
        <v>0</v>
      </c>
      <c r="K64" s="77">
        <f t="shared" si="22"/>
        <v>0</v>
      </c>
      <c r="L64" s="29">
        <f>SUM(L66:L67)</f>
        <v>10.199999999999999</v>
      </c>
      <c r="M64" s="29">
        <f>SUM(M66:M67)</f>
        <v>10.199999999999999</v>
      </c>
      <c r="N64" s="29">
        <f>SUM(N66:N67)</f>
        <v>9</v>
      </c>
      <c r="O64" s="29">
        <f>SUM(O66:O67)</f>
        <v>0</v>
      </c>
    </row>
    <row r="65" spans="1:15" ht="15" customHeight="1" x14ac:dyDescent="0.25">
      <c r="A65" s="155"/>
      <c r="B65" s="156" t="s">
        <v>185</v>
      </c>
      <c r="C65" s="157"/>
      <c r="D65" s="158">
        <f>E65+G65</f>
        <v>0</v>
      </c>
      <c r="E65" s="158"/>
      <c r="F65" s="158"/>
      <c r="G65" s="158"/>
      <c r="H65" s="77">
        <f>I65+K65</f>
        <v>0</v>
      </c>
      <c r="I65" s="77"/>
      <c r="J65" s="77"/>
      <c r="K65" s="77"/>
      <c r="L65" s="29">
        <f>M65+O65</f>
        <v>0</v>
      </c>
      <c r="M65" s="29"/>
      <c r="N65" s="29"/>
      <c r="O65" s="29"/>
    </row>
    <row r="66" spans="1:15" ht="15" customHeight="1" x14ac:dyDescent="0.25">
      <c r="A66" s="155"/>
      <c r="B66" s="159" t="s">
        <v>200</v>
      </c>
      <c r="C66" s="7" t="s">
        <v>25</v>
      </c>
      <c r="D66" s="8">
        <f>E66+G66</f>
        <v>10</v>
      </c>
      <c r="E66" s="8">
        <v>10</v>
      </c>
      <c r="F66" s="8">
        <v>9</v>
      </c>
      <c r="G66" s="8"/>
      <c r="H66" s="9">
        <f>I66+K66</f>
        <v>0</v>
      </c>
      <c r="I66" s="9"/>
      <c r="J66" s="9"/>
      <c r="K66" s="9"/>
      <c r="L66" s="11">
        <f>M66+O66</f>
        <v>10</v>
      </c>
      <c r="M66" s="11">
        <f t="shared" ref="M66:O67" si="23">E66+I66</f>
        <v>10</v>
      </c>
      <c r="N66" s="11">
        <f t="shared" si="23"/>
        <v>9</v>
      </c>
      <c r="O66" s="11">
        <f t="shared" si="23"/>
        <v>0</v>
      </c>
    </row>
    <row r="67" spans="1:15" ht="26.25" x14ac:dyDescent="0.25">
      <c r="A67" s="155"/>
      <c r="B67" s="160" t="s">
        <v>374</v>
      </c>
      <c r="C67" s="30" t="s">
        <v>25</v>
      </c>
      <c r="D67" s="16">
        <f>E67+G67</f>
        <v>0.2</v>
      </c>
      <c r="E67" s="16">
        <v>0.2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0.2</v>
      </c>
      <c r="M67" s="11">
        <f t="shared" si="23"/>
        <v>0.2</v>
      </c>
      <c r="N67" s="11">
        <f t="shared" si="23"/>
        <v>0</v>
      </c>
      <c r="O67" s="11">
        <f t="shared" si="23"/>
        <v>0</v>
      </c>
    </row>
    <row r="68" spans="1:15" ht="15" customHeight="1" x14ac:dyDescent="0.25">
      <c r="A68" s="151" t="s">
        <v>75</v>
      </c>
      <c r="B68" s="29" t="s">
        <v>15</v>
      </c>
      <c r="C68" s="162"/>
      <c r="D68" s="158">
        <f>SUM(D70:D71)</f>
        <v>9.1</v>
      </c>
      <c r="E68" s="158">
        <f>SUM(E70:E71)</f>
        <v>9.1</v>
      </c>
      <c r="F68" s="158">
        <f>SUM(F70:F71)</f>
        <v>8.1</v>
      </c>
      <c r="G68" s="158">
        <f>SUM(G70:G71)</f>
        <v>0</v>
      </c>
      <c r="H68" s="77">
        <f>SUM(H70:H71)</f>
        <v>0</v>
      </c>
      <c r="I68" s="77">
        <f t="shared" ref="I68:K68" si="24">SUM(I70:I71)</f>
        <v>0</v>
      </c>
      <c r="J68" s="77">
        <f t="shared" si="24"/>
        <v>0</v>
      </c>
      <c r="K68" s="77">
        <f t="shared" si="24"/>
        <v>0</v>
      </c>
      <c r="L68" s="29">
        <f>SUM(L70:L71)</f>
        <v>9.1</v>
      </c>
      <c r="M68" s="29">
        <f>SUM(M70:M71)</f>
        <v>9.1</v>
      </c>
      <c r="N68" s="29">
        <f>SUM(N70:N71)</f>
        <v>8.1</v>
      </c>
      <c r="O68" s="29">
        <f>SUM(O70:O71)</f>
        <v>0</v>
      </c>
    </row>
    <row r="69" spans="1:15" ht="15" customHeight="1" x14ac:dyDescent="0.25">
      <c r="A69" s="155"/>
      <c r="B69" s="156" t="s">
        <v>185</v>
      </c>
      <c r="C69" s="157"/>
      <c r="D69" s="158">
        <f>E69+G69</f>
        <v>0</v>
      </c>
      <c r="E69" s="158"/>
      <c r="F69" s="158"/>
      <c r="G69" s="158"/>
      <c r="H69" s="77">
        <f>I69+K69</f>
        <v>0</v>
      </c>
      <c r="I69" s="77"/>
      <c r="J69" s="77"/>
      <c r="K69" s="77"/>
      <c r="L69" s="29">
        <f>M69+O69</f>
        <v>0</v>
      </c>
      <c r="M69" s="29"/>
      <c r="N69" s="29"/>
      <c r="O69" s="29"/>
    </row>
    <row r="70" spans="1:15" ht="15" customHeight="1" x14ac:dyDescent="0.25">
      <c r="A70" s="155"/>
      <c r="B70" s="159" t="s">
        <v>200</v>
      </c>
      <c r="C70" s="7" t="s">
        <v>25</v>
      </c>
      <c r="D70" s="8">
        <f>E70+G70</f>
        <v>8.9</v>
      </c>
      <c r="E70" s="8">
        <v>8.9</v>
      </c>
      <c r="F70" s="8">
        <v>8.1</v>
      </c>
      <c r="G70" s="8"/>
      <c r="H70" s="9">
        <f>I70+K70</f>
        <v>0</v>
      </c>
      <c r="I70" s="9"/>
      <c r="J70" s="9"/>
      <c r="K70" s="9"/>
      <c r="L70" s="11">
        <f>M70+O70</f>
        <v>8.9</v>
      </c>
      <c r="M70" s="11">
        <f>E70+I70</f>
        <v>8.9</v>
      </c>
      <c r="N70" s="11">
        <f>F70+J70</f>
        <v>8.1</v>
      </c>
      <c r="O70" s="11">
        <f>G70+K70</f>
        <v>0</v>
      </c>
    </row>
    <row r="71" spans="1:15" ht="26.25" x14ac:dyDescent="0.25">
      <c r="A71" s="163"/>
      <c r="B71" s="160" t="s">
        <v>374</v>
      </c>
      <c r="C71" s="30" t="s">
        <v>25</v>
      </c>
      <c r="D71" s="16">
        <f>E71+G71</f>
        <v>0.2</v>
      </c>
      <c r="E71" s="16">
        <v>0.2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0.2</v>
      </c>
      <c r="M71" s="12">
        <f>E71+H71</f>
        <v>0.2</v>
      </c>
      <c r="N71" s="12">
        <f>F71+I71</f>
        <v>0</v>
      </c>
      <c r="O71" s="12">
        <f>G71+J71</f>
        <v>0</v>
      </c>
    </row>
    <row r="72" spans="1:15" ht="15" customHeight="1" x14ac:dyDescent="0.25">
      <c r="A72" s="151" t="s">
        <v>76</v>
      </c>
      <c r="B72" s="29" t="s">
        <v>16</v>
      </c>
      <c r="C72" s="162"/>
      <c r="D72" s="158">
        <f>SUM(D74:D75)</f>
        <v>12.8</v>
      </c>
      <c r="E72" s="158">
        <f>SUM(E74:E75)</f>
        <v>12.8</v>
      </c>
      <c r="F72" s="158">
        <f>SUM(F74:F75)</f>
        <v>10.1</v>
      </c>
      <c r="G72" s="158">
        <f>SUM(G74:G75)</f>
        <v>0</v>
      </c>
      <c r="H72" s="77">
        <f>SUM(H74:H75)</f>
        <v>0</v>
      </c>
      <c r="I72" s="77">
        <f t="shared" ref="I72:J72" si="25">SUM(I74:I75)</f>
        <v>0</v>
      </c>
      <c r="J72" s="77">
        <f t="shared" si="25"/>
        <v>0</v>
      </c>
      <c r="K72" s="77">
        <f>SUM(K74:K75)</f>
        <v>0</v>
      </c>
      <c r="L72" s="29">
        <f>SUM(L74:L75)</f>
        <v>12.8</v>
      </c>
      <c r="M72" s="29">
        <f>SUM(M74:M75)</f>
        <v>12.8</v>
      </c>
      <c r="N72" s="29">
        <f>SUM(N74:N75)</f>
        <v>10.1</v>
      </c>
      <c r="O72" s="29">
        <f>SUM(O74:O75)</f>
        <v>0</v>
      </c>
    </row>
    <row r="73" spans="1:15" ht="15" customHeight="1" x14ac:dyDescent="0.25">
      <c r="A73" s="155"/>
      <c r="B73" s="156" t="s">
        <v>185</v>
      </c>
      <c r="C73" s="157"/>
      <c r="D73" s="158">
        <f>E73+G73</f>
        <v>0</v>
      </c>
      <c r="E73" s="158"/>
      <c r="F73" s="158"/>
      <c r="G73" s="158"/>
      <c r="H73" s="77">
        <f>I73+K73</f>
        <v>0</v>
      </c>
      <c r="I73" s="77"/>
      <c r="J73" s="77"/>
      <c r="K73" s="77"/>
      <c r="L73" s="29">
        <f>M73+O73</f>
        <v>0</v>
      </c>
      <c r="M73" s="29"/>
      <c r="N73" s="29"/>
      <c r="O73" s="29"/>
    </row>
    <row r="74" spans="1:15" ht="15" customHeight="1" x14ac:dyDescent="0.25">
      <c r="A74" s="155"/>
      <c r="B74" s="159" t="s">
        <v>200</v>
      </c>
      <c r="C74" s="7" t="s">
        <v>25</v>
      </c>
      <c r="D74" s="8">
        <f>E74+G74</f>
        <v>12.5</v>
      </c>
      <c r="E74" s="8">
        <v>12.5</v>
      </c>
      <c r="F74" s="8">
        <v>10.1</v>
      </c>
      <c r="G74" s="8"/>
      <c r="H74" s="9">
        <f>I74+K74</f>
        <v>0</v>
      </c>
      <c r="I74" s="9"/>
      <c r="J74" s="9"/>
      <c r="K74" s="9"/>
      <c r="L74" s="11">
        <f>M74+O74</f>
        <v>12.5</v>
      </c>
      <c r="M74" s="11">
        <f>E74+I74</f>
        <v>12.5</v>
      </c>
      <c r="N74" s="11">
        <f>F74+J74</f>
        <v>10.1</v>
      </c>
      <c r="O74" s="11">
        <f>G74+K74</f>
        <v>0</v>
      </c>
    </row>
    <row r="75" spans="1:15" ht="26.25" x14ac:dyDescent="0.25">
      <c r="A75" s="155"/>
      <c r="B75" s="160" t="s">
        <v>374</v>
      </c>
      <c r="C75" s="30" t="s">
        <v>25</v>
      </c>
      <c r="D75" s="16">
        <f>E75+G75</f>
        <v>0.3</v>
      </c>
      <c r="E75" s="16">
        <v>0.3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0.3</v>
      </c>
      <c r="M75" s="12">
        <f>E75+H75</f>
        <v>0.3</v>
      </c>
      <c r="N75" s="12">
        <f>F75+I75</f>
        <v>0</v>
      </c>
      <c r="O75" s="12">
        <f>G75+J75</f>
        <v>0</v>
      </c>
    </row>
    <row r="76" spans="1:15" ht="15" customHeight="1" x14ac:dyDescent="0.25">
      <c r="A76" s="151" t="s">
        <v>77</v>
      </c>
      <c r="B76" s="29" t="s">
        <v>17</v>
      </c>
      <c r="C76" s="162"/>
      <c r="D76" s="158">
        <f>SUM(D78:D79)</f>
        <v>8.6</v>
      </c>
      <c r="E76" s="158">
        <f>SUM(E78:E79)</f>
        <v>8.6</v>
      </c>
      <c r="F76" s="158">
        <f>SUM(F78:F79)</f>
        <v>7.5</v>
      </c>
      <c r="G76" s="158">
        <f>SUM(G78:G79)</f>
        <v>0</v>
      </c>
      <c r="H76" s="77">
        <f>SUM(H78:H79)</f>
        <v>0</v>
      </c>
      <c r="I76" s="77">
        <f t="shared" ref="I76:J76" si="26">SUM(I78:I79)</f>
        <v>0</v>
      </c>
      <c r="J76" s="77">
        <f t="shared" si="26"/>
        <v>0</v>
      </c>
      <c r="K76" s="77">
        <f>SUM(K78:K79)</f>
        <v>0</v>
      </c>
      <c r="L76" s="29">
        <f>SUM(L78:L79)</f>
        <v>8.6</v>
      </c>
      <c r="M76" s="29">
        <f>SUM(M78:M79)</f>
        <v>8.6</v>
      </c>
      <c r="N76" s="29">
        <f>SUM(N78:N79)</f>
        <v>7.5</v>
      </c>
      <c r="O76" s="29">
        <f>SUM(O78:O79)</f>
        <v>0</v>
      </c>
    </row>
    <row r="77" spans="1:15" ht="15" customHeight="1" x14ac:dyDescent="0.25">
      <c r="A77" s="155"/>
      <c r="B77" s="156" t="s">
        <v>185</v>
      </c>
      <c r="C77" s="157"/>
      <c r="D77" s="158">
        <f>E77+G77</f>
        <v>0</v>
      </c>
      <c r="E77" s="158"/>
      <c r="F77" s="158"/>
      <c r="G77" s="158"/>
      <c r="H77" s="77">
        <f>I77+K77</f>
        <v>0</v>
      </c>
      <c r="I77" s="77"/>
      <c r="J77" s="77"/>
      <c r="K77" s="77"/>
      <c r="L77" s="29">
        <f>M77+O77</f>
        <v>0</v>
      </c>
      <c r="M77" s="29"/>
      <c r="N77" s="29"/>
      <c r="O77" s="29"/>
    </row>
    <row r="78" spans="1:15" ht="15" customHeight="1" x14ac:dyDescent="0.25">
      <c r="A78" s="155"/>
      <c r="B78" s="159" t="s">
        <v>200</v>
      </c>
      <c r="C78" s="7" t="s">
        <v>25</v>
      </c>
      <c r="D78" s="8">
        <f>E78+G78</f>
        <v>8.4</v>
      </c>
      <c r="E78" s="8">
        <v>8.4</v>
      </c>
      <c r="F78" s="8">
        <v>7.5</v>
      </c>
      <c r="G78" s="8"/>
      <c r="H78" s="9">
        <f>I78+K78</f>
        <v>0</v>
      </c>
      <c r="I78" s="9"/>
      <c r="J78" s="9"/>
      <c r="K78" s="9"/>
      <c r="L78" s="11">
        <f>M78+O78</f>
        <v>8.4</v>
      </c>
      <c r="M78" s="11">
        <f>E78+I78</f>
        <v>8.4</v>
      </c>
      <c r="N78" s="11">
        <f>F78+J78</f>
        <v>7.5</v>
      </c>
      <c r="O78" s="11">
        <f>G78+K78</f>
        <v>0</v>
      </c>
    </row>
    <row r="79" spans="1:15" ht="26.25" x14ac:dyDescent="0.25">
      <c r="A79" s="155"/>
      <c r="B79" s="160" t="s">
        <v>374</v>
      </c>
      <c r="C79" s="30" t="s">
        <v>25</v>
      </c>
      <c r="D79" s="16">
        <f>E79+G79</f>
        <v>0.2</v>
      </c>
      <c r="E79" s="16">
        <v>0.2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0.2</v>
      </c>
      <c r="M79" s="12">
        <f>E79+H79</f>
        <v>0.2</v>
      </c>
      <c r="N79" s="12">
        <f>F79+I79</f>
        <v>0</v>
      </c>
      <c r="O79" s="12">
        <f>G79+J79</f>
        <v>0</v>
      </c>
    </row>
    <row r="80" spans="1:15" ht="15" customHeight="1" x14ac:dyDescent="0.25">
      <c r="A80" s="151" t="s">
        <v>78</v>
      </c>
      <c r="B80" s="29" t="s">
        <v>18</v>
      </c>
      <c r="C80" s="162"/>
      <c r="D80" s="158">
        <f>SUM(D82:D83)</f>
        <v>10.299999999999999</v>
      </c>
      <c r="E80" s="158">
        <f>SUM(E82:E83)</f>
        <v>10.299999999999999</v>
      </c>
      <c r="F80" s="158">
        <f>SUM(F82:F83)</f>
        <v>9.1999999999999993</v>
      </c>
      <c r="G80" s="158">
        <f>SUM(G82:G83)</f>
        <v>0</v>
      </c>
      <c r="H80" s="77">
        <f>SUM(H82:H83)</f>
        <v>0</v>
      </c>
      <c r="I80" s="77">
        <f t="shared" ref="I80:K80" si="27">SUM(I82:I83)</f>
        <v>0</v>
      </c>
      <c r="J80" s="77">
        <f t="shared" si="27"/>
        <v>0</v>
      </c>
      <c r="K80" s="77">
        <f t="shared" si="27"/>
        <v>0</v>
      </c>
      <c r="L80" s="29">
        <f>SUM(L82:L83)</f>
        <v>10.299999999999999</v>
      </c>
      <c r="M80" s="29">
        <f>SUM(M82:M83)</f>
        <v>10.299999999999999</v>
      </c>
      <c r="N80" s="29">
        <f>SUM(N82:N83)</f>
        <v>9.1999999999999993</v>
      </c>
      <c r="O80" s="29">
        <f>SUM(O82:O83)</f>
        <v>0</v>
      </c>
    </row>
    <row r="81" spans="1:15" ht="15" customHeight="1" x14ac:dyDescent="0.25">
      <c r="A81" s="155"/>
      <c r="B81" s="156" t="s">
        <v>185</v>
      </c>
      <c r="C81" s="157"/>
      <c r="D81" s="158">
        <f>E81+G81</f>
        <v>0</v>
      </c>
      <c r="E81" s="158"/>
      <c r="F81" s="158"/>
      <c r="G81" s="158"/>
      <c r="H81" s="77">
        <f>I81+K81</f>
        <v>0</v>
      </c>
      <c r="I81" s="77"/>
      <c r="J81" s="77"/>
      <c r="K81" s="77"/>
      <c r="L81" s="29">
        <f>M81+O81</f>
        <v>0</v>
      </c>
      <c r="M81" s="29"/>
      <c r="N81" s="29"/>
      <c r="O81" s="29"/>
    </row>
    <row r="82" spans="1:15" ht="15" customHeight="1" x14ac:dyDescent="0.25">
      <c r="A82" s="155"/>
      <c r="B82" s="159" t="s">
        <v>200</v>
      </c>
      <c r="C82" s="7" t="s">
        <v>25</v>
      </c>
      <c r="D82" s="8">
        <f>E82+G82</f>
        <v>10.1</v>
      </c>
      <c r="E82" s="8">
        <v>10.1</v>
      </c>
      <c r="F82" s="8">
        <v>9.1999999999999993</v>
      </c>
      <c r="G82" s="8"/>
      <c r="H82" s="9">
        <f>I82+K82</f>
        <v>0</v>
      </c>
      <c r="I82" s="9"/>
      <c r="J82" s="9"/>
      <c r="K82" s="9"/>
      <c r="L82" s="11">
        <f>M82+O82</f>
        <v>10.1</v>
      </c>
      <c r="M82" s="11">
        <f>E82+I82</f>
        <v>10.1</v>
      </c>
      <c r="N82" s="11">
        <f>F82+J82</f>
        <v>9.1999999999999993</v>
      </c>
      <c r="O82" s="11">
        <f>G82+K82</f>
        <v>0</v>
      </c>
    </row>
    <row r="83" spans="1:15" ht="26.25" x14ac:dyDescent="0.25">
      <c r="A83" s="155"/>
      <c r="B83" s="160" t="s">
        <v>374</v>
      </c>
      <c r="C83" s="30" t="s">
        <v>25</v>
      </c>
      <c r="D83" s="16">
        <f>E83+G83</f>
        <v>0.2</v>
      </c>
      <c r="E83" s="16">
        <v>0.2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0.2</v>
      </c>
      <c r="M83" s="12">
        <f>E83+H83</f>
        <v>0.2</v>
      </c>
      <c r="N83" s="12">
        <f>F83+I83</f>
        <v>0</v>
      </c>
      <c r="O83" s="12">
        <f>G83+J83</f>
        <v>0</v>
      </c>
    </row>
    <row r="84" spans="1:15" ht="15" customHeight="1" x14ac:dyDescent="0.25">
      <c r="A84" s="151" t="s">
        <v>79</v>
      </c>
      <c r="B84" s="29" t="s">
        <v>19</v>
      </c>
      <c r="C84" s="519"/>
      <c r="D84" s="165">
        <f>E84+G84</f>
        <v>8.6999999999999993</v>
      </c>
      <c r="E84" s="165">
        <f>E86+E87</f>
        <v>8.6999999999999993</v>
      </c>
      <c r="F84" s="165">
        <f t="shared" ref="F84:G84" si="28">F86+F87</f>
        <v>7.4</v>
      </c>
      <c r="G84" s="165">
        <f t="shared" si="28"/>
        <v>0</v>
      </c>
      <c r="H84" s="166">
        <f>I84+K84</f>
        <v>0</v>
      </c>
      <c r="I84" s="10">
        <f>I86+I87</f>
        <v>0</v>
      </c>
      <c r="J84" s="10">
        <f t="shared" ref="J84:K84" si="29">J86+J87</f>
        <v>0</v>
      </c>
      <c r="K84" s="10">
        <f t="shared" si="29"/>
        <v>0</v>
      </c>
      <c r="L84" s="167">
        <f>M84+O84</f>
        <v>8.6999999999999993</v>
      </c>
      <c r="M84" s="12">
        <f>M86+M87</f>
        <v>8.6999999999999993</v>
      </c>
      <c r="N84" s="12">
        <f t="shared" ref="N84:O84" si="30">N86+N87</f>
        <v>7.4</v>
      </c>
      <c r="O84" s="12">
        <f t="shared" si="30"/>
        <v>0</v>
      </c>
    </row>
    <row r="85" spans="1:15" ht="15" customHeight="1" x14ac:dyDescent="0.25">
      <c r="A85" s="155"/>
      <c r="B85" s="156" t="s">
        <v>185</v>
      </c>
      <c r="C85" s="520"/>
      <c r="D85" s="165"/>
      <c r="E85" s="165"/>
      <c r="F85" s="165"/>
      <c r="G85" s="165"/>
      <c r="H85" s="166"/>
      <c r="I85" s="166"/>
      <c r="J85" s="166"/>
      <c r="K85" s="166"/>
      <c r="L85" s="167"/>
      <c r="M85" s="167"/>
      <c r="N85" s="167"/>
      <c r="O85" s="167"/>
    </row>
    <row r="86" spans="1:15" ht="39" x14ac:dyDescent="0.25">
      <c r="A86" s="155"/>
      <c r="B86" s="160" t="s">
        <v>339</v>
      </c>
      <c r="C86" s="15" t="s">
        <v>9</v>
      </c>
      <c r="D86" s="165">
        <f>E86+G86</f>
        <v>7.5</v>
      </c>
      <c r="E86" s="65">
        <v>7.5</v>
      </c>
      <c r="F86" s="65">
        <v>7.4</v>
      </c>
      <c r="G86" s="65"/>
      <c r="H86" s="66"/>
      <c r="I86" s="66"/>
      <c r="J86" s="66"/>
      <c r="K86" s="66"/>
      <c r="L86" s="11">
        <f>M86+O86</f>
        <v>7.5</v>
      </c>
      <c r="M86" s="11">
        <f t="shared" ref="M86:O87" si="31">E86+I86</f>
        <v>7.5</v>
      </c>
      <c r="N86" s="11">
        <f t="shared" si="31"/>
        <v>7.4</v>
      </c>
      <c r="O86" s="11">
        <f t="shared" si="31"/>
        <v>0</v>
      </c>
    </row>
    <row r="87" spans="1:15" ht="26.25" x14ac:dyDescent="0.25">
      <c r="A87" s="155"/>
      <c r="B87" s="164" t="s">
        <v>374</v>
      </c>
      <c r="C87" s="15" t="s">
        <v>25</v>
      </c>
      <c r="D87" s="165">
        <f>E87+G87</f>
        <v>1.2</v>
      </c>
      <c r="E87" s="65">
        <v>1.2</v>
      </c>
      <c r="F87" s="65"/>
      <c r="G87" s="65"/>
      <c r="H87" s="66"/>
      <c r="I87" s="66"/>
      <c r="J87" s="66"/>
      <c r="K87" s="66"/>
      <c r="L87" s="11">
        <f>M87+O87</f>
        <v>1.2</v>
      </c>
      <c r="M87" s="11">
        <f t="shared" si="31"/>
        <v>1.2</v>
      </c>
      <c r="N87" s="11">
        <f t="shared" si="31"/>
        <v>0</v>
      </c>
      <c r="O87" s="11">
        <f t="shared" si="31"/>
        <v>0</v>
      </c>
    </row>
    <row r="88" spans="1:15" ht="15" customHeight="1" x14ac:dyDescent="0.25">
      <c r="A88" s="5" t="s">
        <v>80</v>
      </c>
      <c r="B88" s="78" t="s">
        <v>162</v>
      </c>
      <c r="C88" s="639" t="s">
        <v>21</v>
      </c>
      <c r="D88" s="165">
        <f>E88+G88</f>
        <v>549.6</v>
      </c>
      <c r="E88" s="165">
        <v>549.6</v>
      </c>
      <c r="F88" s="165">
        <v>503</v>
      </c>
      <c r="G88" s="165"/>
      <c r="H88" s="166">
        <f>I88+K88</f>
        <v>0</v>
      </c>
      <c r="I88" s="166"/>
      <c r="J88" s="166"/>
      <c r="K88" s="166">
        <f>SUM(K89:K89)</f>
        <v>0</v>
      </c>
      <c r="L88" s="167">
        <f>M88+O88</f>
        <v>549.6</v>
      </c>
      <c r="M88" s="167">
        <f>E88+I88</f>
        <v>549.6</v>
      </c>
      <c r="N88" s="167">
        <f>F88+J88</f>
        <v>503</v>
      </c>
      <c r="O88" s="167">
        <f>SUM(O89:O89)</f>
        <v>0</v>
      </c>
    </row>
    <row r="89" spans="1:15" ht="15" customHeight="1" x14ac:dyDescent="0.25">
      <c r="A89" s="147"/>
      <c r="B89" s="164" t="s">
        <v>204</v>
      </c>
      <c r="C89" s="640"/>
      <c r="D89" s="168"/>
      <c r="E89" s="168"/>
      <c r="F89" s="168"/>
      <c r="G89" s="168"/>
      <c r="H89" s="169"/>
      <c r="I89" s="169"/>
      <c r="J89" s="169"/>
      <c r="K89" s="169"/>
      <c r="L89" s="170"/>
      <c r="M89" s="170"/>
      <c r="N89" s="170"/>
      <c r="O89" s="170"/>
    </row>
    <row r="90" spans="1:15" ht="15.95" customHeight="1" x14ac:dyDescent="0.25">
      <c r="A90" s="20" t="s">
        <v>81</v>
      </c>
      <c r="B90" s="85" t="s">
        <v>166</v>
      </c>
      <c r="C90" s="22"/>
      <c r="D90" s="23">
        <f t="shared" ref="D90:K90" si="32">D26+D44+D48+D52+D56+D60+D64+D68+D72+D76+D80+D84+D88</f>
        <v>939.30000000000007</v>
      </c>
      <c r="E90" s="23">
        <f t="shared" si="32"/>
        <v>939.30000000000007</v>
      </c>
      <c r="F90" s="23">
        <f t="shared" si="32"/>
        <v>838.4</v>
      </c>
      <c r="G90" s="23">
        <f t="shared" si="32"/>
        <v>0</v>
      </c>
      <c r="H90" s="24">
        <f t="shared" si="32"/>
        <v>0</v>
      </c>
      <c r="I90" s="24">
        <f t="shared" si="32"/>
        <v>0</v>
      </c>
      <c r="J90" s="24">
        <f t="shared" si="32"/>
        <v>0</v>
      </c>
      <c r="K90" s="24">
        <f t="shared" si="32"/>
        <v>0</v>
      </c>
      <c r="L90" s="21">
        <f>M90+O90</f>
        <v>939.30000000000007</v>
      </c>
      <c r="M90" s="21">
        <f>M26+M44+M48+M52+M56+M60+M64+M68+M72+M76+M80+M84+M88</f>
        <v>939.30000000000007</v>
      </c>
      <c r="N90" s="21">
        <f>N26+N44+N48+N52+N56+N60+N64+N68+N72+N76+N80+N84+N88</f>
        <v>838.4</v>
      </c>
      <c r="O90" s="21">
        <f>O26+O44+O48+O52+O56+O60+O64+O68+O72+O76+O80+O84+O88</f>
        <v>0</v>
      </c>
    </row>
    <row r="91" spans="1:15" ht="15.95" customHeight="1" x14ac:dyDescent="0.25">
      <c r="A91" s="19" t="s">
        <v>82</v>
      </c>
      <c r="B91" s="572" t="s">
        <v>60</v>
      </c>
      <c r="C91" s="573"/>
      <c r="D91" s="573"/>
      <c r="E91" s="573"/>
      <c r="F91" s="573"/>
      <c r="G91" s="573"/>
      <c r="H91" s="573"/>
      <c r="I91" s="573"/>
      <c r="J91" s="573"/>
      <c r="K91" s="573"/>
      <c r="L91" s="573"/>
      <c r="M91" s="573"/>
      <c r="N91" s="573"/>
      <c r="O91" s="574"/>
    </row>
    <row r="92" spans="1:15" ht="15" customHeight="1" x14ac:dyDescent="0.25">
      <c r="A92" s="636" t="s">
        <v>83</v>
      </c>
      <c r="B92" s="78" t="s">
        <v>67</v>
      </c>
      <c r="C92" s="157"/>
      <c r="D92" s="16">
        <f>SUM(D94:D95)</f>
        <v>371.7</v>
      </c>
      <c r="E92" s="16">
        <f>SUM(E94:E95)</f>
        <v>371.7</v>
      </c>
      <c r="F92" s="16">
        <f>SUM(F94:F95)</f>
        <v>260</v>
      </c>
      <c r="G92" s="16">
        <f>SUM(G94:G95)</f>
        <v>0</v>
      </c>
      <c r="H92" s="10">
        <f t="shared" ref="H92:O92" si="33">SUM(H94:H95)</f>
        <v>0</v>
      </c>
      <c r="I92" s="10">
        <f t="shared" si="33"/>
        <v>0</v>
      </c>
      <c r="J92" s="10">
        <f t="shared" si="33"/>
        <v>-2.8</v>
      </c>
      <c r="K92" s="10">
        <f t="shared" si="33"/>
        <v>0</v>
      </c>
      <c r="L92" s="78">
        <f t="shared" si="33"/>
        <v>371.7</v>
      </c>
      <c r="M92" s="78">
        <f t="shared" si="33"/>
        <v>371.7</v>
      </c>
      <c r="N92" s="78">
        <f t="shared" si="33"/>
        <v>257.2</v>
      </c>
      <c r="O92" s="78">
        <f t="shared" si="33"/>
        <v>0</v>
      </c>
    </row>
    <row r="93" spans="1:15" ht="15" customHeight="1" x14ac:dyDescent="0.25">
      <c r="A93" s="637"/>
      <c r="B93" s="156" t="s">
        <v>185</v>
      </c>
      <c r="C93" s="157"/>
      <c r="D93" s="402"/>
      <c r="E93" s="158"/>
      <c r="F93" s="158"/>
      <c r="G93" s="158"/>
      <c r="H93" s="77"/>
      <c r="I93" s="269"/>
      <c r="J93" s="77"/>
      <c r="K93" s="269"/>
      <c r="L93" s="29"/>
      <c r="M93" s="29"/>
      <c r="N93" s="29"/>
      <c r="O93" s="29"/>
    </row>
    <row r="94" spans="1:15" ht="26.25" x14ac:dyDescent="0.25">
      <c r="A94" s="637"/>
      <c r="B94" s="159" t="s">
        <v>203</v>
      </c>
      <c r="C94" s="7" t="s">
        <v>32</v>
      </c>
      <c r="D94" s="401">
        <f>E94+G94</f>
        <v>203.7</v>
      </c>
      <c r="E94" s="8">
        <v>203.7</v>
      </c>
      <c r="F94" s="8">
        <v>169.3</v>
      </c>
      <c r="G94" s="8"/>
      <c r="H94" s="9">
        <f>I94+K94</f>
        <v>0</v>
      </c>
      <c r="I94" s="294"/>
      <c r="J94" s="9">
        <v>-2.8</v>
      </c>
      <c r="K94" s="303"/>
      <c r="L94" s="12">
        <f>M94+O94</f>
        <v>203.7</v>
      </c>
      <c r="M94" s="312">
        <f>E94+I94</f>
        <v>203.7</v>
      </c>
      <c r="N94" s="312">
        <f>F94+J94</f>
        <v>166.5</v>
      </c>
      <c r="O94" s="67">
        <f>SUM(O95:O95)</f>
        <v>0</v>
      </c>
    </row>
    <row r="95" spans="1:15" ht="26.25" x14ac:dyDescent="0.25">
      <c r="A95" s="638"/>
      <c r="B95" s="164" t="s">
        <v>293</v>
      </c>
      <c r="C95" s="79" t="s">
        <v>32</v>
      </c>
      <c r="D95" s="8">
        <f>E95+G95</f>
        <v>168</v>
      </c>
      <c r="E95" s="8">
        <v>168</v>
      </c>
      <c r="F95" s="8">
        <v>90.7</v>
      </c>
      <c r="G95" s="8"/>
      <c r="H95" s="9">
        <f>I95+K95</f>
        <v>0</v>
      </c>
      <c r="I95" s="9"/>
      <c r="J95" s="9"/>
      <c r="K95" s="9"/>
      <c r="L95" s="11">
        <f>M95+O95</f>
        <v>168</v>
      </c>
      <c r="M95" s="182">
        <f>E95+I95</f>
        <v>168</v>
      </c>
      <c r="N95" s="182">
        <f>F95+J95</f>
        <v>90.7</v>
      </c>
      <c r="O95" s="11">
        <f>G95</f>
        <v>0</v>
      </c>
    </row>
    <row r="96" spans="1:15" ht="15.75" customHeight="1" x14ac:dyDescent="0.25">
      <c r="A96" s="20" t="s">
        <v>84</v>
      </c>
      <c r="B96" s="172" t="s">
        <v>168</v>
      </c>
      <c r="C96" s="28"/>
      <c r="D96" s="23">
        <f>D92</f>
        <v>371.7</v>
      </c>
      <c r="E96" s="23">
        <f>E92</f>
        <v>371.7</v>
      </c>
      <c r="F96" s="23">
        <f>F92</f>
        <v>260</v>
      </c>
      <c r="G96" s="23">
        <f>G92</f>
        <v>0</v>
      </c>
      <c r="H96" s="24">
        <f t="shared" ref="H96:O96" si="34">H92</f>
        <v>0</v>
      </c>
      <c r="I96" s="24">
        <f t="shared" si="34"/>
        <v>0</v>
      </c>
      <c r="J96" s="24">
        <f t="shared" si="34"/>
        <v>-2.8</v>
      </c>
      <c r="K96" s="24">
        <f t="shared" si="34"/>
        <v>0</v>
      </c>
      <c r="L96" s="21">
        <f>M96+O96</f>
        <v>371.7</v>
      </c>
      <c r="M96" s="21">
        <f t="shared" si="34"/>
        <v>371.7</v>
      </c>
      <c r="N96" s="21">
        <f t="shared" si="34"/>
        <v>257.2</v>
      </c>
      <c r="O96" s="21">
        <f t="shared" si="34"/>
        <v>0</v>
      </c>
    </row>
    <row r="97" spans="1:15" ht="15.95" customHeight="1" x14ac:dyDescent="0.25">
      <c r="A97" s="19" t="s">
        <v>85</v>
      </c>
      <c r="B97" s="572" t="s">
        <v>173</v>
      </c>
      <c r="C97" s="573"/>
      <c r="D97" s="573"/>
      <c r="E97" s="573"/>
      <c r="F97" s="573"/>
      <c r="G97" s="573"/>
      <c r="H97" s="573"/>
      <c r="I97" s="573"/>
      <c r="J97" s="573"/>
      <c r="K97" s="573"/>
      <c r="L97" s="573"/>
      <c r="M97" s="573"/>
      <c r="N97" s="573"/>
      <c r="O97" s="574"/>
    </row>
    <row r="98" spans="1:15" ht="15" customHeight="1" x14ac:dyDescent="0.25">
      <c r="A98" s="5" t="s">
        <v>86</v>
      </c>
      <c r="B98" s="6" t="s">
        <v>20</v>
      </c>
      <c r="C98" s="629" t="s">
        <v>25</v>
      </c>
      <c r="D98" s="173">
        <f>E98+G98</f>
        <v>220</v>
      </c>
      <c r="E98" s="173">
        <v>220</v>
      </c>
      <c r="F98" s="173"/>
      <c r="G98" s="173"/>
      <c r="H98" s="174">
        <f>I98+K98</f>
        <v>150</v>
      </c>
      <c r="I98" s="174">
        <v>150</v>
      </c>
      <c r="J98" s="174"/>
      <c r="K98" s="174"/>
      <c r="L98" s="175">
        <f>M98+O98</f>
        <v>370</v>
      </c>
      <c r="M98" s="167">
        <f>E98+I98</f>
        <v>370</v>
      </c>
      <c r="N98" s="167">
        <f t="shared" ref="N98:O98" si="35">F98+J98</f>
        <v>0</v>
      </c>
      <c r="O98" s="167">
        <f t="shared" si="35"/>
        <v>0</v>
      </c>
    </row>
    <row r="99" spans="1:15" ht="39" customHeight="1" x14ac:dyDescent="0.25">
      <c r="A99" s="147"/>
      <c r="B99" s="176" t="s">
        <v>205</v>
      </c>
      <c r="C99" s="626"/>
      <c r="D99" s="168"/>
      <c r="E99" s="168"/>
      <c r="F99" s="168"/>
      <c r="G99" s="168"/>
      <c r="H99" s="169"/>
      <c r="I99" s="169"/>
      <c r="J99" s="169"/>
      <c r="K99" s="169"/>
      <c r="L99" s="170"/>
      <c r="M99" s="170"/>
      <c r="N99" s="170"/>
      <c r="O99" s="170"/>
    </row>
    <row r="100" spans="1:15" ht="15" customHeight="1" x14ac:dyDescent="0.25">
      <c r="A100" s="151" t="s">
        <v>87</v>
      </c>
      <c r="B100" s="29" t="s">
        <v>7</v>
      </c>
      <c r="C100" s="625" t="s">
        <v>25</v>
      </c>
      <c r="D100" s="165">
        <f>E100+G100</f>
        <v>4.0999999999999996</v>
      </c>
      <c r="E100" s="165">
        <v>4.0999999999999996</v>
      </c>
      <c r="F100" s="165">
        <v>3.9</v>
      </c>
      <c r="G100" s="165"/>
      <c r="H100" s="166">
        <f>I100+K100</f>
        <v>0</v>
      </c>
      <c r="I100" s="166"/>
      <c r="J100" s="166"/>
      <c r="K100" s="166"/>
      <c r="L100" s="167">
        <f>M100+O100</f>
        <v>4.0999999999999996</v>
      </c>
      <c r="M100" s="167">
        <f>E100+I100</f>
        <v>4.0999999999999996</v>
      </c>
      <c r="N100" s="167">
        <f>F100+J100</f>
        <v>3.9</v>
      </c>
      <c r="O100" s="167">
        <f>G100+K100</f>
        <v>0</v>
      </c>
    </row>
    <row r="101" spans="1:15" ht="26.25" x14ac:dyDescent="0.25">
      <c r="A101" s="155"/>
      <c r="B101" s="160" t="s">
        <v>373</v>
      </c>
      <c r="C101" s="626"/>
      <c r="D101" s="168"/>
      <c r="E101" s="168"/>
      <c r="F101" s="168"/>
      <c r="G101" s="168"/>
      <c r="H101" s="169"/>
      <c r="I101" s="169"/>
      <c r="J101" s="169"/>
      <c r="K101" s="169"/>
      <c r="L101" s="170"/>
      <c r="M101" s="170"/>
      <c r="N101" s="170"/>
      <c r="O101" s="170"/>
    </row>
    <row r="102" spans="1:15" ht="15" customHeight="1" x14ac:dyDescent="0.25">
      <c r="A102" s="151" t="s">
        <v>88</v>
      </c>
      <c r="B102" s="29" t="s">
        <v>10</v>
      </c>
      <c r="C102" s="625" t="s">
        <v>25</v>
      </c>
      <c r="D102" s="165">
        <f>E102+G102</f>
        <v>4.0999999999999996</v>
      </c>
      <c r="E102" s="165">
        <v>4.0999999999999996</v>
      </c>
      <c r="F102" s="165">
        <v>3.9</v>
      </c>
      <c r="G102" s="165"/>
      <c r="H102" s="166">
        <f>I102+K102</f>
        <v>0</v>
      </c>
      <c r="I102" s="166"/>
      <c r="J102" s="166"/>
      <c r="K102" s="166"/>
      <c r="L102" s="167">
        <f>M102+O102</f>
        <v>4.0999999999999996</v>
      </c>
      <c r="M102" s="167">
        <f>E102+I102</f>
        <v>4.0999999999999996</v>
      </c>
      <c r="N102" s="167">
        <f>F102+J102</f>
        <v>3.9</v>
      </c>
      <c r="O102" s="167">
        <f>G102+K102</f>
        <v>0</v>
      </c>
    </row>
    <row r="103" spans="1:15" ht="26.25" x14ac:dyDescent="0.25">
      <c r="A103" s="155"/>
      <c r="B103" s="160" t="s">
        <v>373</v>
      </c>
      <c r="C103" s="626"/>
      <c r="D103" s="168"/>
      <c r="E103" s="168"/>
      <c r="F103" s="168"/>
      <c r="G103" s="168"/>
      <c r="H103" s="169"/>
      <c r="I103" s="169"/>
      <c r="J103" s="169"/>
      <c r="K103" s="169"/>
      <c r="L103" s="170"/>
      <c r="M103" s="170"/>
      <c r="N103" s="170"/>
      <c r="O103" s="170"/>
    </row>
    <row r="104" spans="1:15" ht="15" customHeight="1" x14ac:dyDescent="0.25">
      <c r="A104" s="151" t="s">
        <v>89</v>
      </c>
      <c r="B104" s="29" t="s">
        <v>11</v>
      </c>
      <c r="C104" s="625" t="s">
        <v>25</v>
      </c>
      <c r="D104" s="165">
        <f>E104+G104</f>
        <v>4.0999999999999996</v>
      </c>
      <c r="E104" s="165">
        <v>4.0999999999999996</v>
      </c>
      <c r="F104" s="165">
        <v>3.9</v>
      </c>
      <c r="G104" s="165"/>
      <c r="H104" s="166">
        <f>I104+K104</f>
        <v>0</v>
      </c>
      <c r="I104" s="166"/>
      <c r="J104" s="166"/>
      <c r="K104" s="166"/>
      <c r="L104" s="167">
        <f>M104+O104</f>
        <v>4.0999999999999996</v>
      </c>
      <c r="M104" s="167">
        <f>E104+I104</f>
        <v>4.0999999999999996</v>
      </c>
      <c r="N104" s="167">
        <f>F104+J104</f>
        <v>3.9</v>
      </c>
      <c r="O104" s="167">
        <f>G104+K104</f>
        <v>0</v>
      </c>
    </row>
    <row r="105" spans="1:15" ht="26.25" x14ac:dyDescent="0.25">
      <c r="A105" s="155"/>
      <c r="B105" s="160" t="s">
        <v>373</v>
      </c>
      <c r="C105" s="626"/>
      <c r="D105" s="168"/>
      <c r="E105" s="168"/>
      <c r="F105" s="168"/>
      <c r="G105" s="168"/>
      <c r="H105" s="169"/>
      <c r="I105" s="169"/>
      <c r="J105" s="169"/>
      <c r="K105" s="169"/>
      <c r="L105" s="170"/>
      <c r="M105" s="170"/>
      <c r="N105" s="170"/>
      <c r="O105" s="170"/>
    </row>
    <row r="106" spans="1:15" ht="15" customHeight="1" x14ac:dyDescent="0.25">
      <c r="A106" s="151" t="s">
        <v>90</v>
      </c>
      <c r="B106" s="29" t="s">
        <v>12</v>
      </c>
      <c r="C106" s="625" t="s">
        <v>25</v>
      </c>
      <c r="D106" s="165">
        <f>E106+G106</f>
        <v>4.0999999999999996</v>
      </c>
      <c r="E106" s="165">
        <v>4.0999999999999996</v>
      </c>
      <c r="F106" s="165">
        <v>3.9</v>
      </c>
      <c r="G106" s="165"/>
      <c r="H106" s="166">
        <f>I106+K106</f>
        <v>0</v>
      </c>
      <c r="I106" s="166"/>
      <c r="J106" s="166"/>
      <c r="K106" s="166"/>
      <c r="L106" s="167">
        <f>M106+O106</f>
        <v>4.0999999999999996</v>
      </c>
      <c r="M106" s="167">
        <f>E106+I106</f>
        <v>4.0999999999999996</v>
      </c>
      <c r="N106" s="167">
        <f>F106+J106</f>
        <v>3.9</v>
      </c>
      <c r="O106" s="167">
        <f>G106+K106</f>
        <v>0</v>
      </c>
    </row>
    <row r="107" spans="1:15" ht="26.25" x14ac:dyDescent="0.25">
      <c r="A107" s="155"/>
      <c r="B107" s="160" t="s">
        <v>373</v>
      </c>
      <c r="C107" s="626"/>
      <c r="D107" s="168"/>
      <c r="E107" s="168"/>
      <c r="F107" s="168"/>
      <c r="G107" s="168"/>
      <c r="H107" s="169"/>
      <c r="I107" s="169"/>
      <c r="J107" s="169"/>
      <c r="K107" s="169"/>
      <c r="L107" s="170"/>
      <c r="M107" s="170"/>
      <c r="N107" s="170"/>
      <c r="O107" s="170"/>
    </row>
    <row r="108" spans="1:15" ht="15" customHeight="1" x14ac:dyDescent="0.25">
      <c r="A108" s="151" t="s">
        <v>91</v>
      </c>
      <c r="B108" s="29" t="s">
        <v>59</v>
      </c>
      <c r="C108" s="625" t="s">
        <v>25</v>
      </c>
      <c r="D108" s="165">
        <f>E108+G108</f>
        <v>4.0999999999999996</v>
      </c>
      <c r="E108" s="165">
        <v>4.0999999999999996</v>
      </c>
      <c r="F108" s="165">
        <v>3.9</v>
      </c>
      <c r="G108" s="165"/>
      <c r="H108" s="166">
        <f>I108+K108</f>
        <v>0</v>
      </c>
      <c r="I108" s="166"/>
      <c r="J108" s="166"/>
      <c r="K108" s="166"/>
      <c r="L108" s="167">
        <f>M108+O108</f>
        <v>4.0999999999999996</v>
      </c>
      <c r="M108" s="167">
        <f>E108+I108</f>
        <v>4.0999999999999996</v>
      </c>
      <c r="N108" s="167">
        <f>F108+J108</f>
        <v>3.9</v>
      </c>
      <c r="O108" s="167">
        <f>G108+K108</f>
        <v>0</v>
      </c>
    </row>
    <row r="109" spans="1:15" ht="26.25" x14ac:dyDescent="0.25">
      <c r="A109" s="155"/>
      <c r="B109" s="160" t="s">
        <v>373</v>
      </c>
      <c r="C109" s="626"/>
      <c r="D109" s="168"/>
      <c r="E109" s="168"/>
      <c r="F109" s="168"/>
      <c r="G109" s="168"/>
      <c r="H109" s="169"/>
      <c r="I109" s="169"/>
      <c r="J109" s="169"/>
      <c r="K109" s="169"/>
      <c r="L109" s="170"/>
      <c r="M109" s="170"/>
      <c r="N109" s="170"/>
      <c r="O109" s="170"/>
    </row>
    <row r="110" spans="1:15" ht="15" customHeight="1" x14ac:dyDescent="0.25">
      <c r="A110" s="151" t="s">
        <v>92</v>
      </c>
      <c r="B110" s="29" t="s">
        <v>14</v>
      </c>
      <c r="C110" s="625" t="s">
        <v>25</v>
      </c>
      <c r="D110" s="165">
        <f>E110+G110</f>
        <v>4.0999999999999996</v>
      </c>
      <c r="E110" s="165">
        <v>4.0999999999999996</v>
      </c>
      <c r="F110" s="165">
        <v>3.9</v>
      </c>
      <c r="G110" s="165"/>
      <c r="H110" s="166">
        <f>I110+K110</f>
        <v>0</v>
      </c>
      <c r="I110" s="166"/>
      <c r="J110" s="166"/>
      <c r="K110" s="166"/>
      <c r="L110" s="167">
        <f>M110+O110</f>
        <v>4.0999999999999996</v>
      </c>
      <c r="M110" s="167">
        <f>E110+I110</f>
        <v>4.0999999999999996</v>
      </c>
      <c r="N110" s="167">
        <f>F110+J110</f>
        <v>3.9</v>
      </c>
      <c r="O110" s="167">
        <f>G110+K110</f>
        <v>0</v>
      </c>
    </row>
    <row r="111" spans="1:15" ht="26.25" x14ac:dyDescent="0.25">
      <c r="A111" s="155"/>
      <c r="B111" s="160" t="s">
        <v>373</v>
      </c>
      <c r="C111" s="626"/>
      <c r="D111" s="168"/>
      <c r="E111" s="168"/>
      <c r="F111" s="168"/>
      <c r="G111" s="168"/>
      <c r="H111" s="169"/>
      <c r="I111" s="169"/>
      <c r="J111" s="169"/>
      <c r="K111" s="169"/>
      <c r="L111" s="170"/>
      <c r="M111" s="170"/>
      <c r="N111" s="170"/>
      <c r="O111" s="170"/>
    </row>
    <row r="112" spans="1:15" ht="15" customHeight="1" x14ac:dyDescent="0.25">
      <c r="A112" s="151" t="s">
        <v>93</v>
      </c>
      <c r="B112" s="29" t="s">
        <v>15</v>
      </c>
      <c r="C112" s="625" t="s">
        <v>25</v>
      </c>
      <c r="D112" s="165">
        <f>E112+G112</f>
        <v>4.0999999999999996</v>
      </c>
      <c r="E112" s="165">
        <v>4.0999999999999996</v>
      </c>
      <c r="F112" s="165">
        <v>3.9</v>
      </c>
      <c r="G112" s="165"/>
      <c r="H112" s="166">
        <f>I112+K112</f>
        <v>0</v>
      </c>
      <c r="I112" s="166"/>
      <c r="J112" s="166"/>
      <c r="K112" s="166"/>
      <c r="L112" s="167">
        <f>M112+O112</f>
        <v>4.0999999999999996</v>
      </c>
      <c r="M112" s="167">
        <f>E112+I112</f>
        <v>4.0999999999999996</v>
      </c>
      <c r="N112" s="167">
        <f>F112+J112</f>
        <v>3.9</v>
      </c>
      <c r="O112" s="167">
        <f>G112+K112</f>
        <v>0</v>
      </c>
    </row>
    <row r="113" spans="1:15" ht="26.25" x14ac:dyDescent="0.25">
      <c r="A113" s="155"/>
      <c r="B113" s="160" t="s">
        <v>373</v>
      </c>
      <c r="C113" s="626"/>
      <c r="D113" s="168"/>
      <c r="E113" s="168"/>
      <c r="F113" s="168"/>
      <c r="G113" s="168"/>
      <c r="H113" s="169"/>
      <c r="I113" s="169"/>
      <c r="J113" s="169"/>
      <c r="K113" s="169"/>
      <c r="L113" s="170"/>
      <c r="M113" s="170"/>
      <c r="N113" s="170"/>
      <c r="O113" s="170"/>
    </row>
    <row r="114" spans="1:15" ht="15" customHeight="1" x14ac:dyDescent="0.25">
      <c r="A114" s="151" t="s">
        <v>94</v>
      </c>
      <c r="B114" s="29" t="s">
        <v>16</v>
      </c>
      <c r="C114" s="625" t="s">
        <v>25</v>
      </c>
      <c r="D114" s="165">
        <f>E114+G114</f>
        <v>8.3000000000000007</v>
      </c>
      <c r="E114" s="165">
        <v>8.3000000000000007</v>
      </c>
      <c r="F114" s="165">
        <v>8.1</v>
      </c>
      <c r="G114" s="165"/>
      <c r="H114" s="166">
        <f>I114+K114</f>
        <v>0</v>
      </c>
      <c r="I114" s="166"/>
      <c r="J114" s="166"/>
      <c r="K114" s="166"/>
      <c r="L114" s="167">
        <f>M114+O114</f>
        <v>8.3000000000000007</v>
      </c>
      <c r="M114" s="167">
        <f>E114+I114</f>
        <v>8.3000000000000007</v>
      </c>
      <c r="N114" s="167">
        <f>F114+J114</f>
        <v>8.1</v>
      </c>
      <c r="O114" s="167">
        <f>G114+K114</f>
        <v>0</v>
      </c>
    </row>
    <row r="115" spans="1:15" ht="26.25" x14ac:dyDescent="0.25">
      <c r="A115" s="155"/>
      <c r="B115" s="160" t="s">
        <v>373</v>
      </c>
      <c r="C115" s="626"/>
      <c r="D115" s="168"/>
      <c r="E115" s="168"/>
      <c r="F115" s="168"/>
      <c r="G115" s="168"/>
      <c r="H115" s="169"/>
      <c r="I115" s="169"/>
      <c r="J115" s="169"/>
      <c r="K115" s="169"/>
      <c r="L115" s="170"/>
      <c r="M115" s="170"/>
      <c r="N115" s="170"/>
      <c r="O115" s="170"/>
    </row>
    <row r="116" spans="1:15" ht="15" customHeight="1" x14ac:dyDescent="0.25">
      <c r="A116" s="151" t="s">
        <v>95</v>
      </c>
      <c r="B116" s="29" t="s">
        <v>17</v>
      </c>
      <c r="C116" s="625" t="s">
        <v>25</v>
      </c>
      <c r="D116" s="165">
        <f>E116+G116</f>
        <v>4.0999999999999996</v>
      </c>
      <c r="E116" s="165">
        <v>4.0999999999999996</v>
      </c>
      <c r="F116" s="165">
        <v>3.9</v>
      </c>
      <c r="G116" s="165"/>
      <c r="H116" s="166">
        <f>I116+K116</f>
        <v>0</v>
      </c>
      <c r="I116" s="166"/>
      <c r="J116" s="166"/>
      <c r="K116" s="166"/>
      <c r="L116" s="167">
        <f>M116+O116</f>
        <v>4.0999999999999996</v>
      </c>
      <c r="M116" s="167">
        <f>E116+I116</f>
        <v>4.0999999999999996</v>
      </c>
      <c r="N116" s="167">
        <f>F116+J116</f>
        <v>3.9</v>
      </c>
      <c r="O116" s="167">
        <f>G116+K116</f>
        <v>0</v>
      </c>
    </row>
    <row r="117" spans="1:15" ht="26.25" x14ac:dyDescent="0.25">
      <c r="A117" s="155"/>
      <c r="B117" s="160" t="s">
        <v>373</v>
      </c>
      <c r="C117" s="626"/>
      <c r="D117" s="168"/>
      <c r="E117" s="168"/>
      <c r="F117" s="168"/>
      <c r="G117" s="168"/>
      <c r="H117" s="169"/>
      <c r="I117" s="169"/>
      <c r="J117" s="169"/>
      <c r="K117" s="169"/>
      <c r="L117" s="170"/>
      <c r="M117" s="170"/>
      <c r="N117" s="170"/>
      <c r="O117" s="170"/>
    </row>
    <row r="118" spans="1:15" ht="15" customHeight="1" x14ac:dyDescent="0.25">
      <c r="A118" s="151" t="s">
        <v>96</v>
      </c>
      <c r="B118" s="29" t="s">
        <v>18</v>
      </c>
      <c r="C118" s="625" t="s">
        <v>25</v>
      </c>
      <c r="D118" s="165">
        <f>E118+G118</f>
        <v>4.0999999999999996</v>
      </c>
      <c r="E118" s="165">
        <v>4.0999999999999996</v>
      </c>
      <c r="F118" s="165">
        <v>3.9</v>
      </c>
      <c r="G118" s="165"/>
      <c r="H118" s="166">
        <f>I118+K118</f>
        <v>0</v>
      </c>
      <c r="I118" s="166"/>
      <c r="J118" s="166"/>
      <c r="K118" s="166"/>
      <c r="L118" s="167">
        <f>M118+O118</f>
        <v>4.0999999999999996</v>
      </c>
      <c r="M118" s="167">
        <f>E118+I118</f>
        <v>4.0999999999999996</v>
      </c>
      <c r="N118" s="167">
        <f>F118+J118</f>
        <v>3.9</v>
      </c>
      <c r="O118" s="167">
        <f>G118+K118</f>
        <v>0</v>
      </c>
    </row>
    <row r="119" spans="1:15" ht="26.25" x14ac:dyDescent="0.25">
      <c r="A119" s="155"/>
      <c r="B119" s="160" t="s">
        <v>373</v>
      </c>
      <c r="C119" s="626"/>
      <c r="D119" s="168"/>
      <c r="E119" s="168"/>
      <c r="F119" s="168"/>
      <c r="G119" s="168"/>
      <c r="H119" s="169"/>
      <c r="I119" s="169"/>
      <c r="J119" s="169"/>
      <c r="K119" s="169"/>
      <c r="L119" s="170"/>
      <c r="M119" s="170"/>
      <c r="N119" s="170"/>
      <c r="O119" s="170"/>
    </row>
    <row r="120" spans="1:15" ht="15" customHeight="1" x14ac:dyDescent="0.25">
      <c r="A120" s="151" t="s">
        <v>97</v>
      </c>
      <c r="B120" s="29" t="s">
        <v>19</v>
      </c>
      <c r="C120" s="625" t="s">
        <v>25</v>
      </c>
      <c r="D120" s="165">
        <f>E120+G120</f>
        <v>38.200000000000003</v>
      </c>
      <c r="E120" s="165">
        <v>38.200000000000003</v>
      </c>
      <c r="F120" s="165">
        <v>29.4</v>
      </c>
      <c r="G120" s="165"/>
      <c r="H120" s="166">
        <f>I120+K120</f>
        <v>0</v>
      </c>
      <c r="I120" s="166"/>
      <c r="J120" s="166"/>
      <c r="K120" s="166"/>
      <c r="L120" s="167">
        <f>M120+O120</f>
        <v>38.200000000000003</v>
      </c>
      <c r="M120" s="167">
        <f>E120+I120</f>
        <v>38.200000000000003</v>
      </c>
      <c r="N120" s="167">
        <f>F120+J120</f>
        <v>29.4</v>
      </c>
      <c r="O120" s="167">
        <f>G120+K120</f>
        <v>0</v>
      </c>
    </row>
    <row r="121" spans="1:15" ht="26.25" x14ac:dyDescent="0.25">
      <c r="A121" s="155"/>
      <c r="B121" s="160" t="s">
        <v>373</v>
      </c>
      <c r="C121" s="626"/>
      <c r="D121" s="168"/>
      <c r="E121" s="168"/>
      <c r="F121" s="168"/>
      <c r="G121" s="168"/>
      <c r="H121" s="169"/>
      <c r="I121" s="169"/>
      <c r="J121" s="169"/>
      <c r="K121" s="169"/>
      <c r="L121" s="170"/>
      <c r="M121" s="170"/>
      <c r="N121" s="170"/>
      <c r="O121" s="170"/>
    </row>
    <row r="122" spans="1:15" ht="15.95" customHeight="1" x14ac:dyDescent="0.25">
      <c r="A122" s="20" t="s">
        <v>98</v>
      </c>
      <c r="B122" s="27" t="s">
        <v>170</v>
      </c>
      <c r="C122" s="25"/>
      <c r="D122" s="23">
        <f>SUM(D98:D121)</f>
        <v>303.39999999999998</v>
      </c>
      <c r="E122" s="23">
        <f>SUM(E98:E121)</f>
        <v>303.39999999999998</v>
      </c>
      <c r="F122" s="23">
        <f>SUM(F98:F121)</f>
        <v>72.599999999999994</v>
      </c>
      <c r="G122" s="23">
        <f>SUM(G98:G121)</f>
        <v>0</v>
      </c>
      <c r="H122" s="24">
        <f t="shared" ref="H122:O122" si="36">SUM(H98:H121)</f>
        <v>150</v>
      </c>
      <c r="I122" s="24">
        <f t="shared" si="36"/>
        <v>150</v>
      </c>
      <c r="J122" s="24">
        <f t="shared" si="36"/>
        <v>0</v>
      </c>
      <c r="K122" s="24">
        <f t="shared" si="36"/>
        <v>0</v>
      </c>
      <c r="L122" s="21">
        <f>M122+O122</f>
        <v>453.4000000000002</v>
      </c>
      <c r="M122" s="21">
        <f t="shared" si="36"/>
        <v>453.4000000000002</v>
      </c>
      <c r="N122" s="21">
        <f t="shared" si="36"/>
        <v>72.599999999999994</v>
      </c>
      <c r="O122" s="21">
        <f t="shared" si="36"/>
        <v>0</v>
      </c>
    </row>
    <row r="123" spans="1:15" ht="15.95" customHeight="1" x14ac:dyDescent="0.25">
      <c r="A123" s="19" t="s">
        <v>99</v>
      </c>
      <c r="B123" s="572" t="s">
        <v>65</v>
      </c>
      <c r="C123" s="573"/>
      <c r="D123" s="573"/>
      <c r="E123" s="573"/>
      <c r="F123" s="573"/>
      <c r="G123" s="573"/>
      <c r="H123" s="573"/>
      <c r="I123" s="573"/>
      <c r="J123" s="573"/>
      <c r="K123" s="573"/>
      <c r="L123" s="573"/>
      <c r="M123" s="573"/>
      <c r="N123" s="573"/>
      <c r="O123" s="574"/>
    </row>
    <row r="124" spans="1:15" ht="15" customHeight="1" x14ac:dyDescent="0.25">
      <c r="A124" s="643" t="s">
        <v>100</v>
      </c>
      <c r="B124" s="78" t="s">
        <v>20</v>
      </c>
      <c r="C124" s="177"/>
      <c r="D124" s="153">
        <f t="shared" ref="D124:O124" si="37">SUM(D126:D130)</f>
        <v>1182.6999999999998</v>
      </c>
      <c r="E124" s="153">
        <f t="shared" si="37"/>
        <v>1182.6999999999998</v>
      </c>
      <c r="F124" s="153">
        <f t="shared" si="37"/>
        <v>1.1000000000000001</v>
      </c>
      <c r="G124" s="153">
        <f t="shared" si="37"/>
        <v>0</v>
      </c>
      <c r="H124" s="154">
        <f t="shared" si="37"/>
        <v>0</v>
      </c>
      <c r="I124" s="154">
        <f t="shared" si="37"/>
        <v>0</v>
      </c>
      <c r="J124" s="154">
        <f t="shared" si="37"/>
        <v>0</v>
      </c>
      <c r="K124" s="154">
        <f t="shared" si="37"/>
        <v>0</v>
      </c>
      <c r="L124" s="78">
        <f t="shared" si="37"/>
        <v>1182.6999999999998</v>
      </c>
      <c r="M124" s="78">
        <f t="shared" si="37"/>
        <v>1182.6999999999998</v>
      </c>
      <c r="N124" s="78">
        <f t="shared" si="37"/>
        <v>1.1000000000000001</v>
      </c>
      <c r="O124" s="78">
        <f t="shared" si="37"/>
        <v>0</v>
      </c>
    </row>
    <row r="125" spans="1:15" ht="15" customHeight="1" x14ac:dyDescent="0.25">
      <c r="A125" s="644"/>
      <c r="B125" s="156" t="s">
        <v>185</v>
      </c>
      <c r="C125" s="178"/>
      <c r="D125" s="158"/>
      <c r="E125" s="158"/>
      <c r="F125" s="158"/>
      <c r="G125" s="158"/>
      <c r="H125" s="77"/>
      <c r="I125" s="77"/>
      <c r="J125" s="77"/>
      <c r="K125" s="77"/>
      <c r="L125" s="35"/>
      <c r="M125" s="35"/>
      <c r="N125" s="35"/>
      <c r="O125" s="29"/>
    </row>
    <row r="126" spans="1:15" ht="26.25" x14ac:dyDescent="0.25">
      <c r="A126" s="644"/>
      <c r="B126" s="380" t="s">
        <v>340</v>
      </c>
      <c r="C126" s="381" t="s">
        <v>32</v>
      </c>
      <c r="D126" s="16">
        <f t="shared" ref="D126:D131" si="38">E126+G126</f>
        <v>1.2</v>
      </c>
      <c r="E126" s="16">
        <v>1.2</v>
      </c>
      <c r="F126" s="16">
        <v>1.1000000000000001</v>
      </c>
      <c r="G126" s="16"/>
      <c r="H126" s="10">
        <f t="shared" ref="H126:H131" si="39">I126+K126</f>
        <v>0</v>
      </c>
      <c r="I126" s="10"/>
      <c r="J126" s="10"/>
      <c r="K126" s="10"/>
      <c r="L126" s="12">
        <f t="shared" ref="L126:L131" si="40">M126+O126</f>
        <v>1.2</v>
      </c>
      <c r="M126" s="312">
        <f t="shared" ref="M126:O131" si="41">E126+I126</f>
        <v>1.2</v>
      </c>
      <c r="N126" s="312">
        <f t="shared" si="41"/>
        <v>1.1000000000000001</v>
      </c>
      <c r="O126" s="312">
        <f t="shared" si="41"/>
        <v>0</v>
      </c>
    </row>
    <row r="127" spans="1:15" ht="26.25" x14ac:dyDescent="0.25">
      <c r="A127" s="644"/>
      <c r="B127" s="159" t="s">
        <v>206</v>
      </c>
      <c r="C127" s="95" t="s">
        <v>24</v>
      </c>
      <c r="D127" s="8">
        <f t="shared" si="38"/>
        <v>4.3</v>
      </c>
      <c r="E127" s="8">
        <v>4.3</v>
      </c>
      <c r="F127" s="8"/>
      <c r="G127" s="8"/>
      <c r="H127" s="9">
        <f t="shared" si="39"/>
        <v>0</v>
      </c>
      <c r="I127" s="9"/>
      <c r="J127" s="9"/>
      <c r="K127" s="9"/>
      <c r="L127" s="179">
        <f t="shared" si="40"/>
        <v>4.3</v>
      </c>
      <c r="M127" s="180">
        <f t="shared" ref="M127" si="42">E127+I127</f>
        <v>4.3</v>
      </c>
      <c r="N127" s="180">
        <f t="shared" ref="N127" si="43">F127+J127</f>
        <v>0</v>
      </c>
      <c r="O127" s="181">
        <f t="shared" ref="O127" si="44">G127+K127</f>
        <v>0</v>
      </c>
    </row>
    <row r="128" spans="1:15" ht="26.25" x14ac:dyDescent="0.25">
      <c r="A128" s="644"/>
      <c r="B128" s="161" t="s">
        <v>188</v>
      </c>
      <c r="C128" s="38" t="s">
        <v>24</v>
      </c>
      <c r="D128" s="16">
        <f t="shared" si="38"/>
        <v>215.6</v>
      </c>
      <c r="E128" s="16">
        <v>215.6</v>
      </c>
      <c r="F128" s="16"/>
      <c r="G128" s="16"/>
      <c r="H128" s="10">
        <f t="shared" si="39"/>
        <v>0</v>
      </c>
      <c r="I128" s="10"/>
      <c r="J128" s="10"/>
      <c r="K128" s="10"/>
      <c r="L128" s="12">
        <f t="shared" si="40"/>
        <v>215.6</v>
      </c>
      <c r="M128" s="312">
        <f t="shared" si="41"/>
        <v>215.6</v>
      </c>
      <c r="N128" s="312">
        <f t="shared" si="41"/>
        <v>0</v>
      </c>
      <c r="O128" s="312">
        <f t="shared" si="41"/>
        <v>0</v>
      </c>
    </row>
    <row r="129" spans="1:15" x14ac:dyDescent="0.25">
      <c r="A129" s="644"/>
      <c r="B129" s="161" t="s">
        <v>207</v>
      </c>
      <c r="C129" s="30" t="s">
        <v>24</v>
      </c>
      <c r="D129" s="16">
        <f t="shared" si="38"/>
        <v>373.2</v>
      </c>
      <c r="E129" s="42">
        <v>373.2</v>
      </c>
      <c r="F129" s="42"/>
      <c r="G129" s="42"/>
      <c r="H129" s="10">
        <f t="shared" si="39"/>
        <v>0</v>
      </c>
      <c r="I129" s="100"/>
      <c r="J129" s="100"/>
      <c r="K129" s="100"/>
      <c r="L129" s="12">
        <f t="shared" si="40"/>
        <v>373.2</v>
      </c>
      <c r="M129" s="167">
        <f t="shared" si="41"/>
        <v>373.2</v>
      </c>
      <c r="N129" s="167">
        <f t="shared" si="41"/>
        <v>0</v>
      </c>
      <c r="O129" s="167">
        <f t="shared" si="41"/>
        <v>0</v>
      </c>
    </row>
    <row r="130" spans="1:15" ht="26.25" x14ac:dyDescent="0.25">
      <c r="A130" s="644"/>
      <c r="B130" s="183" t="s">
        <v>208</v>
      </c>
      <c r="C130" s="30" t="s">
        <v>24</v>
      </c>
      <c r="D130" s="16">
        <f t="shared" si="38"/>
        <v>588.4</v>
      </c>
      <c r="E130" s="16">
        <v>588.4</v>
      </c>
      <c r="F130" s="16"/>
      <c r="G130" s="16"/>
      <c r="H130" s="10">
        <f t="shared" si="39"/>
        <v>0</v>
      </c>
      <c r="I130" s="10"/>
      <c r="J130" s="10"/>
      <c r="K130" s="10"/>
      <c r="L130" s="12">
        <f t="shared" si="40"/>
        <v>588.4</v>
      </c>
      <c r="M130" s="171">
        <f t="shared" si="41"/>
        <v>588.4</v>
      </c>
      <c r="N130" s="167">
        <f t="shared" si="41"/>
        <v>0</v>
      </c>
      <c r="O130" s="167">
        <f t="shared" si="41"/>
        <v>0</v>
      </c>
    </row>
    <row r="131" spans="1:15" ht="15" customHeight="1" x14ac:dyDescent="0.25">
      <c r="A131" s="641" t="s">
        <v>101</v>
      </c>
      <c r="B131" s="78" t="s">
        <v>51</v>
      </c>
      <c r="C131" s="625" t="s">
        <v>24</v>
      </c>
      <c r="D131" s="165">
        <f t="shared" si="38"/>
        <v>398.5</v>
      </c>
      <c r="E131" s="165">
        <v>398.5</v>
      </c>
      <c r="F131" s="165">
        <v>382.6</v>
      </c>
      <c r="G131" s="165"/>
      <c r="H131" s="166">
        <f t="shared" si="39"/>
        <v>0</v>
      </c>
      <c r="I131" s="166"/>
      <c r="J131" s="166"/>
      <c r="K131" s="166"/>
      <c r="L131" s="167">
        <f t="shared" si="40"/>
        <v>398.5</v>
      </c>
      <c r="M131" s="167">
        <f t="shared" si="41"/>
        <v>398.5</v>
      </c>
      <c r="N131" s="167">
        <f t="shared" si="41"/>
        <v>382.6</v>
      </c>
      <c r="O131" s="167">
        <f t="shared" si="41"/>
        <v>0</v>
      </c>
    </row>
    <row r="132" spans="1:15" s="36" customFormat="1" ht="25.5" x14ac:dyDescent="0.2">
      <c r="A132" s="642"/>
      <c r="B132" s="160" t="s">
        <v>209</v>
      </c>
      <c r="C132" s="626"/>
      <c r="D132" s="168"/>
      <c r="E132" s="168"/>
      <c r="F132" s="168"/>
      <c r="G132" s="168"/>
      <c r="H132" s="169"/>
      <c r="I132" s="169"/>
      <c r="J132" s="169"/>
      <c r="K132" s="169"/>
      <c r="L132" s="170"/>
      <c r="M132" s="170"/>
      <c r="N132" s="170"/>
      <c r="O132" s="170"/>
    </row>
    <row r="133" spans="1:15" ht="15.95" customHeight="1" x14ac:dyDescent="0.25">
      <c r="A133" s="53" t="s">
        <v>102</v>
      </c>
      <c r="B133" s="43" t="s">
        <v>172</v>
      </c>
      <c r="C133" s="76"/>
      <c r="D133" s="23">
        <f t="shared" ref="D133:O133" si="45">D124+D131</f>
        <v>1581.1999999999998</v>
      </c>
      <c r="E133" s="23">
        <f t="shared" si="45"/>
        <v>1581.1999999999998</v>
      </c>
      <c r="F133" s="23">
        <f t="shared" si="45"/>
        <v>383.70000000000005</v>
      </c>
      <c r="G133" s="23">
        <f t="shared" si="45"/>
        <v>0</v>
      </c>
      <c r="H133" s="24">
        <f t="shared" si="45"/>
        <v>0</v>
      </c>
      <c r="I133" s="24">
        <f t="shared" si="45"/>
        <v>0</v>
      </c>
      <c r="J133" s="24">
        <f t="shared" si="45"/>
        <v>0</v>
      </c>
      <c r="K133" s="24">
        <f t="shared" si="45"/>
        <v>0</v>
      </c>
      <c r="L133" s="21">
        <f>M133+O133</f>
        <v>1581.1999999999998</v>
      </c>
      <c r="M133" s="21">
        <f t="shared" si="45"/>
        <v>1581.1999999999998</v>
      </c>
      <c r="N133" s="21">
        <f t="shared" si="45"/>
        <v>383.70000000000005</v>
      </c>
      <c r="O133" s="21">
        <f t="shared" si="45"/>
        <v>0</v>
      </c>
    </row>
    <row r="134" spans="1:15" ht="15.95" customHeight="1" x14ac:dyDescent="0.25">
      <c r="A134" s="630" t="s">
        <v>103</v>
      </c>
      <c r="B134" s="101" t="s">
        <v>164</v>
      </c>
      <c r="C134" s="633"/>
      <c r="D134" s="300">
        <f t="shared" ref="D134:O134" si="46">SUM(D136:D156)</f>
        <v>3195.6</v>
      </c>
      <c r="E134" s="185">
        <f t="shared" si="46"/>
        <v>3195.6</v>
      </c>
      <c r="F134" s="185">
        <f t="shared" si="46"/>
        <v>1554.6999999999998</v>
      </c>
      <c r="G134" s="185">
        <f t="shared" si="46"/>
        <v>0</v>
      </c>
      <c r="H134" s="186">
        <f t="shared" si="46"/>
        <v>150</v>
      </c>
      <c r="I134" s="186">
        <f t="shared" si="46"/>
        <v>150</v>
      </c>
      <c r="J134" s="186">
        <f t="shared" si="46"/>
        <v>-2.8</v>
      </c>
      <c r="K134" s="186">
        <f t="shared" si="46"/>
        <v>0</v>
      </c>
      <c r="L134" s="187">
        <f t="shared" si="46"/>
        <v>3345.6</v>
      </c>
      <c r="M134" s="187">
        <f t="shared" si="46"/>
        <v>3345.6</v>
      </c>
      <c r="N134" s="187">
        <f t="shared" si="46"/>
        <v>1551.8999999999996</v>
      </c>
      <c r="O134" s="187">
        <f t="shared" si="46"/>
        <v>0</v>
      </c>
    </row>
    <row r="135" spans="1:15" ht="15" customHeight="1" x14ac:dyDescent="0.25">
      <c r="A135" s="631"/>
      <c r="B135" s="308" t="s">
        <v>185</v>
      </c>
      <c r="C135" s="634"/>
      <c r="D135" s="301"/>
      <c r="E135" s="188"/>
      <c r="F135" s="189"/>
      <c r="G135" s="189"/>
      <c r="H135" s="190"/>
      <c r="I135" s="190"/>
      <c r="J135" s="191"/>
      <c r="K135" s="191"/>
      <c r="L135" s="192"/>
      <c r="M135" s="192"/>
      <c r="N135" s="193"/>
      <c r="O135" s="193"/>
    </row>
    <row r="136" spans="1:15" ht="26.25" x14ac:dyDescent="0.25">
      <c r="A136" s="631"/>
      <c r="B136" s="102" t="s">
        <v>194</v>
      </c>
      <c r="C136" s="634"/>
      <c r="D136" s="302">
        <f>E136+G136</f>
        <v>0.7</v>
      </c>
      <c r="E136" s="194">
        <f t="shared" ref="E136:G141" si="47">E28</f>
        <v>0.7</v>
      </c>
      <c r="F136" s="194">
        <f t="shared" si="47"/>
        <v>0.7</v>
      </c>
      <c r="G136" s="194">
        <f t="shared" si="47"/>
        <v>0</v>
      </c>
      <c r="H136" s="195">
        <f t="shared" ref="H136:H155" si="48">I136+K136</f>
        <v>0</v>
      </c>
      <c r="I136" s="195">
        <f t="shared" ref="I136:K141" si="49">I28</f>
        <v>0</v>
      </c>
      <c r="J136" s="195">
        <f t="shared" si="49"/>
        <v>0</v>
      </c>
      <c r="K136" s="195">
        <f t="shared" si="49"/>
        <v>0</v>
      </c>
      <c r="L136" s="196">
        <f t="shared" ref="L136:L155" si="50">M136+O136</f>
        <v>0.7</v>
      </c>
      <c r="M136" s="196">
        <f t="shared" ref="M136:O141" si="51">M28</f>
        <v>0.7</v>
      </c>
      <c r="N136" s="196">
        <f t="shared" si="51"/>
        <v>0.7</v>
      </c>
      <c r="O136" s="196">
        <f t="shared" si="51"/>
        <v>0</v>
      </c>
    </row>
    <row r="137" spans="1:15" x14ac:dyDescent="0.25">
      <c r="A137" s="631"/>
      <c r="B137" s="102" t="s">
        <v>190</v>
      </c>
      <c r="C137" s="634"/>
      <c r="D137" s="298">
        <f t="shared" ref="D137:D156" si="52">E137+G137</f>
        <v>29.3</v>
      </c>
      <c r="E137" s="94">
        <f t="shared" si="47"/>
        <v>29.3</v>
      </c>
      <c r="F137" s="94">
        <f t="shared" si="47"/>
        <v>28.8</v>
      </c>
      <c r="G137" s="94">
        <f t="shared" si="47"/>
        <v>0</v>
      </c>
      <c r="H137" s="98">
        <f t="shared" si="48"/>
        <v>0</v>
      </c>
      <c r="I137" s="98">
        <f t="shared" si="49"/>
        <v>0</v>
      </c>
      <c r="J137" s="98">
        <f t="shared" si="49"/>
        <v>0</v>
      </c>
      <c r="K137" s="98">
        <f t="shared" si="49"/>
        <v>0</v>
      </c>
      <c r="L137" s="99">
        <f t="shared" si="50"/>
        <v>29.3</v>
      </c>
      <c r="M137" s="99">
        <f t="shared" si="51"/>
        <v>29.3</v>
      </c>
      <c r="N137" s="99">
        <f t="shared" si="51"/>
        <v>28.8</v>
      </c>
      <c r="O137" s="99">
        <f t="shared" si="51"/>
        <v>0</v>
      </c>
    </row>
    <row r="138" spans="1:15" ht="26.25" x14ac:dyDescent="0.25">
      <c r="A138" s="631"/>
      <c r="B138" s="102" t="s">
        <v>196</v>
      </c>
      <c r="C138" s="634"/>
      <c r="D138" s="298">
        <f t="shared" si="52"/>
        <v>8.1999999999999993</v>
      </c>
      <c r="E138" s="94">
        <f t="shared" si="47"/>
        <v>8.1999999999999993</v>
      </c>
      <c r="F138" s="94">
        <f t="shared" si="47"/>
        <v>8.1</v>
      </c>
      <c r="G138" s="94">
        <f t="shared" si="47"/>
        <v>0</v>
      </c>
      <c r="H138" s="98">
        <f t="shared" si="48"/>
        <v>0</v>
      </c>
      <c r="I138" s="98">
        <f t="shared" si="49"/>
        <v>0</v>
      </c>
      <c r="J138" s="98">
        <f t="shared" si="49"/>
        <v>0</v>
      </c>
      <c r="K138" s="98">
        <f t="shared" si="49"/>
        <v>0</v>
      </c>
      <c r="L138" s="99">
        <f t="shared" si="50"/>
        <v>8.1999999999999993</v>
      </c>
      <c r="M138" s="99">
        <f t="shared" si="51"/>
        <v>8.1999999999999993</v>
      </c>
      <c r="N138" s="99">
        <f t="shared" si="51"/>
        <v>8.1</v>
      </c>
      <c r="O138" s="99">
        <f t="shared" si="51"/>
        <v>0</v>
      </c>
    </row>
    <row r="139" spans="1:15" ht="26.25" x14ac:dyDescent="0.25">
      <c r="A139" s="631"/>
      <c r="B139" s="102" t="s">
        <v>192</v>
      </c>
      <c r="C139" s="634"/>
      <c r="D139" s="298">
        <f t="shared" si="52"/>
        <v>28.7</v>
      </c>
      <c r="E139" s="94">
        <f t="shared" si="47"/>
        <v>28.7</v>
      </c>
      <c r="F139" s="94">
        <f t="shared" si="47"/>
        <v>23.4</v>
      </c>
      <c r="G139" s="94">
        <f t="shared" si="47"/>
        <v>0</v>
      </c>
      <c r="H139" s="98">
        <f t="shared" si="48"/>
        <v>0</v>
      </c>
      <c r="I139" s="98">
        <f t="shared" si="49"/>
        <v>0</v>
      </c>
      <c r="J139" s="98">
        <f t="shared" si="49"/>
        <v>0</v>
      </c>
      <c r="K139" s="98">
        <f t="shared" si="49"/>
        <v>0</v>
      </c>
      <c r="L139" s="99">
        <f t="shared" si="50"/>
        <v>28.7</v>
      </c>
      <c r="M139" s="99">
        <f t="shared" si="51"/>
        <v>28.7</v>
      </c>
      <c r="N139" s="99">
        <f t="shared" si="51"/>
        <v>23.4</v>
      </c>
      <c r="O139" s="99">
        <f t="shared" si="51"/>
        <v>0</v>
      </c>
    </row>
    <row r="140" spans="1:15" x14ac:dyDescent="0.25">
      <c r="A140" s="631"/>
      <c r="B140" s="102" t="s">
        <v>197</v>
      </c>
      <c r="C140" s="634"/>
      <c r="D140" s="298">
        <f t="shared" si="52"/>
        <v>15.3</v>
      </c>
      <c r="E140" s="94">
        <f t="shared" si="47"/>
        <v>15.3</v>
      </c>
      <c r="F140" s="94">
        <f t="shared" si="47"/>
        <v>14.3</v>
      </c>
      <c r="G140" s="94">
        <f t="shared" si="47"/>
        <v>0</v>
      </c>
      <c r="H140" s="98">
        <f t="shared" si="48"/>
        <v>0</v>
      </c>
      <c r="I140" s="98">
        <f t="shared" si="49"/>
        <v>0</v>
      </c>
      <c r="J140" s="98">
        <f t="shared" si="49"/>
        <v>0</v>
      </c>
      <c r="K140" s="98">
        <f t="shared" si="49"/>
        <v>0</v>
      </c>
      <c r="L140" s="99">
        <f t="shared" si="50"/>
        <v>15.3</v>
      </c>
      <c r="M140" s="99">
        <f t="shared" si="51"/>
        <v>15.3</v>
      </c>
      <c r="N140" s="99">
        <f t="shared" si="51"/>
        <v>14.3</v>
      </c>
      <c r="O140" s="99">
        <f t="shared" si="51"/>
        <v>0</v>
      </c>
    </row>
    <row r="141" spans="1:15" ht="26.25" x14ac:dyDescent="0.25">
      <c r="A141" s="631"/>
      <c r="B141" s="102" t="s">
        <v>191</v>
      </c>
      <c r="C141" s="634"/>
      <c r="D141" s="298">
        <f t="shared" si="52"/>
        <v>4.9000000000000004</v>
      </c>
      <c r="E141" s="94">
        <f t="shared" si="47"/>
        <v>4.9000000000000004</v>
      </c>
      <c r="F141" s="94">
        <f t="shared" si="47"/>
        <v>4.7</v>
      </c>
      <c r="G141" s="94">
        <f t="shared" si="47"/>
        <v>0</v>
      </c>
      <c r="H141" s="98">
        <f t="shared" si="48"/>
        <v>0</v>
      </c>
      <c r="I141" s="98">
        <f t="shared" si="49"/>
        <v>0</v>
      </c>
      <c r="J141" s="98">
        <f t="shared" si="49"/>
        <v>0</v>
      </c>
      <c r="K141" s="98">
        <f t="shared" si="49"/>
        <v>0</v>
      </c>
      <c r="L141" s="99">
        <f t="shared" si="50"/>
        <v>4.9000000000000004</v>
      </c>
      <c r="M141" s="99">
        <f t="shared" si="51"/>
        <v>4.9000000000000004</v>
      </c>
      <c r="N141" s="99">
        <f t="shared" si="51"/>
        <v>4.7</v>
      </c>
      <c r="O141" s="99">
        <f t="shared" si="51"/>
        <v>0</v>
      </c>
    </row>
    <row r="142" spans="1:15" ht="39" x14ac:dyDescent="0.25">
      <c r="A142" s="631"/>
      <c r="B142" s="102" t="s">
        <v>339</v>
      </c>
      <c r="C142" s="634"/>
      <c r="D142" s="298">
        <f t="shared" si="52"/>
        <v>11.5</v>
      </c>
      <c r="E142" s="94">
        <f>E34+E86</f>
        <v>11.5</v>
      </c>
      <c r="F142" s="94">
        <f t="shared" ref="F142:G142" si="53">F34+F86</f>
        <v>11.3</v>
      </c>
      <c r="G142" s="94">
        <f t="shared" si="53"/>
        <v>0</v>
      </c>
      <c r="H142" s="98">
        <f t="shared" si="48"/>
        <v>0</v>
      </c>
      <c r="I142" s="98">
        <f>I34+I86</f>
        <v>0</v>
      </c>
      <c r="J142" s="98">
        <f t="shared" ref="J142:K142" si="54">J34+J86</f>
        <v>0</v>
      </c>
      <c r="K142" s="98">
        <f t="shared" si="54"/>
        <v>0</v>
      </c>
      <c r="L142" s="99">
        <f t="shared" si="50"/>
        <v>11.5</v>
      </c>
      <c r="M142" s="99">
        <f>M34+M86</f>
        <v>11.5</v>
      </c>
      <c r="N142" s="99">
        <f t="shared" ref="N142:O142" si="55">N34+N86</f>
        <v>11.3</v>
      </c>
      <c r="O142" s="99">
        <f t="shared" si="55"/>
        <v>0</v>
      </c>
    </row>
    <row r="143" spans="1:15" ht="26.25" x14ac:dyDescent="0.25">
      <c r="A143" s="631"/>
      <c r="B143" s="102" t="s">
        <v>210</v>
      </c>
      <c r="C143" s="634"/>
      <c r="D143" s="298">
        <f t="shared" si="52"/>
        <v>1</v>
      </c>
      <c r="E143" s="94">
        <f t="shared" ref="E143:G145" si="56">E35</f>
        <v>1</v>
      </c>
      <c r="F143" s="94">
        <f t="shared" si="56"/>
        <v>1</v>
      </c>
      <c r="G143" s="94">
        <f t="shared" si="56"/>
        <v>0</v>
      </c>
      <c r="H143" s="98">
        <f t="shared" si="48"/>
        <v>0</v>
      </c>
      <c r="I143" s="98">
        <f t="shared" ref="I143:K145" si="57">I35</f>
        <v>0</v>
      </c>
      <c r="J143" s="98">
        <f t="shared" si="57"/>
        <v>0</v>
      </c>
      <c r="K143" s="98">
        <f t="shared" si="57"/>
        <v>0</v>
      </c>
      <c r="L143" s="99">
        <f t="shared" si="50"/>
        <v>1</v>
      </c>
      <c r="M143" s="99">
        <f t="shared" ref="M143:O145" si="58">M35</f>
        <v>1</v>
      </c>
      <c r="N143" s="99">
        <f t="shared" si="58"/>
        <v>1</v>
      </c>
      <c r="O143" s="99">
        <f t="shared" si="58"/>
        <v>0</v>
      </c>
    </row>
    <row r="144" spans="1:15" x14ac:dyDescent="0.25">
      <c r="A144" s="631"/>
      <c r="B144" s="102" t="s">
        <v>195</v>
      </c>
      <c r="C144" s="634"/>
      <c r="D144" s="298">
        <f t="shared" si="52"/>
        <v>18.5</v>
      </c>
      <c r="E144" s="94">
        <f t="shared" si="56"/>
        <v>18.5</v>
      </c>
      <c r="F144" s="94">
        <f t="shared" si="56"/>
        <v>15.8</v>
      </c>
      <c r="G144" s="94">
        <f t="shared" si="56"/>
        <v>0</v>
      </c>
      <c r="H144" s="98">
        <f t="shared" si="48"/>
        <v>0</v>
      </c>
      <c r="I144" s="98">
        <f t="shared" si="57"/>
        <v>0</v>
      </c>
      <c r="J144" s="98">
        <f t="shared" si="57"/>
        <v>0</v>
      </c>
      <c r="K144" s="98">
        <f t="shared" si="57"/>
        <v>0</v>
      </c>
      <c r="L144" s="99">
        <f t="shared" si="50"/>
        <v>18.5</v>
      </c>
      <c r="M144" s="99">
        <f t="shared" si="58"/>
        <v>18.5</v>
      </c>
      <c r="N144" s="99">
        <f t="shared" si="58"/>
        <v>15.8</v>
      </c>
      <c r="O144" s="99">
        <f t="shared" si="58"/>
        <v>0</v>
      </c>
    </row>
    <row r="145" spans="1:17" x14ac:dyDescent="0.25">
      <c r="A145" s="631"/>
      <c r="B145" s="102" t="s">
        <v>187</v>
      </c>
      <c r="C145" s="634"/>
      <c r="D145" s="298">
        <f t="shared" si="52"/>
        <v>7.9</v>
      </c>
      <c r="E145" s="94">
        <f t="shared" si="56"/>
        <v>7.9</v>
      </c>
      <c r="F145" s="94">
        <f t="shared" si="56"/>
        <v>6.8</v>
      </c>
      <c r="G145" s="94">
        <f t="shared" si="56"/>
        <v>0</v>
      </c>
      <c r="H145" s="98">
        <f t="shared" si="48"/>
        <v>0</v>
      </c>
      <c r="I145" s="98">
        <f t="shared" si="57"/>
        <v>0</v>
      </c>
      <c r="J145" s="98">
        <f t="shared" si="57"/>
        <v>0</v>
      </c>
      <c r="K145" s="98">
        <f t="shared" si="57"/>
        <v>0</v>
      </c>
      <c r="L145" s="99">
        <f t="shared" si="50"/>
        <v>7.9</v>
      </c>
      <c r="M145" s="99">
        <f t="shared" si="58"/>
        <v>7.9</v>
      </c>
      <c r="N145" s="99">
        <f t="shared" si="58"/>
        <v>6.8</v>
      </c>
      <c r="O145" s="99">
        <f t="shared" si="58"/>
        <v>0</v>
      </c>
    </row>
    <row r="146" spans="1:17" x14ac:dyDescent="0.25">
      <c r="A146" s="631"/>
      <c r="B146" s="102" t="s">
        <v>200</v>
      </c>
      <c r="C146" s="634"/>
      <c r="D146" s="298">
        <f t="shared" si="52"/>
        <v>207.70000000000002</v>
      </c>
      <c r="E146" s="94">
        <f>E38+E46+E50+E54+E58+E62+E66+E70+E74+E78+E82</f>
        <v>207.70000000000002</v>
      </c>
      <c r="F146" s="94">
        <f>F38+F46+F50+F54+F58+F62+F66+F70+F74+F78+F82</f>
        <v>183.99999999999997</v>
      </c>
      <c r="G146" s="94">
        <f>G38+G46+G50+G54+G58+G62+G66+G70+G74+G78+G82</f>
        <v>0</v>
      </c>
      <c r="H146" s="98">
        <f t="shared" si="48"/>
        <v>0</v>
      </c>
      <c r="I146" s="98">
        <f>I38+I46+I50+I54+I58+I62+I66+I70+I74+I78+I82</f>
        <v>0</v>
      </c>
      <c r="J146" s="98">
        <f>J38+J46+J50+J54+J58+J62+J66+J70+J74+J78+J82</f>
        <v>0</v>
      </c>
      <c r="K146" s="98">
        <f>K38+K46+K50+K54+K58+K62+K66+K70+K74+K78+K82</f>
        <v>0</v>
      </c>
      <c r="L146" s="99">
        <f t="shared" si="50"/>
        <v>207.70000000000002</v>
      </c>
      <c r="M146" s="99">
        <f>M38+M46+M50+M54+M58+M62+M66+M70+M74+M78+M82</f>
        <v>207.70000000000002</v>
      </c>
      <c r="N146" s="99">
        <f>N38+N46+N50+N54+N58+N62+N66+N70+N74+N78+N82</f>
        <v>183.99999999999997</v>
      </c>
      <c r="O146" s="99">
        <f>O38+O46+O50+O54+O58+O62+O66+O70+O74+O78+O82</f>
        <v>0</v>
      </c>
    </row>
    <row r="147" spans="1:17" x14ac:dyDescent="0.25">
      <c r="A147" s="631"/>
      <c r="B147" s="102" t="s">
        <v>383</v>
      </c>
      <c r="C147" s="634"/>
      <c r="D147" s="298">
        <f t="shared" ref="D147" si="59">E147+G147</f>
        <v>13.7</v>
      </c>
      <c r="E147" s="94">
        <f>E40</f>
        <v>13.7</v>
      </c>
      <c r="F147" s="94">
        <f t="shared" ref="F147:G147" si="60">F40</f>
        <v>9.5</v>
      </c>
      <c r="G147" s="94">
        <f t="shared" si="60"/>
        <v>0</v>
      </c>
      <c r="H147" s="98">
        <f t="shared" ref="H147" si="61">I147+K147</f>
        <v>0</v>
      </c>
      <c r="I147" s="98">
        <f>I40</f>
        <v>0</v>
      </c>
      <c r="J147" s="98">
        <f t="shared" ref="J147:K147" si="62">J40</f>
        <v>0</v>
      </c>
      <c r="K147" s="98">
        <f t="shared" si="62"/>
        <v>0</v>
      </c>
      <c r="L147" s="99">
        <f t="shared" ref="L147" si="63">M147+O147</f>
        <v>13.7</v>
      </c>
      <c r="M147" s="99">
        <f>M40</f>
        <v>13.7</v>
      </c>
      <c r="N147" s="99">
        <f t="shared" ref="N147:O147" si="64">N40</f>
        <v>9.5</v>
      </c>
      <c r="O147" s="99">
        <f t="shared" si="64"/>
        <v>0</v>
      </c>
    </row>
    <row r="148" spans="1:17" ht="40.5" customHeight="1" x14ac:dyDescent="0.25">
      <c r="A148" s="631"/>
      <c r="B148" s="102" t="s">
        <v>205</v>
      </c>
      <c r="C148" s="634"/>
      <c r="D148" s="298">
        <f t="shared" si="52"/>
        <v>220</v>
      </c>
      <c r="E148" s="94">
        <f>E98</f>
        <v>220</v>
      </c>
      <c r="F148" s="94">
        <f>F98</f>
        <v>0</v>
      </c>
      <c r="G148" s="94">
        <f>G98</f>
        <v>0</v>
      </c>
      <c r="H148" s="98">
        <f t="shared" si="48"/>
        <v>150</v>
      </c>
      <c r="I148" s="98">
        <f>I98</f>
        <v>150</v>
      </c>
      <c r="J148" s="98">
        <f>J98</f>
        <v>0</v>
      </c>
      <c r="K148" s="98">
        <f>K98</f>
        <v>0</v>
      </c>
      <c r="L148" s="99">
        <f t="shared" si="50"/>
        <v>370</v>
      </c>
      <c r="M148" s="99">
        <f>M98</f>
        <v>370</v>
      </c>
      <c r="N148" s="99">
        <f>N98</f>
        <v>0</v>
      </c>
      <c r="O148" s="99">
        <f>O98</f>
        <v>0</v>
      </c>
    </row>
    <row r="149" spans="1:17" x14ac:dyDescent="0.25">
      <c r="A149" s="631"/>
      <c r="B149" s="102" t="s">
        <v>204</v>
      </c>
      <c r="C149" s="634"/>
      <c r="D149" s="298">
        <f t="shared" si="52"/>
        <v>549.6</v>
      </c>
      <c r="E149" s="94">
        <f>E88</f>
        <v>549.6</v>
      </c>
      <c r="F149" s="94">
        <f>F88</f>
        <v>503</v>
      </c>
      <c r="G149" s="94">
        <f>G88</f>
        <v>0</v>
      </c>
      <c r="H149" s="98">
        <f t="shared" si="48"/>
        <v>0</v>
      </c>
      <c r="I149" s="98">
        <f>I88</f>
        <v>0</v>
      </c>
      <c r="J149" s="98">
        <f>J88</f>
        <v>0</v>
      </c>
      <c r="K149" s="98">
        <f>K88</f>
        <v>0</v>
      </c>
      <c r="L149" s="99">
        <f t="shared" si="50"/>
        <v>549.6</v>
      </c>
      <c r="M149" s="99">
        <f>M88</f>
        <v>549.6</v>
      </c>
      <c r="N149" s="99">
        <f>N88</f>
        <v>503</v>
      </c>
      <c r="O149" s="99">
        <f>O88</f>
        <v>0</v>
      </c>
    </row>
    <row r="150" spans="1:17" ht="26.25" x14ac:dyDescent="0.25">
      <c r="A150" s="631"/>
      <c r="B150" s="102" t="s">
        <v>189</v>
      </c>
      <c r="C150" s="634"/>
      <c r="D150" s="298">
        <f t="shared" si="52"/>
        <v>371.7</v>
      </c>
      <c r="E150" s="94">
        <f>E94+E95</f>
        <v>371.7</v>
      </c>
      <c r="F150" s="94">
        <f>F94+F95</f>
        <v>260</v>
      </c>
      <c r="G150" s="94">
        <f>G94+G95</f>
        <v>0</v>
      </c>
      <c r="H150" s="98">
        <f t="shared" si="48"/>
        <v>0</v>
      </c>
      <c r="I150" s="98">
        <f>I94+I95</f>
        <v>0</v>
      </c>
      <c r="J150" s="98">
        <f>J94+J95</f>
        <v>-2.8</v>
      </c>
      <c r="K150" s="98">
        <f>K94+K95</f>
        <v>0</v>
      </c>
      <c r="L150" s="99">
        <f t="shared" si="50"/>
        <v>371.7</v>
      </c>
      <c r="M150" s="99">
        <f>M94+M95</f>
        <v>371.7</v>
      </c>
      <c r="N150" s="99">
        <f>N94+N95</f>
        <v>257.2</v>
      </c>
      <c r="O150" s="99">
        <f>O94+O95</f>
        <v>0</v>
      </c>
    </row>
    <row r="151" spans="1:17" ht="26.25" customHeight="1" x14ac:dyDescent="0.25">
      <c r="A151" s="631"/>
      <c r="B151" s="102" t="s">
        <v>206</v>
      </c>
      <c r="C151" s="634"/>
      <c r="D151" s="298">
        <f t="shared" si="52"/>
        <v>4.3999999999999995</v>
      </c>
      <c r="E151" s="94">
        <f>E39+E127</f>
        <v>4.3999999999999995</v>
      </c>
      <c r="F151" s="94">
        <f>F39+F127</f>
        <v>0.1</v>
      </c>
      <c r="G151" s="94">
        <f>G39+G127</f>
        <v>0</v>
      </c>
      <c r="H151" s="98">
        <f t="shared" si="48"/>
        <v>0</v>
      </c>
      <c r="I151" s="98">
        <f>I39+I127</f>
        <v>0</v>
      </c>
      <c r="J151" s="98">
        <f>J39+J127</f>
        <v>0</v>
      </c>
      <c r="K151" s="98">
        <f>K39+K127</f>
        <v>0</v>
      </c>
      <c r="L151" s="99">
        <f t="shared" si="50"/>
        <v>4.3999999999999995</v>
      </c>
      <c r="M151" s="99">
        <f>M39+M127</f>
        <v>4.3999999999999995</v>
      </c>
      <c r="N151" s="99">
        <f>N39+N127</f>
        <v>0.1</v>
      </c>
      <c r="O151" s="99">
        <f>O39+O127</f>
        <v>0</v>
      </c>
    </row>
    <row r="152" spans="1:17" ht="26.25" x14ac:dyDescent="0.25">
      <c r="A152" s="631"/>
      <c r="B152" s="102" t="s">
        <v>188</v>
      </c>
      <c r="C152" s="634"/>
      <c r="D152" s="298">
        <f t="shared" si="52"/>
        <v>222</v>
      </c>
      <c r="E152" s="94">
        <f t="shared" ref="E152:G153" si="65">E41+E128</f>
        <v>222</v>
      </c>
      <c r="F152" s="94">
        <f t="shared" si="65"/>
        <v>0</v>
      </c>
      <c r="G152" s="94">
        <f t="shared" si="65"/>
        <v>0</v>
      </c>
      <c r="H152" s="98">
        <f t="shared" si="48"/>
        <v>0</v>
      </c>
      <c r="I152" s="98">
        <f t="shared" ref="I152:K153" si="66">I41+I128</f>
        <v>0</v>
      </c>
      <c r="J152" s="98">
        <f t="shared" si="66"/>
        <v>0</v>
      </c>
      <c r="K152" s="98">
        <f t="shared" si="66"/>
        <v>0</v>
      </c>
      <c r="L152" s="99">
        <f t="shared" si="50"/>
        <v>222</v>
      </c>
      <c r="M152" s="99">
        <f t="shared" ref="M152:O153" si="67">M41+M128</f>
        <v>222</v>
      </c>
      <c r="N152" s="99">
        <f t="shared" si="67"/>
        <v>0</v>
      </c>
      <c r="O152" s="99">
        <f t="shared" si="67"/>
        <v>0</v>
      </c>
    </row>
    <row r="153" spans="1:17" x14ac:dyDescent="0.25">
      <c r="A153" s="631"/>
      <c r="B153" s="102" t="s">
        <v>207</v>
      </c>
      <c r="C153" s="634"/>
      <c r="D153" s="298">
        <f t="shared" si="52"/>
        <v>388.09999999999997</v>
      </c>
      <c r="E153" s="94">
        <f t="shared" si="65"/>
        <v>388.09999999999997</v>
      </c>
      <c r="F153" s="94">
        <f t="shared" si="65"/>
        <v>13.7</v>
      </c>
      <c r="G153" s="94">
        <f t="shared" si="65"/>
        <v>0</v>
      </c>
      <c r="H153" s="98">
        <f t="shared" si="48"/>
        <v>0</v>
      </c>
      <c r="I153" s="98">
        <f t="shared" si="66"/>
        <v>0</v>
      </c>
      <c r="J153" s="98">
        <f t="shared" si="66"/>
        <v>0</v>
      </c>
      <c r="K153" s="98">
        <f t="shared" si="66"/>
        <v>0</v>
      </c>
      <c r="L153" s="99">
        <f t="shared" si="50"/>
        <v>388.09999999999997</v>
      </c>
      <c r="M153" s="99">
        <f t="shared" si="67"/>
        <v>388.09999999999997</v>
      </c>
      <c r="N153" s="99">
        <f t="shared" si="67"/>
        <v>13.7</v>
      </c>
      <c r="O153" s="99">
        <f t="shared" si="67"/>
        <v>0</v>
      </c>
    </row>
    <row r="154" spans="1:17" x14ac:dyDescent="0.25">
      <c r="A154" s="631"/>
      <c r="B154" s="102" t="s">
        <v>211</v>
      </c>
      <c r="C154" s="634"/>
      <c r="D154" s="298">
        <f t="shared" si="52"/>
        <v>1004.5</v>
      </c>
      <c r="E154" s="94">
        <f>E43+E130+E131</f>
        <v>1004.5</v>
      </c>
      <c r="F154" s="94">
        <f>F43+F130+F131</f>
        <v>395.8</v>
      </c>
      <c r="G154" s="94">
        <f>G43+G130+G131</f>
        <v>0</v>
      </c>
      <c r="H154" s="98">
        <f t="shared" si="48"/>
        <v>0</v>
      </c>
      <c r="I154" s="98">
        <f>I43+I130+I131</f>
        <v>0</v>
      </c>
      <c r="J154" s="98">
        <f>J43+J130+J131</f>
        <v>0</v>
      </c>
      <c r="K154" s="98">
        <f>K43+K130+K131</f>
        <v>0</v>
      </c>
      <c r="L154" s="99">
        <f t="shared" si="50"/>
        <v>1004.5</v>
      </c>
      <c r="M154" s="99">
        <f>M43+M130+M131</f>
        <v>1004.5</v>
      </c>
      <c r="N154" s="99">
        <f>N43+N130+N131</f>
        <v>395.8</v>
      </c>
      <c r="O154" s="99">
        <f>O43+O130+O131</f>
        <v>0</v>
      </c>
    </row>
    <row r="155" spans="1:17" ht="26.25" x14ac:dyDescent="0.25">
      <c r="A155" s="631"/>
      <c r="B155" s="102" t="s">
        <v>373</v>
      </c>
      <c r="C155" s="634"/>
      <c r="D155" s="298">
        <f>E155+G155</f>
        <v>86.7</v>
      </c>
      <c r="E155" s="94">
        <f>E47+E51+E55+E59+E63+E67+E71+E75+E79+E83+E87+E100+E102+E104+E106+E108+E110+E112+E114+E116+E118+E120</f>
        <v>86.7</v>
      </c>
      <c r="F155" s="94">
        <f t="shared" ref="F155:G155" si="68">F47+F51+F55+F59+F63+F67+F71+F75+F79+F83+F87+F100+F102+F104+F106+F108+F110+F112+F114+F116+F118+F120</f>
        <v>72.599999999999994</v>
      </c>
      <c r="G155" s="94">
        <f t="shared" si="68"/>
        <v>0</v>
      </c>
      <c r="H155" s="98">
        <f t="shared" si="48"/>
        <v>0</v>
      </c>
      <c r="I155" s="98">
        <f>I47+I51+I55+I59+I63+I67+I71+I75+I79+I83+I87+I100+I102+I104+I106+I108+I110+I112+I114+I116+I118+I120</f>
        <v>0</v>
      </c>
      <c r="J155" s="98">
        <f t="shared" ref="J155:K155" si="69">J47+J51+J55+J59+J63+J67+J71+J75+J79+J83+J87+J100+J102+J104+J106+J108+J110+J112+J114+J116+J118+J120</f>
        <v>0</v>
      </c>
      <c r="K155" s="98">
        <f t="shared" si="69"/>
        <v>0</v>
      </c>
      <c r="L155" s="99">
        <f t="shared" si="50"/>
        <v>86.7</v>
      </c>
      <c r="M155" s="99">
        <f>M47+M51+M55+M59+M63+M67+M71+M75+M79+M83+M87+M100+M102+M104+M106+M108+M110+M112+M114+M116+M118+M120</f>
        <v>86.7</v>
      </c>
      <c r="N155" s="99">
        <f t="shared" ref="N155:O155" si="70">N47+N51+N55+N59+N63+N67+N71+N75+N79+N83+N87+N100+N102+N104+N106+N108+N110+N112+N114+N116+N118+N120</f>
        <v>72.599999999999994</v>
      </c>
      <c r="O155" s="99">
        <f t="shared" si="70"/>
        <v>0</v>
      </c>
    </row>
    <row r="156" spans="1:17" ht="26.25" x14ac:dyDescent="0.25">
      <c r="A156" s="632"/>
      <c r="B156" s="382" t="s">
        <v>340</v>
      </c>
      <c r="C156" s="635"/>
      <c r="D156" s="298">
        <f t="shared" si="52"/>
        <v>1.2</v>
      </c>
      <c r="E156" s="94">
        <f>E126</f>
        <v>1.2</v>
      </c>
      <c r="F156" s="94">
        <f>F126</f>
        <v>1.1000000000000001</v>
      </c>
      <c r="G156" s="94">
        <f>G126</f>
        <v>0</v>
      </c>
      <c r="H156" s="98">
        <f t="shared" ref="H156" si="71">I156+K156</f>
        <v>0</v>
      </c>
      <c r="I156" s="98">
        <f>I126</f>
        <v>0</v>
      </c>
      <c r="J156" s="98">
        <f>J126</f>
        <v>0</v>
      </c>
      <c r="K156" s="98">
        <f>K126</f>
        <v>0</v>
      </c>
      <c r="L156" s="99">
        <f t="shared" ref="L156" si="72">M156+O156</f>
        <v>1.2</v>
      </c>
      <c r="M156" s="99">
        <f t="shared" ref="M156" si="73">M126</f>
        <v>1.2</v>
      </c>
      <c r="N156" s="99">
        <f>N126</f>
        <v>1.1000000000000001</v>
      </c>
      <c r="O156" s="99">
        <f>O126</f>
        <v>0</v>
      </c>
    </row>
    <row r="157" spans="1:17" x14ac:dyDescent="0.25">
      <c r="A157" s="6"/>
      <c r="B157" s="120"/>
      <c r="C157" s="12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6"/>
    </row>
    <row r="158" spans="1:17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8" t="s">
        <v>260</v>
      </c>
      <c r="Q158" s="69">
        <f>SUMIF(C26:C132,1,L26:L132)</f>
        <v>99.600000000000009</v>
      </c>
    </row>
    <row r="159" spans="1:17" x14ac:dyDescent="0.25">
      <c r="A159" s="6"/>
      <c r="B159" s="6"/>
      <c r="C159" s="51"/>
      <c r="D159" s="6">
        <v>3195.6</v>
      </c>
      <c r="E159" s="6">
        <v>3195.6</v>
      </c>
      <c r="F159" s="6">
        <v>1554.7</v>
      </c>
      <c r="G159" s="6"/>
      <c r="H159" s="6"/>
      <c r="I159" s="6"/>
      <c r="J159" s="6"/>
      <c r="K159" s="6"/>
      <c r="L159" s="6"/>
      <c r="M159" s="6"/>
      <c r="N159" s="6"/>
      <c r="O159" s="6"/>
      <c r="P159" s="68" t="s">
        <v>261</v>
      </c>
      <c r="Q159" s="69">
        <f>SUMIF(C26:C132,2,L26:L132)</f>
        <v>26.4</v>
      </c>
    </row>
    <row r="160" spans="1:17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8" t="s">
        <v>262</v>
      </c>
      <c r="Q160" s="69">
        <f>SUMIF(C26:C128,3,L26:L128)</f>
        <v>549.6</v>
      </c>
    </row>
    <row r="161" spans="1:17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8" t="s">
        <v>263</v>
      </c>
      <c r="Q161" s="69">
        <f>SUMIF(C26:C132,4,L26:L132)</f>
        <v>678.10000000000014</v>
      </c>
    </row>
    <row r="162" spans="1:17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8" t="s">
        <v>266</v>
      </c>
      <c r="Q162" s="69">
        <f>SUMIF(C26:C132,5,L26:L132)</f>
        <v>0</v>
      </c>
    </row>
    <row r="163" spans="1:17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8" t="s">
        <v>264</v>
      </c>
      <c r="Q163" s="69">
        <f>SUMIF(C26:C132,6,L26:L132)</f>
        <v>0</v>
      </c>
    </row>
    <row r="164" spans="1:17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8" t="s">
        <v>265</v>
      </c>
      <c r="Q164" s="69">
        <f>SUMIF(C26:C128,7,L26:L128)</f>
        <v>372.9</v>
      </c>
    </row>
    <row r="165" spans="1:17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8" t="s">
        <v>267</v>
      </c>
      <c r="Q165" s="69">
        <f>SUMIF(C26:C128,8,L26:L128)</f>
        <v>0</v>
      </c>
    </row>
    <row r="166" spans="1:17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8" t="s">
        <v>268</v>
      </c>
      <c r="Q166" s="69">
        <f>SUMIF(C26:C132,9,L26:L132)</f>
        <v>0</v>
      </c>
    </row>
    <row r="167" spans="1:17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8" t="s">
        <v>269</v>
      </c>
      <c r="Q167" s="69">
        <f>SUMIF(C26:C132,10,L26:L132)</f>
        <v>1619</v>
      </c>
    </row>
    <row r="168" spans="1:17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73" t="s">
        <v>164</v>
      </c>
      <c r="Q168" s="74">
        <f>SUM(Q158:Q167)</f>
        <v>3345.6000000000004</v>
      </c>
    </row>
    <row r="169" spans="1:17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75"/>
      <c r="Q169" s="75"/>
    </row>
    <row r="170" spans="1:17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75"/>
      <c r="Q170" s="75">
        <f>Q168-L134</f>
        <v>0</v>
      </c>
    </row>
    <row r="171" spans="1:17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C252" s="52"/>
    </row>
    <row r="253" spans="1:15" x14ac:dyDescent="0.25">
      <c r="C253" s="52"/>
    </row>
    <row r="254" spans="1:15" x14ac:dyDescent="0.25">
      <c r="C254" s="52"/>
    </row>
    <row r="255" spans="1:15" x14ac:dyDescent="0.25">
      <c r="C255" s="52"/>
    </row>
    <row r="256" spans="1:15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</sheetData>
  <mergeCells count="57">
    <mergeCell ref="A134:A156"/>
    <mergeCell ref="C134:C156"/>
    <mergeCell ref="B97:O97"/>
    <mergeCell ref="A92:A95"/>
    <mergeCell ref="E22:G22"/>
    <mergeCell ref="E23:F23"/>
    <mergeCell ref="G23:G24"/>
    <mergeCell ref="B25:O25"/>
    <mergeCell ref="I23:J23"/>
    <mergeCell ref="D22:D24"/>
    <mergeCell ref="B91:O91"/>
    <mergeCell ref="C88:C89"/>
    <mergeCell ref="C22:C24"/>
    <mergeCell ref="A131:A132"/>
    <mergeCell ref="A124:A130"/>
    <mergeCell ref="C131:C132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C104:C105"/>
    <mergeCell ref="C106:C107"/>
    <mergeCell ref="C114:C115"/>
    <mergeCell ref="C118:C119"/>
    <mergeCell ref="B123:O123"/>
    <mergeCell ref="C116:C117"/>
    <mergeCell ref="C108:C109"/>
    <mergeCell ref="C112:C113"/>
    <mergeCell ref="C110:C111"/>
    <mergeCell ref="C120:C121"/>
    <mergeCell ref="C102:C103"/>
    <mergeCell ref="B6:N6"/>
    <mergeCell ref="B7:O7"/>
    <mergeCell ref="B8:N8"/>
    <mergeCell ref="C100:C101"/>
    <mergeCell ref="K23:K24"/>
    <mergeCell ref="C98:C99"/>
    <mergeCell ref="B11:O11"/>
    <mergeCell ref="B12:N12"/>
    <mergeCell ref="B13:O13"/>
    <mergeCell ref="B14:N14"/>
    <mergeCell ref="B15:O15"/>
    <mergeCell ref="B16:N16"/>
    <mergeCell ref="B17:O17"/>
    <mergeCell ref="B18:N1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5"/>
  <sheetViews>
    <sheetView showZeros="0" zoomScaleNormal="100" workbookViewId="0">
      <selection activeCell="B8" sqref="B8:N8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628" t="s">
        <v>281</v>
      </c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</row>
    <row r="2" spans="1:15" x14ac:dyDescent="0.25">
      <c r="B2" s="628" t="s">
        <v>388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</row>
    <row r="3" spans="1:15" ht="18" customHeight="1" x14ac:dyDescent="0.25">
      <c r="B3" s="628" t="s">
        <v>534</v>
      </c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</row>
    <row r="4" spans="1:15" ht="12.75" customHeight="1" x14ac:dyDescent="0.25">
      <c r="B4" s="628" t="s">
        <v>294</v>
      </c>
      <c r="C4" s="628"/>
      <c r="D4" s="628"/>
      <c r="E4" s="628"/>
      <c r="F4" s="628"/>
      <c r="G4" s="628"/>
      <c r="H4" s="628"/>
      <c r="I4" s="628"/>
      <c r="J4" s="628"/>
      <c r="K4" s="628"/>
      <c r="L4" s="628"/>
      <c r="M4" s="628"/>
      <c r="N4" s="628"/>
      <c r="O4" s="628"/>
    </row>
    <row r="5" spans="1:15" x14ac:dyDescent="0.25">
      <c r="B5" s="628" t="s">
        <v>551</v>
      </c>
      <c r="C5" s="628"/>
      <c r="D5" s="628"/>
      <c r="E5" s="628"/>
      <c r="F5" s="628"/>
      <c r="G5" s="628"/>
      <c r="H5" s="628"/>
      <c r="I5" s="628"/>
      <c r="J5" s="628"/>
      <c r="K5" s="628"/>
      <c r="L5" s="628"/>
      <c r="M5" s="628"/>
      <c r="N5" s="628"/>
      <c r="O5" s="628"/>
    </row>
    <row r="6" spans="1:15" x14ac:dyDescent="0.25">
      <c r="B6" s="627" t="s">
        <v>549</v>
      </c>
      <c r="C6" s="627"/>
      <c r="D6" s="627"/>
      <c r="E6" s="627"/>
      <c r="F6" s="627"/>
      <c r="G6" s="627"/>
      <c r="H6" s="627"/>
      <c r="I6" s="627"/>
      <c r="J6" s="627"/>
      <c r="K6" s="627"/>
      <c r="L6" s="627"/>
      <c r="M6" s="627"/>
      <c r="N6" s="627"/>
      <c r="O6" s="477"/>
    </row>
    <row r="7" spans="1:15" x14ac:dyDescent="0.25">
      <c r="B7" s="628" t="s">
        <v>558</v>
      </c>
      <c r="C7" s="628"/>
      <c r="D7" s="628"/>
      <c r="E7" s="628"/>
      <c r="F7" s="628"/>
      <c r="G7" s="628"/>
      <c r="H7" s="628"/>
      <c r="I7" s="628"/>
      <c r="J7" s="628"/>
      <c r="K7" s="628"/>
      <c r="L7" s="628"/>
      <c r="M7" s="628"/>
      <c r="N7" s="628"/>
      <c r="O7" s="628"/>
    </row>
    <row r="8" spans="1:15" ht="15" customHeight="1" x14ac:dyDescent="0.25">
      <c r="B8" s="627" t="s">
        <v>571</v>
      </c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481"/>
    </row>
    <row r="9" spans="1:15" hidden="1" x14ac:dyDescent="0.25">
      <c r="B9" s="628" t="s">
        <v>365</v>
      </c>
      <c r="C9" s="628"/>
      <c r="D9" s="628"/>
      <c r="E9" s="628"/>
      <c r="F9" s="628"/>
      <c r="G9" s="628"/>
      <c r="H9" s="628"/>
      <c r="I9" s="628"/>
      <c r="J9" s="628"/>
      <c r="K9" s="628"/>
      <c r="L9" s="628"/>
      <c r="M9" s="628"/>
      <c r="N9" s="628"/>
      <c r="O9" s="628"/>
    </row>
    <row r="10" spans="1:15" ht="15" hidden="1" customHeight="1" x14ac:dyDescent="0.25">
      <c r="B10" s="627" t="s">
        <v>361</v>
      </c>
      <c r="C10" s="627"/>
      <c r="D10" s="627"/>
      <c r="E10" s="627"/>
      <c r="F10" s="627"/>
      <c r="G10" s="627"/>
      <c r="H10" s="627"/>
      <c r="I10" s="627"/>
      <c r="J10" s="627"/>
      <c r="K10" s="627"/>
      <c r="L10" s="627"/>
      <c r="M10" s="627"/>
      <c r="N10" s="627"/>
      <c r="O10" s="481"/>
    </row>
    <row r="11" spans="1:15" hidden="1" x14ac:dyDescent="0.25">
      <c r="B11" s="628" t="s">
        <v>365</v>
      </c>
      <c r="C11" s="628"/>
      <c r="D11" s="628"/>
      <c r="E11" s="628"/>
      <c r="F11" s="628"/>
      <c r="G11" s="628"/>
      <c r="H11" s="628"/>
      <c r="I11" s="628"/>
      <c r="J11" s="628"/>
      <c r="K11" s="628"/>
      <c r="L11" s="628"/>
      <c r="M11" s="628"/>
      <c r="N11" s="628"/>
      <c r="O11" s="628"/>
    </row>
    <row r="12" spans="1:15" ht="15" hidden="1" customHeight="1" x14ac:dyDescent="0.25">
      <c r="B12" s="627" t="s">
        <v>361</v>
      </c>
      <c r="C12" s="627"/>
      <c r="D12" s="627"/>
      <c r="E12" s="627"/>
      <c r="F12" s="627"/>
      <c r="G12" s="627"/>
      <c r="H12" s="627"/>
      <c r="I12" s="627"/>
      <c r="J12" s="627"/>
      <c r="K12" s="627"/>
      <c r="L12" s="627"/>
      <c r="M12" s="627"/>
      <c r="N12" s="627"/>
      <c r="O12" s="481"/>
    </row>
    <row r="13" spans="1:15" ht="9.75" customHeight="1" x14ac:dyDescent="0.25">
      <c r="A13" s="6"/>
      <c r="B13" s="6"/>
      <c r="C13" s="145"/>
      <c r="D13" s="6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6"/>
    </row>
    <row r="14" spans="1:15" ht="32.25" customHeight="1" x14ac:dyDescent="0.25">
      <c r="A14" s="645" t="s">
        <v>393</v>
      </c>
      <c r="B14" s="645"/>
      <c r="C14" s="645"/>
      <c r="D14" s="645"/>
      <c r="E14" s="645"/>
      <c r="F14" s="645"/>
      <c r="G14" s="645"/>
      <c r="H14" s="645"/>
      <c r="I14" s="645"/>
      <c r="J14" s="645"/>
      <c r="K14" s="645"/>
      <c r="L14" s="645"/>
      <c r="M14" s="645"/>
      <c r="N14" s="645"/>
      <c r="O14" s="645"/>
    </row>
    <row r="15" spans="1:15" x14ac:dyDescent="0.25">
      <c r="A15" s="57"/>
      <c r="B15" s="57"/>
      <c r="C15" s="57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4" t="s">
        <v>327</v>
      </c>
    </row>
    <row r="16" spans="1:15" ht="15" customHeight="1" x14ac:dyDescent="0.25">
      <c r="A16" s="596" t="s">
        <v>5</v>
      </c>
      <c r="B16" s="599" t="s">
        <v>278</v>
      </c>
      <c r="C16" s="599" t="s">
        <v>52</v>
      </c>
      <c r="D16" s="576" t="s">
        <v>289</v>
      </c>
      <c r="E16" s="580" t="s">
        <v>185</v>
      </c>
      <c r="F16" s="580"/>
      <c r="G16" s="581"/>
      <c r="H16" s="602" t="s">
        <v>291</v>
      </c>
      <c r="I16" s="605" t="s">
        <v>185</v>
      </c>
      <c r="J16" s="606"/>
      <c r="K16" s="607"/>
      <c r="L16" s="646" t="s">
        <v>0</v>
      </c>
      <c r="M16" s="584" t="s">
        <v>185</v>
      </c>
      <c r="N16" s="585"/>
      <c r="O16" s="586"/>
    </row>
    <row r="17" spans="1:17" x14ac:dyDescent="0.25">
      <c r="A17" s="597"/>
      <c r="B17" s="600"/>
      <c r="C17" s="600"/>
      <c r="D17" s="577"/>
      <c r="E17" s="581" t="s">
        <v>1</v>
      </c>
      <c r="F17" s="610"/>
      <c r="G17" s="582" t="s">
        <v>2</v>
      </c>
      <c r="H17" s="603"/>
      <c r="I17" s="616" t="s">
        <v>1</v>
      </c>
      <c r="J17" s="616"/>
      <c r="K17" s="595" t="s">
        <v>2</v>
      </c>
      <c r="L17" s="647"/>
      <c r="M17" s="575" t="s">
        <v>1</v>
      </c>
      <c r="N17" s="575"/>
      <c r="O17" s="587" t="s">
        <v>2</v>
      </c>
    </row>
    <row r="18" spans="1:17" ht="28.5" customHeight="1" x14ac:dyDescent="0.25">
      <c r="A18" s="598"/>
      <c r="B18" s="601"/>
      <c r="C18" s="601"/>
      <c r="D18" s="578"/>
      <c r="E18" s="134" t="s">
        <v>3</v>
      </c>
      <c r="F18" s="135" t="s">
        <v>4</v>
      </c>
      <c r="G18" s="582"/>
      <c r="H18" s="604"/>
      <c r="I18" s="137" t="s">
        <v>3</v>
      </c>
      <c r="J18" s="132" t="s">
        <v>4</v>
      </c>
      <c r="K18" s="595"/>
      <c r="L18" s="648"/>
      <c r="M18" s="133" t="s">
        <v>3</v>
      </c>
      <c r="N18" s="131" t="s">
        <v>4</v>
      </c>
      <c r="O18" s="587"/>
    </row>
    <row r="19" spans="1:17" ht="15.95" customHeight="1" x14ac:dyDescent="0.25">
      <c r="A19" s="19" t="s">
        <v>68</v>
      </c>
      <c r="B19" s="572" t="s">
        <v>163</v>
      </c>
      <c r="C19" s="573"/>
      <c r="D19" s="573"/>
      <c r="E19" s="573"/>
      <c r="F19" s="573"/>
      <c r="G19" s="573"/>
      <c r="H19" s="573"/>
      <c r="I19" s="573"/>
      <c r="J19" s="573"/>
      <c r="K19" s="573"/>
      <c r="L19" s="573"/>
      <c r="M19" s="573"/>
      <c r="N19" s="573"/>
      <c r="O19" s="574"/>
    </row>
    <row r="20" spans="1:17" ht="15" customHeight="1" x14ac:dyDescent="0.25">
      <c r="A20" s="5" t="s">
        <v>174</v>
      </c>
      <c r="B20" s="146" t="s">
        <v>20</v>
      </c>
      <c r="C20" s="79"/>
      <c r="D20" s="8">
        <f t="shared" ref="D20:K20" si="0">D21+D22</f>
        <v>1081.8</v>
      </c>
      <c r="E20" s="8">
        <f t="shared" si="0"/>
        <v>1072.8</v>
      </c>
      <c r="F20" s="8">
        <f t="shared" si="0"/>
        <v>1014.1</v>
      </c>
      <c r="G20" s="8">
        <f t="shared" si="0"/>
        <v>9</v>
      </c>
      <c r="H20" s="9">
        <f t="shared" si="0"/>
        <v>0</v>
      </c>
      <c r="I20" s="9">
        <f t="shared" si="0"/>
        <v>0</v>
      </c>
      <c r="J20" s="9">
        <f t="shared" si="0"/>
        <v>0</v>
      </c>
      <c r="K20" s="9">
        <f t="shared" si="0"/>
        <v>0</v>
      </c>
      <c r="L20" s="11">
        <f t="shared" ref="L20:O20" si="1">L21+L22</f>
        <v>1081.8</v>
      </c>
      <c r="M20" s="11">
        <f t="shared" si="1"/>
        <v>1072.8</v>
      </c>
      <c r="N20" s="11">
        <f t="shared" si="1"/>
        <v>1014.1</v>
      </c>
      <c r="O20" s="11">
        <f t="shared" si="1"/>
        <v>9</v>
      </c>
      <c r="P20" s="68" t="s">
        <v>260</v>
      </c>
      <c r="Q20" s="69"/>
    </row>
    <row r="21" spans="1:17" ht="15" customHeight="1" x14ac:dyDescent="0.25">
      <c r="A21" s="19"/>
      <c r="B21" s="146"/>
      <c r="C21" s="30" t="s">
        <v>30</v>
      </c>
      <c r="D21" s="16">
        <f>E21+G21</f>
        <v>12.3</v>
      </c>
      <c r="E21" s="16">
        <v>12.3</v>
      </c>
      <c r="F21" s="16">
        <v>12.1</v>
      </c>
      <c r="G21" s="16"/>
      <c r="H21" s="10">
        <f t="shared" ref="H21:H29" si="2">I21+K21</f>
        <v>0</v>
      </c>
      <c r="I21" s="10"/>
      <c r="J21" s="10"/>
      <c r="K21" s="10"/>
      <c r="L21" s="12">
        <f t="shared" ref="L21:L29" si="3">M21+O21</f>
        <v>12.3</v>
      </c>
      <c r="M21" s="12">
        <f t="shared" ref="M21:M29" si="4">E21+I21</f>
        <v>12.3</v>
      </c>
      <c r="N21" s="12">
        <f t="shared" ref="N21:N29" si="5">F21+J21</f>
        <v>12.1</v>
      </c>
      <c r="O21" s="12">
        <f t="shared" ref="O21:O29" si="6">G21+K21</f>
        <v>0</v>
      </c>
      <c r="P21" s="68" t="s">
        <v>261</v>
      </c>
      <c r="Q21" s="69"/>
    </row>
    <row r="22" spans="1:17" ht="15" customHeight="1" x14ac:dyDescent="0.25">
      <c r="A22" s="147"/>
      <c r="B22" s="148"/>
      <c r="C22" s="30" t="s">
        <v>49</v>
      </c>
      <c r="D22" s="16">
        <f>E22+G22</f>
        <v>1069.5</v>
      </c>
      <c r="E22" s="16">
        <v>1060.5</v>
      </c>
      <c r="F22" s="16">
        <v>1002</v>
      </c>
      <c r="G22" s="16">
        <v>9</v>
      </c>
      <c r="H22" s="10">
        <f t="shared" si="2"/>
        <v>0</v>
      </c>
      <c r="I22" s="10"/>
      <c r="J22" s="10"/>
      <c r="K22" s="10"/>
      <c r="L22" s="12">
        <f t="shared" si="3"/>
        <v>1069.5</v>
      </c>
      <c r="M22" s="12">
        <f t="shared" si="4"/>
        <v>1060.5</v>
      </c>
      <c r="N22" s="12">
        <f t="shared" si="5"/>
        <v>1002</v>
      </c>
      <c r="O22" s="12">
        <f t="shared" si="6"/>
        <v>9</v>
      </c>
      <c r="P22" s="68" t="s">
        <v>262</v>
      </c>
      <c r="Q22" s="69"/>
    </row>
    <row r="23" spans="1:17" ht="15" customHeight="1" x14ac:dyDescent="0.25">
      <c r="A23" s="19" t="s">
        <v>69</v>
      </c>
      <c r="B23" s="146" t="s">
        <v>53</v>
      </c>
      <c r="C23" s="30" t="s">
        <v>49</v>
      </c>
      <c r="D23" s="16">
        <f>E23+G23</f>
        <v>614</v>
      </c>
      <c r="E23" s="16">
        <v>611</v>
      </c>
      <c r="F23" s="16">
        <v>586.6</v>
      </c>
      <c r="G23" s="16">
        <v>3</v>
      </c>
      <c r="H23" s="10">
        <f t="shared" si="2"/>
        <v>0</v>
      </c>
      <c r="I23" s="10"/>
      <c r="J23" s="10">
        <v>-7.9</v>
      </c>
      <c r="K23" s="10"/>
      <c r="L23" s="12">
        <f t="shared" si="3"/>
        <v>614</v>
      </c>
      <c r="M23" s="12">
        <f t="shared" si="4"/>
        <v>611</v>
      </c>
      <c r="N23" s="12">
        <f t="shared" si="5"/>
        <v>578.70000000000005</v>
      </c>
      <c r="O23" s="12">
        <f t="shared" si="6"/>
        <v>3</v>
      </c>
      <c r="P23" s="68" t="s">
        <v>263</v>
      </c>
      <c r="Q23" s="69"/>
    </row>
    <row r="24" spans="1:17" ht="15" customHeight="1" x14ac:dyDescent="0.25">
      <c r="A24" s="5" t="s">
        <v>70</v>
      </c>
      <c r="B24" s="29" t="s">
        <v>33</v>
      </c>
      <c r="C24" s="30" t="s">
        <v>49</v>
      </c>
      <c r="D24" s="16">
        <f t="shared" ref="D24:D52" si="7">E24+G24</f>
        <v>616.79999999999995</v>
      </c>
      <c r="E24" s="16">
        <v>615.79999999999995</v>
      </c>
      <c r="F24" s="16">
        <v>592.4</v>
      </c>
      <c r="G24" s="16">
        <v>1</v>
      </c>
      <c r="H24" s="10">
        <f t="shared" si="2"/>
        <v>0</v>
      </c>
      <c r="I24" s="10"/>
      <c r="J24" s="10"/>
      <c r="K24" s="10"/>
      <c r="L24" s="12">
        <f t="shared" si="3"/>
        <v>616.79999999999995</v>
      </c>
      <c r="M24" s="12">
        <f t="shared" si="4"/>
        <v>615.79999999999995</v>
      </c>
      <c r="N24" s="12">
        <f t="shared" si="5"/>
        <v>592.4</v>
      </c>
      <c r="O24" s="12">
        <f t="shared" si="6"/>
        <v>1</v>
      </c>
      <c r="P24" s="68" t="s">
        <v>266</v>
      </c>
      <c r="Q24" s="69"/>
    </row>
    <row r="25" spans="1:17" ht="15" customHeight="1" x14ac:dyDescent="0.25">
      <c r="A25" s="5" t="s">
        <v>71</v>
      </c>
      <c r="B25" s="29" t="s">
        <v>152</v>
      </c>
      <c r="C25" s="30" t="s">
        <v>49</v>
      </c>
      <c r="D25" s="16">
        <f t="shared" si="7"/>
        <v>779.9</v>
      </c>
      <c r="E25" s="16">
        <v>772.4</v>
      </c>
      <c r="F25" s="16">
        <v>747.8</v>
      </c>
      <c r="G25" s="16">
        <v>7.5</v>
      </c>
      <c r="H25" s="10">
        <f t="shared" si="2"/>
        <v>0</v>
      </c>
      <c r="I25" s="10"/>
      <c r="J25" s="10"/>
      <c r="K25" s="10"/>
      <c r="L25" s="12">
        <f t="shared" si="3"/>
        <v>779.9</v>
      </c>
      <c r="M25" s="12">
        <f t="shared" si="4"/>
        <v>772.4</v>
      </c>
      <c r="N25" s="12">
        <f t="shared" si="5"/>
        <v>747.8</v>
      </c>
      <c r="O25" s="12">
        <f t="shared" si="6"/>
        <v>7.5</v>
      </c>
      <c r="P25" s="68" t="s">
        <v>264</v>
      </c>
      <c r="Q25" s="69"/>
    </row>
    <row r="26" spans="1:17" ht="15" customHeight="1" x14ac:dyDescent="0.25">
      <c r="A26" s="5" t="s">
        <v>72</v>
      </c>
      <c r="B26" s="29" t="s">
        <v>328</v>
      </c>
      <c r="C26" s="30" t="s">
        <v>49</v>
      </c>
      <c r="D26" s="16">
        <f t="shared" si="7"/>
        <v>453.2</v>
      </c>
      <c r="E26" s="16">
        <v>450.7</v>
      </c>
      <c r="F26" s="16">
        <v>435.6</v>
      </c>
      <c r="G26" s="16">
        <v>2.5</v>
      </c>
      <c r="H26" s="10">
        <f t="shared" si="2"/>
        <v>0</v>
      </c>
      <c r="I26" s="10"/>
      <c r="J26" s="10"/>
      <c r="K26" s="10"/>
      <c r="L26" s="12">
        <f t="shared" si="3"/>
        <v>453.2</v>
      </c>
      <c r="M26" s="12">
        <f t="shared" si="4"/>
        <v>450.7</v>
      </c>
      <c r="N26" s="12">
        <f t="shared" si="5"/>
        <v>435.6</v>
      </c>
      <c r="O26" s="12">
        <f t="shared" si="6"/>
        <v>2.5</v>
      </c>
      <c r="P26" s="68" t="s">
        <v>265</v>
      </c>
      <c r="Q26" s="69"/>
    </row>
    <row r="27" spans="1:17" ht="15" customHeight="1" x14ac:dyDescent="0.25">
      <c r="A27" s="13" t="s">
        <v>73</v>
      </c>
      <c r="B27" s="18" t="s">
        <v>145</v>
      </c>
      <c r="C27" s="30" t="s">
        <v>49</v>
      </c>
      <c r="D27" s="16">
        <f t="shared" si="7"/>
        <v>201.5</v>
      </c>
      <c r="E27" s="16">
        <v>201.1</v>
      </c>
      <c r="F27" s="16">
        <v>193.4</v>
      </c>
      <c r="G27" s="16">
        <v>0.4</v>
      </c>
      <c r="H27" s="10">
        <f t="shared" si="2"/>
        <v>0</v>
      </c>
      <c r="I27" s="10"/>
      <c r="J27" s="10">
        <v>-29.9</v>
      </c>
      <c r="K27" s="10"/>
      <c r="L27" s="12">
        <f t="shared" si="3"/>
        <v>201.5</v>
      </c>
      <c r="M27" s="12">
        <f t="shared" si="4"/>
        <v>201.1</v>
      </c>
      <c r="N27" s="12">
        <f t="shared" si="5"/>
        <v>163.5</v>
      </c>
      <c r="O27" s="12">
        <f t="shared" si="6"/>
        <v>0.4</v>
      </c>
      <c r="P27" s="68" t="s">
        <v>267</v>
      </c>
      <c r="Q27" s="69">
        <f>L21</f>
        <v>12.3</v>
      </c>
    </row>
    <row r="28" spans="1:17" ht="15" customHeight="1" x14ac:dyDescent="0.25">
      <c r="A28" s="19" t="s">
        <v>74</v>
      </c>
      <c r="B28" s="31" t="s">
        <v>295</v>
      </c>
      <c r="C28" s="30" t="s">
        <v>49</v>
      </c>
      <c r="D28" s="16">
        <f t="shared" si="7"/>
        <v>601.1</v>
      </c>
      <c r="E28" s="16">
        <v>598.9</v>
      </c>
      <c r="F28" s="16">
        <v>574.20000000000005</v>
      </c>
      <c r="G28" s="16">
        <v>2.2000000000000002</v>
      </c>
      <c r="H28" s="10">
        <f t="shared" si="2"/>
        <v>0</v>
      </c>
      <c r="I28" s="10"/>
      <c r="J28" s="10"/>
      <c r="K28" s="10"/>
      <c r="L28" s="12">
        <f t="shared" si="3"/>
        <v>601.1</v>
      </c>
      <c r="M28" s="12">
        <f t="shared" si="4"/>
        <v>598.9</v>
      </c>
      <c r="N28" s="12">
        <f t="shared" si="5"/>
        <v>574.20000000000005</v>
      </c>
      <c r="O28" s="12">
        <f t="shared" si="6"/>
        <v>2.2000000000000002</v>
      </c>
      <c r="P28" s="68" t="s">
        <v>268</v>
      </c>
      <c r="Q28" s="69">
        <f>SUM(L22:L52)</f>
        <v>10453.700000000001</v>
      </c>
    </row>
    <row r="29" spans="1:17" ht="15" customHeight="1" x14ac:dyDescent="0.25">
      <c r="A29" s="5" t="s">
        <v>75</v>
      </c>
      <c r="B29" s="29" t="s">
        <v>329</v>
      </c>
      <c r="C29" s="15" t="s">
        <v>49</v>
      </c>
      <c r="D29" s="16">
        <f t="shared" si="7"/>
        <v>569.4</v>
      </c>
      <c r="E29" s="16">
        <v>563.9</v>
      </c>
      <c r="F29" s="16">
        <v>545.20000000000005</v>
      </c>
      <c r="G29" s="16">
        <v>5.5</v>
      </c>
      <c r="H29" s="10">
        <f t="shared" si="2"/>
        <v>0</v>
      </c>
      <c r="I29" s="10"/>
      <c r="J29" s="10"/>
      <c r="K29" s="10"/>
      <c r="L29" s="12">
        <f t="shared" si="3"/>
        <v>569.4</v>
      </c>
      <c r="M29" s="12">
        <f t="shared" si="4"/>
        <v>563.9</v>
      </c>
      <c r="N29" s="12">
        <f t="shared" si="5"/>
        <v>545.20000000000005</v>
      </c>
      <c r="O29" s="12">
        <f t="shared" si="6"/>
        <v>5.5</v>
      </c>
      <c r="P29" s="68" t="s">
        <v>269</v>
      </c>
      <c r="Q29" s="69"/>
    </row>
    <row r="30" spans="1:17" ht="15" customHeight="1" x14ac:dyDescent="0.25">
      <c r="A30" s="5" t="s">
        <v>76</v>
      </c>
      <c r="B30" s="29" t="s">
        <v>330</v>
      </c>
      <c r="C30" s="15" t="s">
        <v>49</v>
      </c>
      <c r="D30" s="16">
        <f t="shared" si="7"/>
        <v>838.6</v>
      </c>
      <c r="E30" s="16">
        <v>835.1</v>
      </c>
      <c r="F30" s="16">
        <v>802.8</v>
      </c>
      <c r="G30" s="16">
        <v>3.5</v>
      </c>
      <c r="H30" s="10">
        <f t="shared" ref="H30:H52" si="8">I30+K30</f>
        <v>0</v>
      </c>
      <c r="I30" s="10"/>
      <c r="J30" s="10">
        <v>-3.6</v>
      </c>
      <c r="K30" s="10"/>
      <c r="L30" s="12">
        <f t="shared" ref="L30:L52" si="9">M30+O30</f>
        <v>838.6</v>
      </c>
      <c r="M30" s="12">
        <f t="shared" ref="M30:M52" si="10">E30+I30</f>
        <v>835.1</v>
      </c>
      <c r="N30" s="12">
        <f t="shared" ref="N30:N52" si="11">F30+J30</f>
        <v>799.19999999999993</v>
      </c>
      <c r="O30" s="12">
        <f t="shared" ref="O30:O52" si="12">G30+K30</f>
        <v>3.5</v>
      </c>
      <c r="P30" s="73" t="s">
        <v>164</v>
      </c>
      <c r="Q30" s="74">
        <f>SUM(Q20:Q29)</f>
        <v>10466</v>
      </c>
    </row>
    <row r="31" spans="1:17" ht="15" customHeight="1" x14ac:dyDescent="0.25">
      <c r="A31" s="5" t="s">
        <v>77</v>
      </c>
      <c r="B31" s="29" t="s">
        <v>331</v>
      </c>
      <c r="C31" s="15" t="s">
        <v>49</v>
      </c>
      <c r="D31" s="16">
        <f t="shared" si="7"/>
        <v>625.6</v>
      </c>
      <c r="E31" s="16">
        <v>622.1</v>
      </c>
      <c r="F31" s="16">
        <v>593.9</v>
      </c>
      <c r="G31" s="16">
        <v>3.5</v>
      </c>
      <c r="H31" s="10">
        <f t="shared" si="8"/>
        <v>0</v>
      </c>
      <c r="I31" s="10">
        <v>-1</v>
      </c>
      <c r="J31" s="10"/>
      <c r="K31" s="10">
        <v>1</v>
      </c>
      <c r="L31" s="12">
        <f t="shared" si="9"/>
        <v>625.6</v>
      </c>
      <c r="M31" s="12">
        <f t="shared" si="10"/>
        <v>621.1</v>
      </c>
      <c r="N31" s="12">
        <f t="shared" si="11"/>
        <v>593.9</v>
      </c>
      <c r="O31" s="12">
        <f t="shared" si="12"/>
        <v>4.5</v>
      </c>
      <c r="P31" s="75"/>
      <c r="Q31" s="75"/>
    </row>
    <row r="32" spans="1:17" ht="15" customHeight="1" x14ac:dyDescent="0.25">
      <c r="A32" s="5" t="s">
        <v>78</v>
      </c>
      <c r="B32" s="29" t="s">
        <v>314</v>
      </c>
      <c r="C32" s="15" t="s">
        <v>49</v>
      </c>
      <c r="D32" s="16">
        <f t="shared" si="7"/>
        <v>813.7</v>
      </c>
      <c r="E32" s="16">
        <v>808.2</v>
      </c>
      <c r="F32" s="16">
        <v>757.8</v>
      </c>
      <c r="G32" s="16">
        <v>5.5</v>
      </c>
      <c r="H32" s="10">
        <f t="shared" si="8"/>
        <v>0</v>
      </c>
      <c r="I32" s="10"/>
      <c r="J32" s="10"/>
      <c r="K32" s="10"/>
      <c r="L32" s="12">
        <f t="shared" si="9"/>
        <v>813.7</v>
      </c>
      <c r="M32" s="12">
        <f t="shared" si="10"/>
        <v>808.2</v>
      </c>
      <c r="N32" s="12">
        <f t="shared" si="11"/>
        <v>757.8</v>
      </c>
      <c r="O32" s="12">
        <f t="shared" si="12"/>
        <v>5.5</v>
      </c>
      <c r="P32" s="75"/>
      <c r="Q32" s="75">
        <f>Q30-L53</f>
        <v>0</v>
      </c>
    </row>
    <row r="33" spans="1:15" ht="15" customHeight="1" x14ac:dyDescent="0.25">
      <c r="A33" s="5" t="s">
        <v>79</v>
      </c>
      <c r="B33" s="91" t="s">
        <v>44</v>
      </c>
      <c r="C33" s="30" t="s">
        <v>49</v>
      </c>
      <c r="D33" s="16">
        <f t="shared" si="7"/>
        <v>159.1</v>
      </c>
      <c r="E33" s="16">
        <v>158.5</v>
      </c>
      <c r="F33" s="16">
        <v>122.1</v>
      </c>
      <c r="G33" s="16">
        <v>0.6</v>
      </c>
      <c r="H33" s="10">
        <f t="shared" si="8"/>
        <v>0</v>
      </c>
      <c r="I33" s="10"/>
      <c r="J33" s="10">
        <v>-7.3</v>
      </c>
      <c r="K33" s="10"/>
      <c r="L33" s="12">
        <f t="shared" si="9"/>
        <v>159.1</v>
      </c>
      <c r="M33" s="12">
        <f t="shared" si="10"/>
        <v>158.5</v>
      </c>
      <c r="N33" s="12">
        <f t="shared" si="11"/>
        <v>114.8</v>
      </c>
      <c r="O33" s="12">
        <f t="shared" si="12"/>
        <v>0.6</v>
      </c>
    </row>
    <row r="34" spans="1:15" ht="15" customHeight="1" x14ac:dyDescent="0.25">
      <c r="A34" s="5" t="s">
        <v>80</v>
      </c>
      <c r="B34" s="29" t="s">
        <v>157</v>
      </c>
      <c r="C34" s="30" t="s">
        <v>49</v>
      </c>
      <c r="D34" s="16">
        <f t="shared" si="7"/>
        <v>364.9</v>
      </c>
      <c r="E34" s="16">
        <v>364</v>
      </c>
      <c r="F34" s="16">
        <v>353.8</v>
      </c>
      <c r="G34" s="16">
        <v>0.9</v>
      </c>
      <c r="H34" s="10">
        <f t="shared" si="8"/>
        <v>0</v>
      </c>
      <c r="I34" s="10"/>
      <c r="J34" s="10"/>
      <c r="K34" s="10"/>
      <c r="L34" s="12">
        <f t="shared" si="9"/>
        <v>364.9</v>
      </c>
      <c r="M34" s="12">
        <f t="shared" si="10"/>
        <v>364</v>
      </c>
      <c r="N34" s="12">
        <f t="shared" si="11"/>
        <v>353.8</v>
      </c>
      <c r="O34" s="12">
        <f t="shared" si="12"/>
        <v>0.9</v>
      </c>
    </row>
    <row r="35" spans="1:15" ht="15" customHeight="1" x14ac:dyDescent="0.25">
      <c r="A35" s="5" t="s">
        <v>81</v>
      </c>
      <c r="B35" s="29" t="s">
        <v>42</v>
      </c>
      <c r="C35" s="30" t="s">
        <v>49</v>
      </c>
      <c r="D35" s="16">
        <f t="shared" si="7"/>
        <v>226.8</v>
      </c>
      <c r="E35" s="16">
        <v>226.5</v>
      </c>
      <c r="F35" s="16">
        <v>219.4</v>
      </c>
      <c r="G35" s="16">
        <v>0.3</v>
      </c>
      <c r="H35" s="10">
        <f t="shared" si="8"/>
        <v>0</v>
      </c>
      <c r="I35" s="10"/>
      <c r="J35" s="10">
        <v>-18.8</v>
      </c>
      <c r="K35" s="10"/>
      <c r="L35" s="12">
        <f t="shared" si="9"/>
        <v>226.8</v>
      </c>
      <c r="M35" s="12">
        <f t="shared" si="10"/>
        <v>226.5</v>
      </c>
      <c r="N35" s="12">
        <f t="shared" si="11"/>
        <v>200.6</v>
      </c>
      <c r="O35" s="12">
        <f t="shared" si="12"/>
        <v>0.3</v>
      </c>
    </row>
    <row r="36" spans="1:15" ht="15" customHeight="1" x14ac:dyDescent="0.25">
      <c r="A36" s="5" t="s">
        <v>82</v>
      </c>
      <c r="B36" s="91" t="s">
        <v>45</v>
      </c>
      <c r="C36" s="30" t="s">
        <v>49</v>
      </c>
      <c r="D36" s="16">
        <f t="shared" si="7"/>
        <v>305.5</v>
      </c>
      <c r="E36" s="16">
        <v>304.2</v>
      </c>
      <c r="F36" s="16">
        <v>289.60000000000002</v>
      </c>
      <c r="G36" s="16">
        <v>1.3</v>
      </c>
      <c r="H36" s="10">
        <f t="shared" si="8"/>
        <v>0</v>
      </c>
      <c r="I36" s="10"/>
      <c r="J36" s="10"/>
      <c r="K36" s="10"/>
      <c r="L36" s="12">
        <f t="shared" si="9"/>
        <v>305.5</v>
      </c>
      <c r="M36" s="12">
        <f t="shared" si="10"/>
        <v>304.2</v>
      </c>
      <c r="N36" s="12">
        <f t="shared" si="11"/>
        <v>289.60000000000002</v>
      </c>
      <c r="O36" s="12">
        <f t="shared" si="12"/>
        <v>1.3</v>
      </c>
    </row>
    <row r="37" spans="1:15" ht="15" customHeight="1" x14ac:dyDescent="0.25">
      <c r="A37" s="5" t="s">
        <v>83</v>
      </c>
      <c r="B37" s="29" t="s">
        <v>40</v>
      </c>
      <c r="C37" s="30" t="s">
        <v>49</v>
      </c>
      <c r="D37" s="16">
        <f t="shared" si="7"/>
        <v>211.5</v>
      </c>
      <c r="E37" s="16">
        <v>210.7</v>
      </c>
      <c r="F37" s="16">
        <v>193.7</v>
      </c>
      <c r="G37" s="16">
        <v>0.8</v>
      </c>
      <c r="H37" s="10">
        <f t="shared" si="8"/>
        <v>0</v>
      </c>
      <c r="I37" s="10"/>
      <c r="J37" s="10">
        <v>-0.7</v>
      </c>
      <c r="K37" s="10"/>
      <c r="L37" s="12">
        <f t="shared" si="9"/>
        <v>211.5</v>
      </c>
      <c r="M37" s="12">
        <f t="shared" si="10"/>
        <v>210.7</v>
      </c>
      <c r="N37" s="12">
        <f t="shared" si="11"/>
        <v>193</v>
      </c>
      <c r="O37" s="12">
        <f t="shared" si="12"/>
        <v>0.8</v>
      </c>
    </row>
    <row r="38" spans="1:15" ht="15" customHeight="1" x14ac:dyDescent="0.25">
      <c r="A38" s="5" t="s">
        <v>84</v>
      </c>
      <c r="B38" s="34" t="s">
        <v>316</v>
      </c>
      <c r="C38" s="30" t="s">
        <v>49</v>
      </c>
      <c r="D38" s="16">
        <f>E38+G38</f>
        <v>109.2</v>
      </c>
      <c r="E38" s="16">
        <v>109.2</v>
      </c>
      <c r="F38" s="16">
        <v>105</v>
      </c>
      <c r="G38" s="16"/>
      <c r="H38" s="10">
        <f>I38+K38</f>
        <v>0</v>
      </c>
      <c r="I38" s="10"/>
      <c r="J38" s="10"/>
      <c r="K38" s="10"/>
      <c r="L38" s="12">
        <f>M38+O38</f>
        <v>109.2</v>
      </c>
      <c r="M38" s="12">
        <f>E38+I38</f>
        <v>109.2</v>
      </c>
      <c r="N38" s="12">
        <f>F38+J38</f>
        <v>105</v>
      </c>
      <c r="O38" s="12">
        <f>G38+K38</f>
        <v>0</v>
      </c>
    </row>
    <row r="39" spans="1:15" ht="15" customHeight="1" x14ac:dyDescent="0.25">
      <c r="A39" s="32" t="s">
        <v>85</v>
      </c>
      <c r="B39" s="91" t="s">
        <v>430</v>
      </c>
      <c r="C39" s="30" t="s">
        <v>49</v>
      </c>
      <c r="D39" s="16">
        <f t="shared" si="7"/>
        <v>74.900000000000006</v>
      </c>
      <c r="E39" s="16">
        <v>74.900000000000006</v>
      </c>
      <c r="F39" s="16">
        <v>68.400000000000006</v>
      </c>
      <c r="G39" s="16"/>
      <c r="H39" s="10">
        <f t="shared" si="8"/>
        <v>0</v>
      </c>
      <c r="I39" s="10"/>
      <c r="J39" s="10"/>
      <c r="K39" s="10"/>
      <c r="L39" s="12">
        <f t="shared" si="9"/>
        <v>74.900000000000006</v>
      </c>
      <c r="M39" s="12">
        <f t="shared" si="10"/>
        <v>74.900000000000006</v>
      </c>
      <c r="N39" s="12">
        <f t="shared" si="11"/>
        <v>68.400000000000006</v>
      </c>
      <c r="O39" s="12">
        <f t="shared" si="12"/>
        <v>0</v>
      </c>
    </row>
    <row r="40" spans="1:15" ht="15" customHeight="1" x14ac:dyDescent="0.25">
      <c r="A40" s="5" t="s">
        <v>86</v>
      </c>
      <c r="B40" s="29" t="s">
        <v>384</v>
      </c>
      <c r="C40" s="30" t="s">
        <v>49</v>
      </c>
      <c r="D40" s="16">
        <f t="shared" si="7"/>
        <v>47.6</v>
      </c>
      <c r="E40" s="16">
        <v>47.6</v>
      </c>
      <c r="F40" s="16">
        <v>44.1</v>
      </c>
      <c r="G40" s="16"/>
      <c r="H40" s="10">
        <f t="shared" si="8"/>
        <v>0</v>
      </c>
      <c r="I40" s="10"/>
      <c r="J40" s="10"/>
      <c r="K40" s="10"/>
      <c r="L40" s="12">
        <f t="shared" si="9"/>
        <v>47.6</v>
      </c>
      <c r="M40" s="12">
        <f t="shared" si="10"/>
        <v>47.6</v>
      </c>
      <c r="N40" s="12">
        <f t="shared" si="11"/>
        <v>44.1</v>
      </c>
      <c r="O40" s="12">
        <f t="shared" si="12"/>
        <v>0</v>
      </c>
    </row>
    <row r="41" spans="1:15" ht="15" customHeight="1" x14ac:dyDescent="0.25">
      <c r="A41" s="5" t="s">
        <v>87</v>
      </c>
      <c r="B41" s="29" t="s">
        <v>146</v>
      </c>
      <c r="C41" s="30" t="s">
        <v>49</v>
      </c>
      <c r="D41" s="16">
        <f t="shared" si="7"/>
        <v>226.9</v>
      </c>
      <c r="E41" s="16">
        <v>226.9</v>
      </c>
      <c r="F41" s="16">
        <v>206.3</v>
      </c>
      <c r="G41" s="16"/>
      <c r="H41" s="10">
        <f t="shared" si="8"/>
        <v>0</v>
      </c>
      <c r="I41" s="10"/>
      <c r="J41" s="10"/>
      <c r="K41" s="10"/>
      <c r="L41" s="12">
        <f t="shared" si="9"/>
        <v>226.9</v>
      </c>
      <c r="M41" s="12">
        <f t="shared" si="10"/>
        <v>226.9</v>
      </c>
      <c r="N41" s="12">
        <f t="shared" si="11"/>
        <v>206.3</v>
      </c>
      <c r="O41" s="12">
        <f t="shared" si="12"/>
        <v>0</v>
      </c>
    </row>
    <row r="42" spans="1:15" ht="15" customHeight="1" x14ac:dyDescent="0.25">
      <c r="A42" s="32" t="s">
        <v>88</v>
      </c>
      <c r="B42" s="29" t="s">
        <v>34</v>
      </c>
      <c r="C42" s="30" t="s">
        <v>49</v>
      </c>
      <c r="D42" s="16">
        <f t="shared" si="7"/>
        <v>126.7</v>
      </c>
      <c r="E42" s="16">
        <v>126.7</v>
      </c>
      <c r="F42" s="16">
        <v>120.3</v>
      </c>
      <c r="G42" s="16"/>
      <c r="H42" s="10">
        <f t="shared" si="8"/>
        <v>0</v>
      </c>
      <c r="I42" s="10"/>
      <c r="J42" s="10"/>
      <c r="K42" s="10"/>
      <c r="L42" s="12">
        <f t="shared" si="9"/>
        <v>126.7</v>
      </c>
      <c r="M42" s="12">
        <f t="shared" si="10"/>
        <v>126.7</v>
      </c>
      <c r="N42" s="12">
        <f t="shared" si="11"/>
        <v>120.3</v>
      </c>
      <c r="O42" s="12">
        <f t="shared" si="12"/>
        <v>0</v>
      </c>
    </row>
    <row r="43" spans="1:15" ht="15" customHeight="1" x14ac:dyDescent="0.25">
      <c r="A43" s="5" t="s">
        <v>89</v>
      </c>
      <c r="B43" s="29" t="s">
        <v>36</v>
      </c>
      <c r="C43" s="30" t="s">
        <v>49</v>
      </c>
      <c r="D43" s="16">
        <f t="shared" si="7"/>
        <v>126.4</v>
      </c>
      <c r="E43" s="16">
        <v>126.4</v>
      </c>
      <c r="F43" s="16">
        <v>120.1</v>
      </c>
      <c r="G43" s="16"/>
      <c r="H43" s="10">
        <f t="shared" si="8"/>
        <v>0</v>
      </c>
      <c r="I43" s="10"/>
      <c r="J43" s="10">
        <v>-3.6</v>
      </c>
      <c r="K43" s="10"/>
      <c r="L43" s="12">
        <f t="shared" si="9"/>
        <v>126.4</v>
      </c>
      <c r="M43" s="12">
        <f t="shared" si="10"/>
        <v>126.4</v>
      </c>
      <c r="N43" s="12">
        <f t="shared" si="11"/>
        <v>116.5</v>
      </c>
      <c r="O43" s="12">
        <f t="shared" si="12"/>
        <v>0</v>
      </c>
    </row>
    <row r="44" spans="1:15" ht="15" customHeight="1" x14ac:dyDescent="0.25">
      <c r="A44" s="5" t="s">
        <v>90</v>
      </c>
      <c r="B44" s="29" t="s">
        <v>38</v>
      </c>
      <c r="C44" s="30" t="s">
        <v>49</v>
      </c>
      <c r="D44" s="16">
        <f t="shared" si="7"/>
        <v>224</v>
      </c>
      <c r="E44" s="16">
        <v>224</v>
      </c>
      <c r="F44" s="16">
        <v>211.3</v>
      </c>
      <c r="G44" s="16"/>
      <c r="H44" s="10">
        <f t="shared" si="8"/>
        <v>0</v>
      </c>
      <c r="I44" s="10"/>
      <c r="J44" s="10"/>
      <c r="K44" s="10"/>
      <c r="L44" s="12">
        <f t="shared" si="9"/>
        <v>224</v>
      </c>
      <c r="M44" s="12">
        <f t="shared" si="10"/>
        <v>224</v>
      </c>
      <c r="N44" s="12">
        <f t="shared" si="11"/>
        <v>211.3</v>
      </c>
      <c r="O44" s="12">
        <f t="shared" si="12"/>
        <v>0</v>
      </c>
    </row>
    <row r="45" spans="1:15" ht="15" customHeight="1" x14ac:dyDescent="0.25">
      <c r="A45" s="5" t="s">
        <v>91</v>
      </c>
      <c r="B45" s="29" t="s">
        <v>37</v>
      </c>
      <c r="C45" s="30" t="s">
        <v>49</v>
      </c>
      <c r="D45" s="16">
        <f t="shared" si="7"/>
        <v>145.30000000000001</v>
      </c>
      <c r="E45" s="16">
        <v>145</v>
      </c>
      <c r="F45" s="16">
        <v>137.19999999999999</v>
      </c>
      <c r="G45" s="16">
        <v>0.3</v>
      </c>
      <c r="H45" s="10">
        <f t="shared" si="8"/>
        <v>0</v>
      </c>
      <c r="I45" s="10"/>
      <c r="J45" s="10">
        <v>-1.7</v>
      </c>
      <c r="K45" s="10"/>
      <c r="L45" s="12">
        <f t="shared" si="9"/>
        <v>145.30000000000001</v>
      </c>
      <c r="M45" s="12">
        <f t="shared" si="10"/>
        <v>145</v>
      </c>
      <c r="N45" s="12">
        <f t="shared" si="11"/>
        <v>135.5</v>
      </c>
      <c r="O45" s="12">
        <f t="shared" si="12"/>
        <v>0.3</v>
      </c>
    </row>
    <row r="46" spans="1:15" ht="15" customHeight="1" x14ac:dyDescent="0.25">
      <c r="A46" s="5" t="s">
        <v>92</v>
      </c>
      <c r="B46" s="35" t="s">
        <v>35</v>
      </c>
      <c r="C46" s="15" t="s">
        <v>49</v>
      </c>
      <c r="D46" s="16">
        <f t="shared" si="7"/>
        <v>219.6</v>
      </c>
      <c r="E46" s="16">
        <v>219.6</v>
      </c>
      <c r="F46" s="16">
        <v>205.3</v>
      </c>
      <c r="G46" s="16"/>
      <c r="H46" s="10">
        <f t="shared" si="8"/>
        <v>0</v>
      </c>
      <c r="I46" s="10"/>
      <c r="J46" s="10"/>
      <c r="K46" s="10"/>
      <c r="L46" s="12">
        <f t="shared" si="9"/>
        <v>219.6</v>
      </c>
      <c r="M46" s="12">
        <f t="shared" si="10"/>
        <v>219.6</v>
      </c>
      <c r="N46" s="12">
        <f t="shared" si="11"/>
        <v>205.3</v>
      </c>
      <c r="O46" s="12">
        <f t="shared" si="12"/>
        <v>0</v>
      </c>
    </row>
    <row r="47" spans="1:15" ht="15" customHeight="1" x14ac:dyDescent="0.25">
      <c r="A47" s="5" t="s">
        <v>93</v>
      </c>
      <c r="B47" s="35" t="s">
        <v>47</v>
      </c>
      <c r="C47" s="15" t="s">
        <v>49</v>
      </c>
      <c r="D47" s="16">
        <f t="shared" si="7"/>
        <v>3</v>
      </c>
      <c r="E47" s="16">
        <v>3</v>
      </c>
      <c r="F47" s="16">
        <v>2.9</v>
      </c>
      <c r="G47" s="16"/>
      <c r="H47" s="10">
        <f t="shared" si="8"/>
        <v>0</v>
      </c>
      <c r="I47" s="10"/>
      <c r="J47" s="10">
        <v>-0.1</v>
      </c>
      <c r="K47" s="10"/>
      <c r="L47" s="12">
        <f t="shared" si="9"/>
        <v>3</v>
      </c>
      <c r="M47" s="12">
        <f t="shared" si="10"/>
        <v>3</v>
      </c>
      <c r="N47" s="12">
        <f t="shared" si="11"/>
        <v>2.8</v>
      </c>
      <c r="O47" s="12">
        <f t="shared" si="12"/>
        <v>0</v>
      </c>
    </row>
    <row r="48" spans="1:15" ht="15" customHeight="1" x14ac:dyDescent="0.25">
      <c r="A48" s="5" t="s">
        <v>94</v>
      </c>
      <c r="B48" s="35" t="s">
        <v>46</v>
      </c>
      <c r="C48" s="15" t="s">
        <v>49</v>
      </c>
      <c r="D48" s="16">
        <f t="shared" si="7"/>
        <v>30.4</v>
      </c>
      <c r="E48" s="16">
        <v>30.4</v>
      </c>
      <c r="F48" s="16">
        <v>30</v>
      </c>
      <c r="G48" s="16"/>
      <c r="H48" s="10">
        <f t="shared" si="8"/>
        <v>0</v>
      </c>
      <c r="I48" s="10"/>
      <c r="J48" s="10"/>
      <c r="K48" s="10"/>
      <c r="L48" s="12">
        <f t="shared" si="9"/>
        <v>30.4</v>
      </c>
      <c r="M48" s="12">
        <f t="shared" si="10"/>
        <v>30.4</v>
      </c>
      <c r="N48" s="12">
        <f t="shared" si="11"/>
        <v>30</v>
      </c>
      <c r="O48" s="12">
        <f t="shared" si="12"/>
        <v>0</v>
      </c>
    </row>
    <row r="49" spans="1:15" ht="15" customHeight="1" x14ac:dyDescent="0.25">
      <c r="A49" s="5" t="s">
        <v>95</v>
      </c>
      <c r="B49" s="35" t="s">
        <v>62</v>
      </c>
      <c r="C49" s="15" t="s">
        <v>49</v>
      </c>
      <c r="D49" s="16">
        <f t="shared" si="7"/>
        <v>10.7</v>
      </c>
      <c r="E49" s="16">
        <v>10.7</v>
      </c>
      <c r="F49" s="16">
        <v>10.5</v>
      </c>
      <c r="G49" s="16"/>
      <c r="H49" s="10">
        <f t="shared" si="8"/>
        <v>0</v>
      </c>
      <c r="I49" s="10"/>
      <c r="J49" s="10"/>
      <c r="K49" s="10"/>
      <c r="L49" s="12">
        <f t="shared" si="9"/>
        <v>10.7</v>
      </c>
      <c r="M49" s="12">
        <f t="shared" si="10"/>
        <v>10.7</v>
      </c>
      <c r="N49" s="12">
        <f t="shared" si="11"/>
        <v>10.5</v>
      </c>
      <c r="O49" s="12">
        <f t="shared" si="12"/>
        <v>0</v>
      </c>
    </row>
    <row r="50" spans="1:15" ht="15" customHeight="1" x14ac:dyDescent="0.25">
      <c r="A50" s="5" t="s">
        <v>96</v>
      </c>
      <c r="B50" s="35" t="s">
        <v>48</v>
      </c>
      <c r="C50" s="15" t="s">
        <v>49</v>
      </c>
      <c r="D50" s="16">
        <f t="shared" si="7"/>
        <v>91.6</v>
      </c>
      <c r="E50" s="16">
        <v>91.6</v>
      </c>
      <c r="F50" s="16">
        <v>88.9</v>
      </c>
      <c r="G50" s="16"/>
      <c r="H50" s="10">
        <f t="shared" si="8"/>
        <v>0</v>
      </c>
      <c r="I50" s="10"/>
      <c r="J50" s="10"/>
      <c r="K50" s="10"/>
      <c r="L50" s="12">
        <f t="shared" si="9"/>
        <v>91.6</v>
      </c>
      <c r="M50" s="12">
        <f t="shared" si="10"/>
        <v>91.6</v>
      </c>
      <c r="N50" s="12">
        <f t="shared" si="11"/>
        <v>88.9</v>
      </c>
      <c r="O50" s="12">
        <f t="shared" si="12"/>
        <v>0</v>
      </c>
    </row>
    <row r="51" spans="1:15" s="36" customFormat="1" ht="15" customHeight="1" x14ac:dyDescent="0.25">
      <c r="A51" s="5" t="s">
        <v>97</v>
      </c>
      <c r="B51" s="35" t="s">
        <v>160</v>
      </c>
      <c r="C51" s="15" t="s">
        <v>49</v>
      </c>
      <c r="D51" s="16">
        <f t="shared" si="7"/>
        <v>539.9</v>
      </c>
      <c r="E51" s="16">
        <v>539.4</v>
      </c>
      <c r="F51" s="16">
        <v>511</v>
      </c>
      <c r="G51" s="16">
        <v>0.5</v>
      </c>
      <c r="H51" s="10">
        <f t="shared" si="8"/>
        <v>0</v>
      </c>
      <c r="I51" s="10"/>
      <c r="J51" s="10"/>
      <c r="K51" s="10"/>
      <c r="L51" s="12">
        <f t="shared" si="9"/>
        <v>539.9</v>
      </c>
      <c r="M51" s="12">
        <f t="shared" si="10"/>
        <v>539.4</v>
      </c>
      <c r="N51" s="12">
        <f t="shared" si="11"/>
        <v>511</v>
      </c>
      <c r="O51" s="12">
        <f t="shared" si="12"/>
        <v>0.5</v>
      </c>
    </row>
    <row r="52" spans="1:15" s="36" customFormat="1" ht="15" customHeight="1" x14ac:dyDescent="0.25">
      <c r="A52" s="5" t="s">
        <v>98</v>
      </c>
      <c r="B52" s="35" t="s">
        <v>61</v>
      </c>
      <c r="C52" s="15" t="s">
        <v>49</v>
      </c>
      <c r="D52" s="16">
        <f t="shared" si="7"/>
        <v>26.4</v>
      </c>
      <c r="E52" s="16">
        <v>26.4</v>
      </c>
      <c r="F52" s="16">
        <v>26</v>
      </c>
      <c r="G52" s="16"/>
      <c r="H52" s="10">
        <f t="shared" si="8"/>
        <v>0</v>
      </c>
      <c r="I52" s="10"/>
      <c r="J52" s="10"/>
      <c r="K52" s="10"/>
      <c r="L52" s="12">
        <f t="shared" si="9"/>
        <v>26.4</v>
      </c>
      <c r="M52" s="12">
        <f t="shared" si="10"/>
        <v>26.4</v>
      </c>
      <c r="N52" s="12">
        <f t="shared" si="11"/>
        <v>26</v>
      </c>
      <c r="O52" s="12">
        <f t="shared" si="12"/>
        <v>0</v>
      </c>
    </row>
    <row r="53" spans="1:15" ht="15.95" customHeight="1" x14ac:dyDescent="0.25">
      <c r="A53" s="20" t="s">
        <v>99</v>
      </c>
      <c r="B53" s="27" t="s">
        <v>164</v>
      </c>
      <c r="C53" s="25"/>
      <c r="D53" s="23">
        <f t="shared" ref="D53:K53" si="13">D20+SUM(D23:D52)</f>
        <v>10465.999999999998</v>
      </c>
      <c r="E53" s="23">
        <f t="shared" si="13"/>
        <v>10417.699999999999</v>
      </c>
      <c r="F53" s="23">
        <f t="shared" si="13"/>
        <v>9909.7000000000007</v>
      </c>
      <c r="G53" s="23">
        <f t="shared" si="13"/>
        <v>48.29999999999999</v>
      </c>
      <c r="H53" s="24">
        <f t="shared" si="13"/>
        <v>0</v>
      </c>
      <c r="I53" s="24">
        <f t="shared" si="13"/>
        <v>-1</v>
      </c>
      <c r="J53" s="24">
        <f t="shared" si="13"/>
        <v>-73.599999999999994</v>
      </c>
      <c r="K53" s="24">
        <f t="shared" si="13"/>
        <v>1</v>
      </c>
      <c r="L53" s="21">
        <f>M53+O53</f>
        <v>10465.999999999998</v>
      </c>
      <c r="M53" s="21">
        <f>M20+SUM(M23:M52)</f>
        <v>10416.699999999999</v>
      </c>
      <c r="N53" s="21">
        <f>N20+SUM(N23:N52)</f>
        <v>9836.1000000000022</v>
      </c>
      <c r="O53" s="21">
        <f>O20+SUM(O23:O52)</f>
        <v>49.29999999999999</v>
      </c>
    </row>
    <row r="54" spans="1:15" ht="15" customHeight="1" x14ac:dyDescent="0.25">
      <c r="A54" s="103"/>
      <c r="B54" s="49"/>
      <c r="C54" s="104"/>
      <c r="D54" s="49"/>
      <c r="E54" s="49"/>
      <c r="F54" s="105"/>
      <c r="G54" s="105"/>
      <c r="H54" s="105"/>
      <c r="I54" s="105"/>
      <c r="J54" s="105"/>
      <c r="K54" s="105"/>
      <c r="L54" s="105"/>
      <c r="M54" s="105"/>
      <c r="N54" s="105"/>
    </row>
    <row r="55" spans="1:15" x14ac:dyDescent="0.25">
      <c r="A55" s="103"/>
      <c r="B55" s="6"/>
      <c r="C55" s="106"/>
      <c r="D55" s="6">
        <v>10466</v>
      </c>
      <c r="E55" s="6">
        <v>10418</v>
      </c>
      <c r="F55" s="107">
        <v>9909.7000000000007</v>
      </c>
      <c r="G55" s="6">
        <v>48.3</v>
      </c>
      <c r="H55" s="6"/>
      <c r="I55" s="6"/>
      <c r="J55" s="6"/>
      <c r="K55" s="6"/>
      <c r="L55" s="6"/>
      <c r="M55" s="6"/>
      <c r="N55" s="6"/>
    </row>
    <row r="56" spans="1:15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C167" s="52"/>
    </row>
    <row r="168" spans="1:14" x14ac:dyDescent="0.25">
      <c r="C168" s="52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</sheetData>
  <mergeCells count="29"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</mergeCells>
  <phoneticPr fontId="2" type="noConversion"/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92"/>
  <sheetViews>
    <sheetView showZeros="0" topLeftCell="B1" zoomScaleNormal="100" workbookViewId="0">
      <selection activeCell="B10" sqref="B10:N10"/>
    </sheetView>
  </sheetViews>
  <sheetFormatPr defaultColWidth="9.140625" defaultRowHeight="15" x14ac:dyDescent="0.25"/>
  <cols>
    <col min="1" max="1" width="5" style="214" customWidth="1"/>
    <col min="2" max="2" width="41.5703125" style="2" customWidth="1"/>
    <col min="3" max="3" width="7.140625" style="198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14" hidden="1" customWidth="1"/>
    <col min="17" max="21" width="9.140625" style="2" hidden="1" customWidth="1"/>
    <col min="22" max="16384" width="9.140625" style="2"/>
  </cols>
  <sheetData>
    <row r="1" spans="2:16" x14ac:dyDescent="0.25">
      <c r="B1" s="651" t="s">
        <v>281</v>
      </c>
      <c r="C1" s="651"/>
      <c r="D1" s="651"/>
      <c r="E1" s="651"/>
      <c r="F1" s="651"/>
      <c r="G1" s="651"/>
      <c r="H1" s="651"/>
      <c r="I1" s="651"/>
      <c r="J1" s="651"/>
      <c r="K1" s="651"/>
      <c r="L1" s="651"/>
      <c r="M1" s="651"/>
      <c r="N1" s="651"/>
      <c r="O1" s="651"/>
      <c r="P1" s="361"/>
    </row>
    <row r="2" spans="2:16" x14ac:dyDescent="0.25">
      <c r="B2" s="651" t="s">
        <v>388</v>
      </c>
      <c r="C2" s="651"/>
      <c r="D2" s="651"/>
      <c r="E2" s="651"/>
      <c r="F2" s="651"/>
      <c r="G2" s="651"/>
      <c r="H2" s="651"/>
      <c r="I2" s="651"/>
      <c r="J2" s="651"/>
      <c r="K2" s="651"/>
      <c r="L2" s="651"/>
      <c r="M2" s="651"/>
      <c r="N2" s="651"/>
      <c r="O2" s="651"/>
      <c r="P2" s="361"/>
    </row>
    <row r="3" spans="2:16" x14ac:dyDescent="0.25">
      <c r="B3" s="651" t="s">
        <v>534</v>
      </c>
      <c r="C3" s="651"/>
      <c r="D3" s="651"/>
      <c r="E3" s="651"/>
      <c r="F3" s="651"/>
      <c r="G3" s="651"/>
      <c r="H3" s="651"/>
      <c r="I3" s="651"/>
      <c r="J3" s="651"/>
      <c r="K3" s="651"/>
      <c r="L3" s="651"/>
      <c r="M3" s="651"/>
      <c r="N3" s="651"/>
      <c r="O3" s="651"/>
      <c r="P3" s="361"/>
    </row>
    <row r="4" spans="2:16" x14ac:dyDescent="0.25">
      <c r="B4" s="651" t="s">
        <v>296</v>
      </c>
      <c r="C4" s="651"/>
      <c r="D4" s="651"/>
      <c r="E4" s="651"/>
      <c r="F4" s="651"/>
      <c r="G4" s="651"/>
      <c r="H4" s="651"/>
      <c r="I4" s="651"/>
      <c r="J4" s="651"/>
      <c r="K4" s="651"/>
      <c r="L4" s="651"/>
      <c r="M4" s="651"/>
      <c r="N4" s="651"/>
      <c r="O4" s="651"/>
      <c r="P4" s="361"/>
    </row>
    <row r="5" spans="2:16" x14ac:dyDescent="0.25">
      <c r="B5" s="651" t="s">
        <v>541</v>
      </c>
      <c r="C5" s="651"/>
      <c r="D5" s="651"/>
      <c r="E5" s="651"/>
      <c r="F5" s="651"/>
      <c r="G5" s="651"/>
      <c r="H5" s="651"/>
      <c r="I5" s="651"/>
      <c r="J5" s="651"/>
      <c r="K5" s="651"/>
      <c r="L5" s="651"/>
      <c r="M5" s="651"/>
      <c r="N5" s="651"/>
      <c r="O5" s="651"/>
      <c r="P5" s="361"/>
    </row>
    <row r="6" spans="2:16" x14ac:dyDescent="0.25">
      <c r="B6" s="650" t="s">
        <v>539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0"/>
      <c r="N6" s="650"/>
      <c r="O6" s="478"/>
      <c r="P6" s="361"/>
    </row>
    <row r="7" spans="2:16" x14ac:dyDescent="0.25">
      <c r="B7" s="651" t="s">
        <v>552</v>
      </c>
      <c r="C7" s="651"/>
      <c r="D7" s="651"/>
      <c r="E7" s="651"/>
      <c r="F7" s="651"/>
      <c r="G7" s="651"/>
      <c r="H7" s="651"/>
      <c r="I7" s="651"/>
      <c r="J7" s="651"/>
      <c r="K7" s="651"/>
      <c r="L7" s="651"/>
      <c r="M7" s="651"/>
      <c r="N7" s="651"/>
      <c r="O7" s="651"/>
      <c r="P7" s="361"/>
    </row>
    <row r="8" spans="2:16" ht="15" customHeight="1" x14ac:dyDescent="0.25">
      <c r="B8" s="650" t="s">
        <v>549</v>
      </c>
      <c r="C8" s="650"/>
      <c r="D8" s="650"/>
      <c r="E8" s="650"/>
      <c r="F8" s="650"/>
      <c r="G8" s="650"/>
      <c r="H8" s="650"/>
      <c r="I8" s="650"/>
      <c r="J8" s="650"/>
      <c r="K8" s="650"/>
      <c r="L8" s="650"/>
      <c r="M8" s="650"/>
      <c r="N8" s="650"/>
      <c r="O8" s="482"/>
      <c r="P8" s="361"/>
    </row>
    <row r="9" spans="2:16" x14ac:dyDescent="0.25">
      <c r="B9" s="651" t="s">
        <v>567</v>
      </c>
      <c r="C9" s="651"/>
      <c r="D9" s="651"/>
      <c r="E9" s="651"/>
      <c r="F9" s="651"/>
      <c r="G9" s="651"/>
      <c r="H9" s="651"/>
      <c r="I9" s="651"/>
      <c r="J9" s="651"/>
      <c r="K9" s="651"/>
      <c r="L9" s="651"/>
      <c r="M9" s="651"/>
      <c r="N9" s="651"/>
      <c r="O9" s="651"/>
      <c r="P9" s="361"/>
    </row>
    <row r="10" spans="2:16" ht="15" customHeight="1" x14ac:dyDescent="0.25">
      <c r="B10" s="650" t="s">
        <v>571</v>
      </c>
      <c r="C10" s="650"/>
      <c r="D10" s="650"/>
      <c r="E10" s="650"/>
      <c r="F10" s="650"/>
      <c r="G10" s="650"/>
      <c r="H10" s="650"/>
      <c r="I10" s="650"/>
      <c r="J10" s="650"/>
      <c r="K10" s="650"/>
      <c r="L10" s="650"/>
      <c r="M10" s="650"/>
      <c r="N10" s="650"/>
      <c r="O10" s="482"/>
      <c r="P10" s="361"/>
    </row>
    <row r="11" spans="2:16" hidden="1" x14ac:dyDescent="0.25">
      <c r="B11" s="651" t="s">
        <v>366</v>
      </c>
      <c r="C11" s="651"/>
      <c r="D11" s="651"/>
      <c r="E11" s="651"/>
      <c r="F11" s="651"/>
      <c r="G11" s="651"/>
      <c r="H11" s="651"/>
      <c r="I11" s="651"/>
      <c r="J11" s="651"/>
      <c r="K11" s="651"/>
      <c r="L11" s="651"/>
      <c r="M11" s="651"/>
      <c r="N11" s="651"/>
      <c r="O11" s="651"/>
      <c r="P11" s="361"/>
    </row>
    <row r="12" spans="2:16" ht="15" hidden="1" customHeight="1" x14ac:dyDescent="0.25">
      <c r="B12" s="650" t="s">
        <v>361</v>
      </c>
      <c r="C12" s="650"/>
      <c r="D12" s="650"/>
      <c r="E12" s="650"/>
      <c r="F12" s="650"/>
      <c r="G12" s="650"/>
      <c r="H12" s="650"/>
      <c r="I12" s="650"/>
      <c r="J12" s="650"/>
      <c r="K12" s="650"/>
      <c r="L12" s="650"/>
      <c r="M12" s="650"/>
      <c r="N12" s="650"/>
      <c r="O12" s="482"/>
      <c r="P12" s="361"/>
    </row>
    <row r="13" spans="2:16" hidden="1" x14ac:dyDescent="0.25">
      <c r="B13" s="651" t="s">
        <v>366</v>
      </c>
      <c r="C13" s="651"/>
      <c r="D13" s="651"/>
      <c r="E13" s="651"/>
      <c r="F13" s="651"/>
      <c r="G13" s="651"/>
      <c r="H13" s="651"/>
      <c r="I13" s="651"/>
      <c r="J13" s="651"/>
      <c r="K13" s="651"/>
      <c r="L13" s="651"/>
      <c r="M13" s="651"/>
      <c r="N13" s="651"/>
      <c r="O13" s="651"/>
      <c r="P13" s="361"/>
    </row>
    <row r="14" spans="2:16" ht="15" hidden="1" customHeight="1" x14ac:dyDescent="0.25">
      <c r="B14" s="650" t="s">
        <v>361</v>
      </c>
      <c r="C14" s="650"/>
      <c r="D14" s="650"/>
      <c r="E14" s="650"/>
      <c r="F14" s="650"/>
      <c r="G14" s="650"/>
      <c r="H14" s="650"/>
      <c r="I14" s="650"/>
      <c r="J14" s="650"/>
      <c r="K14" s="650"/>
      <c r="L14" s="650"/>
      <c r="M14" s="650"/>
      <c r="N14" s="650"/>
      <c r="O14" s="482"/>
      <c r="P14" s="361"/>
    </row>
    <row r="15" spans="2:16" hidden="1" x14ac:dyDescent="0.25">
      <c r="B15" s="651" t="s">
        <v>366</v>
      </c>
      <c r="C15" s="651"/>
      <c r="D15" s="651"/>
      <c r="E15" s="651"/>
      <c r="F15" s="651"/>
      <c r="G15" s="651"/>
      <c r="H15" s="651"/>
      <c r="I15" s="651"/>
      <c r="J15" s="651"/>
      <c r="K15" s="651"/>
      <c r="L15" s="651"/>
      <c r="M15" s="651"/>
      <c r="N15" s="651"/>
      <c r="O15" s="651"/>
      <c r="P15" s="361"/>
    </row>
    <row r="16" spans="2:16" ht="15" hidden="1" customHeight="1" x14ac:dyDescent="0.25">
      <c r="B16" s="650" t="s">
        <v>361</v>
      </c>
      <c r="C16" s="650"/>
      <c r="D16" s="650"/>
      <c r="E16" s="650"/>
      <c r="F16" s="650"/>
      <c r="G16" s="650"/>
      <c r="H16" s="650"/>
      <c r="I16" s="650"/>
      <c r="J16" s="650"/>
      <c r="K16" s="650"/>
      <c r="L16" s="650"/>
      <c r="M16" s="650"/>
      <c r="N16" s="650"/>
      <c r="O16" s="482"/>
      <c r="P16" s="361"/>
    </row>
    <row r="17" spans="1:17" hidden="1" x14ac:dyDescent="0.25">
      <c r="B17" s="651" t="s">
        <v>366</v>
      </c>
      <c r="C17" s="651"/>
      <c r="D17" s="651"/>
      <c r="E17" s="651"/>
      <c r="F17" s="651"/>
      <c r="G17" s="651"/>
      <c r="H17" s="651"/>
      <c r="I17" s="651"/>
      <c r="J17" s="651"/>
      <c r="K17" s="651"/>
      <c r="L17" s="651"/>
      <c r="M17" s="651"/>
      <c r="N17" s="651"/>
      <c r="O17" s="651"/>
      <c r="P17" s="361"/>
    </row>
    <row r="18" spans="1:17" ht="15" hidden="1" customHeight="1" x14ac:dyDescent="0.25">
      <c r="B18" s="650" t="s">
        <v>361</v>
      </c>
      <c r="C18" s="650"/>
      <c r="D18" s="650"/>
      <c r="E18" s="650"/>
      <c r="F18" s="650"/>
      <c r="G18" s="650"/>
      <c r="H18" s="650"/>
      <c r="I18" s="650"/>
      <c r="J18" s="650"/>
      <c r="K18" s="650"/>
      <c r="L18" s="650"/>
      <c r="M18" s="650"/>
      <c r="N18" s="650"/>
      <c r="O18" s="482"/>
      <c r="P18" s="361"/>
    </row>
    <row r="19" spans="1:17" s="304" customFormat="1" x14ac:dyDescent="0.25">
      <c r="A19" s="379"/>
      <c r="B19" s="309"/>
      <c r="C19" s="309"/>
      <c r="D19" s="309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62"/>
    </row>
    <row r="20" spans="1:17" ht="15" customHeight="1" x14ac:dyDescent="0.25">
      <c r="A20" s="592" t="s">
        <v>394</v>
      </c>
      <c r="B20" s="592"/>
      <c r="C20" s="592"/>
      <c r="D20" s="592"/>
      <c r="E20" s="592"/>
      <c r="F20" s="592"/>
      <c r="G20" s="592"/>
      <c r="H20" s="592"/>
      <c r="I20" s="592"/>
      <c r="J20" s="592"/>
      <c r="K20" s="592"/>
      <c r="L20" s="592"/>
      <c r="M20" s="592"/>
      <c r="N20" s="592"/>
      <c r="O20" s="592"/>
      <c r="P20" s="363"/>
    </row>
    <row r="21" spans="1:17" ht="17.25" customHeight="1" x14ac:dyDescent="0.25">
      <c r="A21" s="375"/>
      <c r="B21" s="57"/>
      <c r="C21" s="199"/>
      <c r="D21" s="57"/>
      <c r="E21" s="57"/>
      <c r="F21" s="57"/>
      <c r="G21" s="57"/>
      <c r="H21" s="58"/>
      <c r="I21" s="58"/>
      <c r="J21" s="58"/>
      <c r="K21" s="58"/>
      <c r="L21" s="57"/>
      <c r="M21" s="57"/>
      <c r="N21" s="57"/>
      <c r="O21" s="4" t="s">
        <v>327</v>
      </c>
      <c r="P21" s="364"/>
    </row>
    <row r="22" spans="1:17" ht="15" customHeight="1" x14ac:dyDescent="0.25">
      <c r="A22" s="659" t="s">
        <v>5</v>
      </c>
      <c r="B22" s="599" t="s">
        <v>278</v>
      </c>
      <c r="C22" s="652" t="s">
        <v>52</v>
      </c>
      <c r="D22" s="576" t="s">
        <v>289</v>
      </c>
      <c r="E22" s="579" t="s">
        <v>185</v>
      </c>
      <c r="F22" s="580"/>
      <c r="G22" s="581"/>
      <c r="H22" s="602" t="s">
        <v>291</v>
      </c>
      <c r="I22" s="605" t="s">
        <v>185</v>
      </c>
      <c r="J22" s="606"/>
      <c r="K22" s="607"/>
      <c r="L22" s="646" t="s">
        <v>0</v>
      </c>
      <c r="M22" s="575" t="s">
        <v>185</v>
      </c>
      <c r="N22" s="575"/>
      <c r="O22" s="575"/>
      <c r="P22" s="365"/>
    </row>
    <row r="23" spans="1:17" ht="15" customHeight="1" x14ac:dyDescent="0.25">
      <c r="A23" s="660"/>
      <c r="B23" s="600"/>
      <c r="C23" s="653"/>
      <c r="D23" s="577"/>
      <c r="E23" s="579" t="s">
        <v>1</v>
      </c>
      <c r="F23" s="581"/>
      <c r="G23" s="576" t="s">
        <v>2</v>
      </c>
      <c r="H23" s="603"/>
      <c r="I23" s="605" t="s">
        <v>1</v>
      </c>
      <c r="J23" s="607"/>
      <c r="K23" s="602" t="s">
        <v>2</v>
      </c>
      <c r="L23" s="647"/>
      <c r="M23" s="575" t="s">
        <v>1</v>
      </c>
      <c r="N23" s="575"/>
      <c r="O23" s="587" t="s">
        <v>2</v>
      </c>
      <c r="P23" s="366"/>
    </row>
    <row r="24" spans="1:17" ht="32.25" customHeight="1" x14ac:dyDescent="0.25">
      <c r="A24" s="661"/>
      <c r="B24" s="601"/>
      <c r="C24" s="654"/>
      <c r="D24" s="578"/>
      <c r="E24" s="136" t="s">
        <v>3</v>
      </c>
      <c r="F24" s="135" t="s">
        <v>4</v>
      </c>
      <c r="G24" s="578"/>
      <c r="H24" s="604"/>
      <c r="I24" s="137" t="s">
        <v>3</v>
      </c>
      <c r="J24" s="132" t="s">
        <v>4</v>
      </c>
      <c r="K24" s="604"/>
      <c r="L24" s="648"/>
      <c r="M24" s="133" t="s">
        <v>3</v>
      </c>
      <c r="N24" s="131" t="s">
        <v>4</v>
      </c>
      <c r="O24" s="587"/>
      <c r="P24" s="366"/>
    </row>
    <row r="25" spans="1:17" ht="15.95" customHeight="1" x14ac:dyDescent="0.25">
      <c r="A25" s="376" t="s">
        <v>68</v>
      </c>
      <c r="B25" s="671" t="s">
        <v>6</v>
      </c>
      <c r="C25" s="622"/>
      <c r="D25" s="622"/>
      <c r="E25" s="622"/>
      <c r="F25" s="622"/>
      <c r="G25" s="622"/>
      <c r="H25" s="622"/>
      <c r="I25" s="622"/>
      <c r="J25" s="622"/>
      <c r="K25" s="622"/>
      <c r="L25" s="622"/>
      <c r="M25" s="622"/>
      <c r="N25" s="622"/>
      <c r="O25" s="672"/>
      <c r="P25" s="354"/>
    </row>
    <row r="26" spans="1:17" ht="15" customHeight="1" x14ac:dyDescent="0.25">
      <c r="A26" s="679" t="s">
        <v>174</v>
      </c>
      <c r="B26" s="35" t="s">
        <v>20</v>
      </c>
      <c r="C26" s="561"/>
      <c r="D26" s="165">
        <f>E26+G26</f>
        <v>34.700000000000003</v>
      </c>
      <c r="E26" s="165">
        <f>E31+E32</f>
        <v>34.700000000000003</v>
      </c>
      <c r="F26" s="219">
        <f t="shared" ref="F26:G26" si="0">F31+F32</f>
        <v>24.3</v>
      </c>
      <c r="G26" s="165">
        <f t="shared" si="0"/>
        <v>0</v>
      </c>
      <c r="H26" s="166">
        <f t="shared" ref="H26" si="1">I26+K26</f>
        <v>0</v>
      </c>
      <c r="I26" s="166">
        <f>I31+I32</f>
        <v>0</v>
      </c>
      <c r="J26" s="220">
        <f t="shared" ref="J26:K26" si="2">J31+J32</f>
        <v>0</v>
      </c>
      <c r="K26" s="166">
        <f t="shared" si="2"/>
        <v>0</v>
      </c>
      <c r="L26" s="167">
        <f t="shared" ref="L26" si="3">M26+O26</f>
        <v>34.700000000000003</v>
      </c>
      <c r="M26" s="221">
        <f t="shared" ref="M26" si="4">E26+I26</f>
        <v>34.700000000000003</v>
      </c>
      <c r="N26" s="167">
        <f t="shared" ref="N26" si="5">F26+J26</f>
        <v>24.3</v>
      </c>
      <c r="O26" s="212">
        <f t="shared" ref="O26" si="6">G26+K26</f>
        <v>0</v>
      </c>
    </row>
    <row r="27" spans="1:17" ht="15" customHeight="1" x14ac:dyDescent="0.25">
      <c r="A27" s="680"/>
      <c r="B27" s="156" t="s">
        <v>185</v>
      </c>
      <c r="C27" s="566"/>
      <c r="D27" s="168"/>
      <c r="E27" s="168"/>
      <c r="F27" s="315"/>
      <c r="G27" s="168"/>
      <c r="H27" s="169"/>
      <c r="I27" s="169"/>
      <c r="J27" s="292"/>
      <c r="K27" s="169"/>
      <c r="L27" s="377"/>
      <c r="M27" s="367"/>
      <c r="N27" s="377"/>
      <c r="O27" s="418"/>
      <c r="P27" s="367"/>
      <c r="Q27" s="96"/>
    </row>
    <row r="28" spans="1:17" ht="26.25" hidden="1" customHeight="1" x14ac:dyDescent="0.25">
      <c r="A28" s="680"/>
      <c r="B28" s="467" t="s">
        <v>272</v>
      </c>
      <c r="C28" s="562"/>
      <c r="D28" s="404"/>
      <c r="E28" s="65"/>
      <c r="F28" s="65"/>
      <c r="G28" s="404"/>
      <c r="H28" s="66"/>
      <c r="I28" s="66"/>
      <c r="J28" s="66"/>
      <c r="K28" s="66"/>
      <c r="L28" s="312"/>
      <c r="M28" s="67"/>
      <c r="N28" s="67"/>
      <c r="O28" s="312"/>
      <c r="P28" s="322"/>
      <c r="Q28" s="96"/>
    </row>
    <row r="29" spans="1:17" ht="26.25" hidden="1" customHeight="1" x14ac:dyDescent="0.25">
      <c r="A29" s="680"/>
      <c r="B29" s="467" t="s">
        <v>354</v>
      </c>
      <c r="C29" s="562"/>
      <c r="D29" s="65">
        <f>E29+G29</f>
        <v>0</v>
      </c>
      <c r="E29" s="65"/>
      <c r="F29" s="65"/>
      <c r="G29" s="65"/>
      <c r="H29" s="66">
        <f t="shared" ref="H29:H73" si="7">I29+K29</f>
        <v>0</v>
      </c>
      <c r="I29" s="66"/>
      <c r="J29" s="66"/>
      <c r="K29" s="66"/>
      <c r="L29" s="67">
        <f t="shared" ref="L29:L31" si="8">M29+O29</f>
        <v>0</v>
      </c>
      <c r="M29" s="67">
        <f t="shared" ref="M29" si="9">E29+I29</f>
        <v>0</v>
      </c>
      <c r="N29" s="67">
        <f t="shared" ref="N29" si="10">F29+J29</f>
        <v>0</v>
      </c>
      <c r="O29" s="67">
        <f t="shared" ref="O29" si="11">G29+K29</f>
        <v>0</v>
      </c>
      <c r="P29" s="367"/>
      <c r="Q29" s="96"/>
    </row>
    <row r="30" spans="1:17" ht="25.5" hidden="1" customHeight="1" x14ac:dyDescent="0.25">
      <c r="A30" s="680"/>
      <c r="B30" s="560" t="s">
        <v>335</v>
      </c>
      <c r="C30" s="562"/>
      <c r="D30" s="404"/>
      <c r="E30" s="65"/>
      <c r="F30" s="65"/>
      <c r="G30" s="65"/>
      <c r="H30" s="66">
        <f t="shared" si="7"/>
        <v>0</v>
      </c>
      <c r="I30" s="66"/>
      <c r="J30" s="66"/>
      <c r="K30" s="66"/>
      <c r="L30" s="67">
        <f t="shared" ref="L30" si="12">M30+O30</f>
        <v>0</v>
      </c>
      <c r="M30" s="67">
        <f t="shared" ref="M30" si="13">E30+I30</f>
        <v>0</v>
      </c>
      <c r="N30" s="67">
        <f t="shared" ref="N30" si="14">F30+J30</f>
        <v>0</v>
      </c>
      <c r="O30" s="67">
        <f t="shared" ref="O30" si="15">G30+K30</f>
        <v>0</v>
      </c>
      <c r="P30" s="367"/>
      <c r="Q30" s="96"/>
    </row>
    <row r="31" spans="1:17" ht="26.25" x14ac:dyDescent="0.25">
      <c r="A31" s="680"/>
      <c r="B31" s="467" t="s">
        <v>536</v>
      </c>
      <c r="C31" s="563" t="s">
        <v>49</v>
      </c>
      <c r="D31" s="564">
        <f>E31+G31</f>
        <v>24.7</v>
      </c>
      <c r="E31" s="65">
        <v>24.7</v>
      </c>
      <c r="F31" s="65">
        <v>24.3</v>
      </c>
      <c r="G31" s="404"/>
      <c r="H31" s="66">
        <f t="shared" si="7"/>
        <v>0</v>
      </c>
      <c r="I31" s="66"/>
      <c r="J31" s="66"/>
      <c r="K31" s="66"/>
      <c r="L31" s="67">
        <f t="shared" si="8"/>
        <v>24.7</v>
      </c>
      <c r="M31" s="67">
        <f t="shared" ref="M31" si="16">E31+I31</f>
        <v>24.7</v>
      </c>
      <c r="N31" s="67">
        <f t="shared" ref="N31" si="17">F31+J31</f>
        <v>24.3</v>
      </c>
      <c r="O31" s="67">
        <f t="shared" ref="O31" si="18">G31+K31</f>
        <v>0</v>
      </c>
      <c r="P31" s="322"/>
      <c r="Q31" s="96"/>
    </row>
    <row r="32" spans="1:17" ht="39" x14ac:dyDescent="0.25">
      <c r="A32" s="681"/>
      <c r="B32" s="261" t="s">
        <v>271</v>
      </c>
      <c r="C32" s="565" t="s">
        <v>22</v>
      </c>
      <c r="D32" s="165">
        <f t="shared" ref="D32" si="19">E32+G32</f>
        <v>10</v>
      </c>
      <c r="E32" s="65">
        <v>10</v>
      </c>
      <c r="F32" s="65"/>
      <c r="G32" s="404"/>
      <c r="H32" s="66">
        <f t="shared" si="7"/>
        <v>0</v>
      </c>
      <c r="I32" s="66"/>
      <c r="J32" s="66"/>
      <c r="K32" s="66"/>
      <c r="L32" s="67">
        <f t="shared" ref="L32" si="20">M32+O32</f>
        <v>10</v>
      </c>
      <c r="M32" s="67">
        <f t="shared" ref="M32" si="21">E32+I32</f>
        <v>10</v>
      </c>
      <c r="N32" s="67">
        <f t="shared" ref="N32" si="22">F32+J32</f>
        <v>0</v>
      </c>
      <c r="O32" s="67">
        <f t="shared" ref="O32" si="23">G32+K32</f>
        <v>0</v>
      </c>
      <c r="P32" s="322"/>
      <c r="Q32" s="96"/>
    </row>
    <row r="33" spans="1:17" ht="15" hidden="1" customHeight="1" x14ac:dyDescent="0.25">
      <c r="A33" s="39" t="s">
        <v>69</v>
      </c>
      <c r="B33" s="6" t="s">
        <v>7</v>
      </c>
      <c r="C33" s="558"/>
      <c r="D33" s="347">
        <f>E33+G33</f>
        <v>0</v>
      </c>
      <c r="E33" s="8">
        <f>E34+E35+E36</f>
        <v>0</v>
      </c>
      <c r="F33" s="8">
        <f>F34+F35+F36</f>
        <v>0</v>
      </c>
      <c r="G33" s="8">
        <f>G34+G35+G36</f>
        <v>0</v>
      </c>
      <c r="H33" s="174">
        <f>I33+K33</f>
        <v>0</v>
      </c>
      <c r="I33" s="9"/>
      <c r="J33" s="9"/>
      <c r="K33" s="9">
        <f>K34+K35+K36</f>
        <v>0</v>
      </c>
      <c r="L33" s="175">
        <f t="shared" ref="L33:L78" si="24">M33+O33</f>
        <v>0</v>
      </c>
      <c r="M33" s="11">
        <f>M34+M35+M36</f>
        <v>0</v>
      </c>
      <c r="N33" s="11">
        <f>N34+N35+N36</f>
        <v>0</v>
      </c>
      <c r="O33" s="11">
        <f>O34+O35+O36</f>
        <v>0</v>
      </c>
      <c r="P33" s="231"/>
      <c r="Q33" s="96"/>
    </row>
    <row r="34" spans="1:17" ht="15" hidden="1" customHeight="1" x14ac:dyDescent="0.25">
      <c r="A34" s="39"/>
      <c r="B34" s="669" t="s">
        <v>354</v>
      </c>
      <c r="C34" s="439" t="s">
        <v>9</v>
      </c>
      <c r="D34" s="16">
        <f t="shared" ref="D34:D78" si="25">E34+G34</f>
        <v>0</v>
      </c>
      <c r="E34" s="16"/>
      <c r="F34" s="16"/>
      <c r="G34" s="16"/>
      <c r="H34" s="166">
        <f t="shared" si="7"/>
        <v>0</v>
      </c>
      <c r="I34" s="10"/>
      <c r="J34" s="10"/>
      <c r="K34" s="201"/>
      <c r="L34" s="167">
        <f t="shared" si="24"/>
        <v>0</v>
      </c>
      <c r="M34" s="167">
        <f t="shared" ref="M34:O36" si="26">E34+I34</f>
        <v>0</v>
      </c>
      <c r="N34" s="167">
        <f t="shared" si="26"/>
        <v>0</v>
      </c>
      <c r="O34" s="167">
        <f t="shared" si="26"/>
        <v>0</v>
      </c>
      <c r="P34" s="367"/>
      <c r="Q34" s="96"/>
    </row>
    <row r="35" spans="1:17" ht="15" hidden="1" customHeight="1" x14ac:dyDescent="0.25">
      <c r="A35" s="39"/>
      <c r="B35" s="669"/>
      <c r="C35" s="439" t="s">
        <v>22</v>
      </c>
      <c r="D35" s="16">
        <f t="shared" si="25"/>
        <v>0</v>
      </c>
      <c r="E35" s="16"/>
      <c r="F35" s="16"/>
      <c r="G35" s="16"/>
      <c r="H35" s="166">
        <f t="shared" si="7"/>
        <v>0</v>
      </c>
      <c r="I35" s="10"/>
      <c r="J35" s="10"/>
      <c r="K35" s="201"/>
      <c r="L35" s="167">
        <f t="shared" si="24"/>
        <v>0</v>
      </c>
      <c r="M35" s="167">
        <f t="shared" si="26"/>
        <v>0</v>
      </c>
      <c r="N35" s="167">
        <f t="shared" si="26"/>
        <v>0</v>
      </c>
      <c r="O35" s="167">
        <f t="shared" si="26"/>
        <v>0</v>
      </c>
      <c r="P35" s="367"/>
      <c r="Q35" s="96"/>
    </row>
    <row r="36" spans="1:17" ht="15" hidden="1" customHeight="1" x14ac:dyDescent="0.25">
      <c r="A36" s="39"/>
      <c r="B36" s="670"/>
      <c r="C36" s="419">
        <v>10</v>
      </c>
      <c r="D36" s="16">
        <f t="shared" si="25"/>
        <v>0</v>
      </c>
      <c r="E36" s="16"/>
      <c r="F36" s="16"/>
      <c r="G36" s="16"/>
      <c r="H36" s="166">
        <f t="shared" si="7"/>
        <v>0</v>
      </c>
      <c r="I36" s="10"/>
      <c r="J36" s="10"/>
      <c r="K36" s="201"/>
      <c r="L36" s="167">
        <f t="shared" si="24"/>
        <v>0</v>
      </c>
      <c r="M36" s="167">
        <f t="shared" si="26"/>
        <v>0</v>
      </c>
      <c r="N36" s="167">
        <f t="shared" si="26"/>
        <v>0</v>
      </c>
      <c r="O36" s="167">
        <f t="shared" si="26"/>
        <v>0</v>
      </c>
      <c r="P36" s="367"/>
      <c r="Q36" s="96"/>
    </row>
    <row r="37" spans="1:17" ht="15" hidden="1" customHeight="1" x14ac:dyDescent="0.25">
      <c r="A37" s="32" t="s">
        <v>70</v>
      </c>
      <c r="B37" s="17" t="s">
        <v>10</v>
      </c>
      <c r="C37" s="439"/>
      <c r="D37" s="314">
        <f>E37+G37</f>
        <v>0</v>
      </c>
      <c r="E37" s="16">
        <f>E38+E39+E40</f>
        <v>0</v>
      </c>
      <c r="F37" s="16">
        <f>F38+F39+F40</f>
        <v>0</v>
      </c>
      <c r="G37" s="16">
        <f>G38+G39+G40</f>
        <v>0</v>
      </c>
      <c r="H37" s="166">
        <f t="shared" si="7"/>
        <v>0</v>
      </c>
      <c r="I37" s="10">
        <f>I38+I39+I40</f>
        <v>0</v>
      </c>
      <c r="J37" s="10">
        <f>J38+J39+J40</f>
        <v>0</v>
      </c>
      <c r="K37" s="10">
        <f>K38+K39+K40</f>
        <v>0</v>
      </c>
      <c r="L37" s="167">
        <f t="shared" si="24"/>
        <v>0</v>
      </c>
      <c r="M37" s="12">
        <f>M38+M39+M40</f>
        <v>0</v>
      </c>
      <c r="N37" s="12">
        <f>N38+N39+N40</f>
        <v>0</v>
      </c>
      <c r="O37" s="12">
        <f>O38+O39+O40</f>
        <v>0</v>
      </c>
      <c r="P37" s="231"/>
      <c r="Q37" s="96"/>
    </row>
    <row r="38" spans="1:17" ht="15" hidden="1" customHeight="1" x14ac:dyDescent="0.25">
      <c r="A38" s="39"/>
      <c r="B38" s="669" t="s">
        <v>354</v>
      </c>
      <c r="C38" s="439" t="s">
        <v>9</v>
      </c>
      <c r="D38" s="16">
        <f t="shared" si="25"/>
        <v>0</v>
      </c>
      <c r="E38" s="16"/>
      <c r="F38" s="16"/>
      <c r="G38" s="16"/>
      <c r="H38" s="166">
        <f t="shared" si="7"/>
        <v>0</v>
      </c>
      <c r="I38" s="10"/>
      <c r="J38" s="10"/>
      <c r="K38" s="201"/>
      <c r="L38" s="167">
        <f t="shared" si="24"/>
        <v>0</v>
      </c>
      <c r="M38" s="167">
        <f t="shared" ref="M38:O40" si="27">E38+I38</f>
        <v>0</v>
      </c>
      <c r="N38" s="167">
        <f t="shared" si="27"/>
        <v>0</v>
      </c>
      <c r="O38" s="167">
        <f t="shared" si="27"/>
        <v>0</v>
      </c>
      <c r="P38" s="367"/>
      <c r="Q38" s="96"/>
    </row>
    <row r="39" spans="1:17" ht="15" hidden="1" customHeight="1" x14ac:dyDescent="0.25">
      <c r="A39" s="39"/>
      <c r="B39" s="669"/>
      <c r="C39" s="439" t="s">
        <v>22</v>
      </c>
      <c r="D39" s="16">
        <f t="shared" si="25"/>
        <v>0</v>
      </c>
      <c r="E39" s="16"/>
      <c r="F39" s="16"/>
      <c r="G39" s="16"/>
      <c r="H39" s="166">
        <f t="shared" si="7"/>
        <v>0</v>
      </c>
      <c r="I39" s="10"/>
      <c r="J39" s="10"/>
      <c r="K39" s="201"/>
      <c r="L39" s="167">
        <f t="shared" si="24"/>
        <v>0</v>
      </c>
      <c r="M39" s="167">
        <f t="shared" si="27"/>
        <v>0</v>
      </c>
      <c r="N39" s="167">
        <f t="shared" si="27"/>
        <v>0</v>
      </c>
      <c r="O39" s="167">
        <f t="shared" si="27"/>
        <v>0</v>
      </c>
      <c r="P39" s="367"/>
      <c r="Q39" s="96"/>
    </row>
    <row r="40" spans="1:17" ht="15" hidden="1" customHeight="1" x14ac:dyDescent="0.25">
      <c r="A40" s="39"/>
      <c r="B40" s="670"/>
      <c r="C40" s="419">
        <v>10</v>
      </c>
      <c r="D40" s="16">
        <f t="shared" si="25"/>
        <v>0</v>
      </c>
      <c r="E40" s="16"/>
      <c r="F40" s="16"/>
      <c r="G40" s="16"/>
      <c r="H40" s="166">
        <f t="shared" si="7"/>
        <v>0</v>
      </c>
      <c r="I40" s="10"/>
      <c r="J40" s="10"/>
      <c r="K40" s="201"/>
      <c r="L40" s="167">
        <f t="shared" si="24"/>
        <v>0</v>
      </c>
      <c r="M40" s="167">
        <f t="shared" si="27"/>
        <v>0</v>
      </c>
      <c r="N40" s="167">
        <f t="shared" si="27"/>
        <v>0</v>
      </c>
      <c r="O40" s="167">
        <f t="shared" si="27"/>
        <v>0</v>
      </c>
      <c r="P40" s="367"/>
      <c r="Q40" s="96"/>
    </row>
    <row r="41" spans="1:17" ht="15" hidden="1" customHeight="1" x14ac:dyDescent="0.25">
      <c r="A41" s="32" t="s">
        <v>71</v>
      </c>
      <c r="B41" s="17" t="s">
        <v>11</v>
      </c>
      <c r="C41" s="439"/>
      <c r="D41" s="314">
        <f>E41+G41</f>
        <v>0</v>
      </c>
      <c r="E41" s="16">
        <f>E42+E44+E45+E43</f>
        <v>0</v>
      </c>
      <c r="F41" s="16">
        <f>F42+F44+F45+F43</f>
        <v>0</v>
      </c>
      <c r="G41" s="16">
        <f>G42+G44+G45</f>
        <v>0</v>
      </c>
      <c r="H41" s="166">
        <f t="shared" si="7"/>
        <v>0</v>
      </c>
      <c r="I41" s="10">
        <f>I42+I43+I44+I45</f>
        <v>0</v>
      </c>
      <c r="J41" s="10">
        <f>J42+J43+J44+J45</f>
        <v>0</v>
      </c>
      <c r="K41" s="10">
        <f>K42+K44+K45</f>
        <v>0</v>
      </c>
      <c r="L41" s="167">
        <f t="shared" si="24"/>
        <v>0</v>
      </c>
      <c r="M41" s="12">
        <f>M42+M43+M44+M45</f>
        <v>0</v>
      </c>
      <c r="N41" s="12">
        <f t="shared" ref="N41:O41" si="28">N42+N43+N44+N45</f>
        <v>0</v>
      </c>
      <c r="O41" s="12">
        <f t="shared" si="28"/>
        <v>0</v>
      </c>
      <c r="P41" s="231"/>
      <c r="Q41" s="96"/>
    </row>
    <row r="42" spans="1:17" ht="15" hidden="1" customHeight="1" x14ac:dyDescent="0.25">
      <c r="A42" s="39"/>
      <c r="B42" s="669" t="s">
        <v>354</v>
      </c>
      <c r="C42" s="439" t="s">
        <v>9</v>
      </c>
      <c r="D42" s="16">
        <f t="shared" si="25"/>
        <v>0</v>
      </c>
      <c r="E42" s="16"/>
      <c r="F42" s="16"/>
      <c r="G42" s="16"/>
      <c r="H42" s="166">
        <f t="shared" si="7"/>
        <v>0</v>
      </c>
      <c r="I42" s="10"/>
      <c r="J42" s="10"/>
      <c r="K42" s="201"/>
      <c r="L42" s="167">
        <f t="shared" si="24"/>
        <v>0</v>
      </c>
      <c r="M42" s="167">
        <f t="shared" ref="M42:O45" si="29">E42+I42</f>
        <v>0</v>
      </c>
      <c r="N42" s="167">
        <f t="shared" si="29"/>
        <v>0</v>
      </c>
      <c r="O42" s="167">
        <f t="shared" si="29"/>
        <v>0</v>
      </c>
      <c r="P42" s="367"/>
      <c r="Q42" s="96"/>
    </row>
    <row r="43" spans="1:17" ht="15" hidden="1" customHeight="1" x14ac:dyDescent="0.25">
      <c r="A43" s="39"/>
      <c r="B43" s="669"/>
      <c r="C43" s="439" t="s">
        <v>22</v>
      </c>
      <c r="D43" s="16">
        <f t="shared" si="25"/>
        <v>0</v>
      </c>
      <c r="E43" s="16"/>
      <c r="F43" s="16"/>
      <c r="G43" s="16"/>
      <c r="H43" s="166">
        <f t="shared" si="7"/>
        <v>0</v>
      </c>
      <c r="I43" s="10"/>
      <c r="J43" s="10"/>
      <c r="K43" s="201"/>
      <c r="L43" s="167">
        <f t="shared" si="24"/>
        <v>0</v>
      </c>
      <c r="M43" s="167">
        <f t="shared" si="29"/>
        <v>0</v>
      </c>
      <c r="N43" s="167">
        <f t="shared" si="29"/>
        <v>0</v>
      </c>
      <c r="O43" s="167"/>
      <c r="P43" s="367"/>
      <c r="Q43" s="96"/>
    </row>
    <row r="44" spans="1:17" ht="15" hidden="1" customHeight="1" x14ac:dyDescent="0.25">
      <c r="A44" s="39"/>
      <c r="B44" s="669"/>
      <c r="C44" s="436" t="s">
        <v>30</v>
      </c>
      <c r="D44" s="16">
        <f t="shared" si="25"/>
        <v>0</v>
      </c>
      <c r="E44" s="16"/>
      <c r="F44" s="16"/>
      <c r="G44" s="16"/>
      <c r="H44" s="166">
        <f t="shared" si="7"/>
        <v>0</v>
      </c>
      <c r="I44" s="10"/>
      <c r="J44" s="10"/>
      <c r="K44" s="201"/>
      <c r="L44" s="167">
        <f t="shared" si="24"/>
        <v>0</v>
      </c>
      <c r="M44" s="167">
        <f t="shared" si="29"/>
        <v>0</v>
      </c>
      <c r="N44" s="167">
        <f t="shared" si="29"/>
        <v>0</v>
      </c>
      <c r="O44" s="167">
        <f t="shared" si="29"/>
        <v>0</v>
      </c>
      <c r="P44" s="367"/>
      <c r="Q44" s="96"/>
    </row>
    <row r="45" spans="1:17" ht="15" hidden="1" customHeight="1" x14ac:dyDescent="0.25">
      <c r="A45" s="39"/>
      <c r="B45" s="670"/>
      <c r="C45" s="419">
        <v>10</v>
      </c>
      <c r="D45" s="16">
        <f t="shared" si="25"/>
        <v>0</v>
      </c>
      <c r="E45" s="16"/>
      <c r="F45" s="16"/>
      <c r="G45" s="16"/>
      <c r="H45" s="166">
        <f t="shared" si="7"/>
        <v>0</v>
      </c>
      <c r="I45" s="10"/>
      <c r="J45" s="10"/>
      <c r="K45" s="201"/>
      <c r="L45" s="167">
        <f t="shared" si="24"/>
        <v>0</v>
      </c>
      <c r="M45" s="167">
        <f t="shared" si="29"/>
        <v>0</v>
      </c>
      <c r="N45" s="167">
        <f t="shared" si="29"/>
        <v>0</v>
      </c>
      <c r="O45" s="167">
        <f t="shared" si="29"/>
        <v>0</v>
      </c>
      <c r="P45" s="367"/>
      <c r="Q45" s="96"/>
    </row>
    <row r="46" spans="1:17" ht="15" hidden="1" customHeight="1" x14ac:dyDescent="0.25">
      <c r="A46" s="32" t="s">
        <v>72</v>
      </c>
      <c r="B46" s="17" t="s">
        <v>12</v>
      </c>
      <c r="C46" s="439"/>
      <c r="D46" s="314">
        <f>E46+G46</f>
        <v>0</v>
      </c>
      <c r="E46" s="16">
        <f>E47+E48+E49</f>
        <v>0</v>
      </c>
      <c r="F46" s="16">
        <f>F47+F48+F49</f>
        <v>0</v>
      </c>
      <c r="G46" s="16">
        <f>G47+G48+G49</f>
        <v>0</v>
      </c>
      <c r="H46" s="166">
        <f t="shared" si="7"/>
        <v>0</v>
      </c>
      <c r="I46" s="10">
        <f>I47+I48+I49</f>
        <v>0</v>
      </c>
      <c r="J46" s="10">
        <f>J47+J48+J49</f>
        <v>0</v>
      </c>
      <c r="K46" s="10">
        <f>K47+K48+K49</f>
        <v>0</v>
      </c>
      <c r="L46" s="167">
        <f t="shared" si="24"/>
        <v>0</v>
      </c>
      <c r="M46" s="12">
        <f>M47+M48+M49</f>
        <v>0</v>
      </c>
      <c r="N46" s="12">
        <f>N47+N48+N49</f>
        <v>0</v>
      </c>
      <c r="O46" s="12">
        <f>O47+O48+O49</f>
        <v>0</v>
      </c>
      <c r="P46" s="231"/>
      <c r="Q46" s="96"/>
    </row>
    <row r="47" spans="1:17" ht="15" hidden="1" customHeight="1" x14ac:dyDescent="0.25">
      <c r="A47" s="39"/>
      <c r="B47" s="669" t="s">
        <v>354</v>
      </c>
      <c r="C47" s="439" t="s">
        <v>9</v>
      </c>
      <c r="D47" s="16">
        <f t="shared" si="25"/>
        <v>0</v>
      </c>
      <c r="E47" s="16"/>
      <c r="F47" s="16"/>
      <c r="G47" s="16"/>
      <c r="H47" s="166">
        <f t="shared" si="7"/>
        <v>0</v>
      </c>
      <c r="I47" s="10"/>
      <c r="J47" s="10"/>
      <c r="K47" s="201"/>
      <c r="L47" s="167">
        <f t="shared" si="24"/>
        <v>0</v>
      </c>
      <c r="M47" s="167">
        <f t="shared" ref="M47:O49" si="30">E47+I47</f>
        <v>0</v>
      </c>
      <c r="N47" s="167">
        <f t="shared" si="30"/>
        <v>0</v>
      </c>
      <c r="O47" s="167">
        <f t="shared" si="30"/>
        <v>0</v>
      </c>
      <c r="P47" s="367"/>
      <c r="Q47" s="96"/>
    </row>
    <row r="48" spans="1:17" ht="15" hidden="1" customHeight="1" x14ac:dyDescent="0.25">
      <c r="A48" s="39"/>
      <c r="B48" s="669"/>
      <c r="C48" s="439" t="s">
        <v>22</v>
      </c>
      <c r="D48" s="16">
        <f t="shared" si="25"/>
        <v>0</v>
      </c>
      <c r="E48" s="16"/>
      <c r="F48" s="16"/>
      <c r="G48" s="16"/>
      <c r="H48" s="166">
        <f t="shared" si="7"/>
        <v>0</v>
      </c>
      <c r="I48" s="10"/>
      <c r="J48" s="10"/>
      <c r="K48" s="201"/>
      <c r="L48" s="167">
        <f t="shared" si="24"/>
        <v>0</v>
      </c>
      <c r="M48" s="167">
        <f t="shared" si="30"/>
        <v>0</v>
      </c>
      <c r="N48" s="167">
        <f t="shared" si="30"/>
        <v>0</v>
      </c>
      <c r="O48" s="167">
        <f t="shared" si="30"/>
        <v>0</v>
      </c>
      <c r="P48" s="367"/>
      <c r="Q48" s="96"/>
    </row>
    <row r="49" spans="1:17" ht="15" hidden="1" customHeight="1" x14ac:dyDescent="0.25">
      <c r="A49" s="39"/>
      <c r="B49" s="670"/>
      <c r="C49" s="419">
        <v>10</v>
      </c>
      <c r="D49" s="16">
        <f t="shared" si="25"/>
        <v>0</v>
      </c>
      <c r="E49" s="16"/>
      <c r="F49" s="16"/>
      <c r="G49" s="16"/>
      <c r="H49" s="166">
        <f t="shared" si="7"/>
        <v>0</v>
      </c>
      <c r="I49" s="10"/>
      <c r="J49" s="10"/>
      <c r="K49" s="201"/>
      <c r="L49" s="167">
        <f t="shared" si="24"/>
        <v>0</v>
      </c>
      <c r="M49" s="167">
        <f t="shared" si="30"/>
        <v>0</v>
      </c>
      <c r="N49" s="167">
        <f t="shared" si="30"/>
        <v>0</v>
      </c>
      <c r="O49" s="167">
        <f t="shared" si="30"/>
        <v>0</v>
      </c>
      <c r="P49" s="367"/>
      <c r="Q49" s="96"/>
    </row>
    <row r="50" spans="1:17" ht="15" hidden="1" customHeight="1" x14ac:dyDescent="0.25">
      <c r="A50" s="32" t="s">
        <v>73</v>
      </c>
      <c r="B50" s="17" t="s">
        <v>13</v>
      </c>
      <c r="C50" s="439"/>
      <c r="D50" s="314">
        <f>E50+G50</f>
        <v>0</v>
      </c>
      <c r="E50" s="16">
        <f>E51+E52+E53</f>
        <v>0</v>
      </c>
      <c r="F50" s="16">
        <f>F51+F52+F53</f>
        <v>0</v>
      </c>
      <c r="G50" s="16">
        <f>G51+G52+G53</f>
        <v>0</v>
      </c>
      <c r="H50" s="166">
        <f t="shared" si="7"/>
        <v>0</v>
      </c>
      <c r="I50" s="10">
        <f>I51+I52+I53</f>
        <v>0</v>
      </c>
      <c r="J50" s="10">
        <f>J51+J52+J53</f>
        <v>0</v>
      </c>
      <c r="K50" s="10">
        <f>K51+K52+K53</f>
        <v>0</v>
      </c>
      <c r="L50" s="167">
        <f t="shared" si="24"/>
        <v>0</v>
      </c>
      <c r="M50" s="12">
        <f>M51+M52+M53</f>
        <v>0</v>
      </c>
      <c r="N50" s="12">
        <f>N51+N52+N53</f>
        <v>0</v>
      </c>
      <c r="O50" s="12">
        <f>O51+O52+O53</f>
        <v>0</v>
      </c>
      <c r="P50" s="231"/>
      <c r="Q50" s="96"/>
    </row>
    <row r="51" spans="1:17" ht="15" hidden="1" customHeight="1" x14ac:dyDescent="0.25">
      <c r="A51" s="39"/>
      <c r="B51" s="669" t="s">
        <v>354</v>
      </c>
      <c r="C51" s="439" t="s">
        <v>9</v>
      </c>
      <c r="D51" s="16">
        <f t="shared" si="25"/>
        <v>0</v>
      </c>
      <c r="E51" s="16"/>
      <c r="F51" s="16"/>
      <c r="G51" s="16"/>
      <c r="H51" s="166">
        <f t="shared" si="7"/>
        <v>0</v>
      </c>
      <c r="I51" s="10"/>
      <c r="J51" s="10"/>
      <c r="K51" s="201"/>
      <c r="L51" s="167">
        <f t="shared" si="24"/>
        <v>0</v>
      </c>
      <c r="M51" s="167">
        <f t="shared" ref="M51:O53" si="31">E51+I51</f>
        <v>0</v>
      </c>
      <c r="N51" s="167">
        <f t="shared" si="31"/>
        <v>0</v>
      </c>
      <c r="O51" s="167">
        <f t="shared" si="31"/>
        <v>0</v>
      </c>
      <c r="P51" s="367"/>
      <c r="Q51" s="96"/>
    </row>
    <row r="52" spans="1:17" ht="15" hidden="1" customHeight="1" x14ac:dyDescent="0.25">
      <c r="A52" s="39"/>
      <c r="B52" s="669"/>
      <c r="C52" s="439" t="s">
        <v>22</v>
      </c>
      <c r="D52" s="16">
        <f t="shared" si="25"/>
        <v>0</v>
      </c>
      <c r="E52" s="16"/>
      <c r="F52" s="16"/>
      <c r="G52" s="16"/>
      <c r="H52" s="166">
        <f t="shared" si="7"/>
        <v>0</v>
      </c>
      <c r="I52" s="10"/>
      <c r="J52" s="10"/>
      <c r="K52" s="201"/>
      <c r="L52" s="167">
        <f t="shared" si="24"/>
        <v>0</v>
      </c>
      <c r="M52" s="167">
        <f t="shared" si="31"/>
        <v>0</v>
      </c>
      <c r="N52" s="167">
        <f t="shared" si="31"/>
        <v>0</v>
      </c>
      <c r="O52" s="167">
        <f t="shared" si="31"/>
        <v>0</v>
      </c>
      <c r="P52" s="367"/>
      <c r="Q52" s="96"/>
    </row>
    <row r="53" spans="1:17" ht="15" hidden="1" customHeight="1" x14ac:dyDescent="0.25">
      <c r="A53" s="39"/>
      <c r="B53" s="670"/>
      <c r="C53" s="419">
        <v>10</v>
      </c>
      <c r="D53" s="16">
        <f t="shared" si="25"/>
        <v>0</v>
      </c>
      <c r="E53" s="16"/>
      <c r="F53" s="16"/>
      <c r="G53" s="16"/>
      <c r="H53" s="166">
        <f t="shared" si="7"/>
        <v>0</v>
      </c>
      <c r="I53" s="10"/>
      <c r="J53" s="10"/>
      <c r="K53" s="201"/>
      <c r="L53" s="167">
        <f t="shared" si="24"/>
        <v>0</v>
      </c>
      <c r="M53" s="167">
        <f t="shared" si="31"/>
        <v>0</v>
      </c>
      <c r="N53" s="167">
        <f t="shared" si="31"/>
        <v>0</v>
      </c>
      <c r="O53" s="167">
        <f t="shared" si="31"/>
        <v>0</v>
      </c>
      <c r="P53" s="367"/>
      <c r="Q53" s="96"/>
    </row>
    <row r="54" spans="1:17" ht="15" hidden="1" customHeight="1" x14ac:dyDescent="0.25">
      <c r="A54" s="32" t="s">
        <v>74</v>
      </c>
      <c r="B54" s="17" t="s">
        <v>14</v>
      </c>
      <c r="C54" s="439"/>
      <c r="D54" s="314">
        <f>E54+G54</f>
        <v>0</v>
      </c>
      <c r="E54" s="16">
        <f>E55+E56+E57</f>
        <v>0</v>
      </c>
      <c r="F54" s="16">
        <f>F55+F56+F57</f>
        <v>0</v>
      </c>
      <c r="G54" s="16">
        <f>G55+G56+G57</f>
        <v>0</v>
      </c>
      <c r="H54" s="166">
        <f>I54+K54</f>
        <v>0</v>
      </c>
      <c r="I54" s="10">
        <f>I55+I56+I57</f>
        <v>0</v>
      </c>
      <c r="J54" s="10">
        <f>J55+J56+J57</f>
        <v>0</v>
      </c>
      <c r="K54" s="10">
        <f>K55+K56+K57</f>
        <v>0</v>
      </c>
      <c r="L54" s="167">
        <f t="shared" si="24"/>
        <v>0</v>
      </c>
      <c r="M54" s="12">
        <f>M55+M56+M57</f>
        <v>0</v>
      </c>
      <c r="N54" s="12">
        <f>N55+N56+N57</f>
        <v>0</v>
      </c>
      <c r="O54" s="12">
        <f>O55+O56+O57</f>
        <v>0</v>
      </c>
      <c r="P54" s="231"/>
      <c r="Q54" s="96"/>
    </row>
    <row r="55" spans="1:17" ht="15" hidden="1" customHeight="1" x14ac:dyDescent="0.25">
      <c r="A55" s="39"/>
      <c r="B55" s="669" t="s">
        <v>354</v>
      </c>
      <c r="C55" s="439" t="s">
        <v>9</v>
      </c>
      <c r="D55" s="16">
        <f t="shared" si="25"/>
        <v>0</v>
      </c>
      <c r="E55" s="16"/>
      <c r="F55" s="16"/>
      <c r="G55" s="16"/>
      <c r="H55" s="166">
        <f t="shared" si="7"/>
        <v>0</v>
      </c>
      <c r="I55" s="10"/>
      <c r="J55" s="10"/>
      <c r="K55" s="201"/>
      <c r="L55" s="167">
        <f t="shared" si="24"/>
        <v>0</v>
      </c>
      <c r="M55" s="167">
        <f t="shared" ref="M55:O57" si="32">E55+I55</f>
        <v>0</v>
      </c>
      <c r="N55" s="167">
        <f t="shared" si="32"/>
        <v>0</v>
      </c>
      <c r="O55" s="167">
        <f t="shared" si="32"/>
        <v>0</v>
      </c>
      <c r="P55" s="367"/>
      <c r="Q55" s="96"/>
    </row>
    <row r="56" spans="1:17" ht="15" hidden="1" customHeight="1" x14ac:dyDescent="0.25">
      <c r="A56" s="39"/>
      <c r="B56" s="669"/>
      <c r="C56" s="439" t="s">
        <v>22</v>
      </c>
      <c r="D56" s="16">
        <f t="shared" si="25"/>
        <v>0</v>
      </c>
      <c r="E56" s="16"/>
      <c r="F56" s="16"/>
      <c r="G56" s="16"/>
      <c r="H56" s="166">
        <f t="shared" si="7"/>
        <v>0</v>
      </c>
      <c r="I56" s="10"/>
      <c r="J56" s="10"/>
      <c r="K56" s="201"/>
      <c r="L56" s="167">
        <f t="shared" si="24"/>
        <v>0</v>
      </c>
      <c r="M56" s="167">
        <f t="shared" si="32"/>
        <v>0</v>
      </c>
      <c r="N56" s="167">
        <f t="shared" si="32"/>
        <v>0</v>
      </c>
      <c r="O56" s="167">
        <f t="shared" si="32"/>
        <v>0</v>
      </c>
      <c r="P56" s="367"/>
      <c r="Q56" s="96"/>
    </row>
    <row r="57" spans="1:17" ht="15" hidden="1" customHeight="1" x14ac:dyDescent="0.25">
      <c r="A57" s="39"/>
      <c r="B57" s="670"/>
      <c r="C57" s="419">
        <v>10</v>
      </c>
      <c r="D57" s="16">
        <f t="shared" si="25"/>
        <v>0</v>
      </c>
      <c r="E57" s="16"/>
      <c r="F57" s="16"/>
      <c r="G57" s="16"/>
      <c r="H57" s="166">
        <f t="shared" si="7"/>
        <v>0</v>
      </c>
      <c r="I57" s="10"/>
      <c r="J57" s="10"/>
      <c r="K57" s="201"/>
      <c r="L57" s="167">
        <f t="shared" si="24"/>
        <v>0</v>
      </c>
      <c r="M57" s="167">
        <f t="shared" si="32"/>
        <v>0</v>
      </c>
      <c r="N57" s="167">
        <f t="shared" si="32"/>
        <v>0</v>
      </c>
      <c r="O57" s="167">
        <f t="shared" si="32"/>
        <v>0</v>
      </c>
      <c r="P57" s="367"/>
      <c r="Q57" s="96"/>
    </row>
    <row r="58" spans="1:17" ht="15" hidden="1" customHeight="1" x14ac:dyDescent="0.25">
      <c r="A58" s="32" t="s">
        <v>75</v>
      </c>
      <c r="B58" s="17" t="s">
        <v>15</v>
      </c>
      <c r="C58" s="439"/>
      <c r="D58" s="165">
        <f t="shared" si="25"/>
        <v>0</v>
      </c>
      <c r="E58" s="16">
        <f>E59+E60+E61</f>
        <v>0</v>
      </c>
      <c r="F58" s="16">
        <f>F59+F60+F61</f>
        <v>0</v>
      </c>
      <c r="G58" s="16">
        <f>G59+G60+G61</f>
        <v>0</v>
      </c>
      <c r="H58" s="166">
        <f>I58+K58</f>
        <v>0</v>
      </c>
      <c r="I58" s="10">
        <f>I59+I60+I61</f>
        <v>0</v>
      </c>
      <c r="J58" s="10">
        <f>J59+J60+J61</f>
        <v>0</v>
      </c>
      <c r="K58" s="10">
        <f>K59+K60+K61</f>
        <v>0</v>
      </c>
      <c r="L58" s="167">
        <f t="shared" si="24"/>
        <v>0</v>
      </c>
      <c r="M58" s="12">
        <f>M59+M60+M61</f>
        <v>0</v>
      </c>
      <c r="N58" s="12">
        <f>N59+N60+N61</f>
        <v>0</v>
      </c>
      <c r="O58" s="12">
        <f>O59+O60+O61</f>
        <v>0</v>
      </c>
      <c r="P58" s="231"/>
      <c r="Q58" s="96"/>
    </row>
    <row r="59" spans="1:17" ht="15" hidden="1" customHeight="1" x14ac:dyDescent="0.25">
      <c r="A59" s="39"/>
      <c r="B59" s="669" t="s">
        <v>354</v>
      </c>
      <c r="C59" s="439" t="s">
        <v>9</v>
      </c>
      <c r="D59" s="16">
        <f t="shared" si="25"/>
        <v>0</v>
      </c>
      <c r="E59" s="16"/>
      <c r="F59" s="16"/>
      <c r="G59" s="16"/>
      <c r="H59" s="166">
        <f t="shared" si="7"/>
        <v>0</v>
      </c>
      <c r="I59" s="10"/>
      <c r="J59" s="10"/>
      <c r="K59" s="201"/>
      <c r="L59" s="167">
        <f t="shared" si="24"/>
        <v>0</v>
      </c>
      <c r="M59" s="167">
        <f t="shared" ref="M59:O61" si="33">E59+I59</f>
        <v>0</v>
      </c>
      <c r="N59" s="167">
        <f t="shared" si="33"/>
        <v>0</v>
      </c>
      <c r="O59" s="167">
        <f t="shared" si="33"/>
        <v>0</v>
      </c>
      <c r="P59" s="367"/>
      <c r="Q59" s="96"/>
    </row>
    <row r="60" spans="1:17" ht="15" hidden="1" customHeight="1" x14ac:dyDescent="0.25">
      <c r="A60" s="39"/>
      <c r="B60" s="669"/>
      <c r="C60" s="439" t="s">
        <v>22</v>
      </c>
      <c r="D60" s="16">
        <f t="shared" si="25"/>
        <v>0</v>
      </c>
      <c r="E60" s="16"/>
      <c r="F60" s="16"/>
      <c r="G60" s="16"/>
      <c r="H60" s="166">
        <f t="shared" si="7"/>
        <v>0</v>
      </c>
      <c r="I60" s="10"/>
      <c r="J60" s="10"/>
      <c r="K60" s="201"/>
      <c r="L60" s="167">
        <f t="shared" si="24"/>
        <v>0</v>
      </c>
      <c r="M60" s="167">
        <f t="shared" si="33"/>
        <v>0</v>
      </c>
      <c r="N60" s="167">
        <f t="shared" si="33"/>
        <v>0</v>
      </c>
      <c r="O60" s="167">
        <f t="shared" si="33"/>
        <v>0</v>
      </c>
      <c r="P60" s="367"/>
      <c r="Q60" s="96"/>
    </row>
    <row r="61" spans="1:17" ht="15" hidden="1" customHeight="1" x14ac:dyDescent="0.25">
      <c r="A61" s="39"/>
      <c r="B61" s="670"/>
      <c r="C61" s="419">
        <v>10</v>
      </c>
      <c r="D61" s="16">
        <f t="shared" si="25"/>
        <v>0</v>
      </c>
      <c r="E61" s="16"/>
      <c r="F61" s="16"/>
      <c r="G61" s="16"/>
      <c r="H61" s="166">
        <f t="shared" si="7"/>
        <v>0</v>
      </c>
      <c r="I61" s="10"/>
      <c r="J61" s="10"/>
      <c r="K61" s="201"/>
      <c r="L61" s="167">
        <f t="shared" si="24"/>
        <v>0</v>
      </c>
      <c r="M61" s="167">
        <f t="shared" si="33"/>
        <v>0</v>
      </c>
      <c r="N61" s="167">
        <f t="shared" si="33"/>
        <v>0</v>
      </c>
      <c r="O61" s="167">
        <f t="shared" si="33"/>
        <v>0</v>
      </c>
      <c r="P61" s="367"/>
      <c r="Q61" s="96"/>
    </row>
    <row r="62" spans="1:17" ht="15" hidden="1" customHeight="1" x14ac:dyDescent="0.25">
      <c r="A62" s="32" t="s">
        <v>76</v>
      </c>
      <c r="B62" s="17" t="s">
        <v>16</v>
      </c>
      <c r="C62" s="439"/>
      <c r="D62" s="314">
        <f>E62+G62</f>
        <v>0</v>
      </c>
      <c r="E62" s="16">
        <f>E63+E64+E65</f>
        <v>0</v>
      </c>
      <c r="F62" s="16">
        <f>F63+F64+F65</f>
        <v>0</v>
      </c>
      <c r="G62" s="16">
        <f>G63+G64+G65</f>
        <v>0</v>
      </c>
      <c r="H62" s="166">
        <f>I62+K62</f>
        <v>0</v>
      </c>
      <c r="I62" s="10">
        <f>I63+I64+I65</f>
        <v>0</v>
      </c>
      <c r="J62" s="10">
        <f>J63+J64+J65</f>
        <v>0</v>
      </c>
      <c r="K62" s="10">
        <f>K63+K64+K65</f>
        <v>0</v>
      </c>
      <c r="L62" s="167">
        <f t="shared" si="24"/>
        <v>0</v>
      </c>
      <c r="M62" s="12">
        <f>M63+M64+M65</f>
        <v>0</v>
      </c>
      <c r="N62" s="12">
        <f>N63+N64+N65</f>
        <v>0</v>
      </c>
      <c r="O62" s="12">
        <f>O63+O64+O65</f>
        <v>0</v>
      </c>
      <c r="P62" s="231"/>
      <c r="Q62" s="96"/>
    </row>
    <row r="63" spans="1:17" ht="15" hidden="1" customHeight="1" x14ac:dyDescent="0.25">
      <c r="A63" s="39"/>
      <c r="B63" s="669" t="s">
        <v>354</v>
      </c>
      <c r="C63" s="439" t="s">
        <v>9</v>
      </c>
      <c r="D63" s="16">
        <f t="shared" si="25"/>
        <v>0</v>
      </c>
      <c r="E63" s="16"/>
      <c r="F63" s="16"/>
      <c r="G63" s="16"/>
      <c r="H63" s="166">
        <f t="shared" si="7"/>
        <v>0</v>
      </c>
      <c r="I63" s="10"/>
      <c r="J63" s="10"/>
      <c r="K63" s="201"/>
      <c r="L63" s="167">
        <f t="shared" si="24"/>
        <v>0</v>
      </c>
      <c r="M63" s="167">
        <f t="shared" ref="M63:O65" si="34">E63+I63</f>
        <v>0</v>
      </c>
      <c r="N63" s="167">
        <f t="shared" si="34"/>
        <v>0</v>
      </c>
      <c r="O63" s="167">
        <f t="shared" si="34"/>
        <v>0</v>
      </c>
      <c r="P63" s="367"/>
      <c r="Q63" s="96"/>
    </row>
    <row r="64" spans="1:17" ht="15" hidden="1" customHeight="1" x14ac:dyDescent="0.25">
      <c r="A64" s="39"/>
      <c r="B64" s="669"/>
      <c r="C64" s="439" t="s">
        <v>22</v>
      </c>
      <c r="D64" s="16">
        <f t="shared" si="25"/>
        <v>0</v>
      </c>
      <c r="E64" s="16"/>
      <c r="F64" s="16"/>
      <c r="G64" s="16"/>
      <c r="H64" s="166">
        <f t="shared" si="7"/>
        <v>0</v>
      </c>
      <c r="I64" s="10"/>
      <c r="J64" s="10"/>
      <c r="K64" s="201"/>
      <c r="L64" s="167">
        <f t="shared" si="24"/>
        <v>0</v>
      </c>
      <c r="M64" s="167">
        <f t="shared" si="34"/>
        <v>0</v>
      </c>
      <c r="N64" s="167">
        <f t="shared" si="34"/>
        <v>0</v>
      </c>
      <c r="O64" s="167">
        <f t="shared" si="34"/>
        <v>0</v>
      </c>
      <c r="P64" s="367"/>
      <c r="Q64" s="96"/>
    </row>
    <row r="65" spans="1:18" ht="15" hidden="1" customHeight="1" x14ac:dyDescent="0.25">
      <c r="A65" s="39"/>
      <c r="B65" s="670"/>
      <c r="C65" s="419">
        <v>10</v>
      </c>
      <c r="D65" s="16">
        <f t="shared" si="25"/>
        <v>0</v>
      </c>
      <c r="E65" s="16"/>
      <c r="F65" s="16"/>
      <c r="G65" s="16"/>
      <c r="H65" s="166">
        <f t="shared" si="7"/>
        <v>0</v>
      </c>
      <c r="I65" s="10"/>
      <c r="J65" s="10"/>
      <c r="K65" s="201"/>
      <c r="L65" s="167">
        <f t="shared" si="24"/>
        <v>0</v>
      </c>
      <c r="M65" s="167">
        <f t="shared" si="34"/>
        <v>0</v>
      </c>
      <c r="N65" s="167">
        <f t="shared" si="34"/>
        <v>0</v>
      </c>
      <c r="O65" s="167">
        <f t="shared" si="34"/>
        <v>0</v>
      </c>
      <c r="P65" s="367"/>
      <c r="Q65" s="96"/>
    </row>
    <row r="66" spans="1:18" ht="15" hidden="1" customHeight="1" x14ac:dyDescent="0.25">
      <c r="A66" s="32" t="s">
        <v>77</v>
      </c>
      <c r="B66" s="17" t="s">
        <v>17</v>
      </c>
      <c r="C66" s="439"/>
      <c r="D66" s="314">
        <f>E66+G66</f>
        <v>0</v>
      </c>
      <c r="E66" s="16">
        <f>E67+E68+E69</f>
        <v>0</v>
      </c>
      <c r="F66" s="16">
        <f>F67+F68+F69</f>
        <v>0</v>
      </c>
      <c r="G66" s="16">
        <f>G67+G68+G69</f>
        <v>0</v>
      </c>
      <c r="H66" s="166">
        <f>I66+K66</f>
        <v>0</v>
      </c>
      <c r="I66" s="10">
        <f>I67+I68+I69</f>
        <v>0</v>
      </c>
      <c r="J66" s="10">
        <f>J67+J68+J69</f>
        <v>0</v>
      </c>
      <c r="K66" s="10">
        <f>K67+K68+K69</f>
        <v>0</v>
      </c>
      <c r="L66" s="167">
        <f t="shared" si="24"/>
        <v>0</v>
      </c>
      <c r="M66" s="12">
        <f>M67+M68+M69</f>
        <v>0</v>
      </c>
      <c r="N66" s="12">
        <f>N67+N68+N69</f>
        <v>0</v>
      </c>
      <c r="O66" s="12">
        <f>O67+O68+O69</f>
        <v>0</v>
      </c>
      <c r="P66" s="231"/>
      <c r="Q66" s="96"/>
    </row>
    <row r="67" spans="1:18" ht="15" hidden="1" customHeight="1" x14ac:dyDescent="0.25">
      <c r="A67" s="39"/>
      <c r="B67" s="669" t="s">
        <v>354</v>
      </c>
      <c r="C67" s="439" t="s">
        <v>9</v>
      </c>
      <c r="D67" s="16">
        <f t="shared" si="25"/>
        <v>0</v>
      </c>
      <c r="E67" s="16"/>
      <c r="F67" s="16"/>
      <c r="G67" s="16"/>
      <c r="H67" s="166">
        <f t="shared" si="7"/>
        <v>0</v>
      </c>
      <c r="I67" s="10"/>
      <c r="J67" s="10"/>
      <c r="K67" s="201"/>
      <c r="L67" s="167">
        <f t="shared" si="24"/>
        <v>0</v>
      </c>
      <c r="M67" s="167">
        <f t="shared" ref="M67:O69" si="35">E67+I67</f>
        <v>0</v>
      </c>
      <c r="N67" s="167">
        <f t="shared" si="35"/>
        <v>0</v>
      </c>
      <c r="O67" s="167">
        <f t="shared" si="35"/>
        <v>0</v>
      </c>
      <c r="P67" s="367"/>
      <c r="Q67" s="96"/>
    </row>
    <row r="68" spans="1:18" ht="15" hidden="1" customHeight="1" x14ac:dyDescent="0.25">
      <c r="A68" s="39"/>
      <c r="B68" s="669"/>
      <c r="C68" s="439" t="s">
        <v>22</v>
      </c>
      <c r="D68" s="16">
        <f t="shared" si="25"/>
        <v>0</v>
      </c>
      <c r="E68" s="16"/>
      <c r="F68" s="16"/>
      <c r="G68" s="16"/>
      <c r="H68" s="166">
        <f t="shared" si="7"/>
        <v>0</v>
      </c>
      <c r="I68" s="10"/>
      <c r="J68" s="10"/>
      <c r="K68" s="201"/>
      <c r="L68" s="167">
        <f t="shared" si="24"/>
        <v>0</v>
      </c>
      <c r="M68" s="167">
        <f t="shared" si="35"/>
        <v>0</v>
      </c>
      <c r="N68" s="167">
        <f t="shared" si="35"/>
        <v>0</v>
      </c>
      <c r="O68" s="167">
        <f t="shared" si="35"/>
        <v>0</v>
      </c>
      <c r="P68" s="367"/>
      <c r="Q68" s="96"/>
    </row>
    <row r="69" spans="1:18" ht="15" hidden="1" customHeight="1" x14ac:dyDescent="0.25">
      <c r="A69" s="39"/>
      <c r="B69" s="670"/>
      <c r="C69" s="419">
        <v>10</v>
      </c>
      <c r="D69" s="16">
        <f t="shared" si="25"/>
        <v>0</v>
      </c>
      <c r="E69" s="16"/>
      <c r="F69" s="16"/>
      <c r="G69" s="16"/>
      <c r="H69" s="166">
        <f t="shared" si="7"/>
        <v>0</v>
      </c>
      <c r="I69" s="10"/>
      <c r="J69" s="10"/>
      <c r="K69" s="201"/>
      <c r="L69" s="167">
        <f t="shared" si="24"/>
        <v>0</v>
      </c>
      <c r="M69" s="167">
        <f t="shared" si="35"/>
        <v>0</v>
      </c>
      <c r="N69" s="167">
        <f t="shared" si="35"/>
        <v>0</v>
      </c>
      <c r="O69" s="167">
        <f t="shared" si="35"/>
        <v>0</v>
      </c>
      <c r="P69" s="367"/>
      <c r="Q69" s="96"/>
    </row>
    <row r="70" spans="1:18" ht="15" hidden="1" customHeight="1" x14ac:dyDescent="0.25">
      <c r="A70" s="32" t="s">
        <v>78</v>
      </c>
      <c r="B70" s="17" t="s">
        <v>18</v>
      </c>
      <c r="C70" s="439"/>
      <c r="D70" s="314">
        <f>E70+G70</f>
        <v>0</v>
      </c>
      <c r="E70" s="16">
        <f>E71+E72+E73</f>
        <v>0</v>
      </c>
      <c r="F70" s="16">
        <f>F71+F72+F73</f>
        <v>0</v>
      </c>
      <c r="G70" s="16">
        <f>G71+G72+G73</f>
        <v>0</v>
      </c>
      <c r="H70" s="166">
        <f>I70+K70</f>
        <v>0</v>
      </c>
      <c r="I70" s="10">
        <f>I71+I72+I73</f>
        <v>0</v>
      </c>
      <c r="J70" s="10">
        <f>J71+J72+J73</f>
        <v>0</v>
      </c>
      <c r="K70" s="10">
        <f>K71+K72+K73</f>
        <v>0</v>
      </c>
      <c r="L70" s="167">
        <f t="shared" si="24"/>
        <v>0</v>
      </c>
      <c r="M70" s="12">
        <f>M71+M72+M73</f>
        <v>0</v>
      </c>
      <c r="N70" s="12">
        <f>N71+N72+N73</f>
        <v>0</v>
      </c>
      <c r="O70" s="12">
        <f>O71+O72+O73</f>
        <v>0</v>
      </c>
      <c r="P70" s="231"/>
      <c r="Q70" s="96"/>
    </row>
    <row r="71" spans="1:18" ht="15" hidden="1" customHeight="1" x14ac:dyDescent="0.25">
      <c r="A71" s="39"/>
      <c r="B71" s="669" t="s">
        <v>354</v>
      </c>
      <c r="C71" s="439" t="s">
        <v>9</v>
      </c>
      <c r="D71" s="16">
        <f t="shared" si="25"/>
        <v>0</v>
      </c>
      <c r="E71" s="16"/>
      <c r="F71" s="16"/>
      <c r="G71" s="16"/>
      <c r="H71" s="166">
        <f t="shared" si="7"/>
        <v>0</v>
      </c>
      <c r="I71" s="10"/>
      <c r="J71" s="10"/>
      <c r="K71" s="201"/>
      <c r="L71" s="167">
        <f t="shared" si="24"/>
        <v>0</v>
      </c>
      <c r="M71" s="167">
        <f t="shared" ref="M71:O73" si="36">E71+I71</f>
        <v>0</v>
      </c>
      <c r="N71" s="167">
        <f t="shared" si="36"/>
        <v>0</v>
      </c>
      <c r="O71" s="167">
        <f t="shared" si="36"/>
        <v>0</v>
      </c>
      <c r="P71" s="367"/>
      <c r="Q71" s="96"/>
    </row>
    <row r="72" spans="1:18" ht="15" hidden="1" customHeight="1" x14ac:dyDescent="0.25">
      <c r="A72" s="39"/>
      <c r="B72" s="669"/>
      <c r="C72" s="439" t="s">
        <v>22</v>
      </c>
      <c r="D72" s="16">
        <f t="shared" si="25"/>
        <v>0</v>
      </c>
      <c r="E72" s="16"/>
      <c r="F72" s="16"/>
      <c r="G72" s="16"/>
      <c r="H72" s="166">
        <f t="shared" si="7"/>
        <v>0</v>
      </c>
      <c r="I72" s="10"/>
      <c r="J72" s="10"/>
      <c r="K72" s="201"/>
      <c r="L72" s="167">
        <f t="shared" si="24"/>
        <v>0</v>
      </c>
      <c r="M72" s="167">
        <f t="shared" si="36"/>
        <v>0</v>
      </c>
      <c r="N72" s="167">
        <f t="shared" si="36"/>
        <v>0</v>
      </c>
      <c r="O72" s="167">
        <f t="shared" si="36"/>
        <v>0</v>
      </c>
      <c r="P72" s="367"/>
      <c r="Q72" s="96"/>
    </row>
    <row r="73" spans="1:18" ht="15" hidden="1" customHeight="1" x14ac:dyDescent="0.25">
      <c r="A73" s="39"/>
      <c r="B73" s="670"/>
      <c r="C73" s="419">
        <v>10</v>
      </c>
      <c r="D73" s="16">
        <f t="shared" si="25"/>
        <v>0</v>
      </c>
      <c r="E73" s="16"/>
      <c r="F73" s="16"/>
      <c r="G73" s="16"/>
      <c r="H73" s="166">
        <f t="shared" si="7"/>
        <v>0</v>
      </c>
      <c r="I73" s="10"/>
      <c r="J73" s="10"/>
      <c r="K73" s="201"/>
      <c r="L73" s="167">
        <f t="shared" si="24"/>
        <v>0</v>
      </c>
      <c r="M73" s="167">
        <f t="shared" si="36"/>
        <v>0</v>
      </c>
      <c r="N73" s="167">
        <f t="shared" si="36"/>
        <v>0</v>
      </c>
      <c r="O73" s="167">
        <f t="shared" si="36"/>
        <v>0</v>
      </c>
      <c r="P73" s="367"/>
      <c r="Q73" s="96"/>
    </row>
    <row r="74" spans="1:18" ht="15" hidden="1" customHeight="1" x14ac:dyDescent="0.25">
      <c r="A74" s="32" t="s">
        <v>79</v>
      </c>
      <c r="B74" s="17" t="s">
        <v>19</v>
      </c>
      <c r="C74" s="439"/>
      <c r="D74" s="314">
        <f>E74+G74</f>
        <v>0</v>
      </c>
      <c r="E74" s="16">
        <f>E75+E76+E77</f>
        <v>0</v>
      </c>
      <c r="F74" s="16">
        <f>F75+F76+F77</f>
        <v>0</v>
      </c>
      <c r="G74" s="16">
        <f>G75+G76+G77</f>
        <v>0</v>
      </c>
      <c r="H74" s="166">
        <f>I74+K74</f>
        <v>0</v>
      </c>
      <c r="I74" s="10">
        <f>I75+I76+I77</f>
        <v>0</v>
      </c>
      <c r="J74" s="10">
        <f>J75+J76+J77</f>
        <v>0</v>
      </c>
      <c r="K74" s="10">
        <f>K75+K76+K77</f>
        <v>0</v>
      </c>
      <c r="L74" s="167">
        <f t="shared" si="24"/>
        <v>0</v>
      </c>
      <c r="M74" s="12">
        <f>M75+M76+M77</f>
        <v>0</v>
      </c>
      <c r="N74" s="12">
        <f>N75+N76+N77</f>
        <v>0</v>
      </c>
      <c r="O74" s="12">
        <f>O75+O76+O77</f>
        <v>0</v>
      </c>
      <c r="P74" s="231"/>
      <c r="Q74" s="96"/>
    </row>
    <row r="75" spans="1:18" ht="15" hidden="1" customHeight="1" x14ac:dyDescent="0.25">
      <c r="A75" s="39"/>
      <c r="B75" s="669" t="s">
        <v>354</v>
      </c>
      <c r="C75" s="439" t="s">
        <v>9</v>
      </c>
      <c r="D75" s="16">
        <f t="shared" si="25"/>
        <v>0</v>
      </c>
      <c r="E75" s="16"/>
      <c r="F75" s="16"/>
      <c r="G75" s="16"/>
      <c r="H75" s="166">
        <f>I75+K75</f>
        <v>0</v>
      </c>
      <c r="I75" s="10"/>
      <c r="J75" s="10"/>
      <c r="K75" s="201"/>
      <c r="L75" s="167">
        <f t="shared" si="24"/>
        <v>0</v>
      </c>
      <c r="M75" s="167">
        <f t="shared" ref="M75:O77" si="37">E75+I75</f>
        <v>0</v>
      </c>
      <c r="N75" s="167">
        <f t="shared" si="37"/>
        <v>0</v>
      </c>
      <c r="O75" s="167">
        <f t="shared" si="37"/>
        <v>0</v>
      </c>
      <c r="P75" s="367"/>
      <c r="Q75" s="96"/>
    </row>
    <row r="76" spans="1:18" ht="15" hidden="1" customHeight="1" x14ac:dyDescent="0.25">
      <c r="A76" s="39"/>
      <c r="B76" s="669"/>
      <c r="C76" s="439" t="s">
        <v>31</v>
      </c>
      <c r="D76" s="16">
        <f t="shared" si="25"/>
        <v>0</v>
      </c>
      <c r="E76" s="16"/>
      <c r="F76" s="16"/>
      <c r="G76" s="16"/>
      <c r="H76" s="166">
        <f>I76+K76</f>
        <v>0</v>
      </c>
      <c r="I76" s="10"/>
      <c r="J76" s="10"/>
      <c r="K76" s="201"/>
      <c r="L76" s="167">
        <f t="shared" si="24"/>
        <v>0</v>
      </c>
      <c r="M76" s="167">
        <f t="shared" si="37"/>
        <v>0</v>
      </c>
      <c r="N76" s="167">
        <f t="shared" si="37"/>
        <v>0</v>
      </c>
      <c r="O76" s="167">
        <f t="shared" si="37"/>
        <v>0</v>
      </c>
      <c r="P76" s="367"/>
      <c r="Q76" s="96"/>
    </row>
    <row r="77" spans="1:18" ht="15" hidden="1" customHeight="1" x14ac:dyDescent="0.25">
      <c r="A77" s="39"/>
      <c r="B77" s="670"/>
      <c r="C77" s="439" t="s">
        <v>22</v>
      </c>
      <c r="D77" s="16">
        <f t="shared" si="25"/>
        <v>0</v>
      </c>
      <c r="E77" s="16"/>
      <c r="F77" s="16"/>
      <c r="G77" s="16"/>
      <c r="H77" s="166">
        <f>I77+K77</f>
        <v>0</v>
      </c>
      <c r="I77" s="10"/>
      <c r="J77" s="10"/>
      <c r="K77" s="201"/>
      <c r="L77" s="167">
        <f t="shared" si="24"/>
        <v>0</v>
      </c>
      <c r="M77" s="167">
        <f t="shared" si="37"/>
        <v>0</v>
      </c>
      <c r="N77" s="167">
        <f t="shared" si="37"/>
        <v>0</v>
      </c>
      <c r="O77" s="167">
        <f t="shared" si="37"/>
        <v>0</v>
      </c>
      <c r="P77" s="367"/>
      <c r="Q77" s="96"/>
    </row>
    <row r="78" spans="1:18" x14ac:dyDescent="0.25">
      <c r="A78" s="20" t="s">
        <v>69</v>
      </c>
      <c r="B78" s="85" t="s">
        <v>166</v>
      </c>
      <c r="C78" s="440"/>
      <c r="D78" s="21">
        <f t="shared" si="25"/>
        <v>34.700000000000003</v>
      </c>
      <c r="E78" s="21">
        <f>E26+E33+E37+E41+E46+E50+E54+E58+E62+E66+E70+E74</f>
        <v>34.700000000000003</v>
      </c>
      <c r="F78" s="21">
        <f>F26+F33+F37+F41+F46+F50+F54+F58+F62+F66+F70+F74</f>
        <v>24.3</v>
      </c>
      <c r="G78" s="21">
        <f>G26+G33+G37+G41+G46+G50+G54+G58+G62+G66+G70+G74</f>
        <v>0</v>
      </c>
      <c r="H78" s="21">
        <f>I78+K78</f>
        <v>0</v>
      </c>
      <c r="I78" s="21">
        <f>I26+I33+I37+I41+I46+I50+I54+I58+I62+I66+I70+I74</f>
        <v>0</v>
      </c>
      <c r="J78" s="21">
        <f>J26+J33+J37+J41+J46+J50+J54+J58+J62+J66+J70+J74</f>
        <v>0</v>
      </c>
      <c r="K78" s="21">
        <f>K26+K33+K37+K41+K46+K50+K54+K58+K62+K66+K70+K74</f>
        <v>0</v>
      </c>
      <c r="L78" s="21">
        <f t="shared" si="24"/>
        <v>34.700000000000003</v>
      </c>
      <c r="M78" s="21">
        <f>M26+M33+M37+M41+M46+M50+M54+M58+M62+M66+M70+M74</f>
        <v>34.700000000000003</v>
      </c>
      <c r="N78" s="21">
        <f>N26+N33+N37+N41+N46+N50+N54+N58+N62+N66+N70+N74</f>
        <v>24.3</v>
      </c>
      <c r="O78" s="21">
        <f>O26+O33+O37+O41+O46+O50+O54+O58+O62+O66+O70+O74</f>
        <v>0</v>
      </c>
      <c r="P78" s="368"/>
      <c r="Q78" s="200"/>
      <c r="R78" s="96"/>
    </row>
    <row r="79" spans="1:18" ht="15" customHeight="1" x14ac:dyDescent="0.25">
      <c r="A79" s="32" t="s">
        <v>70</v>
      </c>
      <c r="B79" s="662" t="s">
        <v>57</v>
      </c>
      <c r="C79" s="663"/>
      <c r="D79" s="663"/>
      <c r="E79" s="663"/>
      <c r="F79" s="663"/>
      <c r="G79" s="663"/>
      <c r="H79" s="663"/>
      <c r="I79" s="663"/>
      <c r="J79" s="663"/>
      <c r="K79" s="663"/>
      <c r="L79" s="663"/>
      <c r="M79" s="663"/>
      <c r="N79" s="663"/>
      <c r="O79" s="675"/>
      <c r="P79" s="354"/>
    </row>
    <row r="80" spans="1:18" x14ac:dyDescent="0.25">
      <c r="A80" s="32" t="s">
        <v>71</v>
      </c>
      <c r="B80" s="35" t="s">
        <v>20</v>
      </c>
      <c r="C80" s="521"/>
      <c r="D80" s="165">
        <f>E80+G80</f>
        <v>5503.3</v>
      </c>
      <c r="E80" s="216">
        <f>E82+E83+E84+E85+E86+E87+E88+E89+E90</f>
        <v>583.4</v>
      </c>
      <c r="F80" s="165">
        <f t="shared" ref="F80:G80" si="38">F82+F83+F84+F85+F86+F87+F88+F89+F90</f>
        <v>7.8000000000000007</v>
      </c>
      <c r="G80" s="165">
        <f t="shared" si="38"/>
        <v>4919.9000000000005</v>
      </c>
      <c r="H80" s="166">
        <f t="shared" ref="H80" si="39">I80+K80</f>
        <v>546.20000000000005</v>
      </c>
      <c r="I80" s="166">
        <f>I82+I83+I84+I85+I86+I87+I88+I89+I90</f>
        <v>0</v>
      </c>
      <c r="J80" s="166">
        <f t="shared" ref="J80:K80" si="40">J82+J83+J84+J85+J86+J87+J88+J89+J90</f>
        <v>0</v>
      </c>
      <c r="K80" s="166">
        <f t="shared" si="40"/>
        <v>546.20000000000005</v>
      </c>
      <c r="L80" s="412">
        <f t="shared" ref="L80" si="41">M80+O80</f>
        <v>6049.5000000000009</v>
      </c>
      <c r="M80" s="412">
        <f>M82+M83+M84+M85+M86+M87+M88+M89+M90</f>
        <v>583.4</v>
      </c>
      <c r="N80" s="412">
        <f t="shared" ref="N80:O80" si="42">N82+N83+N84+N85+N86+N87+N88+N89+N90</f>
        <v>7.8000000000000007</v>
      </c>
      <c r="O80" s="412">
        <f t="shared" si="42"/>
        <v>5466.1000000000013</v>
      </c>
      <c r="P80" s="367"/>
    </row>
    <row r="81" spans="1:16" ht="21" customHeight="1" x14ac:dyDescent="0.25">
      <c r="A81" s="39"/>
      <c r="B81" s="156" t="s">
        <v>185</v>
      </c>
      <c r="C81" s="534"/>
      <c r="D81" s="168">
        <f t="shared" ref="D81:D90" si="43">E81+G81</f>
        <v>0</v>
      </c>
      <c r="E81" s="217"/>
      <c r="F81" s="168"/>
      <c r="G81" s="168"/>
      <c r="H81" s="169"/>
      <c r="I81" s="169"/>
      <c r="J81" s="169"/>
      <c r="K81" s="169"/>
      <c r="L81" s="377"/>
      <c r="M81" s="377"/>
      <c r="N81" s="377"/>
      <c r="O81" s="377"/>
      <c r="P81" s="367"/>
    </row>
    <row r="82" spans="1:16" ht="21" customHeight="1" x14ac:dyDescent="0.25">
      <c r="A82" s="39" t="s">
        <v>165</v>
      </c>
      <c r="B82" s="664" t="s">
        <v>271</v>
      </c>
      <c r="C82" s="503" t="s">
        <v>25</v>
      </c>
      <c r="D82" s="173">
        <f t="shared" si="43"/>
        <v>4198.7</v>
      </c>
      <c r="E82" s="168">
        <v>524.4</v>
      </c>
      <c r="F82" s="168"/>
      <c r="G82" s="168">
        <v>3674.3</v>
      </c>
      <c r="H82" s="169">
        <f t="shared" ref="H82:H90" si="44">I82+K82</f>
        <v>546.20000000000005</v>
      </c>
      <c r="I82" s="169"/>
      <c r="J82" s="169"/>
      <c r="K82" s="169">
        <v>546.20000000000005</v>
      </c>
      <c r="L82" s="170">
        <f t="shared" ref="L82:L90" si="45">M82+O82</f>
        <v>4744.8999999999996</v>
      </c>
      <c r="M82" s="170">
        <f t="shared" ref="M82:O85" si="46">E82+I82</f>
        <v>524.4</v>
      </c>
      <c r="N82" s="170">
        <f t="shared" si="46"/>
        <v>0</v>
      </c>
      <c r="O82" s="170">
        <f t="shared" si="46"/>
        <v>4220.5</v>
      </c>
      <c r="P82" s="367"/>
    </row>
    <row r="83" spans="1:16" s="36" customFormat="1" ht="21" customHeight="1" x14ac:dyDescent="0.25">
      <c r="A83" s="39"/>
      <c r="B83" s="664"/>
      <c r="C83" s="429" t="s">
        <v>31</v>
      </c>
      <c r="D83" s="165">
        <f t="shared" si="43"/>
        <v>50</v>
      </c>
      <c r="E83" s="65">
        <v>50</v>
      </c>
      <c r="F83" s="65"/>
      <c r="G83" s="65"/>
      <c r="H83" s="66">
        <f t="shared" si="44"/>
        <v>0</v>
      </c>
      <c r="I83" s="66"/>
      <c r="J83" s="66"/>
      <c r="K83" s="66"/>
      <c r="L83" s="67">
        <f t="shared" si="45"/>
        <v>50</v>
      </c>
      <c r="M83" s="67">
        <f t="shared" si="46"/>
        <v>50</v>
      </c>
      <c r="N83" s="67">
        <f t="shared" si="46"/>
        <v>0</v>
      </c>
      <c r="O83" s="67">
        <f t="shared" si="46"/>
        <v>0</v>
      </c>
      <c r="P83" s="367"/>
    </row>
    <row r="84" spans="1:16" s="36" customFormat="1" ht="21" hidden="1" customHeight="1" x14ac:dyDescent="0.25">
      <c r="A84" s="39"/>
      <c r="B84" s="649" t="s">
        <v>357</v>
      </c>
      <c r="C84" s="503" t="s">
        <v>25</v>
      </c>
      <c r="D84" s="165">
        <f t="shared" si="43"/>
        <v>0</v>
      </c>
      <c r="E84" s="65"/>
      <c r="F84" s="65"/>
      <c r="G84" s="65"/>
      <c r="H84" s="66"/>
      <c r="I84" s="66"/>
      <c r="J84" s="66"/>
      <c r="K84" s="66"/>
      <c r="L84" s="67">
        <f t="shared" ref="L84" si="47">M84+O84</f>
        <v>0</v>
      </c>
      <c r="M84" s="67">
        <f t="shared" ref="M84" si="48">E84+I84</f>
        <v>0</v>
      </c>
      <c r="N84" s="67">
        <f t="shared" ref="N84" si="49">F84+J84</f>
        <v>0</v>
      </c>
      <c r="O84" s="67">
        <f t="shared" ref="O84" si="50">G84+K84</f>
        <v>0</v>
      </c>
      <c r="P84" s="367"/>
    </row>
    <row r="85" spans="1:16" s="36" customFormat="1" ht="21" customHeight="1" x14ac:dyDescent="0.25">
      <c r="A85" s="39"/>
      <c r="B85" s="649"/>
      <c r="C85" s="203" t="s">
        <v>31</v>
      </c>
      <c r="D85" s="165">
        <f t="shared" si="43"/>
        <v>157.29999999999998</v>
      </c>
      <c r="E85" s="65">
        <v>0.2</v>
      </c>
      <c r="F85" s="65">
        <v>0.1</v>
      </c>
      <c r="G85" s="65">
        <v>157.1</v>
      </c>
      <c r="H85" s="66">
        <f t="shared" si="44"/>
        <v>0</v>
      </c>
      <c r="I85" s="66"/>
      <c r="J85" s="66"/>
      <c r="K85" s="66"/>
      <c r="L85" s="67">
        <f t="shared" si="45"/>
        <v>157.29999999999998</v>
      </c>
      <c r="M85" s="67">
        <f t="shared" si="46"/>
        <v>0.2</v>
      </c>
      <c r="N85" s="67">
        <f t="shared" si="46"/>
        <v>0.1</v>
      </c>
      <c r="O85" s="67">
        <f t="shared" si="46"/>
        <v>157.1</v>
      </c>
      <c r="P85" s="367"/>
    </row>
    <row r="86" spans="1:16" s="36" customFormat="1" ht="19.5" customHeight="1" x14ac:dyDescent="0.25">
      <c r="A86" s="39"/>
      <c r="B86" s="649"/>
      <c r="C86" s="461" t="s">
        <v>22</v>
      </c>
      <c r="D86" s="165">
        <f t="shared" si="43"/>
        <v>78.2</v>
      </c>
      <c r="E86" s="65">
        <v>0.4</v>
      </c>
      <c r="F86" s="65">
        <v>0.2</v>
      </c>
      <c r="G86" s="65">
        <v>77.8</v>
      </c>
      <c r="H86" s="66">
        <f t="shared" si="44"/>
        <v>0</v>
      </c>
      <c r="I86" s="66"/>
      <c r="J86" s="66"/>
      <c r="K86" s="66"/>
      <c r="L86" s="67">
        <f t="shared" si="45"/>
        <v>78.2</v>
      </c>
      <c r="M86" s="67">
        <f t="shared" ref="M86:M90" si="51">E86+I86</f>
        <v>0.4</v>
      </c>
      <c r="N86" s="67">
        <f t="shared" ref="N86:N90" si="52">F86+J86</f>
        <v>0.2</v>
      </c>
      <c r="O86" s="67">
        <f t="shared" ref="O86:O90" si="53">G86+K86</f>
        <v>77.8</v>
      </c>
      <c r="P86" s="367"/>
    </row>
    <row r="87" spans="1:16" ht="25.5" hidden="1" x14ac:dyDescent="0.25">
      <c r="A87" s="39" t="s">
        <v>165</v>
      </c>
      <c r="B87" s="466" t="s">
        <v>360</v>
      </c>
      <c r="C87" s="203" t="s">
        <v>31</v>
      </c>
      <c r="D87" s="165">
        <f t="shared" si="43"/>
        <v>0</v>
      </c>
      <c r="E87" s="65"/>
      <c r="F87" s="65"/>
      <c r="G87" s="65"/>
      <c r="H87" s="66">
        <f t="shared" si="44"/>
        <v>0</v>
      </c>
      <c r="I87" s="66"/>
      <c r="J87" s="66"/>
      <c r="K87" s="66"/>
      <c r="L87" s="67">
        <f t="shared" si="45"/>
        <v>0</v>
      </c>
      <c r="M87" s="67">
        <f t="shared" si="51"/>
        <v>0</v>
      </c>
      <c r="N87" s="67">
        <f t="shared" si="52"/>
        <v>0</v>
      </c>
      <c r="O87" s="67">
        <f t="shared" si="53"/>
        <v>0</v>
      </c>
      <c r="P87" s="367"/>
    </row>
    <row r="88" spans="1:16" ht="15" customHeight="1" x14ac:dyDescent="0.25">
      <c r="A88" s="39"/>
      <c r="B88" s="664" t="s">
        <v>335</v>
      </c>
      <c r="C88" s="503" t="s">
        <v>25</v>
      </c>
      <c r="D88" s="165">
        <f t="shared" si="43"/>
        <v>81.8</v>
      </c>
      <c r="E88" s="313"/>
      <c r="F88" s="313"/>
      <c r="G88" s="313">
        <v>81.8</v>
      </c>
      <c r="H88" s="169">
        <f t="shared" si="44"/>
        <v>0</v>
      </c>
      <c r="I88" s="169"/>
      <c r="J88" s="169"/>
      <c r="K88" s="169"/>
      <c r="L88" s="170">
        <f t="shared" si="45"/>
        <v>81.8</v>
      </c>
      <c r="M88" s="170">
        <f t="shared" si="51"/>
        <v>0</v>
      </c>
      <c r="N88" s="170">
        <f t="shared" si="52"/>
        <v>0</v>
      </c>
      <c r="O88" s="170">
        <f t="shared" si="53"/>
        <v>81.8</v>
      </c>
      <c r="P88" s="367"/>
    </row>
    <row r="89" spans="1:16" x14ac:dyDescent="0.25">
      <c r="A89" s="39"/>
      <c r="B89" s="664"/>
      <c r="C89" s="461" t="s">
        <v>22</v>
      </c>
      <c r="D89" s="65">
        <f t="shared" si="43"/>
        <v>860.7</v>
      </c>
      <c r="E89" s="313">
        <v>7.1</v>
      </c>
      <c r="F89" s="313">
        <v>6.4</v>
      </c>
      <c r="G89" s="313">
        <v>853.6</v>
      </c>
      <c r="H89" s="169">
        <f t="shared" si="44"/>
        <v>0</v>
      </c>
      <c r="I89" s="169"/>
      <c r="J89" s="169"/>
      <c r="K89" s="169"/>
      <c r="L89" s="170">
        <f t="shared" si="45"/>
        <v>860.7</v>
      </c>
      <c r="M89" s="170">
        <f t="shared" ref="M89" si="54">E89+I89</f>
        <v>7.1</v>
      </c>
      <c r="N89" s="170">
        <f t="shared" ref="N89" si="55">F89+J89</f>
        <v>6.4</v>
      </c>
      <c r="O89" s="170">
        <f t="shared" ref="O89" si="56">G89+K89</f>
        <v>853.6</v>
      </c>
      <c r="P89" s="367"/>
    </row>
    <row r="90" spans="1:16" ht="39" x14ac:dyDescent="0.25">
      <c r="A90" s="235"/>
      <c r="B90" s="183" t="s">
        <v>529</v>
      </c>
      <c r="C90" s="461" t="s">
        <v>22</v>
      </c>
      <c r="D90" s="65">
        <f t="shared" si="43"/>
        <v>76.599999999999994</v>
      </c>
      <c r="E90" s="173">
        <v>1.3</v>
      </c>
      <c r="F90" s="173">
        <v>1.1000000000000001</v>
      </c>
      <c r="G90" s="173">
        <v>75.3</v>
      </c>
      <c r="H90" s="166">
        <f t="shared" si="44"/>
        <v>0</v>
      </c>
      <c r="I90" s="169"/>
      <c r="J90" s="169"/>
      <c r="K90" s="169"/>
      <c r="L90" s="167">
        <f t="shared" si="45"/>
        <v>76.599999999999994</v>
      </c>
      <c r="M90" s="167">
        <f t="shared" si="51"/>
        <v>1.3</v>
      </c>
      <c r="N90" s="167">
        <f t="shared" si="52"/>
        <v>1.1000000000000001</v>
      </c>
      <c r="O90" s="167">
        <f t="shared" si="53"/>
        <v>75.3</v>
      </c>
      <c r="P90" s="367"/>
    </row>
    <row r="91" spans="1:16" x14ac:dyDescent="0.25">
      <c r="A91" s="204" t="s">
        <v>72</v>
      </c>
      <c r="B91" s="85" t="s">
        <v>167</v>
      </c>
      <c r="C91" s="202"/>
      <c r="D91" s="21">
        <f t="shared" ref="D91:K91" si="57">D80</f>
        <v>5503.3</v>
      </c>
      <c r="E91" s="21">
        <f t="shared" si="57"/>
        <v>583.4</v>
      </c>
      <c r="F91" s="21">
        <f t="shared" si="57"/>
        <v>7.8000000000000007</v>
      </c>
      <c r="G91" s="21">
        <f t="shared" si="57"/>
        <v>4919.9000000000005</v>
      </c>
      <c r="H91" s="21">
        <f t="shared" si="57"/>
        <v>546.20000000000005</v>
      </c>
      <c r="I91" s="21">
        <f t="shared" si="57"/>
        <v>0</v>
      </c>
      <c r="J91" s="21">
        <f t="shared" si="57"/>
        <v>0</v>
      </c>
      <c r="K91" s="21">
        <f t="shared" si="57"/>
        <v>546.20000000000005</v>
      </c>
      <c r="L91" s="21">
        <f t="shared" ref="L91" si="58">M91+O91</f>
        <v>6049.5000000000009</v>
      </c>
      <c r="M91" s="21">
        <f>M80</f>
        <v>583.4</v>
      </c>
      <c r="N91" s="21">
        <f>N80</f>
        <v>7.8000000000000007</v>
      </c>
      <c r="O91" s="21">
        <f>O80</f>
        <v>5466.1000000000013</v>
      </c>
      <c r="P91" s="368"/>
    </row>
    <row r="92" spans="1:16" x14ac:dyDescent="0.25">
      <c r="A92" s="32" t="s">
        <v>73</v>
      </c>
      <c r="B92" s="572" t="s">
        <v>60</v>
      </c>
      <c r="C92" s="663"/>
      <c r="D92" s="573"/>
      <c r="E92" s="573"/>
      <c r="F92" s="573"/>
      <c r="G92" s="573"/>
      <c r="H92" s="573"/>
      <c r="I92" s="573"/>
      <c r="J92" s="573"/>
      <c r="K92" s="573"/>
      <c r="L92" s="573"/>
      <c r="M92" s="573"/>
      <c r="N92" s="573"/>
      <c r="O92" s="574"/>
      <c r="P92" s="354"/>
    </row>
    <row r="93" spans="1:16" x14ac:dyDescent="0.25">
      <c r="A93" s="32" t="s">
        <v>74</v>
      </c>
      <c r="B93" s="17" t="s">
        <v>20</v>
      </c>
      <c r="C93" s="465" t="s">
        <v>32</v>
      </c>
      <c r="D93" s="165">
        <f t="shared" ref="D93:D97" si="59">E93+G93</f>
        <v>135.4</v>
      </c>
      <c r="E93" s="165">
        <f>E95+E96+E97</f>
        <v>135.4</v>
      </c>
      <c r="F93" s="165">
        <f t="shared" ref="F93:G93" si="60">F95+F96+F97</f>
        <v>1.5999999999999999</v>
      </c>
      <c r="G93" s="165">
        <f t="shared" si="60"/>
        <v>0</v>
      </c>
      <c r="H93" s="166">
        <f t="shared" ref="H93" si="61">I93+K93</f>
        <v>0</v>
      </c>
      <c r="I93" s="206">
        <f t="shared" ref="I93:O93" si="62">I95+I96+I97</f>
        <v>0</v>
      </c>
      <c r="J93" s="206">
        <f t="shared" si="62"/>
        <v>0</v>
      </c>
      <c r="K93" s="206">
        <f t="shared" si="62"/>
        <v>0</v>
      </c>
      <c r="L93" s="167">
        <f t="shared" ref="L93" si="63">M93+O93</f>
        <v>135.4</v>
      </c>
      <c r="M93" s="167">
        <f t="shared" ref="M93" si="64">M95+M96+M97</f>
        <v>135.4</v>
      </c>
      <c r="N93" s="167">
        <f t="shared" si="62"/>
        <v>1.5999999999999999</v>
      </c>
      <c r="O93" s="167">
        <f t="shared" si="62"/>
        <v>0</v>
      </c>
      <c r="P93" s="367"/>
    </row>
    <row r="94" spans="1:16" x14ac:dyDescent="0.25">
      <c r="A94" s="39"/>
      <c r="B94" s="156" t="s">
        <v>185</v>
      </c>
      <c r="C94" s="463"/>
      <c r="D94" s="168">
        <f t="shared" si="59"/>
        <v>0</v>
      </c>
      <c r="E94" s="168"/>
      <c r="F94" s="168"/>
      <c r="G94" s="168"/>
      <c r="H94" s="169"/>
      <c r="I94" s="208"/>
      <c r="J94" s="169"/>
      <c r="K94" s="169"/>
      <c r="L94" s="170"/>
      <c r="M94" s="170"/>
      <c r="N94" s="170"/>
      <c r="O94" s="170"/>
      <c r="P94" s="367"/>
    </row>
    <row r="95" spans="1:16" ht="26.25" hidden="1" x14ac:dyDescent="0.25">
      <c r="A95" s="39"/>
      <c r="B95" s="356" t="s">
        <v>272</v>
      </c>
      <c r="C95" s="463"/>
      <c r="D95" s="340">
        <f t="shared" si="59"/>
        <v>0</v>
      </c>
      <c r="E95" s="168"/>
      <c r="F95" s="168"/>
      <c r="G95" s="207"/>
      <c r="H95" s="66"/>
      <c r="I95" s="66"/>
      <c r="J95" s="66"/>
      <c r="K95" s="420"/>
      <c r="L95" s="67">
        <f t="shared" ref="L95" si="65">M95+O95</f>
        <v>0</v>
      </c>
      <c r="M95" s="67"/>
      <c r="N95" s="67"/>
      <c r="O95" s="67">
        <f t="shared" ref="O95" si="66">G95+K95</f>
        <v>0</v>
      </c>
      <c r="P95" s="367"/>
    </row>
    <row r="96" spans="1:16" ht="26.25" x14ac:dyDescent="0.25">
      <c r="A96" s="39"/>
      <c r="B96" s="356" t="s">
        <v>335</v>
      </c>
      <c r="C96" s="463"/>
      <c r="D96" s="487">
        <f t="shared" si="59"/>
        <v>124.3</v>
      </c>
      <c r="E96" s="168">
        <v>124.3</v>
      </c>
      <c r="F96" s="168">
        <v>1.4</v>
      </c>
      <c r="G96" s="168"/>
      <c r="H96" s="169">
        <f>I96+K96</f>
        <v>0</v>
      </c>
      <c r="I96" s="169"/>
      <c r="J96" s="169"/>
      <c r="K96" s="169"/>
      <c r="L96" s="170">
        <f>M96+O96</f>
        <v>124.3</v>
      </c>
      <c r="M96" s="170">
        <f t="shared" ref="M96:O98" si="67">E96+I96</f>
        <v>124.3</v>
      </c>
      <c r="N96" s="170">
        <f t="shared" si="67"/>
        <v>1.4</v>
      </c>
      <c r="O96" s="170">
        <f t="shared" si="67"/>
        <v>0</v>
      </c>
      <c r="P96" s="367"/>
    </row>
    <row r="97" spans="1:16" ht="39" x14ac:dyDescent="0.25">
      <c r="A97" s="39"/>
      <c r="B97" s="425" t="s">
        <v>529</v>
      </c>
      <c r="C97" s="464"/>
      <c r="D97" s="340">
        <f t="shared" si="59"/>
        <v>11.1</v>
      </c>
      <c r="E97" s="173">
        <v>11.1</v>
      </c>
      <c r="F97" s="173">
        <v>0.2</v>
      </c>
      <c r="G97" s="173"/>
      <c r="H97" s="166">
        <f>I97+K97</f>
        <v>0</v>
      </c>
      <c r="I97" s="169"/>
      <c r="J97" s="169"/>
      <c r="K97" s="169"/>
      <c r="L97" s="67">
        <f>M97+O97</f>
        <v>11.1</v>
      </c>
      <c r="M97" s="67">
        <f t="shared" si="67"/>
        <v>11.1</v>
      </c>
      <c r="N97" s="67">
        <f t="shared" si="67"/>
        <v>0.2</v>
      </c>
      <c r="O97" s="67">
        <f t="shared" si="67"/>
        <v>0</v>
      </c>
      <c r="P97" s="367"/>
    </row>
    <row r="98" spans="1:16" hidden="1" x14ac:dyDescent="0.25">
      <c r="A98" s="32" t="s">
        <v>86</v>
      </c>
      <c r="B98" s="17" t="s">
        <v>67</v>
      </c>
      <c r="C98" s="463" t="s">
        <v>32</v>
      </c>
      <c r="D98" s="216">
        <f>E98+G98</f>
        <v>0</v>
      </c>
      <c r="E98" s="165"/>
      <c r="F98" s="165"/>
      <c r="G98" s="205">
        <f>G100+G101</f>
        <v>0</v>
      </c>
      <c r="H98" s="166">
        <f>I98+K98</f>
        <v>0</v>
      </c>
      <c r="I98" s="206"/>
      <c r="J98" s="166"/>
      <c r="K98" s="318">
        <f>K100+K101</f>
        <v>0</v>
      </c>
      <c r="L98" s="421">
        <f>M98+O98</f>
        <v>0</v>
      </c>
      <c r="M98" s="167">
        <f t="shared" si="67"/>
        <v>0</v>
      </c>
      <c r="N98" s="167">
        <f t="shared" si="67"/>
        <v>0</v>
      </c>
      <c r="O98" s="167">
        <f t="shared" si="67"/>
        <v>0</v>
      </c>
    </row>
    <row r="99" spans="1:16" hidden="1" x14ac:dyDescent="0.25">
      <c r="A99" s="39"/>
      <c r="B99" s="424" t="s">
        <v>185</v>
      </c>
      <c r="C99" s="442"/>
      <c r="D99" s="340"/>
      <c r="E99" s="173"/>
      <c r="F99" s="173"/>
      <c r="G99" s="262"/>
      <c r="H99" s="174"/>
      <c r="I99" s="263"/>
      <c r="J99" s="174"/>
      <c r="K99" s="360"/>
      <c r="L99" s="422"/>
      <c r="M99" s="175"/>
      <c r="N99" s="266"/>
      <c r="O99" s="175"/>
      <c r="P99" s="367"/>
    </row>
    <row r="100" spans="1:16" ht="26.25" hidden="1" x14ac:dyDescent="0.25">
      <c r="A100" s="39"/>
      <c r="B100" s="356" t="s">
        <v>335</v>
      </c>
      <c r="C100" s="435" t="s">
        <v>32</v>
      </c>
      <c r="D100" s="340">
        <f>E100+G100</f>
        <v>0</v>
      </c>
      <c r="E100" s="173"/>
      <c r="F100" s="173"/>
      <c r="G100" s="262"/>
      <c r="H100" s="174">
        <f>I100+K100</f>
        <v>0</v>
      </c>
      <c r="I100" s="358"/>
      <c r="J100" s="66"/>
      <c r="K100" s="420"/>
      <c r="L100" s="422">
        <f>M100+O100</f>
        <v>0</v>
      </c>
      <c r="M100" s="175">
        <f t="shared" ref="M100:O101" si="68">E100+I100</f>
        <v>0</v>
      </c>
      <c r="N100" s="266">
        <f t="shared" si="68"/>
        <v>0</v>
      </c>
      <c r="O100" s="175">
        <f t="shared" si="68"/>
        <v>0</v>
      </c>
      <c r="P100" s="367"/>
    </row>
    <row r="101" spans="1:16" ht="26.25" hidden="1" x14ac:dyDescent="0.25">
      <c r="A101" s="235"/>
      <c r="B101" s="425" t="s">
        <v>354</v>
      </c>
      <c r="C101" s="441"/>
      <c r="D101" s="217"/>
      <c r="E101" s="168"/>
      <c r="F101" s="168"/>
      <c r="G101" s="207"/>
      <c r="H101" s="169">
        <f>I101+K101</f>
        <v>0</v>
      </c>
      <c r="I101" s="208"/>
      <c r="J101" s="169"/>
      <c r="K101" s="319"/>
      <c r="L101" s="423">
        <f>M101+O101</f>
        <v>0</v>
      </c>
      <c r="M101" s="170">
        <f t="shared" si="68"/>
        <v>0</v>
      </c>
      <c r="N101" s="293">
        <f t="shared" si="68"/>
        <v>0</v>
      </c>
      <c r="O101" s="170">
        <f t="shared" si="68"/>
        <v>0</v>
      </c>
      <c r="P101" s="367"/>
    </row>
    <row r="102" spans="1:16" x14ac:dyDescent="0.25">
      <c r="A102" s="405" t="s">
        <v>75</v>
      </c>
      <c r="B102" s="21" t="s">
        <v>168</v>
      </c>
      <c r="C102" s="353"/>
      <c r="D102" s="21">
        <f t="shared" ref="D102:O102" si="69">D93+D98</f>
        <v>135.4</v>
      </c>
      <c r="E102" s="21">
        <f t="shared" si="69"/>
        <v>135.4</v>
      </c>
      <c r="F102" s="21">
        <f t="shared" si="69"/>
        <v>1.5999999999999999</v>
      </c>
      <c r="G102" s="21">
        <f t="shared" si="69"/>
        <v>0</v>
      </c>
      <c r="H102" s="21">
        <f t="shared" si="69"/>
        <v>0</v>
      </c>
      <c r="I102" s="21">
        <f t="shared" si="69"/>
        <v>0</v>
      </c>
      <c r="J102" s="21">
        <f t="shared" si="69"/>
        <v>0</v>
      </c>
      <c r="K102" s="21">
        <f t="shared" si="69"/>
        <v>0</v>
      </c>
      <c r="L102" s="21">
        <f t="shared" ref="L102" si="70">M102+O102</f>
        <v>135.4</v>
      </c>
      <c r="M102" s="85">
        <f t="shared" si="69"/>
        <v>135.4</v>
      </c>
      <c r="N102" s="85">
        <f t="shared" si="69"/>
        <v>1.5999999999999999</v>
      </c>
      <c r="O102" s="85">
        <f t="shared" si="69"/>
        <v>0</v>
      </c>
      <c r="P102" s="368"/>
    </row>
    <row r="103" spans="1:16" x14ac:dyDescent="0.25">
      <c r="A103" s="32" t="s">
        <v>76</v>
      </c>
      <c r="B103" s="662" t="s">
        <v>163</v>
      </c>
      <c r="C103" s="663"/>
      <c r="D103" s="573"/>
      <c r="E103" s="573"/>
      <c r="F103" s="573"/>
      <c r="G103" s="573"/>
      <c r="H103" s="573"/>
      <c r="I103" s="573"/>
      <c r="J103" s="573"/>
      <c r="K103" s="573"/>
      <c r="L103" s="573"/>
      <c r="M103" s="573"/>
      <c r="N103" s="573"/>
      <c r="O103" s="574"/>
      <c r="P103" s="354"/>
    </row>
    <row r="104" spans="1:16" x14ac:dyDescent="0.25">
      <c r="A104" s="376" t="s">
        <v>77</v>
      </c>
      <c r="B104" s="35" t="s">
        <v>20</v>
      </c>
      <c r="C104" s="540" t="s">
        <v>49</v>
      </c>
      <c r="D104" s="340">
        <f>E104+G104</f>
        <v>1304.0999999999999</v>
      </c>
      <c r="E104" s="173">
        <f>E106+E108+E109+E110+E112+E107+E111</f>
        <v>129.1</v>
      </c>
      <c r="F104" s="173">
        <f t="shared" ref="F104:G104" si="71">F106+F108+F109+F110+F112+F107+F111</f>
        <v>4.7</v>
      </c>
      <c r="G104" s="173">
        <f t="shared" si="71"/>
        <v>1175</v>
      </c>
      <c r="H104" s="166">
        <f t="shared" ref="H104:H106" si="72">I104+K104</f>
        <v>86.5</v>
      </c>
      <c r="I104" s="206">
        <f>I106+I108+I109+I110+I112+I107+I111</f>
        <v>35.799999999999997</v>
      </c>
      <c r="J104" s="206">
        <f t="shared" ref="J104:K104" si="73">J106+J108+J109+J110+J112+J107+J111</f>
        <v>10.7</v>
      </c>
      <c r="K104" s="206">
        <f t="shared" si="73"/>
        <v>50.7</v>
      </c>
      <c r="L104" s="167">
        <f t="shared" ref="L104" si="74">M104+O104</f>
        <v>1390.6</v>
      </c>
      <c r="M104" s="167">
        <f>M106+M108+M109+M110+M112+M107+M111</f>
        <v>164.9</v>
      </c>
      <c r="N104" s="167">
        <f t="shared" ref="N104:O104" si="75">N106+N108+N109+N110+N112+N107+N111</f>
        <v>15.4</v>
      </c>
      <c r="O104" s="167">
        <f t="shared" si="75"/>
        <v>1225.6999999999998</v>
      </c>
      <c r="P104" s="367"/>
    </row>
    <row r="105" spans="1:16" x14ac:dyDescent="0.25">
      <c r="A105" s="232"/>
      <c r="B105" s="156" t="s">
        <v>185</v>
      </c>
      <c r="C105" s="539"/>
      <c r="D105" s="340"/>
      <c r="E105" s="173"/>
      <c r="F105" s="173"/>
      <c r="G105" s="262"/>
      <c r="H105" s="174"/>
      <c r="I105" s="263"/>
      <c r="J105" s="174"/>
      <c r="K105" s="174"/>
      <c r="L105" s="175"/>
      <c r="M105" s="175"/>
      <c r="N105" s="175"/>
      <c r="O105" s="175"/>
      <c r="P105" s="367"/>
    </row>
    <row r="106" spans="1:16" ht="39" x14ac:dyDescent="0.25">
      <c r="A106" s="232"/>
      <c r="B106" s="467" t="s">
        <v>562</v>
      </c>
      <c r="C106" s="539"/>
      <c r="D106" s="344">
        <f t="shared" ref="D106:D112" si="76">E106+G106</f>
        <v>0</v>
      </c>
      <c r="E106" s="65"/>
      <c r="F106" s="65"/>
      <c r="G106" s="65"/>
      <c r="H106" s="166">
        <f t="shared" si="72"/>
        <v>35.799999999999997</v>
      </c>
      <c r="I106" s="66">
        <v>35.799999999999997</v>
      </c>
      <c r="J106" s="66">
        <v>10.7</v>
      </c>
      <c r="K106" s="66"/>
      <c r="L106" s="393">
        <f t="shared" ref="L106:L110" si="77">M106+O106</f>
        <v>35.799999999999997</v>
      </c>
      <c r="M106" s="393">
        <f t="shared" ref="M106" si="78">E106+I106</f>
        <v>35.799999999999997</v>
      </c>
      <c r="N106" s="394">
        <f t="shared" ref="N106" si="79">F106+J106</f>
        <v>10.7</v>
      </c>
      <c r="O106" s="67"/>
      <c r="P106" s="367"/>
    </row>
    <row r="107" spans="1:16" ht="26.25" hidden="1" x14ac:dyDescent="0.25">
      <c r="A107" s="232"/>
      <c r="B107" s="467" t="s">
        <v>303</v>
      </c>
      <c r="C107" s="539"/>
      <c r="D107" s="544">
        <f t="shared" si="76"/>
        <v>0</v>
      </c>
      <c r="E107" s="65"/>
      <c r="F107" s="65"/>
      <c r="G107" s="65"/>
      <c r="H107" s="392">
        <f t="shared" ref="H107:H108" si="80">I107+K107</f>
        <v>0</v>
      </c>
      <c r="I107" s="66"/>
      <c r="J107" s="66"/>
      <c r="K107" s="66"/>
      <c r="L107" s="393">
        <f t="shared" si="77"/>
        <v>0</v>
      </c>
      <c r="M107" s="393">
        <f t="shared" ref="M107:N107" si="81">E107+I107</f>
        <v>0</v>
      </c>
      <c r="N107" s="394">
        <f t="shared" si="81"/>
        <v>0</v>
      </c>
      <c r="O107" s="67"/>
      <c r="P107" s="367"/>
    </row>
    <row r="108" spans="1:16" ht="26.25" customHeight="1" x14ac:dyDescent="0.25">
      <c r="A108" s="232"/>
      <c r="B108" s="159" t="s">
        <v>566</v>
      </c>
      <c r="C108" s="539"/>
      <c r="D108" s="544">
        <f t="shared" si="76"/>
        <v>0</v>
      </c>
      <c r="E108" s="404"/>
      <c r="F108" s="404"/>
      <c r="G108" s="404"/>
      <c r="H108" s="392">
        <f t="shared" si="80"/>
        <v>50.7</v>
      </c>
      <c r="I108" s="169"/>
      <c r="J108" s="169"/>
      <c r="K108" s="319">
        <v>50.7</v>
      </c>
      <c r="L108" s="393">
        <f t="shared" si="77"/>
        <v>50.7</v>
      </c>
      <c r="M108" s="393">
        <f t="shared" ref="M108:M109" si="82">E108+I108</f>
        <v>0</v>
      </c>
      <c r="N108" s="394">
        <f t="shared" ref="N108:O109" si="83">F108+J108</f>
        <v>0</v>
      </c>
      <c r="O108" s="394">
        <f t="shared" si="83"/>
        <v>50.7</v>
      </c>
      <c r="P108" s="367"/>
    </row>
    <row r="109" spans="1:16" s="36" customFormat="1" ht="27" customHeight="1" x14ac:dyDescent="0.25">
      <c r="A109" s="232"/>
      <c r="B109" s="467" t="s">
        <v>510</v>
      </c>
      <c r="C109" s="539"/>
      <c r="D109" s="544">
        <f t="shared" si="76"/>
        <v>854</v>
      </c>
      <c r="E109" s="404"/>
      <c r="F109" s="404"/>
      <c r="G109" s="404">
        <v>854</v>
      </c>
      <c r="H109" s="392">
        <f t="shared" ref="H109:H111" si="84">I109+K109</f>
        <v>0</v>
      </c>
      <c r="I109" s="66"/>
      <c r="J109" s="66"/>
      <c r="K109" s="66"/>
      <c r="L109" s="393">
        <f t="shared" ref="L109" si="85">M109+O109</f>
        <v>854</v>
      </c>
      <c r="M109" s="393">
        <f t="shared" si="82"/>
        <v>0</v>
      </c>
      <c r="N109" s="393">
        <f t="shared" si="83"/>
        <v>0</v>
      </c>
      <c r="O109" s="393">
        <f t="shared" si="83"/>
        <v>854</v>
      </c>
      <c r="P109" s="322"/>
    </row>
    <row r="110" spans="1:16" s="36" customFormat="1" ht="27" customHeight="1" x14ac:dyDescent="0.25">
      <c r="A110" s="232"/>
      <c r="B110" s="467" t="s">
        <v>335</v>
      </c>
      <c r="C110" s="545"/>
      <c r="D110" s="344">
        <f t="shared" si="76"/>
        <v>423.09999999999997</v>
      </c>
      <c r="E110" s="487">
        <v>128.69999999999999</v>
      </c>
      <c r="F110" s="487">
        <v>4.4000000000000004</v>
      </c>
      <c r="G110" s="487">
        <v>294.39999999999998</v>
      </c>
      <c r="H110" s="392">
        <f t="shared" si="84"/>
        <v>0</v>
      </c>
      <c r="I110" s="392"/>
      <c r="J110" s="392"/>
      <c r="K110" s="392"/>
      <c r="L110" s="393">
        <f t="shared" si="77"/>
        <v>423.09999999999997</v>
      </c>
      <c r="M110" s="393">
        <f t="shared" ref="M110" si="86">E110+I110</f>
        <v>128.69999999999999</v>
      </c>
      <c r="N110" s="393">
        <f t="shared" ref="N110" si="87">F110+J110</f>
        <v>4.4000000000000004</v>
      </c>
      <c r="O110" s="393">
        <f t="shared" ref="O110" si="88">G110+K110</f>
        <v>294.39999999999998</v>
      </c>
      <c r="P110" s="322"/>
    </row>
    <row r="111" spans="1:16" s="36" customFormat="1" ht="39" x14ac:dyDescent="0.25">
      <c r="A111" s="232"/>
      <c r="B111" s="469" t="s">
        <v>529</v>
      </c>
      <c r="C111" s="546"/>
      <c r="D111" s="344">
        <f t="shared" si="76"/>
        <v>27</v>
      </c>
      <c r="E111" s="487">
        <v>0.4</v>
      </c>
      <c r="F111" s="487">
        <v>0.3</v>
      </c>
      <c r="G111" s="531">
        <v>26.6</v>
      </c>
      <c r="H111" s="392">
        <f t="shared" si="84"/>
        <v>0</v>
      </c>
      <c r="I111" s="532"/>
      <c r="J111" s="533"/>
      <c r="K111" s="532"/>
      <c r="L111" s="393">
        <f t="shared" ref="L111" si="89">M111+O111</f>
        <v>27</v>
      </c>
      <c r="M111" s="393">
        <f t="shared" ref="M111" si="90">E111+I111</f>
        <v>0.4</v>
      </c>
      <c r="N111" s="393">
        <f t="shared" ref="N111" si="91">F111+J111</f>
        <v>0.3</v>
      </c>
      <c r="O111" s="393">
        <f t="shared" ref="O111" si="92">G111+K111</f>
        <v>26.6</v>
      </c>
      <c r="P111" s="322"/>
    </row>
    <row r="112" spans="1:16" s="36" customFormat="1" hidden="1" x14ac:dyDescent="0.25">
      <c r="A112" s="297"/>
      <c r="B112" s="183" t="s">
        <v>342</v>
      </c>
      <c r="C112" s="462"/>
      <c r="D112" s="340">
        <f t="shared" si="76"/>
        <v>0</v>
      </c>
      <c r="E112" s="347"/>
      <c r="F112" s="347"/>
      <c r="G112" s="426"/>
      <c r="H112" s="359">
        <f t="shared" ref="H112:H157" si="93">I112+K112</f>
        <v>0</v>
      </c>
      <c r="I112" s="530"/>
      <c r="J112" s="530"/>
      <c r="K112" s="530"/>
      <c r="L112" s="182">
        <f t="shared" ref="L112:L113" si="94">M112+O112</f>
        <v>0</v>
      </c>
      <c r="M112" s="182">
        <f t="shared" ref="M112:M116" si="95">E112+I112</f>
        <v>0</v>
      </c>
      <c r="N112" s="182">
        <f t="shared" ref="N112:N116" si="96">F112+J112</f>
        <v>0</v>
      </c>
      <c r="O112" s="182">
        <f t="shared" ref="O112" si="97">G112+K112</f>
        <v>0</v>
      </c>
      <c r="P112" s="322"/>
    </row>
    <row r="113" spans="1:18" hidden="1" x14ac:dyDescent="0.25">
      <c r="A113" s="39" t="s">
        <v>90</v>
      </c>
      <c r="B113" s="26" t="s">
        <v>53</v>
      </c>
      <c r="C113" s="434" t="s">
        <v>49</v>
      </c>
      <c r="D113" s="205">
        <f t="shared" ref="D113:D116" si="98">E113+G113</f>
        <v>0</v>
      </c>
      <c r="E113" s="165">
        <f>E115+E116</f>
        <v>0</v>
      </c>
      <c r="F113" s="165">
        <f t="shared" ref="F113:G113" si="99">F115+F116</f>
        <v>0</v>
      </c>
      <c r="G113" s="165">
        <f t="shared" si="99"/>
        <v>0</v>
      </c>
      <c r="H113" s="220">
        <f t="shared" ref="H113" si="100">I113+K113</f>
        <v>0</v>
      </c>
      <c r="I113" s="166">
        <f>I115+I116</f>
        <v>0</v>
      </c>
      <c r="J113" s="166">
        <f t="shared" ref="J113:K113" si="101">J115+J116</f>
        <v>0</v>
      </c>
      <c r="K113" s="166">
        <f t="shared" si="101"/>
        <v>0</v>
      </c>
      <c r="L113" s="221">
        <f t="shared" si="94"/>
        <v>0</v>
      </c>
      <c r="M113" s="412">
        <f>M115+M116</f>
        <v>0</v>
      </c>
      <c r="N113" s="412">
        <f t="shared" ref="N113:O113" si="102">N115+N116</f>
        <v>0</v>
      </c>
      <c r="O113" s="412">
        <f t="shared" si="102"/>
        <v>0</v>
      </c>
      <c r="P113" s="367"/>
    </row>
    <row r="114" spans="1:18" hidden="1" x14ac:dyDescent="0.25">
      <c r="A114" s="39"/>
      <c r="B114" s="345" t="s">
        <v>185</v>
      </c>
      <c r="C114" s="435"/>
      <c r="D114" s="207"/>
      <c r="E114" s="168"/>
      <c r="F114" s="315"/>
      <c r="G114" s="168"/>
      <c r="H114" s="292"/>
      <c r="I114" s="169"/>
      <c r="J114" s="292"/>
      <c r="K114" s="169"/>
      <c r="L114" s="293"/>
      <c r="M114" s="377"/>
      <c r="N114" s="413"/>
      <c r="O114" s="377"/>
      <c r="P114" s="367"/>
    </row>
    <row r="115" spans="1:18" ht="26.25" hidden="1" x14ac:dyDescent="0.25">
      <c r="A115" s="39"/>
      <c r="B115" s="159" t="s">
        <v>354</v>
      </c>
      <c r="C115" s="435"/>
      <c r="D115" s="168">
        <f t="shared" si="98"/>
        <v>0</v>
      </c>
      <c r="E115" s="168"/>
      <c r="F115" s="168"/>
      <c r="G115" s="168"/>
      <c r="H115" s="392">
        <f t="shared" ref="H115" si="103">I115+K115</f>
        <v>0</v>
      </c>
      <c r="I115" s="169"/>
      <c r="J115" s="169"/>
      <c r="K115" s="169"/>
      <c r="L115" s="170">
        <f t="shared" ref="L115" si="104">M115+O115</f>
        <v>0</v>
      </c>
      <c r="M115" s="377">
        <f t="shared" ref="M115" si="105">E115+I115</f>
        <v>0</v>
      </c>
      <c r="N115" s="377">
        <f t="shared" ref="N115" si="106">F115+J115</f>
        <v>0</v>
      </c>
      <c r="O115" s="377"/>
      <c r="P115" s="367"/>
    </row>
    <row r="116" spans="1:18" ht="26.25" hidden="1" x14ac:dyDescent="0.25">
      <c r="A116" s="39"/>
      <c r="B116" s="159" t="s">
        <v>350</v>
      </c>
      <c r="C116" s="441"/>
      <c r="D116" s="165">
        <f t="shared" si="98"/>
        <v>0</v>
      </c>
      <c r="E116" s="165"/>
      <c r="F116" s="165"/>
      <c r="G116" s="165"/>
      <c r="H116" s="66"/>
      <c r="I116" s="66"/>
      <c r="J116" s="66"/>
      <c r="K116" s="66"/>
      <c r="L116" s="67">
        <f t="shared" ref="L116" si="107">M116+O116</f>
        <v>0</v>
      </c>
      <c r="M116" s="414">
        <f t="shared" si="95"/>
        <v>0</v>
      </c>
      <c r="N116" s="414">
        <f t="shared" si="96"/>
        <v>0</v>
      </c>
      <c r="O116" s="414"/>
      <c r="P116" s="367"/>
    </row>
    <row r="117" spans="1:18" hidden="1" x14ac:dyDescent="0.25">
      <c r="A117" s="32" t="s">
        <v>91</v>
      </c>
      <c r="B117" s="29" t="s">
        <v>33</v>
      </c>
      <c r="C117" s="431" t="s">
        <v>49</v>
      </c>
      <c r="D117" s="314">
        <f>E117+G117</f>
        <v>0</v>
      </c>
      <c r="E117" s="205">
        <f>E120+E121+E119</f>
        <v>0</v>
      </c>
      <c r="F117" s="205">
        <f>F120+F121+F119</f>
        <v>0</v>
      </c>
      <c r="G117" s="205">
        <f t="shared" ref="G117" si="108">G120+G121</f>
        <v>0</v>
      </c>
      <c r="H117" s="166">
        <f t="shared" si="93"/>
        <v>0</v>
      </c>
      <c r="I117" s="318">
        <f>I120+I121+I119</f>
        <v>0</v>
      </c>
      <c r="J117" s="318">
        <f t="shared" ref="J117:K117" si="109">J120+J121+J119</f>
        <v>0</v>
      </c>
      <c r="K117" s="318">
        <f t="shared" si="109"/>
        <v>0</v>
      </c>
      <c r="L117" s="167">
        <f t="shared" ref="L117" si="110">M117+O117</f>
        <v>0</v>
      </c>
      <c r="M117" s="415">
        <f>M120+M121+M119</f>
        <v>0</v>
      </c>
      <c r="N117" s="415">
        <f>N120+N121+N119</f>
        <v>0</v>
      </c>
      <c r="O117" s="412">
        <f t="shared" ref="O117" si="111">O120+O121</f>
        <v>0</v>
      </c>
      <c r="P117" s="367"/>
    </row>
    <row r="118" spans="1:18" hidden="1" x14ac:dyDescent="0.25">
      <c r="A118" s="39"/>
      <c r="B118" s="345" t="s">
        <v>185</v>
      </c>
      <c r="C118" s="431"/>
      <c r="D118" s="313"/>
      <c r="E118" s="207"/>
      <c r="F118" s="168"/>
      <c r="G118" s="315"/>
      <c r="H118" s="174"/>
      <c r="I118" s="263"/>
      <c r="J118" s="174"/>
      <c r="K118" s="174"/>
      <c r="L118" s="175"/>
      <c r="M118" s="416"/>
      <c r="N118" s="416"/>
      <c r="O118" s="377"/>
      <c r="P118" s="367"/>
    </row>
    <row r="119" spans="1:18" ht="26.25" hidden="1" x14ac:dyDescent="0.25">
      <c r="A119" s="39"/>
      <c r="B119" s="448" t="s">
        <v>303</v>
      </c>
      <c r="C119" s="447"/>
      <c r="D119" s="168">
        <f t="shared" ref="D119:D120" si="112">E119+G119</f>
        <v>0</v>
      </c>
      <c r="E119" s="207"/>
      <c r="F119" s="65"/>
      <c r="G119" s="315"/>
      <c r="H119" s="392">
        <f t="shared" ref="H119:H120" si="113">I119+K119</f>
        <v>0</v>
      </c>
      <c r="I119" s="66"/>
      <c r="J119" s="66"/>
      <c r="K119" s="66"/>
      <c r="L119" s="67">
        <f t="shared" ref="L119:L120" si="114">M119+O119</f>
        <v>0</v>
      </c>
      <c r="M119" s="414">
        <f t="shared" ref="M119:M121" si="115">E119+I119</f>
        <v>0</v>
      </c>
      <c r="N119" s="414">
        <f t="shared" ref="N119:N120" si="116">F119+J119</f>
        <v>0</v>
      </c>
      <c r="O119" s="377"/>
      <c r="P119" s="367"/>
    </row>
    <row r="120" spans="1:18" ht="26.25" hidden="1" x14ac:dyDescent="0.25">
      <c r="A120" s="39"/>
      <c r="B120" s="159" t="s">
        <v>354</v>
      </c>
      <c r="C120" s="435"/>
      <c r="D120" s="168">
        <f t="shared" si="112"/>
        <v>0</v>
      </c>
      <c r="E120" s="168"/>
      <c r="F120" s="168"/>
      <c r="G120" s="168"/>
      <c r="H120" s="392">
        <f t="shared" si="113"/>
        <v>0</v>
      </c>
      <c r="I120" s="66"/>
      <c r="J120" s="66"/>
      <c r="K120" s="66"/>
      <c r="L120" s="67">
        <f t="shared" si="114"/>
        <v>0</v>
      </c>
      <c r="M120" s="414">
        <f t="shared" ref="M120" si="117">E120+I120</f>
        <v>0</v>
      </c>
      <c r="N120" s="414">
        <f t="shared" si="116"/>
        <v>0</v>
      </c>
      <c r="O120" s="414"/>
      <c r="P120" s="367"/>
    </row>
    <row r="121" spans="1:18" s="36" customFormat="1" ht="26.25" hidden="1" x14ac:dyDescent="0.25">
      <c r="A121" s="235"/>
      <c r="B121" s="159" t="s">
        <v>350</v>
      </c>
      <c r="C121" s="443"/>
      <c r="D121" s="165">
        <f>E121+G121</f>
        <v>0</v>
      </c>
      <c r="E121" s="165"/>
      <c r="F121" s="165"/>
      <c r="G121" s="165"/>
      <c r="H121" s="66">
        <f t="shared" si="93"/>
        <v>0</v>
      </c>
      <c r="I121" s="66"/>
      <c r="J121" s="66"/>
      <c r="K121" s="66"/>
      <c r="L121" s="67">
        <f t="shared" ref="L121" si="118">M121+O121</f>
        <v>0</v>
      </c>
      <c r="M121" s="414">
        <f t="shared" si="115"/>
        <v>0</v>
      </c>
      <c r="N121" s="414">
        <f t="shared" ref="N121" si="119">F121+J121</f>
        <v>0</v>
      </c>
      <c r="O121" s="414">
        <f t="shared" ref="O121" si="120">G121+K121</f>
        <v>0</v>
      </c>
      <c r="P121" s="367"/>
      <c r="Q121" s="209"/>
      <c r="R121" s="210"/>
    </row>
    <row r="122" spans="1:18" hidden="1" x14ac:dyDescent="0.25">
      <c r="A122" s="32" t="s">
        <v>92</v>
      </c>
      <c r="B122" s="35" t="s">
        <v>152</v>
      </c>
      <c r="C122" s="431" t="s">
        <v>49</v>
      </c>
      <c r="D122" s="409">
        <f>E122+G122</f>
        <v>0</v>
      </c>
      <c r="E122" s="314">
        <f>SUM(E124:E126)</f>
        <v>0</v>
      </c>
      <c r="F122" s="314">
        <f>SUM(F124:F126)</f>
        <v>0</v>
      </c>
      <c r="G122" s="314">
        <f t="shared" ref="G122" si="121">SUM(G125:G126)</f>
        <v>0</v>
      </c>
      <c r="H122" s="206">
        <f t="shared" ref="H122" si="122">I122+K122</f>
        <v>0</v>
      </c>
      <c r="I122" s="411">
        <f>SUM(I124:I126)</f>
        <v>0</v>
      </c>
      <c r="J122" s="411">
        <f t="shared" ref="J122:K122" si="123">SUM(J124:J126)</f>
        <v>0</v>
      </c>
      <c r="K122" s="411">
        <f t="shared" si="123"/>
        <v>0</v>
      </c>
      <c r="L122" s="167">
        <f t="shared" ref="L122" si="124">M122+O122</f>
        <v>0</v>
      </c>
      <c r="M122" s="417">
        <f>SUM(M124:M126)</f>
        <v>0</v>
      </c>
      <c r="N122" s="417">
        <f t="shared" ref="N122:O122" si="125">SUM(N124:N126)</f>
        <v>0</v>
      </c>
      <c r="O122" s="417">
        <f t="shared" si="125"/>
        <v>0</v>
      </c>
      <c r="P122" s="367"/>
      <c r="Q122" s="200"/>
      <c r="R122" s="96"/>
    </row>
    <row r="123" spans="1:18" hidden="1" x14ac:dyDescent="0.25">
      <c r="A123" s="39"/>
      <c r="B123" s="345" t="s">
        <v>185</v>
      </c>
      <c r="C123" s="431"/>
      <c r="D123" s="355"/>
      <c r="E123" s="313"/>
      <c r="F123" s="410"/>
      <c r="G123" s="313"/>
      <c r="H123" s="263"/>
      <c r="I123" s="174"/>
      <c r="J123" s="174"/>
      <c r="K123" s="174"/>
      <c r="L123" s="175"/>
      <c r="M123" s="416"/>
      <c r="N123" s="416"/>
      <c r="O123" s="416"/>
      <c r="P123" s="367"/>
      <c r="Q123" s="200"/>
      <c r="R123" s="96"/>
    </row>
    <row r="124" spans="1:18" ht="26.25" hidden="1" x14ac:dyDescent="0.25">
      <c r="A124" s="39"/>
      <c r="B124" s="451" t="s">
        <v>303</v>
      </c>
      <c r="C124" s="449"/>
      <c r="D124" s="168">
        <f t="shared" ref="D124:D125" si="126">E124+G124</f>
        <v>0</v>
      </c>
      <c r="E124" s="168"/>
      <c r="F124" s="410"/>
      <c r="G124" s="313"/>
      <c r="H124" s="392">
        <f t="shared" ref="H124:H125" si="127">I124+K124</f>
        <v>0</v>
      </c>
      <c r="I124" s="66"/>
      <c r="J124" s="66"/>
      <c r="K124" s="66"/>
      <c r="L124" s="67">
        <f t="shared" ref="L124:L125" si="128">M124+O124</f>
        <v>0</v>
      </c>
      <c r="M124" s="414">
        <f t="shared" ref="M124:O126" si="129">E124+I124</f>
        <v>0</v>
      </c>
      <c r="N124" s="414">
        <f t="shared" si="129"/>
        <v>0</v>
      </c>
      <c r="O124" s="414"/>
      <c r="P124" s="367"/>
      <c r="Q124" s="200"/>
      <c r="R124" s="96"/>
    </row>
    <row r="125" spans="1:18" ht="26.25" hidden="1" x14ac:dyDescent="0.25">
      <c r="A125" s="39"/>
      <c r="B125" s="159" t="s">
        <v>354</v>
      </c>
      <c r="C125" s="435"/>
      <c r="D125" s="168">
        <f t="shared" si="126"/>
        <v>0</v>
      </c>
      <c r="E125" s="168"/>
      <c r="F125" s="168"/>
      <c r="G125" s="168"/>
      <c r="H125" s="392">
        <f t="shared" si="127"/>
        <v>0</v>
      </c>
      <c r="I125" s="66"/>
      <c r="J125" s="66"/>
      <c r="K125" s="66"/>
      <c r="L125" s="67">
        <f t="shared" si="128"/>
        <v>0</v>
      </c>
      <c r="M125" s="414">
        <f t="shared" ref="M125" si="130">E125+I125</f>
        <v>0</v>
      </c>
      <c r="N125" s="414">
        <f t="shared" ref="N125" si="131">F125+J125</f>
        <v>0</v>
      </c>
      <c r="O125" s="414"/>
      <c r="P125" s="367"/>
    </row>
    <row r="126" spans="1:18" ht="26.25" hidden="1" x14ac:dyDescent="0.25">
      <c r="A126" s="39"/>
      <c r="B126" s="159" t="s">
        <v>350</v>
      </c>
      <c r="C126" s="444"/>
      <c r="D126" s="314">
        <f>E126+G126</f>
        <v>0</v>
      </c>
      <c r="E126" s="314"/>
      <c r="F126" s="314"/>
      <c r="G126" s="347"/>
      <c r="H126" s="169">
        <f t="shared" si="93"/>
        <v>0</v>
      </c>
      <c r="I126" s="169"/>
      <c r="J126" s="169"/>
      <c r="K126" s="169"/>
      <c r="L126" s="170">
        <f t="shared" ref="L126:L131" si="132">M126+O126</f>
        <v>0</v>
      </c>
      <c r="M126" s="377">
        <f t="shared" si="129"/>
        <v>0</v>
      </c>
      <c r="N126" s="377">
        <f t="shared" si="129"/>
        <v>0</v>
      </c>
      <c r="O126" s="377">
        <f t="shared" si="129"/>
        <v>0</v>
      </c>
      <c r="P126" s="367"/>
      <c r="Q126" s="200"/>
      <c r="R126" s="96"/>
    </row>
    <row r="127" spans="1:18" hidden="1" x14ac:dyDescent="0.25">
      <c r="A127" s="32" t="s">
        <v>93</v>
      </c>
      <c r="B127" s="35" t="s">
        <v>328</v>
      </c>
      <c r="C127" s="430" t="s">
        <v>49</v>
      </c>
      <c r="D127" s="409">
        <f>E127+G127</f>
        <v>0</v>
      </c>
      <c r="E127" s="165">
        <f>SUM(E129:E130)</f>
        <v>0</v>
      </c>
      <c r="F127" s="165">
        <f t="shared" ref="F127:G127" si="133">SUM(F129:F130)</f>
        <v>0</v>
      </c>
      <c r="G127" s="165">
        <f t="shared" si="133"/>
        <v>0</v>
      </c>
      <c r="H127" s="206">
        <f t="shared" si="93"/>
        <v>0</v>
      </c>
      <c r="I127" s="166">
        <f>SUM(I129:I130)</f>
        <v>0</v>
      </c>
      <c r="J127" s="166">
        <f t="shared" ref="J127:K127" si="134">SUM(J129:J130)</f>
        <v>0</v>
      </c>
      <c r="K127" s="166">
        <f t="shared" si="134"/>
        <v>0</v>
      </c>
      <c r="L127" s="167">
        <f t="shared" si="132"/>
        <v>0</v>
      </c>
      <c r="M127" s="412">
        <f>SUM(M129:M130)</f>
        <v>0</v>
      </c>
      <c r="N127" s="412">
        <f t="shared" ref="N127:O127" si="135">SUM(N129:N130)</f>
        <v>0</v>
      </c>
      <c r="O127" s="412">
        <f t="shared" si="135"/>
        <v>0</v>
      </c>
      <c r="P127" s="367"/>
      <c r="Q127" s="200"/>
      <c r="R127" s="96"/>
    </row>
    <row r="128" spans="1:18" hidden="1" x14ac:dyDescent="0.25">
      <c r="A128" s="39"/>
      <c r="B128" s="345" t="s">
        <v>185</v>
      </c>
      <c r="C128" s="431"/>
      <c r="D128" s="355"/>
      <c r="E128" s="168"/>
      <c r="F128" s="315"/>
      <c r="G128" s="168"/>
      <c r="H128" s="263"/>
      <c r="I128" s="265"/>
      <c r="J128" s="174"/>
      <c r="K128" s="265"/>
      <c r="L128" s="175"/>
      <c r="M128" s="367"/>
      <c r="N128" s="416"/>
      <c r="O128" s="418"/>
      <c r="P128" s="367"/>
      <c r="Q128" s="200"/>
      <c r="R128" s="96"/>
    </row>
    <row r="129" spans="1:18" ht="26.25" hidden="1" x14ac:dyDescent="0.25">
      <c r="A129" s="39"/>
      <c r="B129" s="159" t="s">
        <v>354</v>
      </c>
      <c r="C129" s="435"/>
      <c r="D129" s="168">
        <f t="shared" ref="D129" si="136">E129+G129</f>
        <v>0</v>
      </c>
      <c r="E129" s="168"/>
      <c r="F129" s="168"/>
      <c r="G129" s="168"/>
      <c r="H129" s="392">
        <f t="shared" ref="H129" si="137">I129+K129</f>
        <v>0</v>
      </c>
      <c r="I129" s="66"/>
      <c r="J129" s="66"/>
      <c r="K129" s="66"/>
      <c r="L129" s="67">
        <f t="shared" ref="L129" si="138">M129+O129</f>
        <v>0</v>
      </c>
      <c r="M129" s="67">
        <f t="shared" ref="M129" si="139">E129+I129</f>
        <v>0</v>
      </c>
      <c r="N129" s="67">
        <f t="shared" ref="N129" si="140">F129+J129</f>
        <v>0</v>
      </c>
      <c r="O129" s="67"/>
      <c r="P129" s="367"/>
    </row>
    <row r="130" spans="1:18" ht="26.25" hidden="1" x14ac:dyDescent="0.25">
      <c r="A130" s="39"/>
      <c r="B130" s="159" t="s">
        <v>350</v>
      </c>
      <c r="C130" s="444"/>
      <c r="D130" s="165">
        <f>E130+G130</f>
        <v>0</v>
      </c>
      <c r="E130" s="219"/>
      <c r="F130" s="165"/>
      <c r="G130" s="264"/>
      <c r="H130" s="169">
        <f t="shared" si="93"/>
        <v>0</v>
      </c>
      <c r="I130" s="292"/>
      <c r="J130" s="169"/>
      <c r="K130" s="292"/>
      <c r="L130" s="167">
        <f t="shared" ref="L130" si="141">M130+O130</f>
        <v>0</v>
      </c>
      <c r="M130" s="167">
        <f t="shared" ref="M130" si="142">E130+I130</f>
        <v>0</v>
      </c>
      <c r="N130" s="167">
        <f t="shared" ref="N130" si="143">F130+J130</f>
        <v>0</v>
      </c>
      <c r="O130" s="167">
        <f t="shared" ref="O130" si="144">G130+K130</f>
        <v>0</v>
      </c>
      <c r="P130" s="367"/>
      <c r="Q130" s="200"/>
      <c r="R130" s="96"/>
    </row>
    <row r="131" spans="1:18" hidden="1" x14ac:dyDescent="0.25">
      <c r="A131" s="32" t="s">
        <v>94</v>
      </c>
      <c r="B131" s="211" t="s">
        <v>145</v>
      </c>
      <c r="C131" s="434" t="s">
        <v>49</v>
      </c>
      <c r="D131" s="409">
        <f>E131+G131</f>
        <v>0</v>
      </c>
      <c r="E131" s="165">
        <f>SUM(E133:E134)</f>
        <v>0</v>
      </c>
      <c r="F131" s="165">
        <f>SUM(F133:F134)</f>
        <v>0</v>
      </c>
      <c r="G131" s="165">
        <f>SUM(G133:G134)</f>
        <v>0</v>
      </c>
      <c r="H131" s="206">
        <f t="shared" ref="H131" si="145">I131+K131</f>
        <v>0</v>
      </c>
      <c r="I131" s="166">
        <f>SUM(I133:I134)</f>
        <v>0</v>
      </c>
      <c r="J131" s="166">
        <f>SUM(J133:J134)</f>
        <v>0</v>
      </c>
      <c r="K131" s="166">
        <f>SUM(K133:K134)</f>
        <v>0</v>
      </c>
      <c r="L131" s="212">
        <f t="shared" si="132"/>
        <v>0</v>
      </c>
      <c r="M131" s="412">
        <f>SUM(M133:M134)</f>
        <v>0</v>
      </c>
      <c r="N131" s="412">
        <f>SUM(N133:N134)</f>
        <v>0</v>
      </c>
      <c r="O131" s="412">
        <f>SUM(O133:O134)</f>
        <v>0</v>
      </c>
      <c r="P131" s="367"/>
      <c r="Q131" s="200"/>
      <c r="R131" s="96"/>
    </row>
    <row r="132" spans="1:18" hidden="1" x14ac:dyDescent="0.25">
      <c r="A132" s="39"/>
      <c r="B132" s="345" t="s">
        <v>185</v>
      </c>
      <c r="C132" s="435"/>
      <c r="D132" s="355"/>
      <c r="E132" s="168"/>
      <c r="F132" s="315"/>
      <c r="G132" s="168"/>
      <c r="H132" s="263"/>
      <c r="I132" s="174"/>
      <c r="J132" s="174"/>
      <c r="K132" s="263"/>
      <c r="L132" s="268"/>
      <c r="M132" s="416"/>
      <c r="N132" s="416"/>
      <c r="O132" s="416"/>
      <c r="P132" s="367"/>
      <c r="Q132" s="200"/>
      <c r="R132" s="96"/>
    </row>
    <row r="133" spans="1:18" ht="26.25" hidden="1" x14ac:dyDescent="0.25">
      <c r="A133" s="39"/>
      <c r="B133" s="159" t="s">
        <v>354</v>
      </c>
      <c r="C133" s="435"/>
      <c r="D133" s="168">
        <f t="shared" ref="D133" si="146">E133+G133</f>
        <v>0</v>
      </c>
      <c r="E133" s="168"/>
      <c r="F133" s="168"/>
      <c r="G133" s="168"/>
      <c r="H133" s="392">
        <f t="shared" ref="H133" si="147">I133+K133</f>
        <v>0</v>
      </c>
      <c r="I133" s="66"/>
      <c r="J133" s="66"/>
      <c r="K133" s="66"/>
      <c r="L133" s="67">
        <f t="shared" ref="L133" si="148">M133+O133</f>
        <v>0</v>
      </c>
      <c r="M133" s="414">
        <f t="shared" ref="M133" si="149">E133+I133</f>
        <v>0</v>
      </c>
      <c r="N133" s="414">
        <f t="shared" ref="N133" si="150">F133+J133</f>
        <v>0</v>
      </c>
      <c r="O133" s="414"/>
      <c r="P133" s="367"/>
    </row>
    <row r="134" spans="1:18" s="36" customFormat="1" ht="26.25" hidden="1" x14ac:dyDescent="0.25">
      <c r="A134" s="235"/>
      <c r="B134" s="159" t="s">
        <v>350</v>
      </c>
      <c r="C134" s="443"/>
      <c r="D134" s="165">
        <f>E134+G134</f>
        <v>0</v>
      </c>
      <c r="E134" s="165"/>
      <c r="F134" s="165"/>
      <c r="G134" s="262"/>
      <c r="H134" s="174">
        <f t="shared" si="93"/>
        <v>0</v>
      </c>
      <c r="I134" s="174"/>
      <c r="J134" s="174"/>
      <c r="K134" s="263"/>
      <c r="L134" s="167">
        <f t="shared" ref="L134" si="151">M134+O134</f>
        <v>0</v>
      </c>
      <c r="M134" s="412">
        <f t="shared" ref="M134" si="152">E134+I134</f>
        <v>0</v>
      </c>
      <c r="N134" s="412">
        <f t="shared" ref="N134" si="153">F134+J134</f>
        <v>0</v>
      </c>
      <c r="O134" s="412">
        <f t="shared" ref="O134" si="154">G134+K134</f>
        <v>0</v>
      </c>
      <c r="P134" s="367"/>
      <c r="Q134" s="209"/>
      <c r="R134" s="210"/>
    </row>
    <row r="135" spans="1:18" hidden="1" x14ac:dyDescent="0.25">
      <c r="A135" s="376" t="s">
        <v>95</v>
      </c>
      <c r="B135" s="316" t="s">
        <v>295</v>
      </c>
      <c r="C135" s="434" t="s">
        <v>49</v>
      </c>
      <c r="D135" s="409">
        <f>E135+G135</f>
        <v>0</v>
      </c>
      <c r="E135" s="165">
        <f>SUM(E137:E139)</f>
        <v>0</v>
      </c>
      <c r="F135" s="165">
        <f t="shared" ref="F135:G135" si="155">SUM(F137:F139)</f>
        <v>0</v>
      </c>
      <c r="G135" s="165">
        <f t="shared" si="155"/>
        <v>0</v>
      </c>
      <c r="H135" s="206">
        <f t="shared" si="93"/>
        <v>0</v>
      </c>
      <c r="I135" s="166">
        <f>SUM(I137:I139)</f>
        <v>0</v>
      </c>
      <c r="J135" s="166">
        <f t="shared" ref="J135:K135" si="156">SUM(J137:J139)</f>
        <v>0</v>
      </c>
      <c r="K135" s="166">
        <f t="shared" si="156"/>
        <v>0</v>
      </c>
      <c r="L135" s="212">
        <f t="shared" ref="L135" si="157">M135+O135</f>
        <v>0</v>
      </c>
      <c r="M135" s="412">
        <f>SUM(M137:M139)</f>
        <v>0</v>
      </c>
      <c r="N135" s="412">
        <f t="shared" ref="N135:O135" si="158">SUM(N137:N139)</f>
        <v>0</v>
      </c>
      <c r="O135" s="412">
        <f t="shared" si="158"/>
        <v>0</v>
      </c>
      <c r="P135" s="367"/>
      <c r="Q135" s="200"/>
      <c r="R135" s="96"/>
    </row>
    <row r="136" spans="1:18" hidden="1" x14ac:dyDescent="0.25">
      <c r="A136" s="232"/>
      <c r="B136" s="345" t="s">
        <v>185</v>
      </c>
      <c r="C136" s="435"/>
      <c r="D136" s="355"/>
      <c r="E136" s="168"/>
      <c r="F136" s="315"/>
      <c r="G136" s="173"/>
      <c r="H136" s="263"/>
      <c r="I136" s="174"/>
      <c r="J136" s="174"/>
      <c r="K136" s="263"/>
      <c r="L136" s="268"/>
      <c r="M136" s="416"/>
      <c r="N136" s="416"/>
      <c r="O136" s="416"/>
      <c r="P136" s="367"/>
      <c r="Q136" s="200"/>
      <c r="R136" s="96"/>
    </row>
    <row r="137" spans="1:18" ht="26.25" hidden="1" x14ac:dyDescent="0.25">
      <c r="A137" s="232"/>
      <c r="B137" s="451" t="s">
        <v>303</v>
      </c>
      <c r="C137" s="450"/>
      <c r="D137" s="168">
        <f t="shared" ref="D137:D138" si="159">E137+G137</f>
        <v>0</v>
      </c>
      <c r="E137" s="168"/>
      <c r="F137" s="315"/>
      <c r="G137" s="65"/>
      <c r="H137" s="392">
        <f t="shared" ref="H137:H138" si="160">I137+K137</f>
        <v>0</v>
      </c>
      <c r="I137" s="66"/>
      <c r="J137" s="66"/>
      <c r="K137" s="66"/>
      <c r="L137" s="67">
        <f t="shared" ref="L137" si="161">M137+O137</f>
        <v>0</v>
      </c>
      <c r="M137" s="67">
        <f t="shared" ref="M137" si="162">E137+I137</f>
        <v>0</v>
      </c>
      <c r="N137" s="67">
        <f t="shared" ref="N137" si="163">F137+J137</f>
        <v>0</v>
      </c>
      <c r="O137" s="414"/>
      <c r="P137" s="367"/>
      <c r="Q137" s="200"/>
      <c r="R137" s="96"/>
    </row>
    <row r="138" spans="1:18" ht="26.25" hidden="1" x14ac:dyDescent="0.25">
      <c r="A138" s="39"/>
      <c r="B138" s="159" t="s">
        <v>354</v>
      </c>
      <c r="C138" s="435"/>
      <c r="D138" s="168">
        <f t="shared" si="159"/>
        <v>0</v>
      </c>
      <c r="E138" s="168"/>
      <c r="F138" s="168"/>
      <c r="G138" s="168"/>
      <c r="H138" s="392">
        <f t="shared" si="160"/>
        <v>0</v>
      </c>
      <c r="I138" s="66"/>
      <c r="J138" s="66"/>
      <c r="K138" s="66"/>
      <c r="L138" s="67">
        <f t="shared" ref="L138" si="164">M138+O138</f>
        <v>0</v>
      </c>
      <c r="M138" s="67">
        <f t="shared" ref="M138" si="165">E138+I138</f>
        <v>0</v>
      </c>
      <c r="N138" s="67">
        <f t="shared" ref="N138" si="166">F138+J138</f>
        <v>0</v>
      </c>
      <c r="O138" s="67"/>
      <c r="P138" s="367"/>
    </row>
    <row r="139" spans="1:18" ht="26.25" hidden="1" x14ac:dyDescent="0.25">
      <c r="A139" s="232"/>
      <c r="B139" s="159" t="s">
        <v>350</v>
      </c>
      <c r="C139" s="445"/>
      <c r="D139" s="165">
        <f>E139+G139</f>
        <v>0</v>
      </c>
      <c r="E139" s="165"/>
      <c r="F139" s="165"/>
      <c r="G139" s="262"/>
      <c r="H139" s="174">
        <f t="shared" si="93"/>
        <v>0</v>
      </c>
      <c r="I139" s="174"/>
      <c r="J139" s="174"/>
      <c r="K139" s="263"/>
      <c r="L139" s="268">
        <f>M139+O139</f>
        <v>0</v>
      </c>
      <c r="M139" s="175">
        <f t="shared" ref="M139:O140" si="167">E139+I139</f>
        <v>0</v>
      </c>
      <c r="N139" s="175">
        <f t="shared" si="167"/>
        <v>0</v>
      </c>
      <c r="O139" s="175">
        <f t="shared" si="167"/>
        <v>0</v>
      </c>
      <c r="P139" s="367"/>
      <c r="Q139" s="200"/>
      <c r="R139" s="96"/>
    </row>
    <row r="140" spans="1:18" hidden="1" x14ac:dyDescent="0.25">
      <c r="A140" s="32" t="s">
        <v>96</v>
      </c>
      <c r="B140" s="29" t="s">
        <v>329</v>
      </c>
      <c r="C140" s="430" t="s">
        <v>49</v>
      </c>
      <c r="D140" s="409">
        <f>E140+G140</f>
        <v>0</v>
      </c>
      <c r="E140" s="165">
        <f>SUM(E142:E143)</f>
        <v>0</v>
      </c>
      <c r="F140" s="165">
        <f t="shared" ref="F140:G140" si="168">SUM(F142:F143)</f>
        <v>0</v>
      </c>
      <c r="G140" s="165">
        <f t="shared" si="168"/>
        <v>0</v>
      </c>
      <c r="H140" s="206">
        <f t="shared" si="93"/>
        <v>0</v>
      </c>
      <c r="I140" s="166">
        <f>SUM(I142:I143)</f>
        <v>0</v>
      </c>
      <c r="J140" s="166">
        <f t="shared" ref="J140:K140" si="169">SUM(J142:J143)</f>
        <v>0</v>
      </c>
      <c r="K140" s="166">
        <f t="shared" si="169"/>
        <v>0</v>
      </c>
      <c r="L140" s="167">
        <f>M140+O140</f>
        <v>0</v>
      </c>
      <c r="M140" s="167">
        <f t="shared" si="167"/>
        <v>0</v>
      </c>
      <c r="N140" s="167">
        <f t="shared" si="167"/>
        <v>0</v>
      </c>
      <c r="O140" s="167">
        <f t="shared" si="167"/>
        <v>0</v>
      </c>
      <c r="P140" s="367"/>
      <c r="Q140" s="200"/>
      <c r="R140" s="96"/>
    </row>
    <row r="141" spans="1:18" hidden="1" x14ac:dyDescent="0.25">
      <c r="A141" s="39"/>
      <c r="B141" s="345" t="s">
        <v>185</v>
      </c>
      <c r="C141" s="431"/>
      <c r="D141" s="355"/>
      <c r="E141" s="168"/>
      <c r="F141" s="315"/>
      <c r="G141" s="168"/>
      <c r="H141" s="263"/>
      <c r="I141" s="263"/>
      <c r="J141" s="174"/>
      <c r="K141" s="174"/>
      <c r="L141" s="175"/>
      <c r="M141" s="175"/>
      <c r="N141" s="175"/>
      <c r="O141" s="175"/>
      <c r="P141" s="367"/>
      <c r="Q141" s="200"/>
      <c r="R141" s="96"/>
    </row>
    <row r="142" spans="1:18" ht="26.25" hidden="1" x14ac:dyDescent="0.25">
      <c r="A142" s="39"/>
      <c r="B142" s="159" t="s">
        <v>354</v>
      </c>
      <c r="C142" s="435"/>
      <c r="D142" s="168">
        <f t="shared" ref="D142" si="170">E142+G142</f>
        <v>0</v>
      </c>
      <c r="E142" s="168"/>
      <c r="F142" s="168"/>
      <c r="G142" s="168"/>
      <c r="H142" s="392">
        <f t="shared" ref="H142" si="171">I142+K142</f>
        <v>0</v>
      </c>
      <c r="I142" s="66"/>
      <c r="J142" s="66"/>
      <c r="K142" s="66"/>
      <c r="L142" s="67">
        <f t="shared" ref="L142" si="172">M142+O142</f>
        <v>0</v>
      </c>
      <c r="M142" s="67">
        <f t="shared" ref="M142" si="173">E142+I142</f>
        <v>0</v>
      </c>
      <c r="N142" s="67">
        <f t="shared" ref="N142" si="174">F142+J142</f>
        <v>0</v>
      </c>
      <c r="O142" s="67"/>
      <c r="P142" s="367"/>
    </row>
    <row r="143" spans="1:18" s="36" customFormat="1" ht="26.25" hidden="1" x14ac:dyDescent="0.25">
      <c r="A143" s="39"/>
      <c r="B143" s="159" t="s">
        <v>350</v>
      </c>
      <c r="C143" s="441"/>
      <c r="D143" s="165">
        <f>E143+G143</f>
        <v>0</v>
      </c>
      <c r="E143" s="165"/>
      <c r="F143" s="165"/>
      <c r="G143" s="262"/>
      <c r="H143" s="174">
        <f t="shared" si="93"/>
        <v>0</v>
      </c>
      <c r="I143" s="263"/>
      <c r="J143" s="174"/>
      <c r="K143" s="174"/>
      <c r="L143" s="167">
        <f t="shared" ref="L143" si="175">M143+O143</f>
        <v>0</v>
      </c>
      <c r="M143" s="167">
        <f t="shared" ref="M143" si="176">E143+I143</f>
        <v>0</v>
      </c>
      <c r="N143" s="167">
        <f t="shared" ref="N143" si="177">F143+J143</f>
        <v>0</v>
      </c>
      <c r="O143" s="167">
        <f t="shared" ref="O143" si="178">G143+K143</f>
        <v>0</v>
      </c>
      <c r="P143" s="367"/>
      <c r="Q143" s="209"/>
      <c r="R143" s="210"/>
    </row>
    <row r="144" spans="1:18" hidden="1" x14ac:dyDescent="0.25">
      <c r="A144" s="32" t="s">
        <v>97</v>
      </c>
      <c r="B144" s="17" t="s">
        <v>330</v>
      </c>
      <c r="C144" s="430" t="s">
        <v>49</v>
      </c>
      <c r="D144" s="409">
        <f>E144+G144</f>
        <v>0</v>
      </c>
      <c r="E144" s="165">
        <f>SUM(E146:E148)</f>
        <v>0</v>
      </c>
      <c r="F144" s="165">
        <f>SUM(F146:F148)</f>
        <v>0</v>
      </c>
      <c r="G144" s="165">
        <f t="shared" ref="G144" si="179">SUM(G147:G148)</f>
        <v>0</v>
      </c>
      <c r="H144" s="206">
        <f t="shared" ref="H144" si="180">I144+K144</f>
        <v>0</v>
      </c>
      <c r="I144" s="166">
        <f>SUM(I146:I147)</f>
        <v>0</v>
      </c>
      <c r="J144" s="166">
        <f t="shared" ref="J144:K144" si="181">SUM(J146:J147)</f>
        <v>0</v>
      </c>
      <c r="K144" s="166">
        <f t="shared" si="181"/>
        <v>0</v>
      </c>
      <c r="L144" s="167">
        <f>M144+O144</f>
        <v>0</v>
      </c>
      <c r="M144" s="167">
        <f t="shared" ref="M144" si="182">E144+I144</f>
        <v>0</v>
      </c>
      <c r="N144" s="167">
        <f t="shared" ref="N144" si="183">F144+J144</f>
        <v>0</v>
      </c>
      <c r="O144" s="167">
        <f t="shared" ref="O144" si="184">G144+K144</f>
        <v>0</v>
      </c>
      <c r="P144" s="367"/>
      <c r="Q144" s="200"/>
      <c r="R144" s="96"/>
    </row>
    <row r="145" spans="1:18" hidden="1" x14ac:dyDescent="0.25">
      <c r="A145" s="39"/>
      <c r="B145" s="345" t="s">
        <v>185</v>
      </c>
      <c r="C145" s="431"/>
      <c r="D145" s="355"/>
      <c r="E145" s="168"/>
      <c r="F145" s="315"/>
      <c r="G145" s="168"/>
      <c r="H145" s="263"/>
      <c r="I145" s="263"/>
      <c r="J145" s="174"/>
      <c r="K145" s="174"/>
      <c r="L145" s="175"/>
      <c r="M145" s="175"/>
      <c r="N145" s="175"/>
      <c r="O145" s="175"/>
      <c r="P145" s="367"/>
      <c r="Q145" s="200"/>
      <c r="R145" s="96"/>
    </row>
    <row r="146" spans="1:18" ht="26.25" hidden="1" x14ac:dyDescent="0.25">
      <c r="A146" s="39"/>
      <c r="B146" s="451" t="s">
        <v>303</v>
      </c>
      <c r="C146" s="449"/>
      <c r="D146" s="168">
        <f t="shared" ref="D146:D147" si="185">E146+G146</f>
        <v>0</v>
      </c>
      <c r="E146" s="168"/>
      <c r="F146" s="315"/>
      <c r="G146" s="168"/>
      <c r="H146" s="392">
        <f t="shared" ref="H146:H147" si="186">I146+K146</f>
        <v>0</v>
      </c>
      <c r="I146" s="66"/>
      <c r="J146" s="66"/>
      <c r="K146" s="66"/>
      <c r="L146" s="67">
        <f t="shared" ref="L146" si="187">M146+O146</f>
        <v>0</v>
      </c>
      <c r="M146" s="67">
        <f t="shared" ref="M146" si="188">E146+I146</f>
        <v>0</v>
      </c>
      <c r="N146" s="67">
        <f t="shared" ref="N146" si="189">F146+J146</f>
        <v>0</v>
      </c>
      <c r="O146" s="67"/>
      <c r="P146" s="367"/>
      <c r="Q146" s="200"/>
      <c r="R146" s="96"/>
    </row>
    <row r="147" spans="1:18" ht="26.25" hidden="1" x14ac:dyDescent="0.25">
      <c r="A147" s="39"/>
      <c r="B147" s="159" t="s">
        <v>354</v>
      </c>
      <c r="C147" s="435"/>
      <c r="D147" s="168">
        <f t="shared" si="185"/>
        <v>0</v>
      </c>
      <c r="E147" s="168"/>
      <c r="F147" s="168"/>
      <c r="G147" s="168"/>
      <c r="H147" s="392">
        <f t="shared" si="186"/>
        <v>0</v>
      </c>
      <c r="I147" s="66"/>
      <c r="J147" s="66"/>
      <c r="K147" s="66"/>
      <c r="L147" s="67">
        <f t="shared" ref="L147" si="190">M147+O147</f>
        <v>0</v>
      </c>
      <c r="M147" s="67">
        <f t="shared" ref="M147" si="191">E147+I147</f>
        <v>0</v>
      </c>
      <c r="N147" s="67">
        <f t="shared" ref="N147" si="192">F147+J147</f>
        <v>0</v>
      </c>
      <c r="O147" s="67"/>
      <c r="P147" s="367"/>
    </row>
    <row r="148" spans="1:18" ht="26.25" hidden="1" x14ac:dyDescent="0.25">
      <c r="A148" s="39"/>
      <c r="B148" s="159" t="s">
        <v>350</v>
      </c>
      <c r="C148" s="441"/>
      <c r="D148" s="165">
        <f>E148+G148</f>
        <v>0</v>
      </c>
      <c r="E148" s="165"/>
      <c r="F148" s="165"/>
      <c r="G148" s="262"/>
      <c r="H148" s="174">
        <f t="shared" si="93"/>
        <v>0</v>
      </c>
      <c r="I148" s="263"/>
      <c r="J148" s="174"/>
      <c r="K148" s="174"/>
      <c r="L148" s="175">
        <f t="shared" ref="L148:L157" si="193">M148+O148</f>
        <v>0</v>
      </c>
      <c r="M148" s="175">
        <f t="shared" ref="M148:M158" si="194">E148+I148</f>
        <v>0</v>
      </c>
      <c r="N148" s="175">
        <f t="shared" ref="N148:N158" si="195">F148+J148</f>
        <v>0</v>
      </c>
      <c r="O148" s="175">
        <f t="shared" ref="O148:O158" si="196">G148+K148</f>
        <v>0</v>
      </c>
      <c r="P148" s="367"/>
      <c r="Q148" s="200"/>
      <c r="R148" s="96"/>
    </row>
    <row r="149" spans="1:18" hidden="1" x14ac:dyDescent="0.25">
      <c r="A149" s="32" t="s">
        <v>98</v>
      </c>
      <c r="B149" s="29" t="s">
        <v>331</v>
      </c>
      <c r="C149" s="431" t="s">
        <v>49</v>
      </c>
      <c r="D149" s="409">
        <f>E149+G149</f>
        <v>0</v>
      </c>
      <c r="E149" s="165">
        <f>SUM(E151:E152)</f>
        <v>0</v>
      </c>
      <c r="F149" s="165">
        <f t="shared" ref="F149:G149" si="197">SUM(F151:F152)</f>
        <v>0</v>
      </c>
      <c r="G149" s="165">
        <f t="shared" si="197"/>
        <v>0</v>
      </c>
      <c r="H149" s="206">
        <f t="shared" si="93"/>
        <v>0</v>
      </c>
      <c r="I149" s="166">
        <f>SUM(I151:I152)</f>
        <v>0</v>
      </c>
      <c r="J149" s="166">
        <f t="shared" ref="J149:K149" si="198">SUM(J151:J152)</f>
        <v>0</v>
      </c>
      <c r="K149" s="166">
        <f t="shared" si="198"/>
        <v>0</v>
      </c>
      <c r="L149" s="167">
        <f>M149+O149</f>
        <v>0</v>
      </c>
      <c r="M149" s="167">
        <f t="shared" si="194"/>
        <v>0</v>
      </c>
      <c r="N149" s="167">
        <f t="shared" si="195"/>
        <v>0</v>
      </c>
      <c r="O149" s="167">
        <f t="shared" si="196"/>
        <v>0</v>
      </c>
      <c r="P149" s="367"/>
      <c r="Q149" s="200"/>
      <c r="R149" s="96"/>
    </row>
    <row r="150" spans="1:18" hidden="1" x14ac:dyDescent="0.25">
      <c r="A150" s="39"/>
      <c r="B150" s="345" t="s">
        <v>185</v>
      </c>
      <c r="C150" s="431"/>
      <c r="D150" s="355"/>
      <c r="E150" s="168"/>
      <c r="F150" s="315"/>
      <c r="G150" s="168"/>
      <c r="H150" s="263"/>
      <c r="I150" s="265"/>
      <c r="J150" s="174"/>
      <c r="K150" s="265"/>
      <c r="L150" s="175"/>
      <c r="M150" s="266"/>
      <c r="N150" s="175"/>
      <c r="O150" s="268"/>
      <c r="P150" s="367"/>
      <c r="Q150" s="200"/>
      <c r="R150" s="96"/>
    </row>
    <row r="151" spans="1:18" ht="26.25" hidden="1" x14ac:dyDescent="0.25">
      <c r="A151" s="39"/>
      <c r="B151" s="159" t="s">
        <v>354</v>
      </c>
      <c r="C151" s="435"/>
      <c r="D151" s="168">
        <f t="shared" ref="D151" si="199">E151+G151</f>
        <v>0</v>
      </c>
      <c r="E151" s="168"/>
      <c r="F151" s="168"/>
      <c r="G151" s="168"/>
      <c r="H151" s="392">
        <f t="shared" ref="H151" si="200">I151+K151</f>
        <v>0</v>
      </c>
      <c r="I151" s="66"/>
      <c r="J151" s="66"/>
      <c r="K151" s="66"/>
      <c r="L151" s="67">
        <f t="shared" ref="L151" si="201">M151+O151</f>
        <v>0</v>
      </c>
      <c r="M151" s="67">
        <f t="shared" ref="M151" si="202">E151+I151</f>
        <v>0</v>
      </c>
      <c r="N151" s="67">
        <f t="shared" ref="N151" si="203">F151+J151</f>
        <v>0</v>
      </c>
      <c r="O151" s="67"/>
      <c r="P151" s="367"/>
    </row>
    <row r="152" spans="1:18" ht="26.25" hidden="1" x14ac:dyDescent="0.25">
      <c r="A152" s="235"/>
      <c r="B152" s="164" t="s">
        <v>350</v>
      </c>
      <c r="C152" s="444"/>
      <c r="D152" s="165">
        <f>E152+G152</f>
        <v>0</v>
      </c>
      <c r="E152" s="165"/>
      <c r="F152" s="165"/>
      <c r="G152" s="264"/>
      <c r="H152" s="169">
        <f t="shared" si="93"/>
        <v>0</v>
      </c>
      <c r="I152" s="292"/>
      <c r="J152" s="169"/>
      <c r="K152" s="292"/>
      <c r="L152" s="170">
        <f t="shared" si="193"/>
        <v>0</v>
      </c>
      <c r="M152" s="293">
        <f t="shared" si="194"/>
        <v>0</v>
      </c>
      <c r="N152" s="170">
        <f t="shared" si="195"/>
        <v>0</v>
      </c>
      <c r="O152" s="213">
        <f t="shared" si="196"/>
        <v>0</v>
      </c>
      <c r="P152" s="367"/>
      <c r="Q152" s="200"/>
      <c r="R152" s="96"/>
    </row>
    <row r="153" spans="1:18" hidden="1" x14ac:dyDescent="0.25">
      <c r="A153" s="32" t="s">
        <v>99</v>
      </c>
      <c r="B153" s="35" t="s">
        <v>314</v>
      </c>
      <c r="C153" s="430" t="s">
        <v>49</v>
      </c>
      <c r="D153" s="409">
        <f>E153+G153</f>
        <v>0</v>
      </c>
      <c r="E153" s="165">
        <f>SUM(E155:E157)</f>
        <v>0</v>
      </c>
      <c r="F153" s="165">
        <f>SUM(F155:F157)</f>
        <v>0</v>
      </c>
      <c r="G153" s="165">
        <f t="shared" ref="G153" si="204">SUM(G156:G157)</f>
        <v>0</v>
      </c>
      <c r="H153" s="206">
        <f t="shared" ref="H153" si="205">I153+K153</f>
        <v>0</v>
      </c>
      <c r="I153" s="166">
        <f>SUM(I155:I157)</f>
        <v>0</v>
      </c>
      <c r="J153" s="166">
        <f t="shared" ref="J153:K153" si="206">SUM(J155:J157)</f>
        <v>0</v>
      </c>
      <c r="K153" s="166">
        <f t="shared" si="206"/>
        <v>0</v>
      </c>
      <c r="L153" s="167">
        <f>M153+O153</f>
        <v>0</v>
      </c>
      <c r="M153" s="167">
        <f>E153+I153</f>
        <v>0</v>
      </c>
      <c r="N153" s="167">
        <f>F153+J153</f>
        <v>0</v>
      </c>
      <c r="O153" s="167">
        <f t="shared" ref="O153" si="207">G153+K153</f>
        <v>0</v>
      </c>
      <c r="P153" s="367"/>
      <c r="Q153" s="200"/>
      <c r="R153" s="96"/>
    </row>
    <row r="154" spans="1:18" hidden="1" x14ac:dyDescent="0.25">
      <c r="A154" s="39"/>
      <c r="B154" s="345" t="s">
        <v>185</v>
      </c>
      <c r="C154" s="431"/>
      <c r="D154" s="355"/>
      <c r="E154" s="168"/>
      <c r="F154" s="315"/>
      <c r="G154" s="168"/>
      <c r="H154" s="263"/>
      <c r="I154" s="265"/>
      <c r="J154" s="174"/>
      <c r="K154" s="265"/>
      <c r="L154" s="175"/>
      <c r="M154" s="266"/>
      <c r="N154" s="175"/>
      <c r="O154" s="268"/>
      <c r="P154" s="367"/>
      <c r="Q154" s="200"/>
      <c r="R154" s="96"/>
    </row>
    <row r="155" spans="1:18" ht="26.25" hidden="1" x14ac:dyDescent="0.25">
      <c r="A155" s="39"/>
      <c r="B155" s="451" t="s">
        <v>303</v>
      </c>
      <c r="C155" s="449"/>
      <c r="D155" s="168">
        <f t="shared" ref="D155:D156" si="208">E155+G155</f>
        <v>0</v>
      </c>
      <c r="E155" s="168"/>
      <c r="F155" s="315"/>
      <c r="G155" s="168"/>
      <c r="H155" s="392">
        <f t="shared" ref="H155:H156" si="209">I155+K155</f>
        <v>0</v>
      </c>
      <c r="I155" s="66"/>
      <c r="J155" s="66"/>
      <c r="K155" s="66"/>
      <c r="L155" s="67">
        <f t="shared" ref="L155" si="210">M155+O155</f>
        <v>0</v>
      </c>
      <c r="M155" s="67">
        <f t="shared" ref="M155" si="211">E155+I155</f>
        <v>0</v>
      </c>
      <c r="N155" s="67">
        <f t="shared" ref="N155" si="212">F155+J155</f>
        <v>0</v>
      </c>
      <c r="O155" s="67"/>
      <c r="P155" s="367"/>
      <c r="Q155" s="200"/>
      <c r="R155" s="96"/>
    </row>
    <row r="156" spans="1:18" ht="26.25" hidden="1" x14ac:dyDescent="0.25">
      <c r="A156" s="39"/>
      <c r="B156" s="159" t="s">
        <v>354</v>
      </c>
      <c r="C156" s="435"/>
      <c r="D156" s="168">
        <f t="shared" si="208"/>
        <v>0</v>
      </c>
      <c r="E156" s="168"/>
      <c r="F156" s="168"/>
      <c r="G156" s="168"/>
      <c r="H156" s="392">
        <f t="shared" si="209"/>
        <v>0</v>
      </c>
      <c r="I156" s="66"/>
      <c r="J156" s="66"/>
      <c r="K156" s="66"/>
      <c r="L156" s="67">
        <f t="shared" ref="L156" si="213">M156+O156</f>
        <v>0</v>
      </c>
      <c r="M156" s="67">
        <f t="shared" ref="M156" si="214">E156+I156</f>
        <v>0</v>
      </c>
      <c r="N156" s="67">
        <f t="shared" ref="N156" si="215">F156+J156</f>
        <v>0</v>
      </c>
      <c r="O156" s="67"/>
      <c r="P156" s="367"/>
    </row>
    <row r="157" spans="1:18" ht="26.25" hidden="1" x14ac:dyDescent="0.25">
      <c r="A157" s="39"/>
      <c r="B157" s="159" t="s">
        <v>350</v>
      </c>
      <c r="C157" s="444"/>
      <c r="D157" s="165">
        <f>E157+G157</f>
        <v>0</v>
      </c>
      <c r="E157" s="165"/>
      <c r="F157" s="165"/>
      <c r="G157" s="264"/>
      <c r="H157" s="169">
        <f t="shared" si="93"/>
        <v>0</v>
      </c>
      <c r="I157" s="292"/>
      <c r="J157" s="169"/>
      <c r="K157" s="292"/>
      <c r="L157" s="170">
        <f t="shared" si="193"/>
        <v>0</v>
      </c>
      <c r="M157" s="293">
        <f t="shared" si="194"/>
        <v>0</v>
      </c>
      <c r="N157" s="170">
        <f t="shared" si="195"/>
        <v>0</v>
      </c>
      <c r="O157" s="213">
        <f t="shared" si="196"/>
        <v>0</v>
      </c>
      <c r="P157" s="367"/>
      <c r="Q157" s="200"/>
      <c r="R157" s="96"/>
    </row>
    <row r="158" spans="1:18" hidden="1" x14ac:dyDescent="0.25">
      <c r="A158" s="32" t="s">
        <v>100</v>
      </c>
      <c r="B158" s="29" t="s">
        <v>44</v>
      </c>
      <c r="C158" s="665" t="s">
        <v>49</v>
      </c>
      <c r="D158" s="409">
        <f>E158+G158</f>
        <v>0</v>
      </c>
      <c r="E158" s="165">
        <f>SUM(E160:E161)</f>
        <v>0</v>
      </c>
      <c r="F158" s="165">
        <f t="shared" ref="F158:G158" si="216">SUM(F160:F161)</f>
        <v>0</v>
      </c>
      <c r="G158" s="165">
        <f t="shared" si="216"/>
        <v>0</v>
      </c>
      <c r="H158" s="206">
        <f t="shared" ref="H158:H220" si="217">I158+K158</f>
        <v>0</v>
      </c>
      <c r="I158" s="166">
        <f>SUM(I160:I161)</f>
        <v>0</v>
      </c>
      <c r="J158" s="166">
        <f t="shared" ref="J158:K158" si="218">SUM(J160:J161)</f>
        <v>0</v>
      </c>
      <c r="K158" s="166">
        <f t="shared" si="218"/>
        <v>0</v>
      </c>
      <c r="L158" s="167">
        <f>M158+O158</f>
        <v>0</v>
      </c>
      <c r="M158" s="167">
        <f t="shared" si="194"/>
        <v>0</v>
      </c>
      <c r="N158" s="167">
        <f t="shared" si="195"/>
        <v>0</v>
      </c>
      <c r="O158" s="167">
        <f t="shared" si="196"/>
        <v>0</v>
      </c>
      <c r="P158" s="367"/>
      <c r="Q158" s="200"/>
      <c r="R158" s="96"/>
    </row>
    <row r="159" spans="1:18" hidden="1" x14ac:dyDescent="0.25">
      <c r="A159" s="39"/>
      <c r="B159" s="345" t="s">
        <v>185</v>
      </c>
      <c r="C159" s="666"/>
      <c r="D159" s="355"/>
      <c r="E159" s="168"/>
      <c r="F159" s="315"/>
      <c r="G159" s="168"/>
      <c r="H159" s="263"/>
      <c r="I159" s="263"/>
      <c r="J159" s="174"/>
      <c r="K159" s="174"/>
      <c r="L159" s="175"/>
      <c r="M159" s="175"/>
      <c r="N159" s="175"/>
      <c r="O159" s="175"/>
      <c r="P159" s="367"/>
      <c r="Q159" s="200"/>
      <c r="R159" s="96"/>
    </row>
    <row r="160" spans="1:18" ht="26.25" hidden="1" x14ac:dyDescent="0.25">
      <c r="A160" s="39"/>
      <c r="B160" s="159" t="s">
        <v>354</v>
      </c>
      <c r="C160" s="667"/>
      <c r="D160" s="168">
        <f t="shared" ref="D160" si="219">E160+G160</f>
        <v>0</v>
      </c>
      <c r="E160" s="168"/>
      <c r="F160" s="168"/>
      <c r="G160" s="168"/>
      <c r="H160" s="392">
        <f t="shared" ref="H160" si="220">I160+K160</f>
        <v>0</v>
      </c>
      <c r="I160" s="66"/>
      <c r="J160" s="66"/>
      <c r="K160" s="66"/>
      <c r="L160" s="67">
        <f t="shared" ref="L160" si="221">M160+O160</f>
        <v>0</v>
      </c>
      <c r="M160" s="67">
        <f t="shared" ref="M160" si="222">E160+I160</f>
        <v>0</v>
      </c>
      <c r="N160" s="67">
        <f t="shared" ref="N160" si="223">F160+J160</f>
        <v>0</v>
      </c>
      <c r="O160" s="67"/>
      <c r="P160" s="367"/>
    </row>
    <row r="161" spans="1:18" s="36" customFormat="1" ht="26.25" hidden="1" x14ac:dyDescent="0.25">
      <c r="A161" s="235"/>
      <c r="B161" s="164" t="s">
        <v>350</v>
      </c>
      <c r="C161" s="667"/>
      <c r="D161" s="165">
        <f>E161+G161</f>
        <v>0</v>
      </c>
      <c r="E161" s="165"/>
      <c r="F161" s="165"/>
      <c r="G161" s="262"/>
      <c r="H161" s="174">
        <f t="shared" si="217"/>
        <v>0</v>
      </c>
      <c r="I161" s="263"/>
      <c r="J161" s="174"/>
      <c r="K161" s="174"/>
      <c r="L161" s="167">
        <f t="shared" ref="L161" si="224">M161+O161</f>
        <v>0</v>
      </c>
      <c r="M161" s="167">
        <f t="shared" ref="M161" si="225">E161+I161</f>
        <v>0</v>
      </c>
      <c r="N161" s="167">
        <f t="shared" ref="N161" si="226">F161+J161</f>
        <v>0</v>
      </c>
      <c r="O161" s="167">
        <f t="shared" ref="O161" si="227">G161+K161</f>
        <v>0</v>
      </c>
      <c r="P161" s="367"/>
      <c r="Q161" s="209"/>
      <c r="R161" s="210"/>
    </row>
    <row r="162" spans="1:18" hidden="1" x14ac:dyDescent="0.25">
      <c r="A162" s="32" t="s">
        <v>101</v>
      </c>
      <c r="B162" s="26" t="s">
        <v>41</v>
      </c>
      <c r="C162" s="430" t="s">
        <v>49</v>
      </c>
      <c r="D162" s="409">
        <f>E162+G162</f>
        <v>0</v>
      </c>
      <c r="E162" s="165">
        <f>SUM(E164:E165)</f>
        <v>0</v>
      </c>
      <c r="F162" s="165">
        <f t="shared" ref="F162:G162" si="228">SUM(F164:F165)</f>
        <v>0</v>
      </c>
      <c r="G162" s="165">
        <f t="shared" si="228"/>
        <v>0</v>
      </c>
      <c r="H162" s="206">
        <f t="shared" ref="H162" si="229">I162+K162</f>
        <v>0</v>
      </c>
      <c r="I162" s="166">
        <f>SUM(I164:I165)</f>
        <v>0</v>
      </c>
      <c r="J162" s="166">
        <f t="shared" ref="J162:K162" si="230">SUM(J164:J165)</f>
        <v>0</v>
      </c>
      <c r="K162" s="166">
        <f t="shared" si="230"/>
        <v>0</v>
      </c>
      <c r="L162" s="167">
        <f>M162+O162</f>
        <v>0</v>
      </c>
      <c r="M162" s="167">
        <f t="shared" ref="M162" si="231">E162+I162</f>
        <v>0</v>
      </c>
      <c r="N162" s="167">
        <f t="shared" ref="N162" si="232">F162+J162</f>
        <v>0</v>
      </c>
      <c r="O162" s="167">
        <f t="shared" ref="O162" si="233">G162+K162</f>
        <v>0</v>
      </c>
      <c r="P162" s="367"/>
      <c r="Q162" s="200"/>
      <c r="R162" s="96"/>
    </row>
    <row r="163" spans="1:18" hidden="1" x14ac:dyDescent="0.25">
      <c r="A163" s="39"/>
      <c r="B163" s="345" t="s">
        <v>185</v>
      </c>
      <c r="C163" s="431"/>
      <c r="D163" s="355"/>
      <c r="E163" s="168"/>
      <c r="F163" s="315"/>
      <c r="G163" s="168"/>
      <c r="H163" s="263"/>
      <c r="I163" s="265"/>
      <c r="J163" s="174"/>
      <c r="K163" s="265"/>
      <c r="L163" s="175"/>
      <c r="M163" s="266"/>
      <c r="N163" s="175"/>
      <c r="O163" s="268"/>
      <c r="P163" s="367"/>
      <c r="Q163" s="200"/>
      <c r="R163" s="96"/>
    </row>
    <row r="164" spans="1:18" ht="26.25" hidden="1" x14ac:dyDescent="0.25">
      <c r="A164" s="39"/>
      <c r="B164" s="159" t="s">
        <v>354</v>
      </c>
      <c r="C164" s="435"/>
      <c r="D164" s="168">
        <f t="shared" ref="D164" si="234">E164+G164</f>
        <v>0</v>
      </c>
      <c r="E164" s="168"/>
      <c r="F164" s="168"/>
      <c r="G164" s="168"/>
      <c r="H164" s="392">
        <f t="shared" ref="H164" si="235">I164+K164</f>
        <v>0</v>
      </c>
      <c r="I164" s="66"/>
      <c r="J164" s="66"/>
      <c r="K164" s="66"/>
      <c r="L164" s="67">
        <f t="shared" ref="L164" si="236">M164+O164</f>
        <v>0</v>
      </c>
      <c r="M164" s="67">
        <f t="shared" ref="M164" si="237">E164+I164</f>
        <v>0</v>
      </c>
      <c r="N164" s="67">
        <f t="shared" ref="N164" si="238">F164+J164</f>
        <v>0</v>
      </c>
      <c r="O164" s="67"/>
      <c r="P164" s="367"/>
    </row>
    <row r="165" spans="1:18" ht="26.25" hidden="1" x14ac:dyDescent="0.25">
      <c r="A165" s="39"/>
      <c r="B165" s="159" t="s">
        <v>350</v>
      </c>
      <c r="C165" s="444"/>
      <c r="D165" s="165">
        <f>E165+G165</f>
        <v>0</v>
      </c>
      <c r="E165" s="165"/>
      <c r="F165" s="165"/>
      <c r="G165" s="264"/>
      <c r="H165" s="169">
        <f t="shared" si="217"/>
        <v>0</v>
      </c>
      <c r="I165" s="292"/>
      <c r="J165" s="169"/>
      <c r="K165" s="292"/>
      <c r="L165" s="170">
        <f>M165+O165</f>
        <v>0</v>
      </c>
      <c r="M165" s="293">
        <f t="shared" ref="M165:O166" si="239">E165+I165</f>
        <v>0</v>
      </c>
      <c r="N165" s="170">
        <f t="shared" si="239"/>
        <v>0</v>
      </c>
      <c r="O165" s="213">
        <f t="shared" si="239"/>
        <v>0</v>
      </c>
      <c r="P165" s="367"/>
      <c r="Q165" s="200"/>
      <c r="R165" s="96"/>
    </row>
    <row r="166" spans="1:18" hidden="1" x14ac:dyDescent="0.25">
      <c r="A166" s="32" t="s">
        <v>102</v>
      </c>
      <c r="B166" s="29" t="s">
        <v>43</v>
      </c>
      <c r="C166" s="665" t="s">
        <v>49</v>
      </c>
      <c r="D166" s="409">
        <f>E166+G166</f>
        <v>0</v>
      </c>
      <c r="E166" s="165">
        <f>SUM(E168:E169)</f>
        <v>0</v>
      </c>
      <c r="F166" s="165">
        <f t="shared" ref="F166:G166" si="240">SUM(F168:F169)</f>
        <v>0</v>
      </c>
      <c r="G166" s="165">
        <f t="shared" si="240"/>
        <v>0</v>
      </c>
      <c r="H166" s="206">
        <f t="shared" si="217"/>
        <v>0</v>
      </c>
      <c r="I166" s="166">
        <f>SUM(I168:I169)</f>
        <v>0</v>
      </c>
      <c r="J166" s="166">
        <f t="shared" ref="J166:K166" si="241">SUM(J168:J169)</f>
        <v>0</v>
      </c>
      <c r="K166" s="166">
        <f t="shared" si="241"/>
        <v>0</v>
      </c>
      <c r="L166" s="167">
        <f>M166+O166</f>
        <v>0</v>
      </c>
      <c r="M166" s="167">
        <f t="shared" si="239"/>
        <v>0</v>
      </c>
      <c r="N166" s="167">
        <f t="shared" si="239"/>
        <v>0</v>
      </c>
      <c r="O166" s="167">
        <f t="shared" si="239"/>
        <v>0</v>
      </c>
      <c r="P166" s="367"/>
      <c r="Q166" s="200"/>
      <c r="R166" s="96"/>
    </row>
    <row r="167" spans="1:18" hidden="1" x14ac:dyDescent="0.25">
      <c r="A167" s="39"/>
      <c r="B167" s="345" t="s">
        <v>185</v>
      </c>
      <c r="C167" s="666"/>
      <c r="D167" s="355"/>
      <c r="E167" s="168"/>
      <c r="F167" s="315"/>
      <c r="G167" s="168"/>
      <c r="H167" s="263"/>
      <c r="I167" s="263"/>
      <c r="J167" s="174"/>
      <c r="K167" s="174"/>
      <c r="L167" s="175"/>
      <c r="M167" s="175"/>
      <c r="N167" s="175"/>
      <c r="O167" s="175"/>
      <c r="P167" s="367"/>
      <c r="Q167" s="200"/>
      <c r="R167" s="96"/>
    </row>
    <row r="168" spans="1:18" ht="26.25" hidden="1" x14ac:dyDescent="0.25">
      <c r="A168" s="39"/>
      <c r="B168" s="159" t="s">
        <v>354</v>
      </c>
      <c r="C168" s="667"/>
      <c r="D168" s="168">
        <f t="shared" ref="D168" si="242">E168+G168</f>
        <v>0</v>
      </c>
      <c r="E168" s="168"/>
      <c r="F168" s="168"/>
      <c r="G168" s="168"/>
      <c r="H168" s="392">
        <f t="shared" ref="H168" si="243">I168+K168</f>
        <v>0</v>
      </c>
      <c r="I168" s="66"/>
      <c r="J168" s="66"/>
      <c r="K168" s="66"/>
      <c r="L168" s="67">
        <f t="shared" ref="L168" si="244">M168+O168</f>
        <v>0</v>
      </c>
      <c r="M168" s="67">
        <f t="shared" ref="M168" si="245">E168+I168</f>
        <v>0</v>
      </c>
      <c r="N168" s="67">
        <f t="shared" ref="N168" si="246">F168+J168</f>
        <v>0</v>
      </c>
      <c r="O168" s="67"/>
      <c r="P168" s="367"/>
    </row>
    <row r="169" spans="1:18" s="36" customFormat="1" ht="26.25" hidden="1" x14ac:dyDescent="0.25">
      <c r="A169" s="235"/>
      <c r="B169" s="159" t="s">
        <v>350</v>
      </c>
      <c r="C169" s="668"/>
      <c r="D169" s="165">
        <f>E169+G169</f>
        <v>0</v>
      </c>
      <c r="E169" s="165"/>
      <c r="F169" s="165"/>
      <c r="G169" s="262"/>
      <c r="H169" s="169">
        <f t="shared" si="217"/>
        <v>0</v>
      </c>
      <c r="I169" s="208"/>
      <c r="J169" s="169"/>
      <c r="K169" s="169"/>
      <c r="L169" s="167">
        <f t="shared" ref="L169" si="247">M169+O169</f>
        <v>0</v>
      </c>
      <c r="M169" s="167">
        <f t="shared" ref="M169" si="248">E169+I169</f>
        <v>0</v>
      </c>
      <c r="N169" s="167">
        <f t="shared" ref="N169" si="249">F169+J169</f>
        <v>0</v>
      </c>
      <c r="O169" s="167">
        <f t="shared" ref="O169" si="250">G169+K169</f>
        <v>0</v>
      </c>
      <c r="P169" s="367"/>
      <c r="Q169" s="209"/>
      <c r="R169" s="210"/>
    </row>
    <row r="170" spans="1:18" hidden="1" x14ac:dyDescent="0.25">
      <c r="A170" s="32" t="s">
        <v>103</v>
      </c>
      <c r="B170" s="29" t="s">
        <v>157</v>
      </c>
      <c r="C170" s="665" t="s">
        <v>49</v>
      </c>
      <c r="D170" s="409">
        <f>E170+G170</f>
        <v>0</v>
      </c>
      <c r="E170" s="165">
        <f>SUM(E172:E173)</f>
        <v>0</v>
      </c>
      <c r="F170" s="165">
        <f t="shared" ref="F170:G170" si="251">SUM(F172:F173)</f>
        <v>0</v>
      </c>
      <c r="G170" s="165">
        <f t="shared" si="251"/>
        <v>0</v>
      </c>
      <c r="H170" s="206">
        <f t="shared" si="217"/>
        <v>0</v>
      </c>
      <c r="I170" s="166">
        <f>SUM(I172:I173)</f>
        <v>0</v>
      </c>
      <c r="J170" s="166">
        <f t="shared" ref="J170:K170" si="252">SUM(J172:J173)</f>
        <v>0</v>
      </c>
      <c r="K170" s="166">
        <f t="shared" si="252"/>
        <v>0</v>
      </c>
      <c r="L170" s="167">
        <f>M170+O170</f>
        <v>0</v>
      </c>
      <c r="M170" s="167">
        <f>E170+I170</f>
        <v>0</v>
      </c>
      <c r="N170" s="167">
        <f>F170+J170</f>
        <v>0</v>
      </c>
      <c r="O170" s="167">
        <f>G170+K170</f>
        <v>0</v>
      </c>
      <c r="P170" s="367"/>
      <c r="Q170" s="200"/>
      <c r="R170" s="96"/>
    </row>
    <row r="171" spans="1:18" hidden="1" x14ac:dyDescent="0.25">
      <c r="A171" s="39"/>
      <c r="B171" s="345" t="s">
        <v>185</v>
      </c>
      <c r="C171" s="666"/>
      <c r="D171" s="355"/>
      <c r="E171" s="168"/>
      <c r="F171" s="315"/>
      <c r="G171" s="168"/>
      <c r="H171" s="263"/>
      <c r="I171" s="263"/>
      <c r="J171" s="174"/>
      <c r="K171" s="174"/>
      <c r="L171" s="175"/>
      <c r="M171" s="175"/>
      <c r="N171" s="175"/>
      <c r="O171" s="175"/>
      <c r="P171" s="367"/>
      <c r="Q171" s="200"/>
      <c r="R171" s="96"/>
    </row>
    <row r="172" spans="1:18" ht="26.25" hidden="1" x14ac:dyDescent="0.25">
      <c r="A172" s="39"/>
      <c r="B172" s="159" t="s">
        <v>354</v>
      </c>
      <c r="C172" s="667"/>
      <c r="D172" s="168">
        <f t="shared" ref="D172" si="253">E172+G172</f>
        <v>0</v>
      </c>
      <c r="E172" s="168"/>
      <c r="F172" s="168"/>
      <c r="G172" s="168"/>
      <c r="H172" s="392">
        <f t="shared" ref="H172" si="254">I172+K172</f>
        <v>0</v>
      </c>
      <c r="I172" s="66"/>
      <c r="J172" s="66"/>
      <c r="K172" s="66"/>
      <c r="L172" s="67">
        <f t="shared" ref="L172" si="255">M172+O172</f>
        <v>0</v>
      </c>
      <c r="M172" s="67">
        <f t="shared" ref="M172" si="256">E172+I172</f>
        <v>0</v>
      </c>
      <c r="N172" s="67">
        <f t="shared" ref="N172" si="257">F172+J172</f>
        <v>0</v>
      </c>
      <c r="O172" s="67"/>
      <c r="P172" s="367"/>
    </row>
    <row r="173" spans="1:18" s="36" customFormat="1" ht="26.25" hidden="1" x14ac:dyDescent="0.25">
      <c r="A173" s="235"/>
      <c r="B173" s="159" t="s">
        <v>350</v>
      </c>
      <c r="C173" s="668"/>
      <c r="D173" s="165">
        <f>E173+G173</f>
        <v>0</v>
      </c>
      <c r="E173" s="165"/>
      <c r="F173" s="165"/>
      <c r="G173" s="262"/>
      <c r="H173" s="169">
        <f t="shared" si="217"/>
        <v>0</v>
      </c>
      <c r="I173" s="208"/>
      <c r="J173" s="169"/>
      <c r="K173" s="169"/>
      <c r="L173" s="167">
        <f t="shared" ref="L173" si="258">M173+O173</f>
        <v>0</v>
      </c>
      <c r="M173" s="167">
        <f t="shared" ref="M173" si="259">E173+I173</f>
        <v>0</v>
      </c>
      <c r="N173" s="167">
        <f t="shared" ref="N173" si="260">F173+J173</f>
        <v>0</v>
      </c>
      <c r="O173" s="167">
        <f t="shared" ref="O173" si="261">G173+K173</f>
        <v>0</v>
      </c>
      <c r="P173" s="367"/>
      <c r="Q173" s="209"/>
      <c r="R173" s="210"/>
    </row>
    <row r="174" spans="1:18" hidden="1" x14ac:dyDescent="0.25">
      <c r="A174" s="32" t="s">
        <v>104</v>
      </c>
      <c r="B174" s="29" t="s">
        <v>42</v>
      </c>
      <c r="C174" s="665" t="s">
        <v>49</v>
      </c>
      <c r="D174" s="409">
        <f>E174+G174</f>
        <v>0</v>
      </c>
      <c r="E174" s="165">
        <f>SUM(E176:E177)</f>
        <v>0</v>
      </c>
      <c r="F174" s="165">
        <f t="shared" ref="F174:G174" si="262">SUM(F176:F177)</f>
        <v>0</v>
      </c>
      <c r="G174" s="165">
        <f t="shared" si="262"/>
        <v>0</v>
      </c>
      <c r="H174" s="206">
        <f t="shared" si="217"/>
        <v>0</v>
      </c>
      <c r="I174" s="166">
        <f>SUM(I176:I177)</f>
        <v>0</v>
      </c>
      <c r="J174" s="166">
        <f t="shared" ref="J174:K174" si="263">SUM(J176:J177)</f>
        <v>0</v>
      </c>
      <c r="K174" s="166">
        <f t="shared" si="263"/>
        <v>0</v>
      </c>
      <c r="L174" s="167">
        <f>M174+O174</f>
        <v>0</v>
      </c>
      <c r="M174" s="167">
        <f>E174+I174</f>
        <v>0</v>
      </c>
      <c r="N174" s="167">
        <f>F174+J174</f>
        <v>0</v>
      </c>
      <c r="O174" s="167">
        <f>G174+K174</f>
        <v>0</v>
      </c>
      <c r="P174" s="367"/>
      <c r="Q174" s="200"/>
      <c r="R174" s="96"/>
    </row>
    <row r="175" spans="1:18" hidden="1" x14ac:dyDescent="0.25">
      <c r="A175" s="39"/>
      <c r="B175" s="345" t="s">
        <v>185</v>
      </c>
      <c r="C175" s="666"/>
      <c r="D175" s="355"/>
      <c r="E175" s="168"/>
      <c r="F175" s="315"/>
      <c r="G175" s="168"/>
      <c r="H175" s="263"/>
      <c r="I175" s="263"/>
      <c r="J175" s="174"/>
      <c r="K175" s="174"/>
      <c r="L175" s="175"/>
      <c r="M175" s="175"/>
      <c r="N175" s="175"/>
      <c r="O175" s="175"/>
      <c r="P175" s="367"/>
      <c r="Q175" s="200"/>
      <c r="R175" s="96"/>
    </row>
    <row r="176" spans="1:18" ht="26.25" hidden="1" x14ac:dyDescent="0.25">
      <c r="A176" s="39"/>
      <c r="B176" s="159" t="s">
        <v>354</v>
      </c>
      <c r="C176" s="667"/>
      <c r="D176" s="168">
        <f t="shared" ref="D176" si="264">E176+G176</f>
        <v>0</v>
      </c>
      <c r="E176" s="168"/>
      <c r="F176" s="168"/>
      <c r="G176" s="168"/>
      <c r="H176" s="392">
        <f t="shared" ref="H176" si="265">I176+K176</f>
        <v>0</v>
      </c>
      <c r="I176" s="66"/>
      <c r="J176" s="66"/>
      <c r="K176" s="66"/>
      <c r="L176" s="67">
        <f t="shared" ref="L176" si="266">M176+O176</f>
        <v>0</v>
      </c>
      <c r="M176" s="67">
        <f t="shared" ref="M176" si="267">E176+I176</f>
        <v>0</v>
      </c>
      <c r="N176" s="67">
        <f t="shared" ref="N176" si="268">F176+J176</f>
        <v>0</v>
      </c>
      <c r="O176" s="67"/>
      <c r="P176" s="367"/>
    </row>
    <row r="177" spans="1:18" s="36" customFormat="1" ht="26.25" hidden="1" x14ac:dyDescent="0.25">
      <c r="A177" s="235"/>
      <c r="B177" s="159" t="s">
        <v>350</v>
      </c>
      <c r="C177" s="668"/>
      <c r="D177" s="165">
        <f>E177+G177</f>
        <v>0</v>
      </c>
      <c r="E177" s="165"/>
      <c r="F177" s="165"/>
      <c r="G177" s="262"/>
      <c r="H177" s="169">
        <f t="shared" si="217"/>
        <v>0</v>
      </c>
      <c r="I177" s="208"/>
      <c r="J177" s="169"/>
      <c r="K177" s="169"/>
      <c r="L177" s="167">
        <f t="shared" ref="L177" si="269">M177+O177</f>
        <v>0</v>
      </c>
      <c r="M177" s="167">
        <f t="shared" ref="M177" si="270">E177+I177</f>
        <v>0</v>
      </c>
      <c r="N177" s="167">
        <f t="shared" ref="N177" si="271">F177+J177</f>
        <v>0</v>
      </c>
      <c r="O177" s="167">
        <f t="shared" ref="O177" si="272">G177+K177</f>
        <v>0</v>
      </c>
      <c r="P177" s="367"/>
      <c r="Q177" s="209"/>
      <c r="R177" s="210"/>
    </row>
    <row r="178" spans="1:18" hidden="1" x14ac:dyDescent="0.25">
      <c r="A178" s="32" t="s">
        <v>105</v>
      </c>
      <c r="B178" s="29" t="s">
        <v>45</v>
      </c>
      <c r="C178" s="665" t="s">
        <v>49</v>
      </c>
      <c r="D178" s="409">
        <f>E178+G178</f>
        <v>0</v>
      </c>
      <c r="E178" s="165">
        <f>SUM(E180:E182)</f>
        <v>0</v>
      </c>
      <c r="F178" s="165">
        <f t="shared" ref="F178:G178" si="273">SUM(F180:F182)</f>
        <v>0</v>
      </c>
      <c r="G178" s="165">
        <f t="shared" si="273"/>
        <v>0</v>
      </c>
      <c r="H178" s="206">
        <f t="shared" si="217"/>
        <v>0</v>
      </c>
      <c r="I178" s="166">
        <f>SUM(I180:I182)</f>
        <v>0</v>
      </c>
      <c r="J178" s="166">
        <f t="shared" ref="J178:K178" si="274">SUM(J180:J182)</f>
        <v>0</v>
      </c>
      <c r="K178" s="166">
        <f t="shared" si="274"/>
        <v>0</v>
      </c>
      <c r="L178" s="167">
        <f>M178+O178</f>
        <v>0</v>
      </c>
      <c r="M178" s="167">
        <f>E178+I178</f>
        <v>0</v>
      </c>
      <c r="N178" s="167">
        <f>F178+J178</f>
        <v>0</v>
      </c>
      <c r="O178" s="167">
        <f>G178+K178</f>
        <v>0</v>
      </c>
      <c r="P178" s="367"/>
      <c r="Q178" s="200"/>
      <c r="R178" s="96"/>
    </row>
    <row r="179" spans="1:18" hidden="1" x14ac:dyDescent="0.25">
      <c r="A179" s="39"/>
      <c r="B179" s="345" t="s">
        <v>185</v>
      </c>
      <c r="C179" s="666"/>
      <c r="D179" s="355"/>
      <c r="E179" s="168"/>
      <c r="F179" s="315"/>
      <c r="G179" s="168"/>
      <c r="H179" s="263"/>
      <c r="I179" s="263"/>
      <c r="J179" s="174"/>
      <c r="K179" s="174"/>
      <c r="L179" s="175"/>
      <c r="M179" s="175"/>
      <c r="N179" s="175"/>
      <c r="O179" s="175"/>
      <c r="P179" s="367"/>
      <c r="Q179" s="200"/>
      <c r="R179" s="96"/>
    </row>
    <row r="180" spans="1:18" ht="26.25" hidden="1" x14ac:dyDescent="0.25">
      <c r="A180" s="39"/>
      <c r="B180" s="451" t="s">
        <v>303</v>
      </c>
      <c r="C180" s="666"/>
      <c r="D180" s="168">
        <f t="shared" ref="D180:D181" si="275">E180+G180</f>
        <v>0</v>
      </c>
      <c r="E180" s="168"/>
      <c r="F180" s="315"/>
      <c r="G180" s="168"/>
      <c r="H180" s="392">
        <f t="shared" ref="H180:H181" si="276">I180+K180</f>
        <v>0</v>
      </c>
      <c r="I180" s="66"/>
      <c r="J180" s="66"/>
      <c r="K180" s="66"/>
      <c r="L180" s="67">
        <f t="shared" ref="L180" si="277">M180+O180</f>
        <v>0</v>
      </c>
      <c r="M180" s="67">
        <f t="shared" ref="M180" si="278">E180+I180</f>
        <v>0</v>
      </c>
      <c r="N180" s="67">
        <f t="shared" ref="N180" si="279">F180+J180</f>
        <v>0</v>
      </c>
      <c r="O180" s="67"/>
      <c r="P180" s="367"/>
      <c r="Q180" s="200"/>
      <c r="R180" s="96"/>
    </row>
    <row r="181" spans="1:18" ht="26.25" hidden="1" x14ac:dyDescent="0.25">
      <c r="A181" s="39"/>
      <c r="B181" s="159" t="s">
        <v>354</v>
      </c>
      <c r="C181" s="667"/>
      <c r="D181" s="168">
        <f t="shared" si="275"/>
        <v>0</v>
      </c>
      <c r="E181" s="168"/>
      <c r="F181" s="168"/>
      <c r="G181" s="168"/>
      <c r="H181" s="392">
        <f t="shared" si="276"/>
        <v>0</v>
      </c>
      <c r="I181" s="66"/>
      <c r="J181" s="66"/>
      <c r="K181" s="66"/>
      <c r="L181" s="67">
        <f t="shared" ref="L181" si="280">M181+O181</f>
        <v>0</v>
      </c>
      <c r="M181" s="67">
        <f t="shared" ref="M181" si="281">E181+I181</f>
        <v>0</v>
      </c>
      <c r="N181" s="67">
        <f t="shared" ref="N181" si="282">F181+J181</f>
        <v>0</v>
      </c>
      <c r="O181" s="67"/>
      <c r="P181" s="367"/>
    </row>
    <row r="182" spans="1:18" s="36" customFormat="1" ht="26.25" hidden="1" x14ac:dyDescent="0.25">
      <c r="A182" s="235"/>
      <c r="B182" s="159" t="s">
        <v>350</v>
      </c>
      <c r="C182" s="668"/>
      <c r="D182" s="165">
        <f>E182+G182</f>
        <v>0</v>
      </c>
      <c r="E182" s="165"/>
      <c r="F182" s="165"/>
      <c r="G182" s="262"/>
      <c r="H182" s="169">
        <f t="shared" si="217"/>
        <v>0</v>
      </c>
      <c r="I182" s="208"/>
      <c r="J182" s="169"/>
      <c r="K182" s="169"/>
      <c r="L182" s="167">
        <f t="shared" ref="L182" si="283">M182+O182</f>
        <v>0</v>
      </c>
      <c r="M182" s="167">
        <f t="shared" ref="M182" si="284">E182+I182</f>
        <v>0</v>
      </c>
      <c r="N182" s="167">
        <f t="shared" ref="N182" si="285">F182+J182</f>
        <v>0</v>
      </c>
      <c r="O182" s="167">
        <f t="shared" ref="O182" si="286">G182+K182</f>
        <v>0</v>
      </c>
      <c r="P182" s="367"/>
      <c r="Q182" s="209"/>
      <c r="R182" s="210"/>
    </row>
    <row r="183" spans="1:18" hidden="1" x14ac:dyDescent="0.25">
      <c r="A183" s="32" t="s">
        <v>106</v>
      </c>
      <c r="B183" s="29" t="s">
        <v>315</v>
      </c>
      <c r="C183" s="655" t="s">
        <v>49</v>
      </c>
      <c r="D183" s="409">
        <f>E183+G183</f>
        <v>0</v>
      </c>
      <c r="E183" s="165">
        <f>SUM(E185:E186)</f>
        <v>0</v>
      </c>
      <c r="F183" s="165">
        <f t="shared" ref="F183:G183" si="287">SUM(F185:F186)</f>
        <v>0</v>
      </c>
      <c r="G183" s="165">
        <f t="shared" si="287"/>
        <v>0</v>
      </c>
      <c r="H183" s="206">
        <f t="shared" si="217"/>
        <v>0</v>
      </c>
      <c r="I183" s="166">
        <f>SUM(I185:I186)</f>
        <v>0</v>
      </c>
      <c r="J183" s="166">
        <f t="shared" ref="J183:K183" si="288">SUM(J185:J186)</f>
        <v>0</v>
      </c>
      <c r="K183" s="166">
        <f t="shared" si="288"/>
        <v>0</v>
      </c>
      <c r="L183" s="167">
        <f>M183+O183</f>
        <v>0</v>
      </c>
      <c r="M183" s="167">
        <f>E183+I183</f>
        <v>0</v>
      </c>
      <c r="N183" s="167">
        <f>F183+J183</f>
        <v>0</v>
      </c>
      <c r="O183" s="167">
        <f>G183+K183</f>
        <v>0</v>
      </c>
      <c r="P183" s="367"/>
      <c r="Q183" s="200"/>
      <c r="R183" s="96"/>
    </row>
    <row r="184" spans="1:18" hidden="1" x14ac:dyDescent="0.25">
      <c r="A184" s="39"/>
      <c r="B184" s="345" t="s">
        <v>185</v>
      </c>
      <c r="C184" s="656"/>
      <c r="D184" s="355"/>
      <c r="E184" s="168"/>
      <c r="F184" s="315"/>
      <c r="G184" s="168"/>
      <c r="H184" s="263"/>
      <c r="I184" s="263"/>
      <c r="J184" s="174"/>
      <c r="K184" s="174"/>
      <c r="L184" s="175"/>
      <c r="M184" s="175"/>
      <c r="N184" s="175"/>
      <c r="O184" s="175"/>
      <c r="P184" s="367"/>
      <c r="Q184" s="200"/>
      <c r="R184" s="96"/>
    </row>
    <row r="185" spans="1:18" ht="26.25" hidden="1" x14ac:dyDescent="0.25">
      <c r="A185" s="39"/>
      <c r="B185" s="159" t="s">
        <v>354</v>
      </c>
      <c r="C185" s="657"/>
      <c r="D185" s="168">
        <f t="shared" ref="D185" si="289">E185+G185</f>
        <v>0</v>
      </c>
      <c r="E185" s="168"/>
      <c r="F185" s="168"/>
      <c r="G185" s="168"/>
      <c r="H185" s="392">
        <f t="shared" ref="H185" si="290">I185+K185</f>
        <v>0</v>
      </c>
      <c r="I185" s="66"/>
      <c r="J185" s="66"/>
      <c r="K185" s="66"/>
      <c r="L185" s="67">
        <f t="shared" ref="L185" si="291">M185+O185</f>
        <v>0</v>
      </c>
      <c r="M185" s="67">
        <f t="shared" ref="M185" si="292">E185+I185</f>
        <v>0</v>
      </c>
      <c r="N185" s="67">
        <f t="shared" ref="N185" si="293">F185+J185</f>
        <v>0</v>
      </c>
      <c r="O185" s="67"/>
      <c r="P185" s="367"/>
    </row>
    <row r="186" spans="1:18" s="36" customFormat="1" ht="26.25" hidden="1" x14ac:dyDescent="0.25">
      <c r="A186" s="235"/>
      <c r="B186" s="159" t="s">
        <v>350</v>
      </c>
      <c r="C186" s="658"/>
      <c r="D186" s="165">
        <f>E186+G186</f>
        <v>0</v>
      </c>
      <c r="E186" s="165"/>
      <c r="F186" s="165"/>
      <c r="G186" s="262"/>
      <c r="H186" s="169">
        <f t="shared" si="217"/>
        <v>0</v>
      </c>
      <c r="I186" s="208"/>
      <c r="J186" s="169"/>
      <c r="K186" s="169"/>
      <c r="L186" s="167">
        <f t="shared" ref="L186" si="294">M186+O186</f>
        <v>0</v>
      </c>
      <c r="M186" s="167">
        <f t="shared" ref="M186" si="295">E186+I186</f>
        <v>0</v>
      </c>
      <c r="N186" s="167">
        <f t="shared" ref="N186" si="296">F186+J186</f>
        <v>0</v>
      </c>
      <c r="O186" s="167">
        <f t="shared" ref="O186" si="297">G186+K186</f>
        <v>0</v>
      </c>
      <c r="P186" s="367"/>
      <c r="Q186" s="209"/>
      <c r="R186" s="210"/>
    </row>
    <row r="187" spans="1:18" hidden="1" x14ac:dyDescent="0.25">
      <c r="A187" s="32" t="s">
        <v>148</v>
      </c>
      <c r="B187" s="29" t="s">
        <v>40</v>
      </c>
      <c r="C187" s="655" t="s">
        <v>49</v>
      </c>
      <c r="D187" s="409">
        <f>E187+G187</f>
        <v>0</v>
      </c>
      <c r="E187" s="165">
        <f>SUM(E189:E190)</f>
        <v>0</v>
      </c>
      <c r="F187" s="165">
        <f t="shared" ref="F187:G187" si="298">SUM(F189:F190)</f>
        <v>0</v>
      </c>
      <c r="G187" s="165">
        <f t="shared" si="298"/>
        <v>0</v>
      </c>
      <c r="H187" s="206">
        <f t="shared" si="217"/>
        <v>0</v>
      </c>
      <c r="I187" s="166">
        <f>SUM(I189:I190)</f>
        <v>0</v>
      </c>
      <c r="J187" s="166">
        <f t="shared" ref="J187:K187" si="299">SUM(J189:J190)</f>
        <v>0</v>
      </c>
      <c r="K187" s="166">
        <f t="shared" si="299"/>
        <v>0</v>
      </c>
      <c r="L187" s="167">
        <f>M187+O187</f>
        <v>0</v>
      </c>
      <c r="M187" s="167">
        <f>E187+I187</f>
        <v>0</v>
      </c>
      <c r="N187" s="167">
        <f>F187+J187</f>
        <v>0</v>
      </c>
      <c r="O187" s="167">
        <f>G187+K187</f>
        <v>0</v>
      </c>
      <c r="P187" s="367"/>
      <c r="Q187" s="200"/>
      <c r="R187" s="96"/>
    </row>
    <row r="188" spans="1:18" hidden="1" x14ac:dyDescent="0.25">
      <c r="A188" s="39"/>
      <c r="B188" s="345" t="s">
        <v>185</v>
      </c>
      <c r="C188" s="656"/>
      <c r="D188" s="355"/>
      <c r="E188" s="168"/>
      <c r="F188" s="315"/>
      <c r="G188" s="168"/>
      <c r="H188" s="263"/>
      <c r="I188" s="263"/>
      <c r="J188" s="174"/>
      <c r="K188" s="174"/>
      <c r="L188" s="175"/>
      <c r="M188" s="175"/>
      <c r="N188" s="175"/>
      <c r="O188" s="175"/>
      <c r="P188" s="367"/>
      <c r="Q188" s="200"/>
      <c r="R188" s="96"/>
    </row>
    <row r="189" spans="1:18" ht="26.25" hidden="1" x14ac:dyDescent="0.25">
      <c r="A189" s="39"/>
      <c r="B189" s="159" t="s">
        <v>354</v>
      </c>
      <c r="C189" s="657"/>
      <c r="D189" s="168">
        <f t="shared" ref="D189" si="300">E189+G189</f>
        <v>0</v>
      </c>
      <c r="E189" s="168"/>
      <c r="F189" s="168"/>
      <c r="G189" s="168"/>
      <c r="H189" s="392">
        <f t="shared" ref="H189" si="301">I189+K189</f>
        <v>0</v>
      </c>
      <c r="I189" s="66"/>
      <c r="J189" s="66"/>
      <c r="K189" s="66"/>
      <c r="L189" s="67">
        <f t="shared" ref="L189" si="302">M189+O189</f>
        <v>0</v>
      </c>
      <c r="M189" s="67">
        <f t="shared" ref="M189" si="303">E189+I189</f>
        <v>0</v>
      </c>
      <c r="N189" s="67">
        <f t="shared" ref="N189" si="304">F189+J189</f>
        <v>0</v>
      </c>
      <c r="O189" s="67"/>
      <c r="P189" s="367"/>
    </row>
    <row r="190" spans="1:18" s="36" customFormat="1" ht="26.25" hidden="1" x14ac:dyDescent="0.25">
      <c r="A190" s="235"/>
      <c r="B190" s="159" t="s">
        <v>350</v>
      </c>
      <c r="C190" s="658"/>
      <c r="D190" s="165">
        <f>E190+G190</f>
        <v>0</v>
      </c>
      <c r="E190" s="165"/>
      <c r="F190" s="165"/>
      <c r="G190" s="262"/>
      <c r="H190" s="169">
        <f t="shared" si="217"/>
        <v>0</v>
      </c>
      <c r="I190" s="208"/>
      <c r="J190" s="169"/>
      <c r="K190" s="169"/>
      <c r="L190" s="167">
        <f t="shared" ref="L190" si="305">M190+O190</f>
        <v>0</v>
      </c>
      <c r="M190" s="167">
        <f t="shared" ref="M190" si="306">E190+I190</f>
        <v>0</v>
      </c>
      <c r="N190" s="167">
        <f t="shared" ref="N190" si="307">F190+J190</f>
        <v>0</v>
      </c>
      <c r="O190" s="167">
        <f t="shared" ref="O190" si="308">G190+K190</f>
        <v>0</v>
      </c>
      <c r="P190" s="367"/>
      <c r="Q190" s="209"/>
      <c r="R190" s="210"/>
    </row>
    <row r="191" spans="1:18" hidden="1" x14ac:dyDescent="0.25">
      <c r="A191" s="32" t="s">
        <v>149</v>
      </c>
      <c r="B191" s="29" t="s">
        <v>316</v>
      </c>
      <c r="C191" s="655" t="s">
        <v>49</v>
      </c>
      <c r="D191" s="409">
        <f>E191+G191</f>
        <v>0</v>
      </c>
      <c r="E191" s="165">
        <f>SUM(E193:E194)</f>
        <v>0</v>
      </c>
      <c r="F191" s="165">
        <f t="shared" ref="F191:G191" si="309">SUM(F193:F194)</f>
        <v>0</v>
      </c>
      <c r="G191" s="165">
        <f t="shared" si="309"/>
        <v>0</v>
      </c>
      <c r="H191" s="206">
        <f>I191+K191</f>
        <v>0</v>
      </c>
      <c r="I191" s="166">
        <f>SUM(I193:I194)</f>
        <v>0</v>
      </c>
      <c r="J191" s="166">
        <f t="shared" ref="J191:K191" si="310">SUM(J193:J194)</f>
        <v>0</v>
      </c>
      <c r="K191" s="166">
        <f t="shared" si="310"/>
        <v>0</v>
      </c>
      <c r="L191" s="167">
        <f>M191+O191</f>
        <v>0</v>
      </c>
      <c r="M191" s="167">
        <f>E191+I191</f>
        <v>0</v>
      </c>
      <c r="N191" s="167">
        <f>F191+J191</f>
        <v>0</v>
      </c>
      <c r="O191" s="167">
        <f>G191+K191</f>
        <v>0</v>
      </c>
      <c r="P191" s="367"/>
      <c r="Q191" s="200"/>
      <c r="R191" s="96"/>
    </row>
    <row r="192" spans="1:18" hidden="1" x14ac:dyDescent="0.25">
      <c r="A192" s="39"/>
      <c r="B192" s="345" t="s">
        <v>185</v>
      </c>
      <c r="C192" s="656"/>
      <c r="D192" s="355"/>
      <c r="E192" s="168"/>
      <c r="F192" s="315"/>
      <c r="G192" s="168"/>
      <c r="H192" s="263"/>
      <c r="I192" s="263"/>
      <c r="J192" s="174"/>
      <c r="K192" s="174"/>
      <c r="L192" s="175"/>
      <c r="M192" s="175"/>
      <c r="N192" s="175"/>
      <c r="O192" s="175"/>
      <c r="P192" s="367"/>
      <c r="Q192" s="200"/>
      <c r="R192" s="96"/>
    </row>
    <row r="193" spans="1:18" ht="26.25" hidden="1" x14ac:dyDescent="0.25">
      <c r="A193" s="39"/>
      <c r="B193" s="159" t="s">
        <v>354</v>
      </c>
      <c r="C193" s="657"/>
      <c r="D193" s="168">
        <f t="shared" ref="D193" si="311">E193+G193</f>
        <v>0</v>
      </c>
      <c r="E193" s="168"/>
      <c r="F193" s="168"/>
      <c r="G193" s="168"/>
      <c r="H193" s="392">
        <f t="shared" ref="H193" si="312">I193+K193</f>
        <v>0</v>
      </c>
      <c r="I193" s="66"/>
      <c r="J193" s="66"/>
      <c r="K193" s="66"/>
      <c r="L193" s="67">
        <f t="shared" ref="L193" si="313">M193+O193</f>
        <v>0</v>
      </c>
      <c r="M193" s="67">
        <f t="shared" ref="M193" si="314">E193+I193</f>
        <v>0</v>
      </c>
      <c r="N193" s="67">
        <f t="shared" ref="N193" si="315">F193+J193</f>
        <v>0</v>
      </c>
      <c r="O193" s="67"/>
      <c r="P193" s="367"/>
    </row>
    <row r="194" spans="1:18" s="36" customFormat="1" ht="26.25" hidden="1" x14ac:dyDescent="0.25">
      <c r="A194" s="235"/>
      <c r="B194" s="159" t="s">
        <v>350</v>
      </c>
      <c r="C194" s="658"/>
      <c r="D194" s="165">
        <f>E194+G194</f>
        <v>0</v>
      </c>
      <c r="E194" s="165"/>
      <c r="F194" s="165"/>
      <c r="G194" s="262"/>
      <c r="H194" s="169">
        <f>I194+K194</f>
        <v>0</v>
      </c>
      <c r="I194" s="208"/>
      <c r="J194" s="169"/>
      <c r="K194" s="169"/>
      <c r="L194" s="167">
        <f t="shared" ref="L194" si="316">M194+O194</f>
        <v>0</v>
      </c>
      <c r="M194" s="167">
        <f t="shared" ref="M194" si="317">E194+I194</f>
        <v>0</v>
      </c>
      <c r="N194" s="167">
        <f t="shared" ref="N194" si="318">F194+J194</f>
        <v>0</v>
      </c>
      <c r="O194" s="167">
        <f t="shared" ref="O194" si="319">G194+K194</f>
        <v>0</v>
      </c>
      <c r="P194" s="367"/>
      <c r="Q194" s="209"/>
      <c r="R194" s="210"/>
    </row>
    <row r="195" spans="1:18" hidden="1" x14ac:dyDescent="0.25">
      <c r="A195" s="32" t="s">
        <v>107</v>
      </c>
      <c r="B195" s="29" t="s">
        <v>39</v>
      </c>
      <c r="C195" s="655" t="s">
        <v>49</v>
      </c>
      <c r="D195" s="409">
        <f>E195+G195</f>
        <v>0</v>
      </c>
      <c r="E195" s="165">
        <f>SUM(E197:E198)</f>
        <v>0</v>
      </c>
      <c r="F195" s="165">
        <f t="shared" ref="F195:G195" si="320">SUM(F197:F198)</f>
        <v>0</v>
      </c>
      <c r="G195" s="165">
        <f t="shared" si="320"/>
        <v>0</v>
      </c>
      <c r="H195" s="206">
        <f t="shared" si="217"/>
        <v>0</v>
      </c>
      <c r="I195" s="166">
        <f>SUM(I197:I198)</f>
        <v>0</v>
      </c>
      <c r="J195" s="166">
        <f t="shared" ref="J195:K195" si="321">SUM(J197:J198)</f>
        <v>0</v>
      </c>
      <c r="K195" s="166">
        <f t="shared" si="321"/>
        <v>0</v>
      </c>
      <c r="L195" s="167">
        <f>M195+O195</f>
        <v>0</v>
      </c>
      <c r="M195" s="167">
        <f>E195+I195</f>
        <v>0</v>
      </c>
      <c r="N195" s="167">
        <f>F195+J195</f>
        <v>0</v>
      </c>
      <c r="O195" s="167">
        <f>G195+K195</f>
        <v>0</v>
      </c>
      <c r="P195" s="367"/>
      <c r="Q195" s="200"/>
      <c r="R195" s="96"/>
    </row>
    <row r="196" spans="1:18" hidden="1" x14ac:dyDescent="0.25">
      <c r="A196" s="39"/>
      <c r="B196" s="345" t="s">
        <v>185</v>
      </c>
      <c r="C196" s="656"/>
      <c r="D196" s="355"/>
      <c r="E196" s="168"/>
      <c r="F196" s="315"/>
      <c r="G196" s="168"/>
      <c r="H196" s="263"/>
      <c r="I196" s="263"/>
      <c r="J196" s="174"/>
      <c r="K196" s="174"/>
      <c r="L196" s="175"/>
      <c r="M196" s="175"/>
      <c r="N196" s="175"/>
      <c r="O196" s="175"/>
      <c r="P196" s="367"/>
      <c r="Q196" s="200"/>
      <c r="R196" s="96"/>
    </row>
    <row r="197" spans="1:18" ht="26.25" hidden="1" x14ac:dyDescent="0.25">
      <c r="A197" s="39"/>
      <c r="B197" s="159" t="s">
        <v>354</v>
      </c>
      <c r="C197" s="657"/>
      <c r="D197" s="168">
        <f t="shared" ref="D197" si="322">E197+G197</f>
        <v>0</v>
      </c>
      <c r="E197" s="168"/>
      <c r="F197" s="168"/>
      <c r="G197" s="168"/>
      <c r="H197" s="392">
        <f t="shared" ref="H197" si="323">I197+K197</f>
        <v>0</v>
      </c>
      <c r="I197" s="66"/>
      <c r="J197" s="66"/>
      <c r="K197" s="66"/>
      <c r="L197" s="67">
        <f t="shared" ref="L197" si="324">M197+O197</f>
        <v>0</v>
      </c>
      <c r="M197" s="67">
        <f t="shared" ref="M197" si="325">E197+I197</f>
        <v>0</v>
      </c>
      <c r="N197" s="67">
        <f t="shared" ref="N197" si="326">F197+J197</f>
        <v>0</v>
      </c>
      <c r="O197" s="67"/>
      <c r="P197" s="367"/>
    </row>
    <row r="198" spans="1:18" s="36" customFormat="1" ht="26.25" hidden="1" x14ac:dyDescent="0.25">
      <c r="A198" s="235"/>
      <c r="B198" s="159" t="s">
        <v>350</v>
      </c>
      <c r="C198" s="658"/>
      <c r="D198" s="165">
        <f>E198+G198</f>
        <v>0</v>
      </c>
      <c r="E198" s="165"/>
      <c r="F198" s="165"/>
      <c r="G198" s="262"/>
      <c r="H198" s="169">
        <f t="shared" si="217"/>
        <v>0</v>
      </c>
      <c r="I198" s="208"/>
      <c r="J198" s="169"/>
      <c r="K198" s="169"/>
      <c r="L198" s="167">
        <f t="shared" ref="L198" si="327">M198+O198</f>
        <v>0</v>
      </c>
      <c r="M198" s="167">
        <f t="shared" ref="M198" si="328">E198+I198</f>
        <v>0</v>
      </c>
      <c r="N198" s="167">
        <f t="shared" ref="N198" si="329">F198+J198</f>
        <v>0</v>
      </c>
      <c r="O198" s="167">
        <f t="shared" ref="O198" si="330">G198+K198</f>
        <v>0</v>
      </c>
      <c r="P198" s="367"/>
      <c r="Q198" s="209"/>
      <c r="R198" s="210"/>
    </row>
    <row r="199" spans="1:18" hidden="1" x14ac:dyDescent="0.25">
      <c r="A199" s="32" t="s">
        <v>150</v>
      </c>
      <c r="B199" s="29" t="s">
        <v>153</v>
      </c>
      <c r="C199" s="665" t="s">
        <v>49</v>
      </c>
      <c r="D199" s="409">
        <f>E199+G199</f>
        <v>0</v>
      </c>
      <c r="E199" s="165">
        <f>SUM(E201:E203)</f>
        <v>0</v>
      </c>
      <c r="F199" s="165">
        <f t="shared" ref="F199:G199" si="331">SUM(F201:F203)</f>
        <v>0</v>
      </c>
      <c r="G199" s="165">
        <f t="shared" si="331"/>
        <v>0</v>
      </c>
      <c r="H199" s="206">
        <f t="shared" si="217"/>
        <v>0</v>
      </c>
      <c r="I199" s="166">
        <f>SUM(I201:I203)</f>
        <v>0</v>
      </c>
      <c r="J199" s="166">
        <f t="shared" ref="J199:K199" si="332">SUM(J201:J203)</f>
        <v>0</v>
      </c>
      <c r="K199" s="166">
        <f t="shared" si="332"/>
        <v>0</v>
      </c>
      <c r="L199" s="167">
        <f>M199+O199</f>
        <v>0</v>
      </c>
      <c r="M199" s="167">
        <f>E199+I199</f>
        <v>0</v>
      </c>
      <c r="N199" s="167">
        <f>F199+J199</f>
        <v>0</v>
      </c>
      <c r="O199" s="167">
        <f t="shared" ref="O199" si="333">G199+K199+O201</f>
        <v>0</v>
      </c>
      <c r="P199" s="367"/>
      <c r="Q199" s="200"/>
      <c r="R199" s="96"/>
    </row>
    <row r="200" spans="1:18" hidden="1" x14ac:dyDescent="0.25">
      <c r="A200" s="39"/>
      <c r="B200" s="345" t="s">
        <v>185</v>
      </c>
      <c r="C200" s="666"/>
      <c r="D200" s="355"/>
      <c r="E200" s="168"/>
      <c r="F200" s="315"/>
      <c r="G200" s="168"/>
      <c r="H200" s="263"/>
      <c r="I200" s="263"/>
      <c r="J200" s="174"/>
      <c r="K200" s="174"/>
      <c r="L200" s="175"/>
      <c r="M200" s="175"/>
      <c r="N200" s="175"/>
      <c r="O200" s="175"/>
      <c r="P200" s="367"/>
      <c r="Q200" s="200"/>
      <c r="R200" s="96"/>
    </row>
    <row r="201" spans="1:18" ht="26.25" hidden="1" x14ac:dyDescent="0.25">
      <c r="A201" s="39"/>
      <c r="B201" s="451" t="s">
        <v>303</v>
      </c>
      <c r="C201" s="666"/>
      <c r="D201" s="168">
        <f t="shared" ref="D201:D202" si="334">E201+G201</f>
        <v>0</v>
      </c>
      <c r="E201" s="168"/>
      <c r="F201" s="315"/>
      <c r="G201" s="168"/>
      <c r="H201" s="392">
        <f t="shared" ref="H201:H202" si="335">I201+K201</f>
        <v>0</v>
      </c>
      <c r="I201" s="66"/>
      <c r="J201" s="66"/>
      <c r="K201" s="66"/>
      <c r="L201" s="67">
        <f t="shared" ref="L201" si="336">M201+O201</f>
        <v>0</v>
      </c>
      <c r="M201" s="67">
        <f t="shared" ref="M201" si="337">E201+I201</f>
        <v>0</v>
      </c>
      <c r="N201" s="67">
        <f t="shared" ref="N201" si="338">F201+J201</f>
        <v>0</v>
      </c>
      <c r="O201" s="67"/>
      <c r="P201" s="367"/>
      <c r="Q201" s="200"/>
      <c r="R201" s="96"/>
    </row>
    <row r="202" spans="1:18" ht="26.25" hidden="1" x14ac:dyDescent="0.25">
      <c r="A202" s="39"/>
      <c r="B202" s="159" t="s">
        <v>354</v>
      </c>
      <c r="C202" s="667"/>
      <c r="D202" s="168">
        <f t="shared" si="334"/>
        <v>0</v>
      </c>
      <c r="E202" s="168"/>
      <c r="F202" s="168"/>
      <c r="G202" s="168"/>
      <c r="H202" s="392">
        <f t="shared" si="335"/>
        <v>0</v>
      </c>
      <c r="I202" s="66"/>
      <c r="J202" s="66"/>
      <c r="K202" s="66"/>
      <c r="L202" s="67">
        <f t="shared" ref="L202" si="339">M202+O202</f>
        <v>0</v>
      </c>
      <c r="M202" s="67">
        <f t="shared" ref="M202" si="340">E202+I202</f>
        <v>0</v>
      </c>
      <c r="N202" s="67">
        <f t="shared" ref="N202" si="341">F202+J202</f>
        <v>0</v>
      </c>
      <c r="O202" s="67"/>
      <c r="P202" s="367"/>
    </row>
    <row r="203" spans="1:18" s="36" customFormat="1" ht="26.25" hidden="1" x14ac:dyDescent="0.25">
      <c r="A203" s="235"/>
      <c r="B203" s="159" t="s">
        <v>350</v>
      </c>
      <c r="C203" s="668"/>
      <c r="D203" s="165">
        <f>E203+G203</f>
        <v>0</v>
      </c>
      <c r="E203" s="165"/>
      <c r="F203" s="165"/>
      <c r="G203" s="262"/>
      <c r="H203" s="169">
        <f t="shared" si="217"/>
        <v>0</v>
      </c>
      <c r="I203" s="208"/>
      <c r="J203" s="169"/>
      <c r="K203" s="169"/>
      <c r="L203" s="167">
        <f t="shared" ref="L203" si="342">M203+O203</f>
        <v>0</v>
      </c>
      <c r="M203" s="167">
        <f t="shared" ref="M203" si="343">E203+I203</f>
        <v>0</v>
      </c>
      <c r="N203" s="167">
        <f t="shared" ref="N203" si="344">F203+J203</f>
        <v>0</v>
      </c>
      <c r="O203" s="167">
        <f t="shared" ref="O203" si="345">G203+K203</f>
        <v>0</v>
      </c>
      <c r="P203" s="367"/>
      <c r="Q203" s="209"/>
      <c r="R203" s="210"/>
    </row>
    <row r="204" spans="1:18" hidden="1" x14ac:dyDescent="0.25">
      <c r="A204" s="32" t="s">
        <v>151</v>
      </c>
      <c r="B204" s="29" t="s">
        <v>146</v>
      </c>
      <c r="C204" s="665" t="s">
        <v>49</v>
      </c>
      <c r="D204" s="409">
        <f>E204+G204</f>
        <v>0</v>
      </c>
      <c r="E204" s="165">
        <f>SUM(E206:E207)</f>
        <v>0</v>
      </c>
      <c r="F204" s="165">
        <f t="shared" ref="F204:G204" si="346">SUM(F206:F207)</f>
        <v>0</v>
      </c>
      <c r="G204" s="165">
        <f t="shared" si="346"/>
        <v>0</v>
      </c>
      <c r="H204" s="206">
        <f t="shared" si="217"/>
        <v>0</v>
      </c>
      <c r="I204" s="166">
        <f>SUM(I206:I207)</f>
        <v>0</v>
      </c>
      <c r="J204" s="166">
        <f t="shared" ref="J204:K204" si="347">SUM(J206:J207)</f>
        <v>0</v>
      </c>
      <c r="K204" s="166">
        <f t="shared" si="347"/>
        <v>0</v>
      </c>
      <c r="L204" s="167">
        <f>M204+O204</f>
        <v>0</v>
      </c>
      <c r="M204" s="167">
        <f>E204+I204</f>
        <v>0</v>
      </c>
      <c r="N204" s="167">
        <f>F204+J204</f>
        <v>0</v>
      </c>
      <c r="O204" s="167">
        <f>G204+K204</f>
        <v>0</v>
      </c>
      <c r="P204" s="367"/>
      <c r="Q204" s="200"/>
      <c r="R204" s="96"/>
    </row>
    <row r="205" spans="1:18" hidden="1" x14ac:dyDescent="0.25">
      <c r="A205" s="39"/>
      <c r="B205" s="345" t="s">
        <v>185</v>
      </c>
      <c r="C205" s="666"/>
      <c r="D205" s="355"/>
      <c r="E205" s="168"/>
      <c r="F205" s="168"/>
      <c r="G205" s="217"/>
      <c r="H205" s="263"/>
      <c r="I205" s="263"/>
      <c r="J205" s="174"/>
      <c r="K205" s="174"/>
      <c r="L205" s="175"/>
      <c r="M205" s="175"/>
      <c r="N205" s="175"/>
      <c r="O205" s="175"/>
      <c r="P205" s="367"/>
      <c r="Q205" s="200"/>
      <c r="R205" s="96"/>
    </row>
    <row r="206" spans="1:18" ht="26.25" hidden="1" x14ac:dyDescent="0.25">
      <c r="A206" s="39"/>
      <c r="B206" s="159" t="s">
        <v>354</v>
      </c>
      <c r="C206" s="667"/>
      <c r="D206" s="168">
        <f t="shared" ref="D206" si="348">E206+G206</f>
        <v>0</v>
      </c>
      <c r="E206" s="168"/>
      <c r="F206" s="168"/>
      <c r="G206" s="168"/>
      <c r="H206" s="392">
        <f t="shared" ref="H206" si="349">I206+K206</f>
        <v>0</v>
      </c>
      <c r="I206" s="66"/>
      <c r="J206" s="66"/>
      <c r="K206" s="66"/>
      <c r="L206" s="67">
        <f t="shared" ref="L206" si="350">M206+O206</f>
        <v>0</v>
      </c>
      <c r="M206" s="67">
        <f t="shared" ref="M206" si="351">E206+I206</f>
        <v>0</v>
      </c>
      <c r="N206" s="67">
        <f t="shared" ref="N206" si="352">F206+J206</f>
        <v>0</v>
      </c>
      <c r="O206" s="67"/>
      <c r="P206" s="367"/>
    </row>
    <row r="207" spans="1:18" s="36" customFormat="1" ht="26.25" hidden="1" x14ac:dyDescent="0.25">
      <c r="A207" s="235"/>
      <c r="B207" s="159" t="s">
        <v>350</v>
      </c>
      <c r="C207" s="668"/>
      <c r="D207" s="165">
        <f>E207+G207</f>
        <v>0</v>
      </c>
      <c r="E207" s="165"/>
      <c r="F207" s="165"/>
      <c r="G207" s="262"/>
      <c r="H207" s="169">
        <f t="shared" si="217"/>
        <v>0</v>
      </c>
      <c r="I207" s="208"/>
      <c r="J207" s="169"/>
      <c r="K207" s="169"/>
      <c r="L207" s="167">
        <f t="shared" ref="L207" si="353">M207+O207</f>
        <v>0</v>
      </c>
      <c r="M207" s="167">
        <f t="shared" ref="M207" si="354">E207+I207</f>
        <v>0</v>
      </c>
      <c r="N207" s="167">
        <f t="shared" ref="N207" si="355">F207+J207</f>
        <v>0</v>
      </c>
      <c r="O207" s="167">
        <f t="shared" ref="O207" si="356">G207+K207</f>
        <v>0</v>
      </c>
      <c r="P207" s="367"/>
      <c r="Q207" s="209"/>
      <c r="R207" s="210"/>
    </row>
    <row r="208" spans="1:18" hidden="1" x14ac:dyDescent="0.25">
      <c r="A208" s="32" t="s">
        <v>108</v>
      </c>
      <c r="B208" s="29" t="s">
        <v>34</v>
      </c>
      <c r="C208" s="665" t="s">
        <v>49</v>
      </c>
      <c r="D208" s="409">
        <f>E208+G208</f>
        <v>0</v>
      </c>
      <c r="E208" s="165">
        <f>SUM(E210:E211)</f>
        <v>0</v>
      </c>
      <c r="F208" s="165">
        <f t="shared" ref="F208:G208" si="357">SUM(F210:F211)</f>
        <v>0</v>
      </c>
      <c r="G208" s="165">
        <f t="shared" si="357"/>
        <v>0</v>
      </c>
      <c r="H208" s="206">
        <f t="shared" si="217"/>
        <v>0</v>
      </c>
      <c r="I208" s="166">
        <f>SUM(I210:I211)</f>
        <v>0</v>
      </c>
      <c r="J208" s="166">
        <f t="shared" ref="J208:K208" si="358">SUM(J210:J211)</f>
        <v>0</v>
      </c>
      <c r="K208" s="166">
        <f t="shared" si="358"/>
        <v>0</v>
      </c>
      <c r="L208" s="167">
        <f>M208+O208</f>
        <v>0</v>
      </c>
      <c r="M208" s="167">
        <f>E208+I208</f>
        <v>0</v>
      </c>
      <c r="N208" s="167">
        <f>F208+J208</f>
        <v>0</v>
      </c>
      <c r="O208" s="167">
        <f>G208+K208</f>
        <v>0</v>
      </c>
      <c r="P208" s="367"/>
      <c r="Q208" s="200"/>
      <c r="R208" s="96"/>
    </row>
    <row r="209" spans="1:18" hidden="1" x14ac:dyDescent="0.25">
      <c r="A209" s="39"/>
      <c r="B209" s="345" t="s">
        <v>185</v>
      </c>
      <c r="C209" s="666"/>
      <c r="D209" s="355"/>
      <c r="E209" s="168"/>
      <c r="F209" s="315"/>
      <c r="G209" s="168"/>
      <c r="H209" s="263"/>
      <c r="I209" s="263"/>
      <c r="J209" s="174"/>
      <c r="K209" s="174"/>
      <c r="L209" s="175"/>
      <c r="M209" s="175"/>
      <c r="N209" s="175"/>
      <c r="O209" s="175"/>
      <c r="P209" s="367"/>
      <c r="Q209" s="200"/>
      <c r="R209" s="96"/>
    </row>
    <row r="210" spans="1:18" ht="26.25" hidden="1" x14ac:dyDescent="0.25">
      <c r="A210" s="39"/>
      <c r="B210" s="159" t="s">
        <v>354</v>
      </c>
      <c r="C210" s="667"/>
      <c r="D210" s="168">
        <f t="shared" ref="D210" si="359">E210+G210</f>
        <v>0</v>
      </c>
      <c r="E210" s="168"/>
      <c r="F210" s="168"/>
      <c r="G210" s="168"/>
      <c r="H210" s="392">
        <f t="shared" ref="H210" si="360">I210+K210</f>
        <v>0</v>
      </c>
      <c r="I210" s="66"/>
      <c r="J210" s="66"/>
      <c r="K210" s="66"/>
      <c r="L210" s="67">
        <f t="shared" ref="L210" si="361">M210+O210</f>
        <v>0</v>
      </c>
      <c r="M210" s="67">
        <f t="shared" ref="M210" si="362">E210+I210</f>
        <v>0</v>
      </c>
      <c r="N210" s="67">
        <f t="shared" ref="N210" si="363">F210+J210</f>
        <v>0</v>
      </c>
      <c r="O210" s="67"/>
      <c r="P210" s="367"/>
    </row>
    <row r="211" spans="1:18" s="36" customFormat="1" ht="26.25" hidden="1" x14ac:dyDescent="0.25">
      <c r="A211" s="235"/>
      <c r="B211" s="159" t="s">
        <v>350</v>
      </c>
      <c r="C211" s="668"/>
      <c r="D211" s="165">
        <f>E211+G211</f>
        <v>0</v>
      </c>
      <c r="E211" s="165"/>
      <c r="F211" s="165"/>
      <c r="G211" s="262"/>
      <c r="H211" s="169">
        <f t="shared" si="217"/>
        <v>0</v>
      </c>
      <c r="I211" s="263"/>
      <c r="J211" s="174"/>
      <c r="K211" s="174"/>
      <c r="L211" s="167">
        <f t="shared" ref="L211" si="364">M211+O211</f>
        <v>0</v>
      </c>
      <c r="M211" s="167">
        <f t="shared" ref="M211" si="365">E211+I211</f>
        <v>0</v>
      </c>
      <c r="N211" s="167">
        <f t="shared" ref="N211" si="366">F211+J211</f>
        <v>0</v>
      </c>
      <c r="O211" s="167">
        <f t="shared" ref="O211" si="367">G211+K211</f>
        <v>0</v>
      </c>
      <c r="P211" s="367"/>
      <c r="Q211" s="209"/>
      <c r="R211" s="210"/>
    </row>
    <row r="212" spans="1:18" hidden="1" x14ac:dyDescent="0.25">
      <c r="A212" s="32" t="s">
        <v>109</v>
      </c>
      <c r="B212" s="29" t="s">
        <v>36</v>
      </c>
      <c r="C212" s="678" t="s">
        <v>49</v>
      </c>
      <c r="D212" s="409">
        <f>E212+G212</f>
        <v>0</v>
      </c>
      <c r="E212" s="165">
        <f>SUM(E214:E215)</f>
        <v>0</v>
      </c>
      <c r="F212" s="165">
        <f t="shared" ref="F212:G212" si="368">SUM(F214:F215)</f>
        <v>0</v>
      </c>
      <c r="G212" s="165">
        <f t="shared" si="368"/>
        <v>0</v>
      </c>
      <c r="H212" s="220">
        <f t="shared" si="217"/>
        <v>0</v>
      </c>
      <c r="I212" s="166">
        <f>SUM(I214:I215)</f>
        <v>0</v>
      </c>
      <c r="J212" s="166">
        <f t="shared" ref="J212:K212" si="369">SUM(J214:J215)</f>
        <v>0</v>
      </c>
      <c r="K212" s="166">
        <f t="shared" si="369"/>
        <v>0</v>
      </c>
      <c r="L212" s="212">
        <f>M212+O212</f>
        <v>0</v>
      </c>
      <c r="M212" s="167">
        <f>E212+I212</f>
        <v>0</v>
      </c>
      <c r="N212" s="167">
        <f>F212+J212</f>
        <v>0</v>
      </c>
      <c r="O212" s="167">
        <f>G212+K212</f>
        <v>0</v>
      </c>
      <c r="P212" s="367"/>
      <c r="Q212" s="200"/>
      <c r="R212" s="96"/>
    </row>
    <row r="213" spans="1:18" hidden="1" x14ac:dyDescent="0.25">
      <c r="A213" s="39"/>
      <c r="B213" s="345" t="s">
        <v>185</v>
      </c>
      <c r="C213" s="667"/>
      <c r="D213" s="355"/>
      <c r="E213" s="168"/>
      <c r="F213" s="315"/>
      <c r="G213" s="168"/>
      <c r="H213" s="265"/>
      <c r="I213" s="174"/>
      <c r="J213" s="265"/>
      <c r="K213" s="174"/>
      <c r="L213" s="268"/>
      <c r="M213" s="175"/>
      <c r="N213" s="175"/>
      <c r="O213" s="175"/>
      <c r="P213" s="367"/>
      <c r="Q213" s="200"/>
      <c r="R213" s="96"/>
    </row>
    <row r="214" spans="1:18" ht="26.25" hidden="1" x14ac:dyDescent="0.25">
      <c r="A214" s="39"/>
      <c r="B214" s="159" t="s">
        <v>354</v>
      </c>
      <c r="C214" s="667"/>
      <c r="D214" s="168">
        <f t="shared" ref="D214" si="370">E214+G214</f>
        <v>0</v>
      </c>
      <c r="E214" s="168"/>
      <c r="F214" s="168"/>
      <c r="G214" s="168"/>
      <c r="H214" s="392">
        <f t="shared" ref="H214" si="371">I214+K214</f>
        <v>0</v>
      </c>
      <c r="I214" s="66"/>
      <c r="J214" s="66"/>
      <c r="K214" s="66"/>
      <c r="L214" s="67">
        <f t="shared" ref="L214" si="372">M214+O214</f>
        <v>0</v>
      </c>
      <c r="M214" s="67">
        <f t="shared" ref="M214" si="373">E214+I214</f>
        <v>0</v>
      </c>
      <c r="N214" s="67">
        <f t="shared" ref="N214" si="374">F214+J214</f>
        <v>0</v>
      </c>
      <c r="O214" s="67"/>
      <c r="P214" s="367"/>
    </row>
    <row r="215" spans="1:18" s="36" customFormat="1" ht="26.25" hidden="1" x14ac:dyDescent="0.25">
      <c r="A215" s="235"/>
      <c r="B215" s="159" t="s">
        <v>350</v>
      </c>
      <c r="C215" s="668"/>
      <c r="D215" s="165">
        <f>E215+G215</f>
        <v>0</v>
      </c>
      <c r="E215" s="165"/>
      <c r="F215" s="165"/>
      <c r="G215" s="262"/>
      <c r="H215" s="319">
        <f t="shared" si="217"/>
        <v>0</v>
      </c>
      <c r="I215" s="169"/>
      <c r="J215" s="292"/>
      <c r="K215" s="169"/>
      <c r="L215" s="167">
        <f t="shared" ref="L215" si="375">M215+O215</f>
        <v>0</v>
      </c>
      <c r="M215" s="167">
        <f t="shared" ref="M215" si="376">E215+I215</f>
        <v>0</v>
      </c>
      <c r="N215" s="167">
        <f t="shared" ref="N215" si="377">F215+J215</f>
        <v>0</v>
      </c>
      <c r="O215" s="167">
        <f t="shared" ref="O215" si="378">G215+K215</f>
        <v>0</v>
      </c>
      <c r="P215" s="367"/>
      <c r="Q215" s="209"/>
      <c r="R215" s="210"/>
    </row>
    <row r="216" spans="1:18" hidden="1" x14ac:dyDescent="0.25">
      <c r="A216" s="32" t="s">
        <v>110</v>
      </c>
      <c r="B216" s="29" t="s">
        <v>38</v>
      </c>
      <c r="C216" s="665" t="s">
        <v>49</v>
      </c>
      <c r="D216" s="409">
        <f>E216+G216</f>
        <v>0</v>
      </c>
      <c r="E216" s="165">
        <f>SUM(E218:E219)</f>
        <v>0</v>
      </c>
      <c r="F216" s="165">
        <f t="shared" ref="F216:G216" si="379">SUM(F218:F219)</f>
        <v>0</v>
      </c>
      <c r="G216" s="165">
        <f t="shared" si="379"/>
        <v>0</v>
      </c>
      <c r="H216" s="206">
        <f t="shared" si="217"/>
        <v>0</v>
      </c>
      <c r="I216" s="166">
        <f>SUM(I218:I219)</f>
        <v>0</v>
      </c>
      <c r="J216" s="166">
        <f t="shared" ref="J216:K216" si="380">SUM(J218:J219)</f>
        <v>0</v>
      </c>
      <c r="K216" s="166">
        <f t="shared" si="380"/>
        <v>0</v>
      </c>
      <c r="L216" s="167">
        <f>M216+O216</f>
        <v>0</v>
      </c>
      <c r="M216" s="167">
        <f>E216+I216</f>
        <v>0</v>
      </c>
      <c r="N216" s="167">
        <f>F216+J216</f>
        <v>0</v>
      </c>
      <c r="O216" s="167">
        <f>G216+K216</f>
        <v>0</v>
      </c>
      <c r="P216" s="367"/>
      <c r="Q216" s="200"/>
      <c r="R216" s="96"/>
    </row>
    <row r="217" spans="1:18" hidden="1" x14ac:dyDescent="0.25">
      <c r="A217" s="39"/>
      <c r="B217" s="345" t="s">
        <v>185</v>
      </c>
      <c r="C217" s="666"/>
      <c r="D217" s="355"/>
      <c r="E217" s="168"/>
      <c r="F217" s="315"/>
      <c r="G217" s="168"/>
      <c r="H217" s="263"/>
      <c r="I217" s="263"/>
      <c r="J217" s="174"/>
      <c r="K217" s="174"/>
      <c r="L217" s="175"/>
      <c r="M217" s="175"/>
      <c r="N217" s="175"/>
      <c r="O217" s="175"/>
      <c r="P217" s="367"/>
      <c r="Q217" s="200"/>
      <c r="R217" s="96"/>
    </row>
    <row r="218" spans="1:18" ht="26.25" hidden="1" x14ac:dyDescent="0.25">
      <c r="A218" s="39"/>
      <c r="B218" s="159" t="s">
        <v>354</v>
      </c>
      <c r="C218" s="667"/>
      <c r="D218" s="168">
        <f t="shared" ref="D218" si="381">E218+G218</f>
        <v>0</v>
      </c>
      <c r="E218" s="168"/>
      <c r="F218" s="168"/>
      <c r="G218" s="168"/>
      <c r="H218" s="392">
        <f t="shared" ref="H218" si="382">I218+K218</f>
        <v>0</v>
      </c>
      <c r="I218" s="66"/>
      <c r="J218" s="66"/>
      <c r="K218" s="66"/>
      <c r="L218" s="67">
        <f t="shared" ref="L218" si="383">M218+O218</f>
        <v>0</v>
      </c>
      <c r="M218" s="67">
        <f t="shared" ref="M218" si="384">E218+I218</f>
        <v>0</v>
      </c>
      <c r="N218" s="67">
        <f t="shared" ref="N218" si="385">F218+J218</f>
        <v>0</v>
      </c>
      <c r="O218" s="67"/>
      <c r="P218" s="367"/>
    </row>
    <row r="219" spans="1:18" s="36" customFormat="1" ht="26.25" hidden="1" x14ac:dyDescent="0.25">
      <c r="A219" s="235"/>
      <c r="B219" s="159" t="s">
        <v>350</v>
      </c>
      <c r="C219" s="668"/>
      <c r="D219" s="165">
        <f>E219+G219</f>
        <v>0</v>
      </c>
      <c r="E219" s="165"/>
      <c r="F219" s="165"/>
      <c r="G219" s="262"/>
      <c r="H219" s="169">
        <f t="shared" si="217"/>
        <v>0</v>
      </c>
      <c r="I219" s="208"/>
      <c r="J219" s="169"/>
      <c r="K219" s="169"/>
      <c r="L219" s="167">
        <f t="shared" ref="L219" si="386">M219+O219</f>
        <v>0</v>
      </c>
      <c r="M219" s="167">
        <f t="shared" ref="M219" si="387">E219+I219</f>
        <v>0</v>
      </c>
      <c r="N219" s="167">
        <f t="shared" ref="N219" si="388">F219+J219</f>
        <v>0</v>
      </c>
      <c r="O219" s="167">
        <f t="shared" ref="O219" si="389">G219+K219</f>
        <v>0</v>
      </c>
      <c r="P219" s="367"/>
      <c r="Q219" s="209"/>
      <c r="R219" s="210"/>
    </row>
    <row r="220" spans="1:18" hidden="1" x14ac:dyDescent="0.25">
      <c r="A220" s="32" t="s">
        <v>111</v>
      </c>
      <c r="B220" s="29" t="s">
        <v>37</v>
      </c>
      <c r="C220" s="665" t="s">
        <v>49</v>
      </c>
      <c r="D220" s="409">
        <f>E220+G220</f>
        <v>0</v>
      </c>
      <c r="E220" s="165">
        <f>SUM(E222:E223)</f>
        <v>0</v>
      </c>
      <c r="F220" s="165">
        <f t="shared" ref="F220:G220" si="390">SUM(F222:F223)</f>
        <v>0</v>
      </c>
      <c r="G220" s="165">
        <f t="shared" si="390"/>
        <v>0</v>
      </c>
      <c r="H220" s="206">
        <f t="shared" si="217"/>
        <v>0</v>
      </c>
      <c r="I220" s="166">
        <f>SUM(I222:I223)</f>
        <v>0</v>
      </c>
      <c r="J220" s="166">
        <f t="shared" ref="J220:K220" si="391">SUM(J222:J223)</f>
        <v>0</v>
      </c>
      <c r="K220" s="166">
        <f t="shared" si="391"/>
        <v>0</v>
      </c>
      <c r="L220" s="167">
        <f>M220+O220</f>
        <v>0</v>
      </c>
      <c r="M220" s="167">
        <f>E220+I220</f>
        <v>0</v>
      </c>
      <c r="N220" s="167">
        <f>F220+J220</f>
        <v>0</v>
      </c>
      <c r="O220" s="167">
        <f>G220+K220</f>
        <v>0</v>
      </c>
      <c r="P220" s="367"/>
      <c r="Q220" s="200"/>
      <c r="R220" s="96"/>
    </row>
    <row r="221" spans="1:18" hidden="1" x14ac:dyDescent="0.25">
      <c r="A221" s="39"/>
      <c r="B221" s="345" t="s">
        <v>185</v>
      </c>
      <c r="C221" s="666"/>
      <c r="D221" s="355"/>
      <c r="E221" s="168"/>
      <c r="F221" s="315"/>
      <c r="G221" s="168"/>
      <c r="H221" s="263"/>
      <c r="I221" s="263"/>
      <c r="J221" s="174"/>
      <c r="K221" s="174"/>
      <c r="L221" s="175"/>
      <c r="M221" s="175"/>
      <c r="N221" s="175"/>
      <c r="O221" s="175"/>
      <c r="P221" s="367"/>
      <c r="Q221" s="200"/>
      <c r="R221" s="96"/>
    </row>
    <row r="222" spans="1:18" ht="26.25" hidden="1" x14ac:dyDescent="0.25">
      <c r="A222" s="39"/>
      <c r="B222" s="159" t="s">
        <v>354</v>
      </c>
      <c r="C222" s="667"/>
      <c r="D222" s="168">
        <f t="shared" ref="D222" si="392">E222+G222</f>
        <v>0</v>
      </c>
      <c r="E222" s="168"/>
      <c r="F222" s="168"/>
      <c r="G222" s="168"/>
      <c r="H222" s="392">
        <f t="shared" ref="H222" si="393">I222+K222</f>
        <v>0</v>
      </c>
      <c r="I222" s="66"/>
      <c r="J222" s="66"/>
      <c r="K222" s="66"/>
      <c r="L222" s="67">
        <f t="shared" ref="L222" si="394">M222+O222</f>
        <v>0</v>
      </c>
      <c r="M222" s="67">
        <f t="shared" ref="M222" si="395">E222+I222</f>
        <v>0</v>
      </c>
      <c r="N222" s="67">
        <f t="shared" ref="N222" si="396">F222+J222</f>
        <v>0</v>
      </c>
      <c r="O222" s="67"/>
      <c r="P222" s="367"/>
    </row>
    <row r="223" spans="1:18" s="36" customFormat="1" ht="26.25" hidden="1" x14ac:dyDescent="0.25">
      <c r="A223" s="235"/>
      <c r="B223" s="159" t="s">
        <v>350</v>
      </c>
      <c r="C223" s="668"/>
      <c r="D223" s="165">
        <f>E223+G223</f>
        <v>0</v>
      </c>
      <c r="E223" s="165"/>
      <c r="F223" s="165"/>
      <c r="G223" s="262"/>
      <c r="H223" s="169">
        <f t="shared" ref="H223:H253" si="397">I223+K223</f>
        <v>0</v>
      </c>
      <c r="I223" s="208"/>
      <c r="J223" s="169"/>
      <c r="K223" s="169"/>
      <c r="L223" s="167">
        <f t="shared" ref="L223" si="398">M223+O223</f>
        <v>0</v>
      </c>
      <c r="M223" s="167">
        <f t="shared" ref="M223" si="399">E223+I223</f>
        <v>0</v>
      </c>
      <c r="N223" s="167">
        <f t="shared" ref="N223" si="400">F223+J223</f>
        <v>0</v>
      </c>
      <c r="O223" s="167">
        <f t="shared" ref="O223" si="401">G223+K223</f>
        <v>0</v>
      </c>
      <c r="P223" s="367"/>
      <c r="Q223" s="209"/>
      <c r="R223" s="210"/>
    </row>
    <row r="224" spans="1:18" hidden="1" x14ac:dyDescent="0.25">
      <c r="A224" s="32" t="s">
        <v>112</v>
      </c>
      <c r="B224" s="29" t="s">
        <v>35</v>
      </c>
      <c r="C224" s="665" t="s">
        <v>49</v>
      </c>
      <c r="D224" s="205">
        <f>E224+G224</f>
        <v>0</v>
      </c>
      <c r="E224" s="165">
        <f>SUM(E226:E227)</f>
        <v>0</v>
      </c>
      <c r="F224" s="165">
        <f t="shared" ref="F224:G224" si="402">SUM(F226:F227)</f>
        <v>0</v>
      </c>
      <c r="G224" s="165">
        <f t="shared" si="402"/>
        <v>0</v>
      </c>
      <c r="H224" s="206">
        <f t="shared" si="397"/>
        <v>0</v>
      </c>
      <c r="I224" s="166">
        <f>SUM(I226:I227)</f>
        <v>0</v>
      </c>
      <c r="J224" s="166">
        <f t="shared" ref="J224:K224" si="403">SUM(J226:J227)</f>
        <v>0</v>
      </c>
      <c r="K224" s="166">
        <f t="shared" si="403"/>
        <v>0</v>
      </c>
      <c r="L224" s="167">
        <f>M224+O224</f>
        <v>0</v>
      </c>
      <c r="M224" s="167">
        <f>E224+I224</f>
        <v>0</v>
      </c>
      <c r="N224" s="167">
        <f>F224+J224</f>
        <v>0</v>
      </c>
      <c r="O224" s="167">
        <f>G224+K224</f>
        <v>0</v>
      </c>
      <c r="P224" s="367"/>
      <c r="Q224" s="200"/>
      <c r="R224" s="96"/>
    </row>
    <row r="225" spans="1:18" hidden="1" x14ac:dyDescent="0.25">
      <c r="A225" s="232"/>
      <c r="B225" s="345" t="s">
        <v>185</v>
      </c>
      <c r="C225" s="666"/>
      <c r="D225" s="207"/>
      <c r="E225" s="168"/>
      <c r="F225" s="315"/>
      <c r="G225" s="168"/>
      <c r="H225" s="263"/>
      <c r="I225" s="263"/>
      <c r="J225" s="174"/>
      <c r="K225" s="174"/>
      <c r="L225" s="175"/>
      <c r="M225" s="175"/>
      <c r="N225" s="175"/>
      <c r="O225" s="175"/>
      <c r="P225" s="367"/>
      <c r="Q225" s="200"/>
      <c r="R225" s="96"/>
    </row>
    <row r="226" spans="1:18" ht="26.25" hidden="1" x14ac:dyDescent="0.25">
      <c r="A226" s="39"/>
      <c r="B226" s="159" t="s">
        <v>354</v>
      </c>
      <c r="C226" s="667"/>
      <c r="D226" s="168">
        <f t="shared" ref="D226" si="404">E226+G226</f>
        <v>0</v>
      </c>
      <c r="E226" s="168"/>
      <c r="F226" s="168"/>
      <c r="G226" s="168"/>
      <c r="H226" s="392">
        <f t="shared" ref="H226" si="405">I226+K226</f>
        <v>0</v>
      </c>
      <c r="I226" s="66"/>
      <c r="J226" s="66"/>
      <c r="K226" s="66"/>
      <c r="L226" s="67">
        <f t="shared" ref="L226" si="406">M226+O226</f>
        <v>0</v>
      </c>
      <c r="M226" s="67">
        <f t="shared" ref="M226" si="407">E226+I226</f>
        <v>0</v>
      </c>
      <c r="N226" s="67">
        <f t="shared" ref="N226" si="408">F226+J226</f>
        <v>0</v>
      </c>
      <c r="O226" s="67"/>
      <c r="P226" s="367"/>
    </row>
    <row r="227" spans="1:18" s="36" customFormat="1" ht="26.25" hidden="1" x14ac:dyDescent="0.25">
      <c r="A227" s="232"/>
      <c r="B227" s="159" t="s">
        <v>350</v>
      </c>
      <c r="C227" s="668"/>
      <c r="D227" s="165">
        <f>E227+G227</f>
        <v>0</v>
      </c>
      <c r="E227" s="165"/>
      <c r="F227" s="165"/>
      <c r="G227" s="262"/>
      <c r="H227" s="169">
        <f t="shared" si="397"/>
        <v>0</v>
      </c>
      <c r="I227" s="208"/>
      <c r="J227" s="169"/>
      <c r="K227" s="169"/>
      <c r="L227" s="167">
        <f t="shared" ref="L227" si="409">M227+O227</f>
        <v>0</v>
      </c>
      <c r="M227" s="167">
        <f t="shared" ref="M227" si="410">E227+I227</f>
        <v>0</v>
      </c>
      <c r="N227" s="167">
        <f t="shared" ref="N227" si="411">F227+J227</f>
        <v>0</v>
      </c>
      <c r="O227" s="167">
        <f t="shared" ref="O227" si="412">G227+K227</f>
        <v>0</v>
      </c>
      <c r="P227" s="367"/>
      <c r="Q227" s="209"/>
      <c r="R227" s="210"/>
    </row>
    <row r="228" spans="1:18" hidden="1" x14ac:dyDescent="0.25">
      <c r="A228" s="32" t="s">
        <v>158</v>
      </c>
      <c r="B228" s="29" t="s">
        <v>312</v>
      </c>
      <c r="C228" s="665" t="s">
        <v>49</v>
      </c>
      <c r="D228" s="409">
        <f>E228+G228</f>
        <v>0</v>
      </c>
      <c r="E228" s="165">
        <f>SUM(E230:E231)</f>
        <v>0</v>
      </c>
      <c r="F228" s="165">
        <f t="shared" ref="F228:G228" si="413">SUM(F230:F231)</f>
        <v>0</v>
      </c>
      <c r="G228" s="165">
        <f t="shared" si="413"/>
        <v>0</v>
      </c>
      <c r="H228" s="206">
        <f t="shared" si="397"/>
        <v>0</v>
      </c>
      <c r="I228" s="166">
        <f>SUM(I230:I231)</f>
        <v>0</v>
      </c>
      <c r="J228" s="166">
        <f t="shared" ref="J228:K228" si="414">SUM(J230:J231)</f>
        <v>0</v>
      </c>
      <c r="K228" s="166">
        <f t="shared" si="414"/>
        <v>0</v>
      </c>
      <c r="L228" s="167">
        <f>M228+O228</f>
        <v>0</v>
      </c>
      <c r="M228" s="167">
        <f>E228+I228</f>
        <v>0</v>
      </c>
      <c r="N228" s="167">
        <f>F228+J228</f>
        <v>0</v>
      </c>
      <c r="O228" s="167">
        <f>G228+K228</f>
        <v>0</v>
      </c>
      <c r="P228" s="367"/>
      <c r="Q228" s="200"/>
      <c r="R228" s="96"/>
    </row>
    <row r="229" spans="1:18" hidden="1" x14ac:dyDescent="0.25">
      <c r="A229" s="39"/>
      <c r="B229" s="345" t="s">
        <v>185</v>
      </c>
      <c r="C229" s="666"/>
      <c r="D229" s="355"/>
      <c r="E229" s="168"/>
      <c r="F229" s="315"/>
      <c r="G229" s="168"/>
      <c r="H229" s="263"/>
      <c r="I229" s="263"/>
      <c r="J229" s="174"/>
      <c r="K229" s="174"/>
      <c r="L229" s="175"/>
      <c r="M229" s="175"/>
      <c r="N229" s="175"/>
      <c r="O229" s="175"/>
      <c r="P229" s="367"/>
      <c r="Q229" s="200"/>
      <c r="R229" s="96"/>
    </row>
    <row r="230" spans="1:18" ht="26.25" hidden="1" x14ac:dyDescent="0.25">
      <c r="A230" s="39"/>
      <c r="B230" s="159" t="s">
        <v>354</v>
      </c>
      <c r="C230" s="667"/>
      <c r="D230" s="168">
        <f t="shared" ref="D230" si="415">E230+G230</f>
        <v>0</v>
      </c>
      <c r="E230" s="168"/>
      <c r="F230" s="168"/>
      <c r="G230" s="168"/>
      <c r="H230" s="392">
        <f t="shared" ref="H230" si="416">I230+K230</f>
        <v>0</v>
      </c>
      <c r="I230" s="66"/>
      <c r="J230" s="66"/>
      <c r="K230" s="66"/>
      <c r="L230" s="67">
        <f t="shared" ref="L230" si="417">M230+O230</f>
        <v>0</v>
      </c>
      <c r="M230" s="67">
        <f t="shared" ref="M230" si="418">E230+I230</f>
        <v>0</v>
      </c>
      <c r="N230" s="67">
        <f t="shared" ref="N230" si="419">F230+J230</f>
        <v>0</v>
      </c>
      <c r="O230" s="67"/>
      <c r="P230" s="367"/>
    </row>
    <row r="231" spans="1:18" s="36" customFormat="1" ht="26.25" hidden="1" x14ac:dyDescent="0.25">
      <c r="A231" s="235"/>
      <c r="B231" s="159" t="s">
        <v>350</v>
      </c>
      <c r="C231" s="668"/>
      <c r="D231" s="165">
        <f>E231+G231</f>
        <v>0</v>
      </c>
      <c r="E231" s="165"/>
      <c r="F231" s="165"/>
      <c r="G231" s="262"/>
      <c r="H231" s="169">
        <f t="shared" si="397"/>
        <v>0</v>
      </c>
      <c r="I231" s="208"/>
      <c r="J231" s="169"/>
      <c r="K231" s="169"/>
      <c r="L231" s="167">
        <f t="shared" ref="L231" si="420">M231+O231</f>
        <v>0</v>
      </c>
      <c r="M231" s="167">
        <f t="shared" ref="M231" si="421">E231+I231</f>
        <v>0</v>
      </c>
      <c r="N231" s="167">
        <f t="shared" ref="N231" si="422">F231+J231</f>
        <v>0</v>
      </c>
      <c r="O231" s="167">
        <f t="shared" ref="O231" si="423">G231+K231</f>
        <v>0</v>
      </c>
      <c r="P231" s="367"/>
      <c r="Q231" s="209"/>
      <c r="R231" s="210"/>
    </row>
    <row r="232" spans="1:18" hidden="1" x14ac:dyDescent="0.25">
      <c r="A232" s="32" t="s">
        <v>113</v>
      </c>
      <c r="B232" s="17" t="s">
        <v>313</v>
      </c>
      <c r="C232" s="665" t="s">
        <v>49</v>
      </c>
      <c r="D232" s="409">
        <f>E232+G232</f>
        <v>0</v>
      </c>
      <c r="E232" s="165">
        <f>SUM(E234:E235)</f>
        <v>0</v>
      </c>
      <c r="F232" s="165">
        <f t="shared" ref="F232:G232" si="424">SUM(F234:F235)</f>
        <v>0</v>
      </c>
      <c r="G232" s="165">
        <f t="shared" si="424"/>
        <v>0</v>
      </c>
      <c r="H232" s="206">
        <f t="shared" si="397"/>
        <v>0</v>
      </c>
      <c r="I232" s="166">
        <f>SUM(I234:I235)</f>
        <v>0</v>
      </c>
      <c r="J232" s="166">
        <f t="shared" ref="J232:K232" si="425">SUM(J234:J235)</f>
        <v>0</v>
      </c>
      <c r="K232" s="166">
        <f t="shared" si="425"/>
        <v>0</v>
      </c>
      <c r="L232" s="167">
        <f>M232+O232</f>
        <v>0</v>
      </c>
      <c r="M232" s="167">
        <f>E232+I232</f>
        <v>0</v>
      </c>
      <c r="N232" s="167">
        <f>F232+J232</f>
        <v>0</v>
      </c>
      <c r="O232" s="167">
        <f>G232+K232</f>
        <v>0</v>
      </c>
      <c r="P232" s="367"/>
      <c r="Q232" s="200"/>
      <c r="R232" s="96"/>
    </row>
    <row r="233" spans="1:18" hidden="1" x14ac:dyDescent="0.25">
      <c r="A233" s="39"/>
      <c r="B233" s="345" t="s">
        <v>185</v>
      </c>
      <c r="C233" s="666"/>
      <c r="D233" s="355"/>
      <c r="E233" s="168"/>
      <c r="F233" s="315"/>
      <c r="G233" s="168"/>
      <c r="H233" s="263"/>
      <c r="I233" s="263"/>
      <c r="J233" s="174"/>
      <c r="K233" s="174"/>
      <c r="L233" s="175"/>
      <c r="M233" s="175"/>
      <c r="N233" s="175"/>
      <c r="O233" s="175"/>
      <c r="P233" s="367"/>
      <c r="Q233" s="200"/>
      <c r="R233" s="96"/>
    </row>
    <row r="234" spans="1:18" ht="26.25" hidden="1" x14ac:dyDescent="0.25">
      <c r="A234" s="39"/>
      <c r="B234" s="159" t="s">
        <v>354</v>
      </c>
      <c r="C234" s="667"/>
      <c r="D234" s="168">
        <f t="shared" ref="D234" si="426">E234+G234</f>
        <v>0</v>
      </c>
      <c r="E234" s="168"/>
      <c r="F234" s="168"/>
      <c r="G234" s="168"/>
      <c r="H234" s="392">
        <f t="shared" ref="H234" si="427">I234+K234</f>
        <v>0</v>
      </c>
      <c r="I234" s="66"/>
      <c r="J234" s="66"/>
      <c r="K234" s="66"/>
      <c r="L234" s="67">
        <f t="shared" ref="L234" si="428">M234+O234</f>
        <v>0</v>
      </c>
      <c r="M234" s="67">
        <f t="shared" ref="M234" si="429">E234+I234</f>
        <v>0</v>
      </c>
      <c r="N234" s="67">
        <f t="shared" ref="N234" si="430">F234+J234</f>
        <v>0</v>
      </c>
      <c r="O234" s="67"/>
      <c r="P234" s="367"/>
    </row>
    <row r="235" spans="1:18" s="36" customFormat="1" ht="26.25" hidden="1" x14ac:dyDescent="0.25">
      <c r="A235" s="235"/>
      <c r="B235" s="159" t="s">
        <v>350</v>
      </c>
      <c r="C235" s="668"/>
      <c r="D235" s="165">
        <f>E235+G235</f>
        <v>0</v>
      </c>
      <c r="E235" s="165"/>
      <c r="F235" s="165"/>
      <c r="G235" s="262"/>
      <c r="H235" s="169">
        <f t="shared" si="397"/>
        <v>0</v>
      </c>
      <c r="I235" s="208"/>
      <c r="J235" s="169"/>
      <c r="K235" s="169"/>
      <c r="L235" s="167">
        <f t="shared" ref="L235" si="431">M235+O235</f>
        <v>0</v>
      </c>
      <c r="M235" s="167">
        <f t="shared" ref="M235" si="432">E235+I235</f>
        <v>0</v>
      </c>
      <c r="N235" s="167">
        <f t="shared" ref="N235" si="433">F235+J235</f>
        <v>0</v>
      </c>
      <c r="O235" s="167">
        <f t="shared" ref="O235" si="434">G235+K235</f>
        <v>0</v>
      </c>
      <c r="P235" s="367"/>
      <c r="Q235" s="209"/>
      <c r="R235" s="210"/>
    </row>
    <row r="236" spans="1:18" x14ac:dyDescent="0.25">
      <c r="A236" s="32" t="s">
        <v>78</v>
      </c>
      <c r="B236" s="29" t="s">
        <v>47</v>
      </c>
      <c r="C236" s="665" t="s">
        <v>49</v>
      </c>
      <c r="D236" s="409">
        <f>E236+G236</f>
        <v>2.6</v>
      </c>
      <c r="E236" s="165">
        <v>2.6</v>
      </c>
      <c r="F236" s="219">
        <v>2.5</v>
      </c>
      <c r="G236" s="165"/>
      <c r="H236" s="206">
        <f t="shared" ref="H236:H237" si="435">I236+K236</f>
        <v>0</v>
      </c>
      <c r="I236" s="206"/>
      <c r="J236" s="166">
        <v>-0.2</v>
      </c>
      <c r="K236" s="166"/>
      <c r="L236" s="167">
        <f>M236+O236</f>
        <v>2.6</v>
      </c>
      <c r="M236" s="167">
        <f>E236+I236</f>
        <v>2.6</v>
      </c>
      <c r="N236" s="167">
        <f>F236+J236</f>
        <v>2.2999999999999998</v>
      </c>
      <c r="O236" s="167">
        <f>G236+K236</f>
        <v>0</v>
      </c>
      <c r="P236" s="367"/>
      <c r="Q236" s="200"/>
      <c r="R236" s="96"/>
    </row>
    <row r="237" spans="1:18" s="36" customFormat="1" ht="39" x14ac:dyDescent="0.25">
      <c r="A237" s="39"/>
      <c r="B237" s="164" t="s">
        <v>386</v>
      </c>
      <c r="C237" s="676"/>
      <c r="D237" s="262"/>
      <c r="E237" s="173"/>
      <c r="F237" s="264"/>
      <c r="G237" s="173"/>
      <c r="H237" s="263">
        <f t="shared" si="435"/>
        <v>0</v>
      </c>
      <c r="I237" s="263"/>
      <c r="J237" s="174"/>
      <c r="K237" s="174"/>
      <c r="L237" s="175"/>
      <c r="M237" s="175"/>
      <c r="N237" s="175"/>
      <c r="O237" s="175"/>
      <c r="P237" s="367"/>
      <c r="Q237" s="209"/>
      <c r="R237" s="210"/>
    </row>
    <row r="238" spans="1:18" x14ac:dyDescent="0.25">
      <c r="A238" s="32" t="s">
        <v>79</v>
      </c>
      <c r="B238" s="6" t="s">
        <v>46</v>
      </c>
      <c r="C238" s="665" t="s">
        <v>49</v>
      </c>
      <c r="D238" s="314">
        <f>E238+G238</f>
        <v>25.4</v>
      </c>
      <c r="E238" s="165">
        <v>25.4</v>
      </c>
      <c r="F238" s="165">
        <v>25</v>
      </c>
      <c r="G238" s="165">
        <f t="shared" ref="G238" si="436">SUM(G240:G241)</f>
        <v>0</v>
      </c>
      <c r="H238" s="220">
        <f t="shared" ref="H238:H241" si="437">I238+K238</f>
        <v>0</v>
      </c>
      <c r="I238" s="166">
        <f>SUM(I240:I241)</f>
        <v>0</v>
      </c>
      <c r="J238" s="220">
        <f t="shared" ref="J238:K238" si="438">SUM(J240:J241)</f>
        <v>0</v>
      </c>
      <c r="K238" s="166">
        <f t="shared" si="438"/>
        <v>0</v>
      </c>
      <c r="L238" s="167">
        <f>M238+O238</f>
        <v>25.4</v>
      </c>
      <c r="M238" s="221">
        <f>E238+I238</f>
        <v>25.4</v>
      </c>
      <c r="N238" s="167">
        <f>F238+J238</f>
        <v>25</v>
      </c>
      <c r="O238" s="167">
        <f>G238+K238</f>
        <v>0</v>
      </c>
      <c r="P238" s="367"/>
      <c r="Q238" s="200"/>
      <c r="R238" s="96"/>
    </row>
    <row r="239" spans="1:18" hidden="1" x14ac:dyDescent="0.25">
      <c r="A239" s="39"/>
      <c r="B239" s="345" t="s">
        <v>185</v>
      </c>
      <c r="C239" s="666"/>
      <c r="D239" s="347"/>
      <c r="E239" s="173"/>
      <c r="F239" s="173"/>
      <c r="G239" s="173"/>
      <c r="H239" s="265"/>
      <c r="I239" s="174"/>
      <c r="J239" s="265"/>
      <c r="K239" s="174"/>
      <c r="L239" s="175"/>
      <c r="M239" s="266"/>
      <c r="N239" s="175"/>
      <c r="O239" s="175"/>
      <c r="P239" s="367"/>
      <c r="Q239" s="200"/>
      <c r="R239" s="96"/>
    </row>
    <row r="240" spans="1:18" ht="26.25" hidden="1" x14ac:dyDescent="0.25">
      <c r="A240" s="39"/>
      <c r="B240" s="159" t="s">
        <v>354</v>
      </c>
      <c r="C240" s="666"/>
      <c r="D240" s="173">
        <f t="shared" ref="D240" si="439">E240+G240</f>
        <v>0</v>
      </c>
      <c r="E240" s="173"/>
      <c r="F240" s="173"/>
      <c r="G240" s="173"/>
      <c r="H240" s="460">
        <f t="shared" ref="H240" si="440">I240+K240</f>
        <v>0</v>
      </c>
      <c r="I240" s="174"/>
      <c r="J240" s="265"/>
      <c r="K240" s="174"/>
      <c r="L240" s="175">
        <f t="shared" ref="L240" si="441">M240+O240</f>
        <v>0</v>
      </c>
      <c r="M240" s="266">
        <f t="shared" ref="M240" si="442">E240+I240</f>
        <v>0</v>
      </c>
      <c r="N240" s="175">
        <f t="shared" ref="N240" si="443">F240+J240</f>
        <v>0</v>
      </c>
      <c r="O240" s="175"/>
      <c r="P240" s="367"/>
    </row>
    <row r="241" spans="1:18" s="36" customFormat="1" ht="39" x14ac:dyDescent="0.25">
      <c r="A241" s="39"/>
      <c r="B241" s="164" t="s">
        <v>386</v>
      </c>
      <c r="C241" s="676"/>
      <c r="D241" s="168">
        <f>E241+G241</f>
        <v>0</v>
      </c>
      <c r="E241" s="168"/>
      <c r="F241" s="168"/>
      <c r="G241" s="168"/>
      <c r="H241" s="292">
        <f t="shared" si="437"/>
        <v>0</v>
      </c>
      <c r="I241" s="169"/>
      <c r="J241" s="292"/>
      <c r="K241" s="169"/>
      <c r="L241" s="170">
        <f t="shared" ref="L241" si="444">M241+O241</f>
        <v>0</v>
      </c>
      <c r="M241" s="293">
        <f t="shared" ref="M241" si="445">E241+I241</f>
        <v>0</v>
      </c>
      <c r="N241" s="170">
        <f t="shared" ref="N241" si="446">F241+J241</f>
        <v>0</v>
      </c>
      <c r="O241" s="170">
        <f t="shared" ref="O241" si="447">G241+K241</f>
        <v>0</v>
      </c>
      <c r="P241" s="367"/>
      <c r="Q241" s="209"/>
      <c r="R241" s="210"/>
    </row>
    <row r="242" spans="1:18" x14ac:dyDescent="0.25">
      <c r="A242" s="32" t="s">
        <v>80</v>
      </c>
      <c r="B242" s="35" t="s">
        <v>62</v>
      </c>
      <c r="C242" s="665" t="s">
        <v>49</v>
      </c>
      <c r="D242" s="314">
        <f>E242+G242</f>
        <v>8.9</v>
      </c>
      <c r="E242" s="165">
        <v>8.9</v>
      </c>
      <c r="F242" s="165">
        <v>8.8000000000000007</v>
      </c>
      <c r="G242" s="165">
        <f t="shared" ref="G242" si="448">SUM(G244:G245)</f>
        <v>0</v>
      </c>
      <c r="H242" s="220">
        <f t="shared" si="397"/>
        <v>0</v>
      </c>
      <c r="I242" s="166">
        <f>SUM(I244:I245)</f>
        <v>0</v>
      </c>
      <c r="J242" s="220">
        <f t="shared" ref="J242:K242" si="449">SUM(J244:J245)</f>
        <v>0</v>
      </c>
      <c r="K242" s="166">
        <f t="shared" si="449"/>
        <v>0</v>
      </c>
      <c r="L242" s="167">
        <f t="shared" ref="L242" si="450">M242+O242</f>
        <v>8.9</v>
      </c>
      <c r="M242" s="221">
        <f t="shared" ref="M242:O242" si="451">E242+I242</f>
        <v>8.9</v>
      </c>
      <c r="N242" s="167">
        <f t="shared" si="451"/>
        <v>8.8000000000000007</v>
      </c>
      <c r="O242" s="167">
        <f t="shared" si="451"/>
        <v>0</v>
      </c>
      <c r="P242" s="367"/>
      <c r="Q242" s="200"/>
      <c r="R242" s="96"/>
    </row>
    <row r="243" spans="1:18" hidden="1" x14ac:dyDescent="0.25">
      <c r="A243" s="39"/>
      <c r="B243" s="345" t="s">
        <v>185</v>
      </c>
      <c r="C243" s="666"/>
      <c r="D243" s="347"/>
      <c r="E243" s="173"/>
      <c r="F243" s="173"/>
      <c r="G243" s="173"/>
      <c r="H243" s="265"/>
      <c r="I243" s="174"/>
      <c r="J243" s="265"/>
      <c r="K243" s="174"/>
      <c r="L243" s="175"/>
      <c r="M243" s="266"/>
      <c r="N243" s="175"/>
      <c r="O243" s="175"/>
      <c r="P243" s="367"/>
      <c r="Q243" s="200"/>
      <c r="R243" s="96"/>
    </row>
    <row r="244" spans="1:18" ht="26.25" hidden="1" x14ac:dyDescent="0.25">
      <c r="A244" s="39"/>
      <c r="B244" s="159" t="s">
        <v>354</v>
      </c>
      <c r="C244" s="666"/>
      <c r="D244" s="173">
        <f t="shared" ref="D244" si="452">E244+G244</f>
        <v>0</v>
      </c>
      <c r="E244" s="173"/>
      <c r="F244" s="173"/>
      <c r="G244" s="173"/>
      <c r="H244" s="460">
        <f t="shared" ref="H244" si="453">I244+K244</f>
        <v>0</v>
      </c>
      <c r="I244" s="174"/>
      <c r="J244" s="265"/>
      <c r="K244" s="174"/>
      <c r="L244" s="175">
        <f t="shared" ref="L244" si="454">M244+O244</f>
        <v>0</v>
      </c>
      <c r="M244" s="266">
        <f t="shared" ref="M244" si="455">E244+I244</f>
        <v>0</v>
      </c>
      <c r="N244" s="175">
        <f t="shared" ref="N244" si="456">F244+J244</f>
        <v>0</v>
      </c>
      <c r="O244" s="175"/>
      <c r="P244" s="367"/>
    </row>
    <row r="245" spans="1:18" s="36" customFormat="1" ht="39" x14ac:dyDescent="0.25">
      <c r="A245" s="235"/>
      <c r="B245" s="164" t="s">
        <v>386</v>
      </c>
      <c r="C245" s="676"/>
      <c r="D245" s="168">
        <f>E245+G245</f>
        <v>0</v>
      </c>
      <c r="E245" s="168"/>
      <c r="F245" s="168"/>
      <c r="G245" s="168"/>
      <c r="H245" s="292">
        <f t="shared" si="397"/>
        <v>0</v>
      </c>
      <c r="I245" s="169"/>
      <c r="J245" s="292"/>
      <c r="K245" s="169"/>
      <c r="L245" s="170">
        <f t="shared" ref="L245" si="457">M245+O245</f>
        <v>0</v>
      </c>
      <c r="M245" s="293">
        <f t="shared" ref="M245" si="458">E245+I245</f>
        <v>0</v>
      </c>
      <c r="N245" s="170">
        <f t="shared" ref="N245" si="459">F245+J245</f>
        <v>0</v>
      </c>
      <c r="O245" s="170">
        <f t="shared" ref="O245" si="460">G245+K245</f>
        <v>0</v>
      </c>
      <c r="P245" s="367"/>
      <c r="Q245" s="209"/>
      <c r="R245" s="210"/>
    </row>
    <row r="246" spans="1:18" hidden="1" x14ac:dyDescent="0.25">
      <c r="A246" s="32" t="s">
        <v>117</v>
      </c>
      <c r="B246" s="35" t="s">
        <v>48</v>
      </c>
      <c r="C246" s="667" t="s">
        <v>49</v>
      </c>
      <c r="D246" s="357">
        <f>E246+G246</f>
        <v>0</v>
      </c>
      <c r="E246" s="173"/>
      <c r="F246" s="340"/>
      <c r="G246" s="340">
        <f t="shared" ref="G246" si="461">SUM(G248:G249)</f>
        <v>0</v>
      </c>
      <c r="H246" s="263">
        <f t="shared" ref="H246:H249" si="462">I246+K246</f>
        <v>0</v>
      </c>
      <c r="I246" s="174">
        <f>SUM(I248:I249)</f>
        <v>0</v>
      </c>
      <c r="J246" s="174">
        <f t="shared" ref="J246:K246" si="463">SUM(J248:J249)</f>
        <v>0</v>
      </c>
      <c r="K246" s="360">
        <f t="shared" si="463"/>
        <v>0</v>
      </c>
      <c r="L246" s="422">
        <f t="shared" ref="L246" si="464">M246+O246</f>
        <v>0</v>
      </c>
      <c r="M246" s="175">
        <f t="shared" ref="M246" si="465">E246+I246</f>
        <v>0</v>
      </c>
      <c r="N246" s="266">
        <f t="shared" ref="N246" si="466">F246+J246</f>
        <v>0</v>
      </c>
      <c r="O246" s="175">
        <f t="shared" ref="O246" si="467">G246+K246</f>
        <v>0</v>
      </c>
      <c r="P246" s="367"/>
      <c r="Q246" s="200"/>
      <c r="R246" s="96"/>
    </row>
    <row r="247" spans="1:18" hidden="1" x14ac:dyDescent="0.25">
      <c r="A247" s="39"/>
      <c r="B247" s="345" t="s">
        <v>185</v>
      </c>
      <c r="C247" s="667"/>
      <c r="D247" s="357"/>
      <c r="E247" s="173"/>
      <c r="F247" s="340"/>
      <c r="G247" s="217"/>
      <c r="H247" s="263"/>
      <c r="I247" s="263"/>
      <c r="J247" s="174"/>
      <c r="K247" s="360"/>
      <c r="L247" s="422"/>
      <c r="M247" s="175"/>
      <c r="N247" s="266"/>
      <c r="O247" s="175"/>
      <c r="P247" s="367"/>
      <c r="Q247" s="200"/>
      <c r="R247" s="96"/>
    </row>
    <row r="248" spans="1:18" ht="26.25" hidden="1" x14ac:dyDescent="0.25">
      <c r="A248" s="39"/>
      <c r="B248" s="159" t="s">
        <v>354</v>
      </c>
      <c r="C248" s="667"/>
      <c r="D248" s="262">
        <f t="shared" ref="D248" si="468">E248+G248</f>
        <v>0</v>
      </c>
      <c r="E248" s="173"/>
      <c r="F248" s="340"/>
      <c r="G248" s="217"/>
      <c r="H248" s="66"/>
      <c r="I248" s="66"/>
      <c r="J248" s="66"/>
      <c r="K248" s="420"/>
      <c r="L248" s="422">
        <f t="shared" ref="L248" si="469">M248+O248</f>
        <v>0</v>
      </c>
      <c r="M248" s="175">
        <f t="shared" ref="M248" si="470">E248+I248</f>
        <v>0</v>
      </c>
      <c r="N248" s="266">
        <f t="shared" ref="N248" si="471">F248+J248</f>
        <v>0</v>
      </c>
      <c r="O248" s="175"/>
      <c r="P248" s="367"/>
    </row>
    <row r="249" spans="1:18" s="36" customFormat="1" ht="26.25" hidden="1" x14ac:dyDescent="0.25">
      <c r="A249" s="235"/>
      <c r="B249" s="164" t="s">
        <v>350</v>
      </c>
      <c r="C249" s="668"/>
      <c r="D249" s="262">
        <f>E249+G249</f>
        <v>0</v>
      </c>
      <c r="E249" s="173"/>
      <c r="F249" s="340"/>
      <c r="G249" s="264"/>
      <c r="H249" s="174">
        <f t="shared" si="462"/>
        <v>0</v>
      </c>
      <c r="I249" s="263"/>
      <c r="J249" s="174"/>
      <c r="K249" s="360"/>
      <c r="L249" s="422">
        <f t="shared" ref="L249" si="472">M249+O249</f>
        <v>0</v>
      </c>
      <c r="M249" s="175">
        <f t="shared" ref="M249" si="473">E249+I249</f>
        <v>0</v>
      </c>
      <c r="N249" s="266">
        <f t="shared" ref="N249:N250" si="474">F249+J249</f>
        <v>0</v>
      </c>
      <c r="O249" s="175">
        <f t="shared" ref="O249:O250" si="475">G249+K249</f>
        <v>0</v>
      </c>
      <c r="P249" s="367"/>
      <c r="Q249" s="209"/>
      <c r="R249" s="210"/>
    </row>
    <row r="250" spans="1:18" s="36" customFormat="1" x14ac:dyDescent="0.25">
      <c r="A250" s="376" t="s">
        <v>81</v>
      </c>
      <c r="B250" s="26" t="s">
        <v>160</v>
      </c>
      <c r="C250" s="485" t="s">
        <v>49</v>
      </c>
      <c r="D250" s="314">
        <f>E250+G250</f>
        <v>457.7</v>
      </c>
      <c r="E250" s="264">
        <v>457.7</v>
      </c>
      <c r="F250" s="165">
        <v>390</v>
      </c>
      <c r="G250" s="264">
        <f t="shared" ref="G250" si="476">G253+G254+G252</f>
        <v>0</v>
      </c>
      <c r="H250" s="166">
        <f t="shared" ref="H250" si="477">I250+K250</f>
        <v>0</v>
      </c>
      <c r="I250" s="265">
        <f>I253+I254+I252</f>
        <v>0</v>
      </c>
      <c r="J250" s="166">
        <f t="shared" ref="J250:K250" si="478">J253+J254+J252</f>
        <v>0</v>
      </c>
      <c r="K250" s="265">
        <f t="shared" si="478"/>
        <v>0</v>
      </c>
      <c r="L250" s="167">
        <f t="shared" ref="L250" si="479">M250+O250</f>
        <v>457.7</v>
      </c>
      <c r="M250" s="266">
        <f>E250+I250</f>
        <v>457.7</v>
      </c>
      <c r="N250" s="167">
        <f t="shared" si="474"/>
        <v>390</v>
      </c>
      <c r="O250" s="167">
        <f t="shared" si="475"/>
        <v>0</v>
      </c>
      <c r="P250" s="367"/>
      <c r="Q250" s="2"/>
      <c r="R250" s="2"/>
    </row>
    <row r="251" spans="1:18" s="36" customFormat="1" hidden="1" x14ac:dyDescent="0.25">
      <c r="A251" s="232"/>
      <c r="B251" s="156" t="s">
        <v>185</v>
      </c>
      <c r="C251" s="485"/>
      <c r="D251" s="173"/>
      <c r="E251" s="264"/>
      <c r="F251" s="173"/>
      <c r="G251" s="264"/>
      <c r="H251" s="174"/>
      <c r="I251" s="265"/>
      <c r="J251" s="174"/>
      <c r="K251" s="265"/>
      <c r="L251" s="175"/>
      <c r="M251" s="266"/>
      <c r="N251" s="175"/>
      <c r="O251" s="175"/>
      <c r="P251" s="367"/>
      <c r="Q251" s="2"/>
      <c r="R251" s="2"/>
    </row>
    <row r="252" spans="1:18" s="36" customFormat="1" ht="26.25" hidden="1" x14ac:dyDescent="0.25">
      <c r="A252" s="232"/>
      <c r="B252" s="159" t="s">
        <v>354</v>
      </c>
      <c r="C252" s="485"/>
      <c r="D252" s="173">
        <f>E252+G252</f>
        <v>0</v>
      </c>
      <c r="E252" s="264"/>
      <c r="F252" s="173"/>
      <c r="G252" s="264"/>
      <c r="H252" s="174">
        <f t="shared" ref="H252" si="480">I252+K252</f>
        <v>0</v>
      </c>
      <c r="I252" s="265"/>
      <c r="J252" s="174"/>
      <c r="K252" s="265"/>
      <c r="L252" s="175">
        <f t="shared" ref="L252" si="481">M252+O252</f>
        <v>0</v>
      </c>
      <c r="M252" s="266">
        <f t="shared" ref="M252" si="482">E252+I252</f>
        <v>0</v>
      </c>
      <c r="N252" s="175">
        <f t="shared" ref="N252" si="483">F252+J252</f>
        <v>0</v>
      </c>
      <c r="O252" s="175"/>
      <c r="P252" s="367"/>
      <c r="Q252" s="2"/>
      <c r="R252" s="2"/>
    </row>
    <row r="253" spans="1:18" s="36" customFormat="1" ht="26.25" hidden="1" x14ac:dyDescent="0.25">
      <c r="A253" s="232"/>
      <c r="B253" s="160" t="s">
        <v>350</v>
      </c>
      <c r="C253" s="485"/>
      <c r="D253" s="173">
        <f>E253+G253</f>
        <v>0</v>
      </c>
      <c r="E253" s="264"/>
      <c r="F253" s="173"/>
      <c r="G253" s="264"/>
      <c r="H253" s="174">
        <f t="shared" si="397"/>
        <v>0</v>
      </c>
      <c r="I253" s="265"/>
      <c r="J253" s="174"/>
      <c r="K253" s="265"/>
      <c r="L253" s="175">
        <f t="shared" ref="L253" si="484">M253+O253</f>
        <v>0</v>
      </c>
      <c r="M253" s="266">
        <f t="shared" ref="M253" si="485">E253+I253</f>
        <v>0</v>
      </c>
      <c r="N253" s="175">
        <f t="shared" ref="N253:N254" si="486">F253+J253</f>
        <v>0</v>
      </c>
      <c r="O253" s="175"/>
      <c r="P253" s="367"/>
      <c r="Q253" s="2"/>
      <c r="R253" s="2"/>
    </row>
    <row r="254" spans="1:18" ht="27.75" customHeight="1" x14ac:dyDescent="0.25">
      <c r="A254" s="297"/>
      <c r="B254" s="261" t="s">
        <v>375</v>
      </c>
      <c r="C254" s="486"/>
      <c r="D254" s="173">
        <f>E254+G254</f>
        <v>0</v>
      </c>
      <c r="E254" s="264"/>
      <c r="F254" s="173"/>
      <c r="G254" s="264"/>
      <c r="H254" s="174">
        <f t="shared" ref="H254" si="487">I254+K254</f>
        <v>0</v>
      </c>
      <c r="I254" s="265"/>
      <c r="J254" s="174"/>
      <c r="K254" s="265"/>
      <c r="L254" s="175">
        <f>M254+O254</f>
        <v>0</v>
      </c>
      <c r="M254" s="266">
        <f>E254+I254</f>
        <v>0</v>
      </c>
      <c r="N254" s="175">
        <f t="shared" si="486"/>
        <v>0</v>
      </c>
      <c r="O254" s="175">
        <f t="shared" ref="O254" si="488">G254+K254</f>
        <v>0</v>
      </c>
      <c r="P254" s="367"/>
      <c r="R254" s="214"/>
    </row>
    <row r="255" spans="1:18" x14ac:dyDescent="0.25">
      <c r="A255" s="400" t="s">
        <v>82</v>
      </c>
      <c r="B255" s="85" t="s">
        <v>169</v>
      </c>
      <c r="C255" s="353"/>
      <c r="D255" s="21">
        <f t="shared" ref="D255:K255" si="489">D104+D113+D117+D122+D127+D131+D135+D140+D144+D149+D153+D158+D162+D166+D170+D174+D178+D187+D195+D199+D204+D208+D212+D216+D220+D224+D228+D232+D236+D238+D242+D246+D250+D183+D191</f>
        <v>1798.7</v>
      </c>
      <c r="E255" s="21">
        <f t="shared" si="489"/>
        <v>623.70000000000005</v>
      </c>
      <c r="F255" s="21">
        <f t="shared" si="489"/>
        <v>431</v>
      </c>
      <c r="G255" s="21">
        <f t="shared" si="489"/>
        <v>1175</v>
      </c>
      <c r="H255" s="21">
        <f t="shared" si="489"/>
        <v>86.5</v>
      </c>
      <c r="I255" s="21">
        <f t="shared" si="489"/>
        <v>35.799999999999997</v>
      </c>
      <c r="J255" s="21">
        <f t="shared" si="489"/>
        <v>10.5</v>
      </c>
      <c r="K255" s="21">
        <f t="shared" si="489"/>
        <v>50.7</v>
      </c>
      <c r="L255" s="21">
        <f t="shared" ref="L255" si="490">M255+O255</f>
        <v>1885.1999999999998</v>
      </c>
      <c r="M255" s="21">
        <f>M104+M113+M117+M122+M127+M131+M135+M140+M144+M149+M153+M158+M162+M166+M170+M174+M178+M187+M195+M199+M204+M208+M212+M216+M220+M224+M228+M232+M236+M238+M242+M246+M250+M183+M191</f>
        <v>659.5</v>
      </c>
      <c r="N255" s="21">
        <f>N104+N113+N117+N122+N127+N131+N135+N140+N144+N149+N153+N158+N162+N166+N170+N174+N178+N187+N195+N199+N204+N208+N212+N216+N220+N224+N228+N232+N236+N238+N242+N246+N250+N183+N191</f>
        <v>441.5</v>
      </c>
      <c r="O255" s="21">
        <f>O104+O113+O117+O122+O127+O131+O135+O140+O144+O149+O153+O158+O162+O166+O170+O174+O178+O187+O195+O199+O204+O208+O212+O216+O220+O224+O228+O232+O236+O238+O242+O246+O250+O183+O191</f>
        <v>1225.6999999999998</v>
      </c>
      <c r="P255" s="368"/>
    </row>
    <row r="256" spans="1:18" x14ac:dyDescent="0.25">
      <c r="A256" s="32" t="s">
        <v>83</v>
      </c>
      <c r="B256" s="572" t="s">
        <v>173</v>
      </c>
      <c r="C256" s="573"/>
      <c r="D256" s="663"/>
      <c r="E256" s="663"/>
      <c r="F256" s="663"/>
      <c r="G256" s="663"/>
      <c r="H256" s="663"/>
      <c r="I256" s="663"/>
      <c r="J256" s="663"/>
      <c r="K256" s="663"/>
      <c r="L256" s="663"/>
      <c r="M256" s="663"/>
      <c r="N256" s="663"/>
      <c r="O256" s="675"/>
      <c r="P256" s="354"/>
      <c r="Q256" s="200"/>
      <c r="R256" s="96"/>
    </row>
    <row r="257" spans="1:18" x14ac:dyDescent="0.25">
      <c r="A257" s="376" t="s">
        <v>84</v>
      </c>
      <c r="B257" s="29" t="s">
        <v>20</v>
      </c>
      <c r="C257" s="470" t="s">
        <v>25</v>
      </c>
      <c r="D257" s="165">
        <f t="shared" ref="D257" si="491">E257+G257</f>
        <v>60.900000000000006</v>
      </c>
      <c r="E257" s="205">
        <v>6.2</v>
      </c>
      <c r="F257" s="165">
        <f t="shared" ref="F257" si="492">F259+F260</f>
        <v>0</v>
      </c>
      <c r="G257" s="219">
        <v>54.7</v>
      </c>
      <c r="H257" s="166">
        <f>I257+K257</f>
        <v>0</v>
      </c>
      <c r="I257" s="220"/>
      <c r="J257" s="166">
        <f t="shared" ref="J257" si="493">J259+J260</f>
        <v>0</v>
      </c>
      <c r="K257" s="220"/>
      <c r="L257" s="167">
        <f>M257+O257</f>
        <v>60.900000000000006</v>
      </c>
      <c r="M257" s="221">
        <f>E257+I257</f>
        <v>6.2</v>
      </c>
      <c r="N257" s="167">
        <f>F257+J257</f>
        <v>0</v>
      </c>
      <c r="O257" s="212">
        <f>G257+K257</f>
        <v>54.7</v>
      </c>
      <c r="P257" s="367"/>
      <c r="Q257" s="200"/>
      <c r="R257" s="96"/>
    </row>
    <row r="258" spans="1:18" hidden="1" x14ac:dyDescent="0.25">
      <c r="A258" s="232"/>
      <c r="B258" s="345" t="s">
        <v>185</v>
      </c>
      <c r="C258" s="346"/>
      <c r="D258" s="173"/>
      <c r="E258" s="262"/>
      <c r="F258" s="173"/>
      <c r="G258" s="264"/>
      <c r="H258" s="174"/>
      <c r="I258" s="265"/>
      <c r="J258" s="174"/>
      <c r="K258" s="265"/>
      <c r="L258" s="175"/>
      <c r="M258" s="266"/>
      <c r="N258" s="175"/>
      <c r="O258" s="268"/>
      <c r="P258" s="367"/>
      <c r="Q258" s="200"/>
      <c r="R258" s="96"/>
    </row>
    <row r="259" spans="1:18" ht="26.25" x14ac:dyDescent="0.25">
      <c r="A259" s="297"/>
      <c r="B259" s="183" t="s">
        <v>335</v>
      </c>
      <c r="C259" s="471"/>
      <c r="D259" s="168">
        <f t="shared" ref="D259:D260" si="494">E259+G259</f>
        <v>0</v>
      </c>
      <c r="E259" s="207"/>
      <c r="F259" s="168"/>
      <c r="G259" s="315"/>
      <c r="H259" s="169">
        <f>I259+K259</f>
        <v>0</v>
      </c>
      <c r="I259" s="292"/>
      <c r="J259" s="169"/>
      <c r="K259" s="292"/>
      <c r="L259" s="170">
        <f>M259+O259</f>
        <v>0</v>
      </c>
      <c r="M259" s="293">
        <f t="shared" ref="M259:O260" si="495">E259+I259</f>
        <v>0</v>
      </c>
      <c r="N259" s="170">
        <f t="shared" si="495"/>
        <v>0</v>
      </c>
      <c r="O259" s="213">
        <f t="shared" si="495"/>
        <v>0</v>
      </c>
      <c r="P259" s="367"/>
      <c r="Q259" s="200"/>
      <c r="R259" s="96"/>
    </row>
    <row r="260" spans="1:18" ht="39" hidden="1" x14ac:dyDescent="0.25">
      <c r="A260" s="297"/>
      <c r="B260" s="469" t="s">
        <v>336</v>
      </c>
      <c r="C260" s="471"/>
      <c r="D260" s="217">
        <f t="shared" si="494"/>
        <v>0</v>
      </c>
      <c r="E260" s="168"/>
      <c r="F260" s="168"/>
      <c r="G260" s="168"/>
      <c r="H260" s="169">
        <f>I260+K260</f>
        <v>0</v>
      </c>
      <c r="I260" s="169"/>
      <c r="J260" s="169"/>
      <c r="K260" s="169"/>
      <c r="L260" s="170">
        <f>M260+O260</f>
        <v>0</v>
      </c>
      <c r="M260" s="170">
        <f t="shared" si="495"/>
        <v>0</v>
      </c>
      <c r="N260" s="170">
        <f t="shared" si="495"/>
        <v>0</v>
      </c>
      <c r="O260" s="170">
        <f t="shared" si="495"/>
        <v>0</v>
      </c>
      <c r="P260" s="367"/>
      <c r="Q260" s="200"/>
      <c r="R260" s="96"/>
    </row>
    <row r="261" spans="1:18" x14ac:dyDescent="0.25">
      <c r="A261" s="235" t="s">
        <v>85</v>
      </c>
      <c r="B261" s="85" t="s">
        <v>170</v>
      </c>
      <c r="C261" s="202"/>
      <c r="D261" s="84">
        <f>D257</f>
        <v>60.900000000000006</v>
      </c>
      <c r="E261" s="84">
        <f t="shared" ref="E261:O261" si="496">E257</f>
        <v>6.2</v>
      </c>
      <c r="F261" s="84">
        <f t="shared" si="496"/>
        <v>0</v>
      </c>
      <c r="G261" s="84">
        <f t="shared" si="496"/>
        <v>54.7</v>
      </c>
      <c r="H261" s="215">
        <f t="shared" si="496"/>
        <v>0</v>
      </c>
      <c r="I261" s="215">
        <f t="shared" si="496"/>
        <v>0</v>
      </c>
      <c r="J261" s="215">
        <f t="shared" si="496"/>
        <v>0</v>
      </c>
      <c r="K261" s="215">
        <f t="shared" si="496"/>
        <v>0</v>
      </c>
      <c r="L261" s="85">
        <f t="shared" si="496"/>
        <v>60.900000000000006</v>
      </c>
      <c r="M261" s="85">
        <f t="shared" si="496"/>
        <v>6.2</v>
      </c>
      <c r="N261" s="85">
        <f t="shared" si="496"/>
        <v>0</v>
      </c>
      <c r="O261" s="85">
        <f t="shared" si="496"/>
        <v>54.7</v>
      </c>
      <c r="P261" s="368"/>
      <c r="Q261" s="200"/>
      <c r="R261" s="214"/>
    </row>
    <row r="262" spans="1:18" x14ac:dyDescent="0.25">
      <c r="A262" s="32" t="s">
        <v>86</v>
      </c>
      <c r="B262" s="572" t="s">
        <v>63</v>
      </c>
      <c r="C262" s="663"/>
      <c r="D262" s="663"/>
      <c r="E262" s="663"/>
      <c r="F262" s="663"/>
      <c r="G262" s="663"/>
      <c r="H262" s="663"/>
      <c r="I262" s="663"/>
      <c r="J262" s="663"/>
      <c r="K262" s="663"/>
      <c r="L262" s="663"/>
      <c r="M262" s="663"/>
      <c r="N262" s="663"/>
      <c r="O262" s="675"/>
      <c r="P262" s="354"/>
    </row>
    <row r="263" spans="1:18" x14ac:dyDescent="0.25">
      <c r="A263" s="32" t="s">
        <v>87</v>
      </c>
      <c r="B263" s="17" t="s">
        <v>20</v>
      </c>
      <c r="C263" s="507" t="s">
        <v>30</v>
      </c>
      <c r="D263" s="165">
        <f t="shared" ref="D263:D268" si="497">E263+G263</f>
        <v>2310.1999999999998</v>
      </c>
      <c r="E263" s="165">
        <f>E265+E266+E268+E267</f>
        <v>1560.8</v>
      </c>
      <c r="F263" s="165">
        <f t="shared" ref="F263:G263" si="498">F265+F266+F268+F267</f>
        <v>11</v>
      </c>
      <c r="G263" s="165">
        <f t="shared" si="498"/>
        <v>749.4</v>
      </c>
      <c r="H263" s="169">
        <f t="shared" ref="H263" si="499">I263+K263</f>
        <v>30</v>
      </c>
      <c r="I263" s="169">
        <f>I265+I266+I268+I267</f>
        <v>0</v>
      </c>
      <c r="J263" s="169">
        <f t="shared" ref="J263:K263" si="500">J265+J266+J268+J267</f>
        <v>0</v>
      </c>
      <c r="K263" s="319">
        <f t="shared" si="500"/>
        <v>30</v>
      </c>
      <c r="L263" s="421">
        <f>M263+O263</f>
        <v>2340.1999999999998</v>
      </c>
      <c r="M263" s="167">
        <f t="shared" ref="M263" si="501">E263+I263</f>
        <v>1560.8</v>
      </c>
      <c r="N263" s="221">
        <f t="shared" ref="N263" si="502">F263+J263</f>
        <v>11</v>
      </c>
      <c r="O263" s="167">
        <f t="shared" ref="O263" si="503">G263+K263</f>
        <v>779.4</v>
      </c>
      <c r="P263" s="367"/>
    </row>
    <row r="264" spans="1:18" x14ac:dyDescent="0.25">
      <c r="A264" s="39"/>
      <c r="B264" s="424" t="s">
        <v>185</v>
      </c>
      <c r="C264" s="508"/>
      <c r="D264" s="173">
        <f t="shared" si="497"/>
        <v>0</v>
      </c>
      <c r="E264" s="173"/>
      <c r="F264" s="173"/>
      <c r="G264" s="173"/>
      <c r="H264" s="169">
        <f>I264+K264</f>
        <v>0</v>
      </c>
      <c r="I264" s="169"/>
      <c r="J264" s="169"/>
      <c r="K264" s="319"/>
      <c r="L264" s="422"/>
      <c r="M264" s="175"/>
      <c r="N264" s="266"/>
      <c r="O264" s="175"/>
      <c r="P264" s="367"/>
    </row>
    <row r="265" spans="1:18" ht="40.5" customHeight="1" x14ac:dyDescent="0.25">
      <c r="A265" s="39"/>
      <c r="B265" s="427" t="s">
        <v>357</v>
      </c>
      <c r="C265" s="508"/>
      <c r="D265" s="65">
        <f t="shared" si="497"/>
        <v>673.1</v>
      </c>
      <c r="E265" s="65">
        <v>423.7</v>
      </c>
      <c r="F265" s="65">
        <v>2.8</v>
      </c>
      <c r="G265" s="65">
        <v>249.4</v>
      </c>
      <c r="H265" s="169"/>
      <c r="I265" s="169"/>
      <c r="J265" s="169"/>
      <c r="K265" s="319"/>
      <c r="L265" s="535">
        <f t="shared" ref="L265:L320" si="504">M265+O265</f>
        <v>673.1</v>
      </c>
      <c r="M265" s="67">
        <f t="shared" ref="M265" si="505">E265+I265</f>
        <v>423.7</v>
      </c>
      <c r="N265" s="536">
        <f t="shared" ref="N265" si="506">F265+J265</f>
        <v>2.8</v>
      </c>
      <c r="O265" s="67">
        <f t="shared" ref="O265" si="507">G265+K265</f>
        <v>249.4</v>
      </c>
      <c r="P265" s="367"/>
    </row>
    <row r="266" spans="1:18" ht="26.25" x14ac:dyDescent="0.25">
      <c r="A266" s="39"/>
      <c r="B266" s="356" t="s">
        <v>335</v>
      </c>
      <c r="C266" s="509"/>
      <c r="D266" s="340">
        <f t="shared" si="497"/>
        <v>1137.0999999999999</v>
      </c>
      <c r="E266" s="315">
        <v>1137.0999999999999</v>
      </c>
      <c r="F266" s="168">
        <v>8.1999999999999993</v>
      </c>
      <c r="G266" s="315"/>
      <c r="H266" s="169">
        <f>I266+K266</f>
        <v>0</v>
      </c>
      <c r="I266" s="169"/>
      <c r="J266" s="169"/>
      <c r="K266" s="319"/>
      <c r="L266" s="175">
        <f t="shared" si="504"/>
        <v>1137.0999999999999</v>
      </c>
      <c r="M266" s="213">
        <f t="shared" ref="M266" si="508">E266+I266</f>
        <v>1137.0999999999999</v>
      </c>
      <c r="N266" s="170">
        <f t="shared" ref="N266" si="509">F266+J266</f>
        <v>8.1999999999999993</v>
      </c>
      <c r="O266" s="170">
        <f t="shared" ref="O266" si="510">G266+K266</f>
        <v>0</v>
      </c>
      <c r="P266" s="367"/>
    </row>
    <row r="267" spans="1:18" ht="26.25" x14ac:dyDescent="0.25">
      <c r="A267" s="39"/>
      <c r="B267" s="356" t="s">
        <v>565</v>
      </c>
      <c r="C267" s="568"/>
      <c r="D267" s="340">
        <f t="shared" si="497"/>
        <v>0</v>
      </c>
      <c r="E267" s="315"/>
      <c r="F267" s="168"/>
      <c r="G267" s="315"/>
      <c r="H267" s="169">
        <f>I267+K267</f>
        <v>30</v>
      </c>
      <c r="I267" s="169"/>
      <c r="J267" s="169"/>
      <c r="K267" s="319">
        <v>30</v>
      </c>
      <c r="L267" s="67">
        <f t="shared" si="504"/>
        <v>30</v>
      </c>
      <c r="M267" s="213">
        <f t="shared" ref="M267" si="511">E267+I267</f>
        <v>0</v>
      </c>
      <c r="N267" s="170">
        <f t="shared" ref="N267" si="512">F267+J267</f>
        <v>0</v>
      </c>
      <c r="O267" s="170">
        <f t="shared" ref="O267" si="513">G267+K267</f>
        <v>30</v>
      </c>
      <c r="P267" s="367"/>
    </row>
    <row r="268" spans="1:18" ht="26.25" x14ac:dyDescent="0.25">
      <c r="A268" s="235"/>
      <c r="B268" s="467" t="s">
        <v>510</v>
      </c>
      <c r="C268" s="510"/>
      <c r="D268" s="216">
        <f t="shared" si="497"/>
        <v>500</v>
      </c>
      <c r="E268" s="468"/>
      <c r="F268" s="65"/>
      <c r="G268" s="344">
        <v>500</v>
      </c>
      <c r="H268" s="66">
        <f>I268+K268</f>
        <v>0</v>
      </c>
      <c r="I268" s="169"/>
      <c r="J268" s="169"/>
      <c r="K268" s="319"/>
      <c r="L268" s="67">
        <f t="shared" ref="L268" si="514">M268+O268</f>
        <v>500</v>
      </c>
      <c r="M268" s="213">
        <f t="shared" ref="M268" si="515">E268+I268</f>
        <v>0</v>
      </c>
      <c r="N268" s="170">
        <f t="shared" ref="N268" si="516">F268+J268</f>
        <v>0</v>
      </c>
      <c r="O268" s="170">
        <f t="shared" ref="O268" si="517">G268+K268</f>
        <v>500</v>
      </c>
      <c r="P268" s="367"/>
    </row>
    <row r="269" spans="1:18" hidden="1" x14ac:dyDescent="0.25">
      <c r="A269" s="39" t="s">
        <v>121</v>
      </c>
      <c r="B269" s="35" t="s">
        <v>7</v>
      </c>
      <c r="C269" s="508" t="s">
        <v>30</v>
      </c>
      <c r="D269" s="165">
        <f t="shared" ref="D269:D320" si="518">E269+G269</f>
        <v>0</v>
      </c>
      <c r="E269" s="219"/>
      <c r="F269" s="165"/>
      <c r="G269" s="219"/>
      <c r="H269" s="166">
        <f t="shared" ref="H269:H321" si="519">I269+K269</f>
        <v>0</v>
      </c>
      <c r="I269" s="220"/>
      <c r="J269" s="166"/>
      <c r="K269" s="220">
        <f t="shared" ref="K269" si="520">K271+K272</f>
        <v>0</v>
      </c>
      <c r="L269" s="175">
        <f t="shared" si="504"/>
        <v>0</v>
      </c>
      <c r="M269" s="221">
        <f t="shared" ref="M269:M320" si="521">E269+I269</f>
        <v>0</v>
      </c>
      <c r="N269" s="167">
        <f t="shared" ref="N269:N320" si="522">F269+J269</f>
        <v>0</v>
      </c>
      <c r="O269" s="212">
        <f t="shared" ref="O269:O320" si="523">G269+K269</f>
        <v>0</v>
      </c>
      <c r="P269" s="367"/>
      <c r="Q269" s="200"/>
      <c r="R269" s="96"/>
    </row>
    <row r="270" spans="1:18" hidden="1" x14ac:dyDescent="0.25">
      <c r="A270" s="39"/>
      <c r="B270" s="156" t="s">
        <v>185</v>
      </c>
      <c r="C270" s="512"/>
      <c r="D270" s="173"/>
      <c r="E270" s="264"/>
      <c r="F270" s="173"/>
      <c r="G270" s="264"/>
      <c r="H270" s="174"/>
      <c r="I270" s="265"/>
      <c r="J270" s="174"/>
      <c r="K270" s="265"/>
      <c r="L270" s="175"/>
      <c r="M270" s="266"/>
      <c r="N270" s="175"/>
      <c r="O270" s="268"/>
      <c r="P270" s="367"/>
      <c r="Q270" s="200"/>
      <c r="R270" s="96"/>
    </row>
    <row r="271" spans="1:18" ht="26.25" hidden="1" x14ac:dyDescent="0.25">
      <c r="A271" s="39"/>
      <c r="B271" s="159" t="s">
        <v>354</v>
      </c>
      <c r="C271" s="432"/>
      <c r="D271" s="168">
        <f t="shared" si="518"/>
        <v>0</v>
      </c>
      <c r="E271" s="315"/>
      <c r="F271" s="168"/>
      <c r="G271" s="315"/>
      <c r="H271" s="169">
        <f t="shared" si="519"/>
        <v>0</v>
      </c>
      <c r="I271" s="292"/>
      <c r="J271" s="169"/>
      <c r="K271" s="292"/>
      <c r="L271" s="170">
        <f t="shared" si="504"/>
        <v>0</v>
      </c>
      <c r="M271" s="293">
        <f t="shared" si="521"/>
        <v>0</v>
      </c>
      <c r="N271" s="170">
        <f t="shared" si="522"/>
        <v>0</v>
      </c>
      <c r="O271" s="213">
        <f t="shared" si="523"/>
        <v>0</v>
      </c>
      <c r="P271" s="367"/>
      <c r="Q271" s="200"/>
      <c r="R271" s="96"/>
    </row>
    <row r="272" spans="1:18" s="36" customFormat="1" ht="25.5" hidden="1" x14ac:dyDescent="0.25">
      <c r="A272" s="235"/>
      <c r="B272" s="317" t="s">
        <v>311</v>
      </c>
      <c r="C272" s="508"/>
      <c r="D272" s="173">
        <f t="shared" si="518"/>
        <v>0</v>
      </c>
      <c r="E272" s="264"/>
      <c r="F272" s="173"/>
      <c r="G272" s="264"/>
      <c r="H272" s="174">
        <f t="shared" si="519"/>
        <v>0</v>
      </c>
      <c r="I272" s="265"/>
      <c r="J272" s="174"/>
      <c r="K272" s="265"/>
      <c r="L272" s="175">
        <f t="shared" si="504"/>
        <v>0</v>
      </c>
      <c r="M272" s="266">
        <f t="shared" si="521"/>
        <v>0</v>
      </c>
      <c r="N272" s="175">
        <f t="shared" si="522"/>
        <v>0</v>
      </c>
      <c r="O272" s="268">
        <f t="shared" si="523"/>
        <v>0</v>
      </c>
      <c r="P272" s="367"/>
      <c r="Q272" s="209"/>
      <c r="R272" s="210"/>
    </row>
    <row r="273" spans="1:18" ht="17.25" hidden="1" customHeight="1" x14ac:dyDescent="0.25">
      <c r="A273" s="32" t="s">
        <v>122</v>
      </c>
      <c r="B273" s="35" t="s">
        <v>10</v>
      </c>
      <c r="C273" s="517" t="s">
        <v>30</v>
      </c>
      <c r="D273" s="219">
        <f t="shared" si="518"/>
        <v>0</v>
      </c>
      <c r="E273" s="165"/>
      <c r="F273" s="219"/>
      <c r="G273" s="165">
        <f>G275+G276</f>
        <v>0</v>
      </c>
      <c r="H273" s="220">
        <f t="shared" si="519"/>
        <v>0</v>
      </c>
      <c r="I273" s="166"/>
      <c r="J273" s="220"/>
      <c r="K273" s="318">
        <f>K275+K276</f>
        <v>0</v>
      </c>
      <c r="L273" s="421">
        <f t="shared" si="504"/>
        <v>0</v>
      </c>
      <c r="M273" s="167">
        <f t="shared" si="521"/>
        <v>0</v>
      </c>
      <c r="N273" s="221">
        <f t="shared" si="522"/>
        <v>0</v>
      </c>
      <c r="O273" s="167">
        <f t="shared" si="523"/>
        <v>0</v>
      </c>
      <c r="P273" s="367"/>
      <c r="Q273" s="200"/>
      <c r="R273" s="96"/>
    </row>
    <row r="274" spans="1:18" ht="17.25" hidden="1" customHeight="1" x14ac:dyDescent="0.25">
      <c r="A274" s="39"/>
      <c r="B274" s="156" t="s">
        <v>185</v>
      </c>
      <c r="C274" s="513"/>
      <c r="D274" s="264"/>
      <c r="E274" s="173"/>
      <c r="F274" s="264"/>
      <c r="G274" s="173"/>
      <c r="H274" s="265"/>
      <c r="I274" s="174"/>
      <c r="J274" s="265"/>
      <c r="K274" s="360"/>
      <c r="L274" s="422"/>
      <c r="M274" s="175"/>
      <c r="N274" s="266"/>
      <c r="O274" s="175"/>
      <c r="P274" s="367"/>
      <c r="Q274" s="200"/>
      <c r="R274" s="96"/>
    </row>
    <row r="275" spans="1:18" ht="26.25" hidden="1" x14ac:dyDescent="0.25">
      <c r="A275" s="39"/>
      <c r="B275" s="159" t="s">
        <v>354</v>
      </c>
      <c r="C275" s="510"/>
      <c r="D275" s="410">
        <f>E275+G275</f>
        <v>0</v>
      </c>
      <c r="E275" s="168"/>
      <c r="F275" s="315"/>
      <c r="G275" s="168"/>
      <c r="H275" s="292">
        <f t="shared" si="519"/>
        <v>0</v>
      </c>
      <c r="I275" s="169"/>
      <c r="J275" s="292"/>
      <c r="K275" s="319"/>
      <c r="L275" s="423">
        <f t="shared" si="504"/>
        <v>0</v>
      </c>
      <c r="M275" s="170">
        <f t="shared" si="521"/>
        <v>0</v>
      </c>
      <c r="N275" s="293">
        <f t="shared" si="522"/>
        <v>0</v>
      </c>
      <c r="O275" s="170">
        <f t="shared" si="523"/>
        <v>0</v>
      </c>
      <c r="P275" s="367"/>
      <c r="Q275" s="200"/>
      <c r="R275" s="96"/>
    </row>
    <row r="276" spans="1:18" s="36" customFormat="1" ht="25.5" hidden="1" x14ac:dyDescent="0.25">
      <c r="A276" s="235"/>
      <c r="B276" s="514" t="s">
        <v>311</v>
      </c>
      <c r="C276" s="433" t="s">
        <v>30</v>
      </c>
      <c r="D276" s="173">
        <f t="shared" si="518"/>
        <v>0</v>
      </c>
      <c r="E276" s="340"/>
      <c r="F276" s="173"/>
      <c r="G276" s="262"/>
      <c r="H276" s="174">
        <f t="shared" si="519"/>
        <v>0</v>
      </c>
      <c r="I276" s="263"/>
      <c r="J276" s="174"/>
      <c r="K276" s="360"/>
      <c r="L276" s="175">
        <f t="shared" si="504"/>
        <v>0</v>
      </c>
      <c r="M276" s="175">
        <f t="shared" si="521"/>
        <v>0</v>
      </c>
      <c r="N276" s="175">
        <f t="shared" si="522"/>
        <v>0</v>
      </c>
      <c r="O276" s="175">
        <f t="shared" si="523"/>
        <v>0</v>
      </c>
      <c r="P276" s="367"/>
      <c r="Q276" s="209"/>
      <c r="R276" s="210"/>
    </row>
    <row r="277" spans="1:18" hidden="1" x14ac:dyDescent="0.25">
      <c r="A277" s="32" t="s">
        <v>123</v>
      </c>
      <c r="B277" s="35" t="s">
        <v>11</v>
      </c>
      <c r="C277" s="511" t="s">
        <v>30</v>
      </c>
      <c r="D277" s="165">
        <f t="shared" si="518"/>
        <v>0</v>
      </c>
      <c r="E277" s="219"/>
      <c r="F277" s="165"/>
      <c r="G277" s="219">
        <f>G279+G280</f>
        <v>0</v>
      </c>
      <c r="H277" s="166">
        <f t="shared" si="519"/>
        <v>0</v>
      </c>
      <c r="I277" s="220"/>
      <c r="J277" s="166"/>
      <c r="K277" s="220">
        <f>K279+K280</f>
        <v>0</v>
      </c>
      <c r="L277" s="167">
        <f t="shared" si="504"/>
        <v>0</v>
      </c>
      <c r="M277" s="221">
        <f t="shared" si="521"/>
        <v>0</v>
      </c>
      <c r="N277" s="167">
        <f t="shared" si="522"/>
        <v>0</v>
      </c>
      <c r="O277" s="212">
        <f t="shared" si="523"/>
        <v>0</v>
      </c>
      <c r="P277" s="367"/>
      <c r="Q277" s="200"/>
      <c r="R277" s="96"/>
    </row>
    <row r="278" spans="1:18" hidden="1" x14ac:dyDescent="0.25">
      <c r="A278" s="39"/>
      <c r="B278" s="156" t="s">
        <v>185</v>
      </c>
      <c r="C278" s="512"/>
      <c r="D278" s="173"/>
      <c r="E278" s="264"/>
      <c r="F278" s="173"/>
      <c r="G278" s="264"/>
      <c r="H278" s="174"/>
      <c r="I278" s="265"/>
      <c r="J278" s="174"/>
      <c r="K278" s="265"/>
      <c r="L278" s="175"/>
      <c r="M278" s="266"/>
      <c r="N278" s="175"/>
      <c r="O278" s="268"/>
      <c r="P278" s="367"/>
      <c r="Q278" s="200"/>
      <c r="R278" s="96"/>
    </row>
    <row r="279" spans="1:18" ht="26.25" hidden="1" x14ac:dyDescent="0.25">
      <c r="A279" s="39"/>
      <c r="B279" s="159" t="s">
        <v>354</v>
      </c>
      <c r="C279" s="432"/>
      <c r="D279" s="313">
        <f>E279+G279</f>
        <v>0</v>
      </c>
      <c r="E279" s="315"/>
      <c r="F279" s="168"/>
      <c r="G279" s="315"/>
      <c r="H279" s="169">
        <f t="shared" si="519"/>
        <v>0</v>
      </c>
      <c r="I279" s="292"/>
      <c r="J279" s="169"/>
      <c r="K279" s="292"/>
      <c r="L279" s="170">
        <f t="shared" si="504"/>
        <v>0</v>
      </c>
      <c r="M279" s="293">
        <f t="shared" si="521"/>
        <v>0</v>
      </c>
      <c r="N279" s="170">
        <f t="shared" si="522"/>
        <v>0</v>
      </c>
      <c r="O279" s="213">
        <f t="shared" si="523"/>
        <v>0</v>
      </c>
      <c r="P279" s="367"/>
      <c r="Q279" s="200"/>
      <c r="R279" s="96"/>
    </row>
    <row r="280" spans="1:18" s="36" customFormat="1" ht="25.5" hidden="1" x14ac:dyDescent="0.25">
      <c r="A280" s="235"/>
      <c r="B280" s="514" t="s">
        <v>311</v>
      </c>
      <c r="C280" s="433" t="s">
        <v>30</v>
      </c>
      <c r="D280" s="173">
        <f t="shared" si="518"/>
        <v>0</v>
      </c>
      <c r="E280" s="340"/>
      <c r="F280" s="173"/>
      <c r="G280" s="262"/>
      <c r="H280" s="174">
        <f t="shared" si="519"/>
        <v>0</v>
      </c>
      <c r="I280" s="263"/>
      <c r="J280" s="174"/>
      <c r="K280" s="360"/>
      <c r="L280" s="175">
        <f t="shared" si="504"/>
        <v>0</v>
      </c>
      <c r="M280" s="175">
        <f t="shared" si="521"/>
        <v>0</v>
      </c>
      <c r="N280" s="175">
        <f t="shared" si="522"/>
        <v>0</v>
      </c>
      <c r="O280" s="175">
        <f t="shared" si="523"/>
        <v>0</v>
      </c>
      <c r="P280" s="367"/>
      <c r="Q280" s="209"/>
      <c r="R280" s="210"/>
    </row>
    <row r="281" spans="1:18" hidden="1" x14ac:dyDescent="0.25">
      <c r="A281" s="32" t="s">
        <v>124</v>
      </c>
      <c r="B281" s="35" t="s">
        <v>15</v>
      </c>
      <c r="C281" s="507" t="s">
        <v>30</v>
      </c>
      <c r="D281" s="165">
        <f t="shared" si="518"/>
        <v>0</v>
      </c>
      <c r="E281" s="219"/>
      <c r="F281" s="165"/>
      <c r="G281" s="219"/>
      <c r="H281" s="166">
        <f t="shared" si="519"/>
        <v>0</v>
      </c>
      <c r="I281" s="220"/>
      <c r="J281" s="166"/>
      <c r="K281" s="220">
        <f>K283+K284</f>
        <v>0</v>
      </c>
      <c r="L281" s="167">
        <f t="shared" si="504"/>
        <v>0</v>
      </c>
      <c r="M281" s="167">
        <f t="shared" si="521"/>
        <v>0</v>
      </c>
      <c r="N281" s="221">
        <f t="shared" si="522"/>
        <v>0</v>
      </c>
      <c r="O281" s="167">
        <f t="shared" si="523"/>
        <v>0</v>
      </c>
      <c r="P281" s="367"/>
      <c r="Q281" s="200"/>
      <c r="R281" s="96"/>
    </row>
    <row r="282" spans="1:18" hidden="1" x14ac:dyDescent="0.25">
      <c r="A282" s="39"/>
      <c r="B282" s="156" t="s">
        <v>185</v>
      </c>
      <c r="C282" s="512"/>
      <c r="D282" s="173"/>
      <c r="E282" s="264"/>
      <c r="F282" s="173"/>
      <c r="G282" s="264"/>
      <c r="H282" s="174"/>
      <c r="I282" s="265"/>
      <c r="J282" s="174"/>
      <c r="K282" s="265"/>
      <c r="L282" s="175"/>
      <c r="M282" s="175"/>
      <c r="N282" s="266"/>
      <c r="O282" s="175"/>
      <c r="P282" s="367"/>
      <c r="Q282" s="200"/>
      <c r="R282" s="96"/>
    </row>
    <row r="283" spans="1:18" ht="26.25" hidden="1" x14ac:dyDescent="0.25">
      <c r="A283" s="39"/>
      <c r="B283" s="159" t="s">
        <v>354</v>
      </c>
      <c r="C283" s="432"/>
      <c r="D283" s="168">
        <f t="shared" si="518"/>
        <v>0</v>
      </c>
      <c r="E283" s="315"/>
      <c r="F283" s="168"/>
      <c r="G283" s="315"/>
      <c r="H283" s="169">
        <f t="shared" si="519"/>
        <v>0</v>
      </c>
      <c r="I283" s="292"/>
      <c r="J283" s="169"/>
      <c r="K283" s="292"/>
      <c r="L283" s="170">
        <f t="shared" si="504"/>
        <v>0</v>
      </c>
      <c r="M283" s="170">
        <f t="shared" si="521"/>
        <v>0</v>
      </c>
      <c r="N283" s="293">
        <f t="shared" si="522"/>
        <v>0</v>
      </c>
      <c r="O283" s="170">
        <f t="shared" si="523"/>
        <v>0</v>
      </c>
      <c r="P283" s="367"/>
      <c r="Q283" s="200"/>
      <c r="R283" s="96"/>
    </row>
    <row r="284" spans="1:18" s="36" customFormat="1" ht="25.5" hidden="1" x14ac:dyDescent="0.25">
      <c r="A284" s="235"/>
      <c r="B284" s="317" t="s">
        <v>311</v>
      </c>
      <c r="C284" s="508"/>
      <c r="D284" s="173">
        <f t="shared" si="518"/>
        <v>0</v>
      </c>
      <c r="E284" s="264"/>
      <c r="F284" s="173"/>
      <c r="G284" s="264"/>
      <c r="H284" s="174">
        <f t="shared" si="519"/>
        <v>0</v>
      </c>
      <c r="I284" s="265"/>
      <c r="J284" s="174"/>
      <c r="K284" s="265"/>
      <c r="L284" s="422">
        <f t="shared" si="504"/>
        <v>0</v>
      </c>
      <c r="M284" s="175">
        <f t="shared" si="521"/>
        <v>0</v>
      </c>
      <c r="N284" s="266">
        <f t="shared" si="522"/>
        <v>0</v>
      </c>
      <c r="O284" s="175">
        <f t="shared" si="523"/>
        <v>0</v>
      </c>
      <c r="P284" s="367"/>
      <c r="Q284" s="209"/>
      <c r="R284" s="210"/>
    </row>
    <row r="285" spans="1:18" s="36" customFormat="1" hidden="1" x14ac:dyDescent="0.25">
      <c r="A285" s="32" t="s">
        <v>125</v>
      </c>
      <c r="B285" s="35" t="s">
        <v>16</v>
      </c>
      <c r="C285" s="507" t="s">
        <v>30</v>
      </c>
      <c r="D285" s="165">
        <f t="shared" si="518"/>
        <v>0</v>
      </c>
      <c r="E285" s="264"/>
      <c r="F285" s="173"/>
      <c r="G285" s="264"/>
      <c r="H285" s="166">
        <f t="shared" si="519"/>
        <v>0</v>
      </c>
      <c r="I285" s="265"/>
      <c r="J285" s="174"/>
      <c r="K285" s="265"/>
      <c r="L285" s="167">
        <f t="shared" ref="L285" si="524">M285+O285</f>
        <v>0</v>
      </c>
      <c r="M285" s="167">
        <f t="shared" ref="M285" si="525">E285+I285</f>
        <v>0</v>
      </c>
      <c r="N285" s="221">
        <f t="shared" ref="N285" si="526">F285+J285</f>
        <v>0</v>
      </c>
      <c r="O285" s="167">
        <f t="shared" ref="O285" si="527">G285+K285</f>
        <v>0</v>
      </c>
      <c r="P285" s="367"/>
      <c r="Q285" s="209"/>
      <c r="R285" s="210"/>
    </row>
    <row r="286" spans="1:18" s="36" customFormat="1" ht="26.25" hidden="1" x14ac:dyDescent="0.25">
      <c r="A286" s="235"/>
      <c r="B286" s="159" t="s">
        <v>354</v>
      </c>
      <c r="C286" s="508"/>
      <c r="D286" s="173"/>
      <c r="E286" s="264"/>
      <c r="F286" s="173"/>
      <c r="G286" s="264"/>
      <c r="H286" s="174"/>
      <c r="I286" s="265"/>
      <c r="J286" s="174"/>
      <c r="K286" s="265"/>
      <c r="L286" s="170"/>
      <c r="M286" s="170"/>
      <c r="N286" s="170"/>
      <c r="O286" s="170"/>
      <c r="P286" s="367"/>
      <c r="Q286" s="209"/>
      <c r="R286" s="210"/>
    </row>
    <row r="287" spans="1:18" hidden="1" x14ac:dyDescent="0.25">
      <c r="A287" s="32" t="s">
        <v>126</v>
      </c>
      <c r="B287" s="35" t="s">
        <v>27</v>
      </c>
      <c r="C287" s="511" t="s">
        <v>30</v>
      </c>
      <c r="D287" s="165">
        <f t="shared" si="518"/>
        <v>0</v>
      </c>
      <c r="E287" s="219"/>
      <c r="F287" s="165"/>
      <c r="G287" s="219">
        <f>G289+G290</f>
        <v>0</v>
      </c>
      <c r="H287" s="166">
        <f t="shared" si="519"/>
        <v>0</v>
      </c>
      <c r="I287" s="220"/>
      <c r="J287" s="166"/>
      <c r="K287" s="220">
        <f>K289+K290</f>
        <v>0</v>
      </c>
      <c r="L287" s="167">
        <f t="shared" si="504"/>
        <v>0</v>
      </c>
      <c r="M287" s="221">
        <f t="shared" si="521"/>
        <v>0</v>
      </c>
      <c r="N287" s="167">
        <f t="shared" si="522"/>
        <v>0</v>
      </c>
      <c r="O287" s="212">
        <f t="shared" si="523"/>
        <v>0</v>
      </c>
      <c r="P287" s="367"/>
      <c r="Q287" s="200"/>
      <c r="R287" s="96"/>
    </row>
    <row r="288" spans="1:18" hidden="1" x14ac:dyDescent="0.25">
      <c r="A288" s="39"/>
      <c r="B288" s="156" t="s">
        <v>185</v>
      </c>
      <c r="C288" s="512"/>
      <c r="D288" s="173"/>
      <c r="E288" s="264"/>
      <c r="F288" s="173"/>
      <c r="G288" s="264"/>
      <c r="H288" s="174"/>
      <c r="I288" s="265"/>
      <c r="J288" s="174"/>
      <c r="K288" s="265"/>
      <c r="L288" s="175"/>
      <c r="M288" s="266"/>
      <c r="N288" s="175"/>
      <c r="O288" s="268"/>
      <c r="P288" s="367"/>
      <c r="Q288" s="200"/>
      <c r="R288" s="96"/>
    </row>
    <row r="289" spans="1:18" ht="26.25" hidden="1" x14ac:dyDescent="0.25">
      <c r="A289" s="39"/>
      <c r="B289" s="159" t="s">
        <v>354</v>
      </c>
      <c r="C289" s="432"/>
      <c r="D289" s="313">
        <f>E289+G289</f>
        <v>0</v>
      </c>
      <c r="E289" s="315"/>
      <c r="F289" s="168"/>
      <c r="G289" s="315"/>
      <c r="H289" s="169">
        <f t="shared" si="519"/>
        <v>0</v>
      </c>
      <c r="I289" s="292"/>
      <c r="J289" s="169"/>
      <c r="K289" s="292"/>
      <c r="L289" s="170">
        <f t="shared" si="504"/>
        <v>0</v>
      </c>
      <c r="M289" s="293">
        <f t="shared" si="521"/>
        <v>0</v>
      </c>
      <c r="N289" s="170">
        <f t="shared" si="522"/>
        <v>0</v>
      </c>
      <c r="O289" s="213">
        <f t="shared" si="523"/>
        <v>0</v>
      </c>
      <c r="P289" s="367"/>
      <c r="Q289" s="200"/>
      <c r="R289" s="96"/>
    </row>
    <row r="290" spans="1:18" s="36" customFormat="1" ht="25.5" hidden="1" x14ac:dyDescent="0.25">
      <c r="A290" s="235"/>
      <c r="B290" s="514" t="s">
        <v>311</v>
      </c>
      <c r="C290" s="433" t="s">
        <v>30</v>
      </c>
      <c r="D290" s="173">
        <f t="shared" si="518"/>
        <v>0</v>
      </c>
      <c r="E290" s="340"/>
      <c r="F290" s="173"/>
      <c r="G290" s="262"/>
      <c r="H290" s="174">
        <f t="shared" si="519"/>
        <v>0</v>
      </c>
      <c r="I290" s="263"/>
      <c r="J290" s="174"/>
      <c r="K290" s="360"/>
      <c r="L290" s="175">
        <f t="shared" si="504"/>
        <v>0</v>
      </c>
      <c r="M290" s="175">
        <f t="shared" si="521"/>
        <v>0</v>
      </c>
      <c r="N290" s="175">
        <f t="shared" si="522"/>
        <v>0</v>
      </c>
      <c r="O290" s="175">
        <f t="shared" si="523"/>
        <v>0</v>
      </c>
      <c r="P290" s="367"/>
      <c r="Q290" s="209"/>
      <c r="R290" s="210"/>
    </row>
    <row r="291" spans="1:18" hidden="1" x14ac:dyDescent="0.25">
      <c r="A291" s="32" t="s">
        <v>127</v>
      </c>
      <c r="B291" s="35" t="s">
        <v>55</v>
      </c>
      <c r="C291" s="517" t="s">
        <v>30</v>
      </c>
      <c r="D291" s="165">
        <f t="shared" si="518"/>
        <v>0</v>
      </c>
      <c r="E291" s="264"/>
      <c r="F291" s="165"/>
      <c r="G291" s="264">
        <f>G293+G294</f>
        <v>0</v>
      </c>
      <c r="H291" s="166">
        <f t="shared" si="519"/>
        <v>0</v>
      </c>
      <c r="I291" s="166"/>
      <c r="J291" s="265"/>
      <c r="K291" s="318">
        <f>K293+K294</f>
        <v>0</v>
      </c>
      <c r="L291" s="422">
        <f t="shared" si="504"/>
        <v>0</v>
      </c>
      <c r="M291" s="167">
        <f t="shared" si="521"/>
        <v>0</v>
      </c>
      <c r="N291" s="266">
        <f t="shared" si="522"/>
        <v>0</v>
      </c>
      <c r="O291" s="167">
        <f t="shared" si="523"/>
        <v>0</v>
      </c>
      <c r="P291" s="367"/>
      <c r="Q291" s="200"/>
      <c r="R291" s="96"/>
    </row>
    <row r="292" spans="1:18" hidden="1" x14ac:dyDescent="0.25">
      <c r="A292" s="39"/>
      <c r="B292" s="156" t="s">
        <v>185</v>
      </c>
      <c r="C292" s="513"/>
      <c r="D292" s="173"/>
      <c r="E292" s="264"/>
      <c r="F292" s="173"/>
      <c r="G292" s="264"/>
      <c r="H292" s="174"/>
      <c r="I292" s="174"/>
      <c r="J292" s="265"/>
      <c r="K292" s="360"/>
      <c r="L292" s="422"/>
      <c r="M292" s="175"/>
      <c r="N292" s="266"/>
      <c r="O292" s="175"/>
      <c r="P292" s="367"/>
      <c r="Q292" s="200"/>
      <c r="R292" s="96"/>
    </row>
    <row r="293" spans="1:18" ht="26.25" hidden="1" x14ac:dyDescent="0.25">
      <c r="A293" s="39"/>
      <c r="B293" s="159" t="s">
        <v>354</v>
      </c>
      <c r="C293" s="510"/>
      <c r="D293" s="313">
        <f>E293+G293</f>
        <v>0</v>
      </c>
      <c r="E293" s="264"/>
      <c r="F293" s="168"/>
      <c r="G293" s="264"/>
      <c r="H293" s="169">
        <f t="shared" si="519"/>
        <v>0</v>
      </c>
      <c r="I293" s="169"/>
      <c r="J293" s="265"/>
      <c r="K293" s="319"/>
      <c r="L293" s="422">
        <f t="shared" si="504"/>
        <v>0</v>
      </c>
      <c r="M293" s="170">
        <f t="shared" si="521"/>
        <v>0</v>
      </c>
      <c r="N293" s="266">
        <f t="shared" si="522"/>
        <v>0</v>
      </c>
      <c r="O293" s="170">
        <f t="shared" si="523"/>
        <v>0</v>
      </c>
      <c r="P293" s="367"/>
      <c r="Q293" s="200"/>
      <c r="R293" s="96"/>
    </row>
    <row r="294" spans="1:18" s="36" customFormat="1" ht="25.5" hidden="1" x14ac:dyDescent="0.25">
      <c r="A294" s="235"/>
      <c r="B294" s="514" t="s">
        <v>311</v>
      </c>
      <c r="C294" s="433" t="s">
        <v>30</v>
      </c>
      <c r="D294" s="173">
        <f t="shared" si="518"/>
        <v>0</v>
      </c>
      <c r="E294" s="340"/>
      <c r="F294" s="173"/>
      <c r="G294" s="262"/>
      <c r="H294" s="174">
        <f t="shared" si="519"/>
        <v>0</v>
      </c>
      <c r="I294" s="263"/>
      <c r="J294" s="174"/>
      <c r="K294" s="360"/>
      <c r="L294" s="175">
        <f t="shared" si="504"/>
        <v>0</v>
      </c>
      <c r="M294" s="175">
        <f t="shared" si="521"/>
        <v>0</v>
      </c>
      <c r="N294" s="175">
        <f t="shared" si="522"/>
        <v>0</v>
      </c>
      <c r="O294" s="175">
        <f t="shared" si="523"/>
        <v>0</v>
      </c>
      <c r="P294" s="367"/>
      <c r="Q294" s="209"/>
      <c r="R294" s="210"/>
    </row>
    <row r="295" spans="1:18" hidden="1" x14ac:dyDescent="0.25">
      <c r="A295" s="32" t="s">
        <v>128</v>
      </c>
      <c r="B295" s="35" t="s">
        <v>56</v>
      </c>
      <c r="C295" s="517" t="s">
        <v>30</v>
      </c>
      <c r="D295" s="219">
        <f t="shared" si="518"/>
        <v>0</v>
      </c>
      <c r="E295" s="165"/>
      <c r="F295" s="219"/>
      <c r="G295" s="165">
        <f>G297+G298</f>
        <v>0</v>
      </c>
      <c r="H295" s="220">
        <f t="shared" si="519"/>
        <v>0</v>
      </c>
      <c r="I295" s="166"/>
      <c r="J295" s="220"/>
      <c r="K295" s="318">
        <f>K297+K298</f>
        <v>0</v>
      </c>
      <c r="L295" s="421">
        <f t="shared" si="504"/>
        <v>0</v>
      </c>
      <c r="M295" s="167">
        <f t="shared" si="521"/>
        <v>0</v>
      </c>
      <c r="N295" s="221">
        <f t="shared" si="522"/>
        <v>0</v>
      </c>
      <c r="O295" s="167">
        <f t="shared" si="523"/>
        <v>0</v>
      </c>
      <c r="P295" s="367"/>
      <c r="Q295" s="200"/>
      <c r="R295" s="96"/>
    </row>
    <row r="296" spans="1:18" hidden="1" x14ac:dyDescent="0.25">
      <c r="A296" s="39"/>
      <c r="B296" s="156" t="s">
        <v>185</v>
      </c>
      <c r="C296" s="513"/>
      <c r="D296" s="264"/>
      <c r="E296" s="173"/>
      <c r="F296" s="264"/>
      <c r="G296" s="173"/>
      <c r="H296" s="265"/>
      <c r="I296" s="174"/>
      <c r="J296" s="265"/>
      <c r="K296" s="360"/>
      <c r="L296" s="422"/>
      <c r="M296" s="175"/>
      <c r="N296" s="266"/>
      <c r="O296" s="175"/>
      <c r="P296" s="367"/>
      <c r="Q296" s="200"/>
      <c r="R296" s="96"/>
    </row>
    <row r="297" spans="1:18" ht="26.25" hidden="1" x14ac:dyDescent="0.25">
      <c r="A297" s="39"/>
      <c r="B297" s="159" t="s">
        <v>354</v>
      </c>
      <c r="C297" s="510"/>
      <c r="D297" s="410">
        <f>E297+G297</f>
        <v>0</v>
      </c>
      <c r="E297" s="168"/>
      <c r="F297" s="315"/>
      <c r="G297" s="168"/>
      <c r="H297" s="292">
        <f t="shared" si="519"/>
        <v>0</v>
      </c>
      <c r="I297" s="169"/>
      <c r="J297" s="292"/>
      <c r="K297" s="319"/>
      <c r="L297" s="423">
        <f t="shared" si="504"/>
        <v>0</v>
      </c>
      <c r="M297" s="170">
        <f t="shared" si="521"/>
        <v>0</v>
      </c>
      <c r="N297" s="293">
        <f t="shared" si="522"/>
        <v>0</v>
      </c>
      <c r="O297" s="170">
        <f t="shared" si="523"/>
        <v>0</v>
      </c>
      <c r="P297" s="367"/>
      <c r="Q297" s="200"/>
      <c r="R297" s="96"/>
    </row>
    <row r="298" spans="1:18" s="36" customFormat="1" ht="25.5" hidden="1" x14ac:dyDescent="0.25">
      <c r="A298" s="235"/>
      <c r="B298" s="317" t="s">
        <v>311</v>
      </c>
      <c r="C298" s="509" t="s">
        <v>30</v>
      </c>
      <c r="D298" s="264">
        <f t="shared" si="518"/>
        <v>0</v>
      </c>
      <c r="E298" s="173"/>
      <c r="F298" s="264"/>
      <c r="G298" s="173"/>
      <c r="H298" s="265">
        <f t="shared" si="519"/>
        <v>0</v>
      </c>
      <c r="I298" s="174"/>
      <c r="J298" s="265"/>
      <c r="K298" s="360"/>
      <c r="L298" s="422">
        <f t="shared" si="504"/>
        <v>0</v>
      </c>
      <c r="M298" s="175">
        <f t="shared" si="521"/>
        <v>0</v>
      </c>
      <c r="N298" s="266">
        <f t="shared" si="522"/>
        <v>0</v>
      </c>
      <c r="O298" s="175">
        <f t="shared" si="523"/>
        <v>0</v>
      </c>
      <c r="P298" s="367"/>
      <c r="Q298" s="209"/>
      <c r="R298" s="210"/>
    </row>
    <row r="299" spans="1:18" hidden="1" x14ac:dyDescent="0.25">
      <c r="A299" s="32" t="s">
        <v>129</v>
      </c>
      <c r="B299" s="35" t="s">
        <v>317</v>
      </c>
      <c r="C299" s="513" t="s">
        <v>30</v>
      </c>
      <c r="D299" s="264">
        <f t="shared" si="518"/>
        <v>0</v>
      </c>
      <c r="E299" s="173"/>
      <c r="F299" s="264"/>
      <c r="G299" s="173">
        <f>G301+G302</f>
        <v>0</v>
      </c>
      <c r="H299" s="265">
        <f t="shared" si="519"/>
        <v>0</v>
      </c>
      <c r="I299" s="174"/>
      <c r="J299" s="265"/>
      <c r="K299" s="360">
        <f>K301+K302</f>
        <v>0</v>
      </c>
      <c r="L299" s="422">
        <f t="shared" si="504"/>
        <v>0</v>
      </c>
      <c r="M299" s="175">
        <f t="shared" si="521"/>
        <v>0</v>
      </c>
      <c r="N299" s="266">
        <f t="shared" si="522"/>
        <v>0</v>
      </c>
      <c r="O299" s="175">
        <f t="shared" si="523"/>
        <v>0</v>
      </c>
      <c r="P299" s="367"/>
      <c r="Q299" s="200"/>
      <c r="R299" s="96"/>
    </row>
    <row r="300" spans="1:18" hidden="1" x14ac:dyDescent="0.25">
      <c r="A300" s="39"/>
      <c r="B300" s="156" t="s">
        <v>185</v>
      </c>
      <c r="C300" s="513"/>
      <c r="D300" s="264"/>
      <c r="E300" s="173"/>
      <c r="F300" s="264"/>
      <c r="G300" s="173"/>
      <c r="H300" s="265"/>
      <c r="I300" s="174"/>
      <c r="J300" s="265"/>
      <c r="K300" s="360"/>
      <c r="L300" s="422"/>
      <c r="M300" s="175"/>
      <c r="N300" s="266"/>
      <c r="O300" s="175"/>
      <c r="P300" s="367"/>
      <c r="Q300" s="200"/>
      <c r="R300" s="96"/>
    </row>
    <row r="301" spans="1:18" ht="26.25" hidden="1" x14ac:dyDescent="0.25">
      <c r="A301" s="39"/>
      <c r="B301" s="159" t="s">
        <v>354</v>
      </c>
      <c r="C301" s="509"/>
      <c r="D301" s="426">
        <f>E301+G301</f>
        <v>0</v>
      </c>
      <c r="E301" s="173"/>
      <c r="F301" s="264"/>
      <c r="G301" s="173"/>
      <c r="H301" s="265">
        <f t="shared" si="519"/>
        <v>0</v>
      </c>
      <c r="I301" s="174"/>
      <c r="J301" s="265"/>
      <c r="K301" s="360"/>
      <c r="L301" s="422">
        <f t="shared" si="504"/>
        <v>0</v>
      </c>
      <c r="M301" s="175">
        <f t="shared" si="521"/>
        <v>0</v>
      </c>
      <c r="N301" s="266">
        <f t="shared" si="522"/>
        <v>0</v>
      </c>
      <c r="O301" s="175">
        <f t="shared" si="523"/>
        <v>0</v>
      </c>
      <c r="P301" s="367"/>
      <c r="Q301" s="200"/>
      <c r="R301" s="96"/>
    </row>
    <row r="302" spans="1:18" s="36" customFormat="1" ht="25.5" hidden="1" x14ac:dyDescent="0.25">
      <c r="A302" s="235"/>
      <c r="B302" s="317" t="s">
        <v>311</v>
      </c>
      <c r="C302" s="509" t="s">
        <v>30</v>
      </c>
      <c r="D302" s="264">
        <f t="shared" si="518"/>
        <v>0</v>
      </c>
      <c r="E302" s="173"/>
      <c r="F302" s="264"/>
      <c r="G302" s="173"/>
      <c r="H302" s="265">
        <f t="shared" si="519"/>
        <v>0</v>
      </c>
      <c r="I302" s="174"/>
      <c r="J302" s="265"/>
      <c r="K302" s="360"/>
      <c r="L302" s="422">
        <f t="shared" si="504"/>
        <v>0</v>
      </c>
      <c r="M302" s="175">
        <f t="shared" si="521"/>
        <v>0</v>
      </c>
      <c r="N302" s="266">
        <f t="shared" si="522"/>
        <v>0</v>
      </c>
      <c r="O302" s="175">
        <f t="shared" si="523"/>
        <v>0</v>
      </c>
      <c r="P302" s="367"/>
      <c r="Q302" s="209"/>
      <c r="R302" s="210"/>
    </row>
    <row r="303" spans="1:18" s="36" customFormat="1" ht="25.5" hidden="1" x14ac:dyDescent="0.25">
      <c r="A303" s="235"/>
      <c r="B303" s="317" t="s">
        <v>311</v>
      </c>
      <c r="C303" s="509" t="s">
        <v>30</v>
      </c>
      <c r="D303" s="264">
        <f t="shared" si="518"/>
        <v>0</v>
      </c>
      <c r="E303" s="173"/>
      <c r="F303" s="264"/>
      <c r="G303" s="173"/>
      <c r="H303" s="265">
        <f t="shared" si="519"/>
        <v>0</v>
      </c>
      <c r="I303" s="174"/>
      <c r="J303" s="265"/>
      <c r="K303" s="360"/>
      <c r="L303" s="422">
        <f t="shared" si="504"/>
        <v>0</v>
      </c>
      <c r="M303" s="175">
        <f t="shared" si="521"/>
        <v>0</v>
      </c>
      <c r="N303" s="266">
        <f t="shared" si="522"/>
        <v>0</v>
      </c>
      <c r="O303" s="175">
        <f t="shared" si="523"/>
        <v>0</v>
      </c>
      <c r="P303" s="367"/>
      <c r="Q303" s="209"/>
      <c r="R303" s="210"/>
    </row>
    <row r="304" spans="1:18" hidden="1" x14ac:dyDescent="0.25">
      <c r="A304" s="32" t="s">
        <v>130</v>
      </c>
      <c r="B304" s="35" t="s">
        <v>64</v>
      </c>
      <c r="C304" s="513" t="s">
        <v>30</v>
      </c>
      <c r="D304" s="264">
        <f t="shared" si="518"/>
        <v>0</v>
      </c>
      <c r="E304" s="173"/>
      <c r="F304" s="264"/>
      <c r="G304" s="173">
        <f>G306+G307</f>
        <v>0</v>
      </c>
      <c r="H304" s="265">
        <f t="shared" si="519"/>
        <v>0</v>
      </c>
      <c r="I304" s="174"/>
      <c r="J304" s="265"/>
      <c r="K304" s="360">
        <f>K306+K307</f>
        <v>0</v>
      </c>
      <c r="L304" s="422">
        <f t="shared" si="504"/>
        <v>0</v>
      </c>
      <c r="M304" s="175">
        <f t="shared" si="521"/>
        <v>0</v>
      </c>
      <c r="N304" s="266">
        <f t="shared" si="522"/>
        <v>0</v>
      </c>
      <c r="O304" s="175">
        <f t="shared" si="523"/>
        <v>0</v>
      </c>
      <c r="P304" s="367"/>
      <c r="Q304" s="200"/>
      <c r="R304" s="96"/>
    </row>
    <row r="305" spans="1:18" hidden="1" x14ac:dyDescent="0.25">
      <c r="A305" s="39"/>
      <c r="B305" s="156" t="s">
        <v>185</v>
      </c>
      <c r="C305" s="513"/>
      <c r="D305" s="264"/>
      <c r="E305" s="173"/>
      <c r="F305" s="264"/>
      <c r="G305" s="173"/>
      <c r="H305" s="265"/>
      <c r="I305" s="174"/>
      <c r="J305" s="265"/>
      <c r="K305" s="360"/>
      <c r="L305" s="422"/>
      <c r="M305" s="175"/>
      <c r="N305" s="266"/>
      <c r="O305" s="175"/>
      <c r="P305" s="367"/>
      <c r="Q305" s="200"/>
      <c r="R305" s="96"/>
    </row>
    <row r="306" spans="1:18" ht="26.25" hidden="1" x14ac:dyDescent="0.25">
      <c r="A306" s="39"/>
      <c r="B306" s="159" t="s">
        <v>354</v>
      </c>
      <c r="C306" s="509"/>
      <c r="D306" s="426">
        <f>E306+G306</f>
        <v>0</v>
      </c>
      <c r="E306" s="173"/>
      <c r="F306" s="264"/>
      <c r="G306" s="173"/>
      <c r="H306" s="265">
        <f t="shared" si="519"/>
        <v>0</v>
      </c>
      <c r="I306" s="174"/>
      <c r="J306" s="265"/>
      <c r="K306" s="360"/>
      <c r="L306" s="422">
        <f t="shared" si="504"/>
        <v>0</v>
      </c>
      <c r="M306" s="175">
        <f t="shared" si="521"/>
        <v>0</v>
      </c>
      <c r="N306" s="266">
        <f t="shared" si="522"/>
        <v>0</v>
      </c>
      <c r="O306" s="175">
        <f t="shared" si="523"/>
        <v>0</v>
      </c>
      <c r="P306" s="367"/>
      <c r="Q306" s="200"/>
      <c r="R306" s="96"/>
    </row>
    <row r="307" spans="1:18" s="36" customFormat="1" ht="25.5" hidden="1" x14ac:dyDescent="0.25">
      <c r="A307" s="235"/>
      <c r="B307" s="317" t="s">
        <v>311</v>
      </c>
      <c r="C307" s="509" t="s">
        <v>30</v>
      </c>
      <c r="D307" s="264">
        <f t="shared" si="518"/>
        <v>0</v>
      </c>
      <c r="E307" s="173"/>
      <c r="F307" s="264"/>
      <c r="G307" s="173"/>
      <c r="H307" s="265">
        <f t="shared" si="519"/>
        <v>0</v>
      </c>
      <c r="I307" s="174"/>
      <c r="J307" s="265"/>
      <c r="K307" s="360"/>
      <c r="L307" s="422">
        <f t="shared" si="504"/>
        <v>0</v>
      </c>
      <c r="M307" s="175">
        <f t="shared" si="521"/>
        <v>0</v>
      </c>
      <c r="N307" s="266">
        <f t="shared" si="522"/>
        <v>0</v>
      </c>
      <c r="O307" s="175">
        <f t="shared" si="523"/>
        <v>0</v>
      </c>
      <c r="P307" s="367"/>
      <c r="Q307" s="209"/>
      <c r="R307" s="210"/>
    </row>
    <row r="308" spans="1:18" hidden="1" x14ac:dyDescent="0.25">
      <c r="A308" s="32" t="s">
        <v>131</v>
      </c>
      <c r="B308" s="35" t="s">
        <v>147</v>
      </c>
      <c r="C308" s="517" t="s">
        <v>30</v>
      </c>
      <c r="D308" s="219">
        <f t="shared" si="518"/>
        <v>0</v>
      </c>
      <c r="E308" s="165"/>
      <c r="F308" s="219"/>
      <c r="G308" s="165">
        <f>G310+G311</f>
        <v>0</v>
      </c>
      <c r="H308" s="220">
        <f t="shared" si="519"/>
        <v>0</v>
      </c>
      <c r="I308" s="166"/>
      <c r="J308" s="220"/>
      <c r="K308" s="318">
        <f>K310+K311</f>
        <v>0</v>
      </c>
      <c r="L308" s="421">
        <f t="shared" si="504"/>
        <v>0</v>
      </c>
      <c r="M308" s="167">
        <f t="shared" si="521"/>
        <v>0</v>
      </c>
      <c r="N308" s="221">
        <f t="shared" si="522"/>
        <v>0</v>
      </c>
      <c r="O308" s="167">
        <f t="shared" si="523"/>
        <v>0</v>
      </c>
      <c r="P308" s="367"/>
      <c r="Q308" s="200"/>
      <c r="R308" s="96"/>
    </row>
    <row r="309" spans="1:18" hidden="1" x14ac:dyDescent="0.25">
      <c r="A309" s="39"/>
      <c r="B309" s="156" t="s">
        <v>185</v>
      </c>
      <c r="C309" s="513"/>
      <c r="D309" s="264"/>
      <c r="E309" s="173"/>
      <c r="F309" s="264"/>
      <c r="G309" s="173"/>
      <c r="H309" s="265"/>
      <c r="I309" s="174"/>
      <c r="J309" s="265"/>
      <c r="K309" s="360"/>
      <c r="L309" s="422"/>
      <c r="M309" s="175"/>
      <c r="N309" s="266"/>
      <c r="O309" s="175"/>
      <c r="P309" s="367"/>
      <c r="Q309" s="200"/>
      <c r="R309" s="96"/>
    </row>
    <row r="310" spans="1:18" ht="26.25" hidden="1" x14ac:dyDescent="0.25">
      <c r="A310" s="39"/>
      <c r="B310" s="159" t="s">
        <v>354</v>
      </c>
      <c r="C310" s="510"/>
      <c r="D310" s="410">
        <f>E310+G310</f>
        <v>0</v>
      </c>
      <c r="E310" s="168"/>
      <c r="F310" s="315"/>
      <c r="G310" s="168"/>
      <c r="H310" s="292">
        <f t="shared" si="519"/>
        <v>0</v>
      </c>
      <c r="I310" s="169"/>
      <c r="J310" s="292"/>
      <c r="K310" s="319"/>
      <c r="L310" s="423">
        <f t="shared" si="504"/>
        <v>0</v>
      </c>
      <c r="M310" s="170">
        <f t="shared" si="521"/>
        <v>0</v>
      </c>
      <c r="N310" s="293">
        <f t="shared" si="522"/>
        <v>0</v>
      </c>
      <c r="O310" s="170">
        <f t="shared" si="523"/>
        <v>0</v>
      </c>
      <c r="P310" s="367"/>
      <c r="Q310" s="200"/>
      <c r="R310" s="96"/>
    </row>
    <row r="311" spans="1:18" s="36" customFormat="1" ht="25.5" hidden="1" x14ac:dyDescent="0.25">
      <c r="A311" s="235"/>
      <c r="B311" s="317" t="s">
        <v>311</v>
      </c>
      <c r="C311" s="509" t="s">
        <v>30</v>
      </c>
      <c r="D311" s="264">
        <f t="shared" si="518"/>
        <v>0</v>
      </c>
      <c r="E311" s="173"/>
      <c r="F311" s="264"/>
      <c r="G311" s="173"/>
      <c r="H311" s="265">
        <f t="shared" si="519"/>
        <v>0</v>
      </c>
      <c r="I311" s="174"/>
      <c r="J311" s="265"/>
      <c r="K311" s="360"/>
      <c r="L311" s="422">
        <f t="shared" si="504"/>
        <v>0</v>
      </c>
      <c r="M311" s="175">
        <f t="shared" si="521"/>
        <v>0</v>
      </c>
      <c r="N311" s="266">
        <f t="shared" si="522"/>
        <v>0</v>
      </c>
      <c r="O311" s="175">
        <f t="shared" si="523"/>
        <v>0</v>
      </c>
      <c r="P311" s="367"/>
      <c r="Q311" s="209"/>
      <c r="R311" s="210"/>
    </row>
    <row r="312" spans="1:18" hidden="1" x14ac:dyDescent="0.25">
      <c r="A312" s="32" t="s">
        <v>132</v>
      </c>
      <c r="B312" s="35" t="s">
        <v>28</v>
      </c>
      <c r="C312" s="513" t="s">
        <v>30</v>
      </c>
      <c r="D312" s="264">
        <f t="shared" si="518"/>
        <v>0</v>
      </c>
      <c r="E312" s="173"/>
      <c r="F312" s="264"/>
      <c r="G312" s="173">
        <f>G314+G315</f>
        <v>0</v>
      </c>
      <c r="H312" s="265">
        <f t="shared" si="519"/>
        <v>0</v>
      </c>
      <c r="I312" s="174"/>
      <c r="J312" s="265"/>
      <c r="K312" s="360">
        <f>K314+K315</f>
        <v>0</v>
      </c>
      <c r="L312" s="422">
        <f t="shared" si="504"/>
        <v>0</v>
      </c>
      <c r="M312" s="175">
        <f t="shared" si="521"/>
        <v>0</v>
      </c>
      <c r="N312" s="266">
        <f t="shared" si="522"/>
        <v>0</v>
      </c>
      <c r="O312" s="175">
        <f t="shared" si="523"/>
        <v>0</v>
      </c>
      <c r="P312" s="367"/>
      <c r="Q312" s="200"/>
      <c r="R312" s="96"/>
    </row>
    <row r="313" spans="1:18" hidden="1" x14ac:dyDescent="0.25">
      <c r="A313" s="39"/>
      <c r="B313" s="156" t="s">
        <v>185</v>
      </c>
      <c r="C313" s="513"/>
      <c r="D313" s="264"/>
      <c r="E313" s="173"/>
      <c r="F313" s="264"/>
      <c r="G313" s="173"/>
      <c r="H313" s="265"/>
      <c r="I313" s="174"/>
      <c r="J313" s="265"/>
      <c r="K313" s="360"/>
      <c r="L313" s="422"/>
      <c r="M313" s="175"/>
      <c r="N313" s="266"/>
      <c r="O313" s="175"/>
      <c r="P313" s="367"/>
      <c r="Q313" s="200"/>
      <c r="R313" s="96"/>
    </row>
    <row r="314" spans="1:18" ht="26.25" hidden="1" x14ac:dyDescent="0.25">
      <c r="A314" s="39"/>
      <c r="B314" s="159" t="s">
        <v>354</v>
      </c>
      <c r="C314" s="509"/>
      <c r="D314" s="426">
        <f>E314+G314</f>
        <v>0</v>
      </c>
      <c r="E314" s="173"/>
      <c r="F314" s="264"/>
      <c r="G314" s="173"/>
      <c r="H314" s="265">
        <f t="shared" si="519"/>
        <v>0</v>
      </c>
      <c r="I314" s="174"/>
      <c r="J314" s="265"/>
      <c r="K314" s="360"/>
      <c r="L314" s="422">
        <f t="shared" si="504"/>
        <v>0</v>
      </c>
      <c r="M314" s="175">
        <f t="shared" si="521"/>
        <v>0</v>
      </c>
      <c r="N314" s="266">
        <f t="shared" si="522"/>
        <v>0</v>
      </c>
      <c r="O314" s="175">
        <f t="shared" si="523"/>
        <v>0</v>
      </c>
      <c r="P314" s="367"/>
      <c r="Q314" s="200"/>
      <c r="R314" s="96"/>
    </row>
    <row r="315" spans="1:18" s="36" customFormat="1" ht="25.5" hidden="1" x14ac:dyDescent="0.25">
      <c r="A315" s="235"/>
      <c r="B315" s="317" t="s">
        <v>311</v>
      </c>
      <c r="C315" s="509" t="s">
        <v>30</v>
      </c>
      <c r="D315" s="264">
        <f t="shared" si="518"/>
        <v>0</v>
      </c>
      <c r="E315" s="173"/>
      <c r="F315" s="264"/>
      <c r="G315" s="173"/>
      <c r="H315" s="265">
        <f t="shared" si="519"/>
        <v>0</v>
      </c>
      <c r="I315" s="174"/>
      <c r="J315" s="265"/>
      <c r="K315" s="360"/>
      <c r="L315" s="422">
        <f t="shared" si="504"/>
        <v>0</v>
      </c>
      <c r="M315" s="175">
        <f t="shared" si="521"/>
        <v>0</v>
      </c>
      <c r="N315" s="266">
        <f t="shared" si="522"/>
        <v>0</v>
      </c>
      <c r="O315" s="175">
        <f t="shared" si="523"/>
        <v>0</v>
      </c>
      <c r="P315" s="367"/>
      <c r="Q315" s="209"/>
      <c r="R315" s="210"/>
    </row>
    <row r="316" spans="1:18" hidden="1" x14ac:dyDescent="0.25">
      <c r="A316" s="32" t="s">
        <v>133</v>
      </c>
      <c r="B316" s="35" t="s">
        <v>29</v>
      </c>
      <c r="C316" s="517" t="s">
        <v>30</v>
      </c>
      <c r="D316" s="219">
        <f t="shared" si="518"/>
        <v>0</v>
      </c>
      <c r="E316" s="165"/>
      <c r="F316" s="219"/>
      <c r="G316" s="165">
        <f>G318+G319</f>
        <v>0</v>
      </c>
      <c r="H316" s="220">
        <f t="shared" si="519"/>
        <v>0</v>
      </c>
      <c r="I316" s="166"/>
      <c r="J316" s="220"/>
      <c r="K316" s="318">
        <f>K318+K319</f>
        <v>0</v>
      </c>
      <c r="L316" s="421">
        <f t="shared" si="504"/>
        <v>0</v>
      </c>
      <c r="M316" s="167">
        <f t="shared" si="521"/>
        <v>0</v>
      </c>
      <c r="N316" s="221">
        <f t="shared" si="522"/>
        <v>0</v>
      </c>
      <c r="O316" s="167">
        <f t="shared" si="523"/>
        <v>0</v>
      </c>
      <c r="P316" s="367"/>
      <c r="Q316" s="200"/>
      <c r="R316" s="96"/>
    </row>
    <row r="317" spans="1:18" hidden="1" x14ac:dyDescent="0.25">
      <c r="A317" s="39"/>
      <c r="B317" s="156" t="s">
        <v>185</v>
      </c>
      <c r="C317" s="513"/>
      <c r="D317" s="264"/>
      <c r="E317" s="173"/>
      <c r="F317" s="264"/>
      <c r="G317" s="173"/>
      <c r="H317" s="265"/>
      <c r="I317" s="174"/>
      <c r="J317" s="265"/>
      <c r="K317" s="360"/>
      <c r="L317" s="422"/>
      <c r="M317" s="175"/>
      <c r="N317" s="266"/>
      <c r="O317" s="175"/>
      <c r="P317" s="367"/>
      <c r="Q317" s="200"/>
      <c r="R317" s="96"/>
    </row>
    <row r="318" spans="1:18" ht="26.25" hidden="1" x14ac:dyDescent="0.25">
      <c r="A318" s="39"/>
      <c r="B318" s="159" t="s">
        <v>354</v>
      </c>
      <c r="C318" s="510"/>
      <c r="D318" s="410">
        <f>E318+G318</f>
        <v>0</v>
      </c>
      <c r="E318" s="168"/>
      <c r="F318" s="315"/>
      <c r="G318" s="168"/>
      <c r="H318" s="292">
        <f t="shared" si="519"/>
        <v>0</v>
      </c>
      <c r="I318" s="169"/>
      <c r="J318" s="292"/>
      <c r="K318" s="319"/>
      <c r="L318" s="423">
        <f t="shared" si="504"/>
        <v>0</v>
      </c>
      <c r="M318" s="170">
        <f t="shared" si="521"/>
        <v>0</v>
      </c>
      <c r="N318" s="293">
        <f t="shared" si="522"/>
        <v>0</v>
      </c>
      <c r="O318" s="170">
        <f t="shared" si="523"/>
        <v>0</v>
      </c>
      <c r="P318" s="367"/>
      <c r="Q318" s="200"/>
      <c r="R318" s="96"/>
    </row>
    <row r="319" spans="1:18" s="36" customFormat="1" ht="25.5" hidden="1" x14ac:dyDescent="0.25">
      <c r="A319" s="235"/>
      <c r="B319" s="514" t="s">
        <v>311</v>
      </c>
      <c r="C319" s="437" t="s">
        <v>30</v>
      </c>
      <c r="D319" s="173">
        <f t="shared" si="518"/>
        <v>0</v>
      </c>
      <c r="E319" s="340"/>
      <c r="F319" s="173"/>
      <c r="G319" s="262"/>
      <c r="H319" s="169">
        <f t="shared" si="519"/>
        <v>0</v>
      </c>
      <c r="I319" s="169"/>
      <c r="J319" s="169"/>
      <c r="K319" s="319"/>
      <c r="L319" s="170">
        <f t="shared" si="504"/>
        <v>0</v>
      </c>
      <c r="M319" s="170">
        <f t="shared" si="521"/>
        <v>0</v>
      </c>
      <c r="N319" s="170">
        <f t="shared" si="522"/>
        <v>0</v>
      </c>
      <c r="O319" s="170">
        <f t="shared" si="523"/>
        <v>0</v>
      </c>
      <c r="P319" s="367"/>
      <c r="Q319" s="209"/>
      <c r="R319" s="210"/>
    </row>
    <row r="320" spans="1:18" hidden="1" x14ac:dyDescent="0.25">
      <c r="A320" s="32" t="s">
        <v>134</v>
      </c>
      <c r="B320" s="29" t="s">
        <v>61</v>
      </c>
      <c r="C320" s="677" t="s">
        <v>30</v>
      </c>
      <c r="D320" s="165">
        <f t="shared" si="518"/>
        <v>0</v>
      </c>
      <c r="E320" s="216"/>
      <c r="F320" s="165"/>
      <c r="G320" s="205"/>
      <c r="H320" s="166">
        <f t="shared" si="519"/>
        <v>0</v>
      </c>
      <c r="I320" s="206"/>
      <c r="J320" s="166"/>
      <c r="K320" s="318"/>
      <c r="L320" s="167">
        <f t="shared" si="504"/>
        <v>0</v>
      </c>
      <c r="M320" s="167">
        <f t="shared" si="521"/>
        <v>0</v>
      </c>
      <c r="N320" s="167">
        <f t="shared" si="522"/>
        <v>0</v>
      </c>
      <c r="O320" s="167">
        <f t="shared" si="523"/>
        <v>0</v>
      </c>
      <c r="P320" s="367"/>
      <c r="Q320" s="200"/>
      <c r="R320" s="96"/>
    </row>
    <row r="321" spans="1:18" ht="26.25" hidden="1" x14ac:dyDescent="0.25">
      <c r="A321" s="235"/>
      <c r="B321" s="159" t="s">
        <v>354</v>
      </c>
      <c r="C321" s="658"/>
      <c r="D321" s="168" t="s">
        <v>165</v>
      </c>
      <c r="E321" s="217"/>
      <c r="F321" s="168"/>
      <c r="G321" s="207"/>
      <c r="H321" s="169">
        <f t="shared" si="519"/>
        <v>0</v>
      </c>
      <c r="I321" s="208"/>
      <c r="J321" s="169"/>
      <c r="K321" s="319"/>
      <c r="L321" s="170"/>
      <c r="M321" s="170"/>
      <c r="N321" s="170"/>
      <c r="O321" s="170"/>
      <c r="P321" s="367"/>
      <c r="Q321" s="200"/>
      <c r="R321" s="96"/>
    </row>
    <row r="322" spans="1:18" x14ac:dyDescent="0.25">
      <c r="A322" s="405" t="s">
        <v>88</v>
      </c>
      <c r="B322" s="21" t="s">
        <v>171</v>
      </c>
      <c r="C322" s="218"/>
      <c r="D322" s="21">
        <f t="shared" ref="D322:O322" si="528">D263+D269+D273+D277+D281+D285+D287+D291+D295+D299+D304+D308+D312+D316+D320</f>
        <v>2310.1999999999998</v>
      </c>
      <c r="E322" s="21">
        <f t="shared" si="528"/>
        <v>1560.8</v>
      </c>
      <c r="F322" s="21">
        <f t="shared" si="528"/>
        <v>11</v>
      </c>
      <c r="G322" s="21">
        <f t="shared" si="528"/>
        <v>749.4</v>
      </c>
      <c r="H322" s="21">
        <f t="shared" si="528"/>
        <v>30</v>
      </c>
      <c r="I322" s="21">
        <f t="shared" si="528"/>
        <v>0</v>
      </c>
      <c r="J322" s="21">
        <f t="shared" si="528"/>
        <v>0</v>
      </c>
      <c r="K322" s="504">
        <f t="shared" si="528"/>
        <v>30</v>
      </c>
      <c r="L322" s="21">
        <f t="shared" si="528"/>
        <v>2340.1999999999998</v>
      </c>
      <c r="M322" s="21">
        <f t="shared" si="528"/>
        <v>1560.8</v>
      </c>
      <c r="N322" s="21">
        <f t="shared" si="528"/>
        <v>11</v>
      </c>
      <c r="O322" s="21">
        <f t="shared" si="528"/>
        <v>779.4</v>
      </c>
      <c r="P322" s="368"/>
    </row>
    <row r="323" spans="1:18" ht="15.95" customHeight="1" x14ac:dyDescent="0.25">
      <c r="A323" s="39" t="s">
        <v>89</v>
      </c>
      <c r="B323" s="572" t="s">
        <v>65</v>
      </c>
      <c r="C323" s="663"/>
      <c r="D323" s="573"/>
      <c r="E323" s="573"/>
      <c r="F323" s="573"/>
      <c r="G323" s="573"/>
      <c r="H323" s="573"/>
      <c r="I323" s="573"/>
      <c r="J323" s="573"/>
      <c r="K323" s="573"/>
      <c r="L323" s="573"/>
      <c r="M323" s="573"/>
      <c r="N323" s="573"/>
      <c r="O323" s="574"/>
      <c r="P323" s="354"/>
    </row>
    <row r="324" spans="1:18" ht="15.75" customHeight="1" x14ac:dyDescent="0.25">
      <c r="A324" s="376" t="s">
        <v>90</v>
      </c>
      <c r="B324" s="35" t="s">
        <v>20</v>
      </c>
      <c r="C324" s="474">
        <v>10</v>
      </c>
      <c r="D324" s="165">
        <f>E324+G324</f>
        <v>432.3</v>
      </c>
      <c r="E324" s="165">
        <v>7.3</v>
      </c>
      <c r="F324" s="165">
        <f>F326+F327</f>
        <v>0</v>
      </c>
      <c r="G324" s="205">
        <v>425</v>
      </c>
      <c r="H324" s="166">
        <f>I324+K324</f>
        <v>0</v>
      </c>
      <c r="I324" s="206"/>
      <c r="J324" s="166"/>
      <c r="K324" s="166"/>
      <c r="L324" s="167">
        <f>M324+O324</f>
        <v>432.3</v>
      </c>
      <c r="M324" s="167">
        <f t="shared" ref="M324:O328" si="529">E324+I324</f>
        <v>7.3</v>
      </c>
      <c r="N324" s="167">
        <f t="shared" si="529"/>
        <v>0</v>
      </c>
      <c r="O324" s="167">
        <f t="shared" si="529"/>
        <v>425</v>
      </c>
      <c r="P324" s="367"/>
    </row>
    <row r="325" spans="1:18" ht="19.5" customHeight="1" x14ac:dyDescent="0.25">
      <c r="A325" s="232"/>
      <c r="B325" s="156" t="s">
        <v>185</v>
      </c>
      <c r="C325" s="506"/>
      <c r="D325" s="173"/>
      <c r="E325" s="173"/>
      <c r="F325" s="173"/>
      <c r="G325" s="262"/>
      <c r="H325" s="169"/>
      <c r="I325" s="263"/>
      <c r="J325" s="174"/>
      <c r="K325" s="174"/>
      <c r="L325" s="175"/>
      <c r="M325" s="175"/>
      <c r="N325" s="175"/>
      <c r="O325" s="175"/>
      <c r="P325" s="367"/>
    </row>
    <row r="326" spans="1:18" ht="39" customHeight="1" x14ac:dyDescent="0.25">
      <c r="A326" s="232"/>
      <c r="B326" s="467" t="s">
        <v>318</v>
      </c>
      <c r="C326" s="506" t="s">
        <v>24</v>
      </c>
      <c r="D326" s="165">
        <f>E326+G326</f>
        <v>0</v>
      </c>
      <c r="E326" s="165"/>
      <c r="F326" s="165"/>
      <c r="G326" s="205"/>
      <c r="H326" s="166">
        <f>I326+K326</f>
        <v>0</v>
      </c>
      <c r="I326" s="206"/>
      <c r="J326" s="166"/>
      <c r="K326" s="166"/>
      <c r="L326" s="167">
        <f>M326+O326</f>
        <v>0</v>
      </c>
      <c r="M326" s="167">
        <f t="shared" si="529"/>
        <v>0</v>
      </c>
      <c r="N326" s="167">
        <f t="shared" si="529"/>
        <v>0</v>
      </c>
      <c r="O326" s="167">
        <f t="shared" si="529"/>
        <v>0</v>
      </c>
      <c r="P326" s="367"/>
    </row>
    <row r="327" spans="1:18" ht="26.25" x14ac:dyDescent="0.25">
      <c r="A327" s="297"/>
      <c r="B327" s="469" t="s">
        <v>335</v>
      </c>
      <c r="C327" s="475"/>
      <c r="D327" s="168">
        <f>E327+G327</f>
        <v>0</v>
      </c>
      <c r="E327" s="168"/>
      <c r="F327" s="168"/>
      <c r="G327" s="207"/>
      <c r="H327" s="169">
        <f>I327+K327</f>
        <v>0</v>
      </c>
      <c r="I327" s="208"/>
      <c r="J327" s="169"/>
      <c r="K327" s="169"/>
      <c r="L327" s="170">
        <f>M327+O327</f>
        <v>0</v>
      </c>
      <c r="M327" s="170">
        <f t="shared" si="529"/>
        <v>0</v>
      </c>
      <c r="N327" s="170">
        <f t="shared" si="529"/>
        <v>0</v>
      </c>
      <c r="O327" s="170">
        <f t="shared" si="529"/>
        <v>0</v>
      </c>
      <c r="P327" s="367"/>
    </row>
    <row r="328" spans="1:18" s="36" customFormat="1" x14ac:dyDescent="0.25">
      <c r="A328" s="32" t="s">
        <v>156</v>
      </c>
      <c r="B328" s="26" t="s">
        <v>50</v>
      </c>
      <c r="C328" s="629" t="s">
        <v>24</v>
      </c>
      <c r="D328" s="347">
        <f>E328+G328</f>
        <v>20.9</v>
      </c>
      <c r="E328" s="264">
        <v>20.9</v>
      </c>
      <c r="F328" s="173">
        <v>20.6</v>
      </c>
      <c r="G328" s="264"/>
      <c r="H328" s="174">
        <f>I328+K328</f>
        <v>0</v>
      </c>
      <c r="I328" s="265"/>
      <c r="J328" s="174"/>
      <c r="K328" s="265"/>
      <c r="L328" s="175">
        <f>M328+O328</f>
        <v>20.9</v>
      </c>
      <c r="M328" s="266">
        <f t="shared" si="529"/>
        <v>20.9</v>
      </c>
      <c r="N328" s="175">
        <f t="shared" si="529"/>
        <v>20.6</v>
      </c>
      <c r="O328" s="268">
        <f t="shared" si="529"/>
        <v>0</v>
      </c>
      <c r="P328" s="367"/>
      <c r="Q328" s="2"/>
      <c r="R328" s="2"/>
    </row>
    <row r="329" spans="1:18" s="36" customFormat="1" ht="51.75" x14ac:dyDescent="0.25">
      <c r="A329" s="235"/>
      <c r="B329" s="467" t="s">
        <v>546</v>
      </c>
      <c r="C329" s="629"/>
      <c r="D329" s="173"/>
      <c r="E329" s="173"/>
      <c r="F329" s="173"/>
      <c r="G329" s="264"/>
      <c r="H329" s="174"/>
      <c r="I329" s="265"/>
      <c r="J329" s="174"/>
      <c r="K329" s="265"/>
      <c r="L329" s="175"/>
      <c r="M329" s="266"/>
      <c r="N329" s="175"/>
      <c r="O329" s="268"/>
      <c r="P329" s="367"/>
      <c r="Q329" s="2"/>
      <c r="R329" s="2"/>
    </row>
    <row r="330" spans="1:18" s="36" customFormat="1" x14ac:dyDescent="0.25">
      <c r="A330" s="32" t="s">
        <v>91</v>
      </c>
      <c r="B330" s="29" t="s">
        <v>51</v>
      </c>
      <c r="C330" s="673" t="s">
        <v>24</v>
      </c>
      <c r="D330" s="205">
        <f>E330+G330</f>
        <v>106.4</v>
      </c>
      <c r="E330" s="165">
        <f>E333+E332</f>
        <v>106.4</v>
      </c>
      <c r="F330" s="165">
        <f>F333+F332</f>
        <v>94.8</v>
      </c>
      <c r="G330" s="165">
        <f t="shared" ref="G330:K330" si="530">G332+G333</f>
        <v>0</v>
      </c>
      <c r="H330" s="220">
        <f t="shared" si="530"/>
        <v>0</v>
      </c>
      <c r="I330" s="166">
        <f t="shared" si="530"/>
        <v>0</v>
      </c>
      <c r="J330" s="220">
        <f t="shared" si="530"/>
        <v>0</v>
      </c>
      <c r="K330" s="166">
        <f t="shared" si="530"/>
        <v>0</v>
      </c>
      <c r="L330" s="167">
        <f>M330+O330</f>
        <v>106.4</v>
      </c>
      <c r="M330" s="167">
        <f t="shared" ref="M330" si="531">E330+I330</f>
        <v>106.4</v>
      </c>
      <c r="N330" s="167">
        <f t="shared" ref="N330" si="532">F330+J330</f>
        <v>94.8</v>
      </c>
      <c r="O330" s="167">
        <f t="shared" ref="O330" si="533">G330+K330</f>
        <v>0</v>
      </c>
      <c r="P330" s="367"/>
      <c r="Q330" s="2"/>
      <c r="R330" s="2"/>
    </row>
    <row r="331" spans="1:18" s="36" customFormat="1" ht="15" customHeight="1" x14ac:dyDescent="0.25">
      <c r="A331" s="39"/>
      <c r="B331" s="156" t="s">
        <v>185</v>
      </c>
      <c r="C331" s="674"/>
      <c r="D331" s="262"/>
      <c r="E331" s="173"/>
      <c r="F331" s="264"/>
      <c r="G331" s="173"/>
      <c r="H331" s="265"/>
      <c r="I331" s="174"/>
      <c r="J331" s="265"/>
      <c r="K331" s="174"/>
      <c r="L331" s="175"/>
      <c r="M331" s="175"/>
      <c r="N331" s="266"/>
      <c r="O331" s="175"/>
      <c r="P331" s="367"/>
      <c r="Q331" s="2"/>
      <c r="R331" s="2"/>
    </row>
    <row r="332" spans="1:18" s="36" customFormat="1" ht="51.75" x14ac:dyDescent="0.25">
      <c r="A332" s="39"/>
      <c r="B332" s="467" t="s">
        <v>546</v>
      </c>
      <c r="C332" s="674"/>
      <c r="D332" s="262">
        <f>E332+G332</f>
        <v>25.2</v>
      </c>
      <c r="E332" s="173">
        <v>25.2</v>
      </c>
      <c r="F332" s="264">
        <v>24.8</v>
      </c>
      <c r="G332" s="173"/>
      <c r="H332" s="265">
        <f>I332+K332</f>
        <v>0</v>
      </c>
      <c r="I332" s="174"/>
      <c r="J332" s="265"/>
      <c r="K332" s="174"/>
      <c r="L332" s="175">
        <f>M332+O332</f>
        <v>25.2</v>
      </c>
      <c r="M332" s="175">
        <f t="shared" ref="M332:M333" si="534">E332+I332</f>
        <v>25.2</v>
      </c>
      <c r="N332" s="266">
        <f t="shared" ref="N332:N333" si="535">F332+J332</f>
        <v>24.8</v>
      </c>
      <c r="O332" s="175">
        <f t="shared" ref="O332:O333" si="536">G332+K332</f>
        <v>0</v>
      </c>
      <c r="P332" s="367"/>
      <c r="Q332" s="2"/>
      <c r="R332" s="2"/>
    </row>
    <row r="333" spans="1:18" s="36" customFormat="1" ht="26.25" x14ac:dyDescent="0.25">
      <c r="A333" s="235"/>
      <c r="B333" s="348" t="s">
        <v>335</v>
      </c>
      <c r="C333" s="674"/>
      <c r="D333" s="355">
        <f>E333+G333</f>
        <v>81.2</v>
      </c>
      <c r="E333" s="168">
        <v>81.2</v>
      </c>
      <c r="F333" s="315">
        <v>70</v>
      </c>
      <c r="G333" s="168"/>
      <c r="H333" s="292">
        <f>I333+K333</f>
        <v>0</v>
      </c>
      <c r="I333" s="169"/>
      <c r="J333" s="292"/>
      <c r="K333" s="169"/>
      <c r="L333" s="170">
        <f>M333+O333</f>
        <v>81.2</v>
      </c>
      <c r="M333" s="170">
        <f t="shared" si="534"/>
        <v>81.2</v>
      </c>
      <c r="N333" s="293">
        <f t="shared" si="535"/>
        <v>70</v>
      </c>
      <c r="O333" s="170">
        <f t="shared" si="536"/>
        <v>0</v>
      </c>
      <c r="P333" s="367"/>
      <c r="Q333" s="2"/>
      <c r="R333" s="2"/>
    </row>
    <row r="334" spans="1:18" s="36" customFormat="1" x14ac:dyDescent="0.25">
      <c r="A334" s="376" t="s">
        <v>92</v>
      </c>
      <c r="B334" s="35" t="s">
        <v>66</v>
      </c>
      <c r="C334" s="515" t="s">
        <v>24</v>
      </c>
      <c r="D334" s="173">
        <f>E334+G334</f>
        <v>18.5</v>
      </c>
      <c r="E334" s="264">
        <f>E338+E336</f>
        <v>18.5</v>
      </c>
      <c r="F334" s="264">
        <f>F338+F336</f>
        <v>16.100000000000001</v>
      </c>
      <c r="G334" s="264">
        <f t="shared" ref="G334" si="537">SUM(G336:G338)</f>
        <v>0</v>
      </c>
      <c r="H334" s="174">
        <f>I334+K334</f>
        <v>0</v>
      </c>
      <c r="I334" s="265">
        <f>SUM(I336:I338)</f>
        <v>0</v>
      </c>
      <c r="J334" s="174">
        <f t="shared" ref="J334:K334" si="538">SUM(J336:J338)</f>
        <v>0</v>
      </c>
      <c r="K334" s="265">
        <f t="shared" si="538"/>
        <v>0</v>
      </c>
      <c r="L334" s="175">
        <f>M334+O334</f>
        <v>18.5</v>
      </c>
      <c r="M334" s="175">
        <f t="shared" ref="M334:O338" si="539">E334+I334</f>
        <v>18.5</v>
      </c>
      <c r="N334" s="266">
        <f t="shared" si="539"/>
        <v>16.100000000000001</v>
      </c>
      <c r="O334" s="175">
        <f t="shared" si="539"/>
        <v>0</v>
      </c>
      <c r="P334" s="367"/>
      <c r="Q334" s="2"/>
      <c r="R334" s="2"/>
    </row>
    <row r="335" spans="1:18" s="36" customFormat="1" x14ac:dyDescent="0.25">
      <c r="A335" s="232"/>
      <c r="B335" s="156" t="s">
        <v>185</v>
      </c>
      <c r="C335" s="516"/>
      <c r="D335" s="173"/>
      <c r="E335" s="264"/>
      <c r="F335" s="173"/>
      <c r="G335" s="264"/>
      <c r="H335" s="174"/>
      <c r="I335" s="265"/>
      <c r="J335" s="174"/>
      <c r="K335" s="265"/>
      <c r="L335" s="175"/>
      <c r="M335" s="175"/>
      <c r="N335" s="268"/>
      <c r="O335" s="175"/>
      <c r="P335" s="367"/>
      <c r="Q335" s="2"/>
      <c r="R335" s="2"/>
    </row>
    <row r="336" spans="1:18" s="36" customFormat="1" ht="51.75" x14ac:dyDescent="0.25">
      <c r="A336" s="232"/>
      <c r="B336" s="467" t="s">
        <v>546</v>
      </c>
      <c r="C336" s="516"/>
      <c r="D336" s="173">
        <f>E336+G336</f>
        <v>6.5</v>
      </c>
      <c r="E336" s="264">
        <v>6.5</v>
      </c>
      <c r="F336" s="173">
        <v>6.4</v>
      </c>
      <c r="G336" s="426"/>
      <c r="H336" s="174">
        <f>I336+K336</f>
        <v>0</v>
      </c>
      <c r="I336" s="265"/>
      <c r="J336" s="174"/>
      <c r="K336" s="265"/>
      <c r="L336" s="175">
        <f>M336+O336</f>
        <v>6.5</v>
      </c>
      <c r="M336" s="175">
        <f>E336+I336</f>
        <v>6.5</v>
      </c>
      <c r="N336" s="268">
        <f t="shared" ref="N336" si="540">F336+J336</f>
        <v>6.4</v>
      </c>
      <c r="O336" s="175">
        <f t="shared" ref="O336" si="541">G336+K336</f>
        <v>0</v>
      </c>
      <c r="P336" s="367"/>
      <c r="Q336" s="2"/>
      <c r="R336" s="2"/>
    </row>
    <row r="337" spans="1:22" s="36" customFormat="1" ht="25.5" x14ac:dyDescent="0.25">
      <c r="A337" s="232"/>
      <c r="B337" s="267" t="s">
        <v>311</v>
      </c>
      <c r="C337" s="516"/>
      <c r="D337" s="173">
        <f>E337+G337</f>
        <v>0</v>
      </c>
      <c r="E337" s="264"/>
      <c r="F337" s="173"/>
      <c r="G337" s="264"/>
      <c r="H337" s="174">
        <f>I337+K337</f>
        <v>0</v>
      </c>
      <c r="I337" s="265"/>
      <c r="J337" s="174"/>
      <c r="K337" s="265"/>
      <c r="L337" s="175">
        <f>M337+O337</f>
        <v>0</v>
      </c>
      <c r="M337" s="175">
        <f t="shared" si="539"/>
        <v>0</v>
      </c>
      <c r="N337" s="268">
        <f t="shared" si="539"/>
        <v>0</v>
      </c>
      <c r="O337" s="175">
        <f t="shared" si="539"/>
        <v>0</v>
      </c>
      <c r="P337" s="367"/>
      <c r="Q337" s="2"/>
      <c r="R337" s="2"/>
    </row>
    <row r="338" spans="1:22" s="36" customFormat="1" ht="25.5" customHeight="1" x14ac:dyDescent="0.25">
      <c r="A338" s="297"/>
      <c r="B338" s="261" t="s">
        <v>304</v>
      </c>
      <c r="C338" s="518"/>
      <c r="D338" s="168">
        <f>E338+G338</f>
        <v>12</v>
      </c>
      <c r="E338" s="315">
        <v>12</v>
      </c>
      <c r="F338" s="168">
        <v>9.6999999999999993</v>
      </c>
      <c r="G338" s="315"/>
      <c r="H338" s="169">
        <f>I338+K338</f>
        <v>0</v>
      </c>
      <c r="I338" s="292"/>
      <c r="J338" s="169"/>
      <c r="K338" s="292"/>
      <c r="L338" s="170">
        <f>M338+O338</f>
        <v>12</v>
      </c>
      <c r="M338" s="170">
        <f>E338+I338</f>
        <v>12</v>
      </c>
      <c r="N338" s="213">
        <f t="shared" si="539"/>
        <v>9.6999999999999993</v>
      </c>
      <c r="O338" s="170">
        <f t="shared" si="539"/>
        <v>0</v>
      </c>
      <c r="P338" s="367"/>
      <c r="Q338" s="2"/>
      <c r="R338" s="2"/>
    </row>
    <row r="339" spans="1:22" s="36" customFormat="1" hidden="1" x14ac:dyDescent="0.25">
      <c r="A339" s="39" t="s">
        <v>175</v>
      </c>
      <c r="B339" s="6" t="s">
        <v>159</v>
      </c>
      <c r="C339" s="505" t="s">
        <v>24</v>
      </c>
      <c r="D339" s="173">
        <f>E339+G339</f>
        <v>0</v>
      </c>
      <c r="E339" s="173"/>
      <c r="F339" s="264"/>
      <c r="G339" s="262"/>
      <c r="H339" s="174">
        <f>I339+K339</f>
        <v>0</v>
      </c>
      <c r="I339" s="263"/>
      <c r="J339" s="265"/>
      <c r="K339" s="174"/>
      <c r="L339" s="175">
        <f>M339+O339</f>
        <v>0</v>
      </c>
      <c r="M339" s="175">
        <f t="shared" ref="M339" si="542">E339+I339</f>
        <v>0</v>
      </c>
      <c r="N339" s="175">
        <f t="shared" ref="N339" si="543">F339+J339</f>
        <v>0</v>
      </c>
      <c r="O339" s="175">
        <f t="shared" ref="O339" si="544">G339+K339</f>
        <v>0</v>
      </c>
      <c r="P339" s="367"/>
      <c r="Q339" s="2"/>
      <c r="R339" s="2"/>
    </row>
    <row r="340" spans="1:22" s="36" customFormat="1" ht="26.25" hidden="1" x14ac:dyDescent="0.25">
      <c r="A340" s="235"/>
      <c r="B340" s="427" t="s">
        <v>354</v>
      </c>
      <c r="C340" s="428"/>
      <c r="D340" s="207"/>
      <c r="E340" s="168"/>
      <c r="F340" s="315"/>
      <c r="G340" s="207"/>
      <c r="H340" s="169"/>
      <c r="I340" s="208"/>
      <c r="J340" s="292"/>
      <c r="K340" s="169"/>
      <c r="L340" s="293"/>
      <c r="M340" s="170"/>
      <c r="N340" s="293"/>
      <c r="O340" s="170"/>
      <c r="P340" s="367"/>
      <c r="Q340" s="231"/>
      <c r="R340" s="231"/>
      <c r="S340" s="438"/>
      <c r="T340" s="438"/>
      <c r="U340" s="438"/>
      <c r="V340" s="438"/>
    </row>
    <row r="341" spans="1:22" s="36" customFormat="1" x14ac:dyDescent="0.25">
      <c r="A341" s="376" t="s">
        <v>176</v>
      </c>
      <c r="B341" s="29" t="s">
        <v>356</v>
      </c>
      <c r="C341" s="452" t="s">
        <v>24</v>
      </c>
      <c r="D341" s="165">
        <f>E341+G341</f>
        <v>2.2000000000000002</v>
      </c>
      <c r="E341" s="165">
        <v>2.2000000000000002</v>
      </c>
      <c r="F341" s="219">
        <v>2.2000000000000002</v>
      </c>
      <c r="G341" s="205"/>
      <c r="H341" s="166">
        <f>I341+K341</f>
        <v>0</v>
      </c>
      <c r="I341" s="206"/>
      <c r="J341" s="220"/>
      <c r="K341" s="166"/>
      <c r="L341" s="167">
        <f>M341+O341</f>
        <v>2.2000000000000002</v>
      </c>
      <c r="M341" s="167">
        <f t="shared" ref="M341" si="545">E341+I341</f>
        <v>2.2000000000000002</v>
      </c>
      <c r="N341" s="167">
        <f t="shared" ref="N341" si="546">F341+J341</f>
        <v>2.2000000000000002</v>
      </c>
      <c r="O341" s="167">
        <f t="shared" ref="O341" si="547">G341+K341</f>
        <v>0</v>
      </c>
      <c r="P341" s="367"/>
      <c r="Q341" s="2"/>
      <c r="R341" s="2"/>
    </row>
    <row r="342" spans="1:22" s="36" customFormat="1" ht="51.75" x14ac:dyDescent="0.25">
      <c r="A342" s="297"/>
      <c r="B342" s="183" t="s">
        <v>546</v>
      </c>
      <c r="C342" s="453"/>
      <c r="D342" s="207"/>
      <c r="E342" s="168"/>
      <c r="F342" s="315"/>
      <c r="G342" s="207"/>
      <c r="H342" s="169"/>
      <c r="I342" s="208"/>
      <c r="J342" s="292"/>
      <c r="K342" s="169"/>
      <c r="L342" s="293"/>
      <c r="M342" s="170"/>
      <c r="N342" s="293"/>
      <c r="O342" s="170"/>
      <c r="P342" s="367"/>
      <c r="Q342" s="231"/>
      <c r="R342" s="231"/>
      <c r="S342" s="438"/>
      <c r="T342" s="438"/>
      <c r="U342" s="438"/>
      <c r="V342" s="438"/>
    </row>
    <row r="343" spans="1:22" ht="15.75" customHeight="1" x14ac:dyDescent="0.25">
      <c r="A343" s="522" t="s">
        <v>93</v>
      </c>
      <c r="B343" s="82" t="s">
        <v>172</v>
      </c>
      <c r="C343" s="472"/>
      <c r="D343" s="21">
        <f t="shared" ref="D343:K343" si="548">D334+D324+D328+D330+D339+D341</f>
        <v>580.30000000000007</v>
      </c>
      <c r="E343" s="21">
        <f t="shared" si="548"/>
        <v>155.30000000000001</v>
      </c>
      <c r="F343" s="21">
        <f t="shared" si="548"/>
        <v>133.69999999999999</v>
      </c>
      <c r="G343" s="21">
        <f t="shared" si="548"/>
        <v>425</v>
      </c>
      <c r="H343" s="21">
        <f t="shared" si="548"/>
        <v>0</v>
      </c>
      <c r="I343" s="21">
        <f t="shared" si="548"/>
        <v>0</v>
      </c>
      <c r="J343" s="21">
        <f t="shared" si="548"/>
        <v>0</v>
      </c>
      <c r="K343" s="21">
        <f t="shared" si="548"/>
        <v>0</v>
      </c>
      <c r="L343" s="21">
        <f t="shared" ref="L343" si="549">M343+O343</f>
        <v>580.29999999999995</v>
      </c>
      <c r="M343" s="21">
        <f>M334+M324+M328+M330+M339+M341</f>
        <v>155.30000000000001</v>
      </c>
      <c r="N343" s="21">
        <f>N334+N324+N328+N330+N339+N341</f>
        <v>133.69999999999999</v>
      </c>
      <c r="O343" s="21">
        <f>O334+O324+O328+O330+O339+O341</f>
        <v>425</v>
      </c>
      <c r="P343" s="368"/>
      <c r="Q343" s="231"/>
      <c r="R343" s="231"/>
      <c r="S343" s="231"/>
      <c r="T343" s="231"/>
      <c r="U343" s="231"/>
      <c r="V343" s="231"/>
    </row>
    <row r="344" spans="1:22" x14ac:dyDescent="0.25">
      <c r="A344" s="522" t="s">
        <v>94</v>
      </c>
      <c r="B344" s="528" t="s">
        <v>164</v>
      </c>
      <c r="C344" s="371"/>
      <c r="D344" s="27">
        <f>D347+D348+D349+D350+D352+D351+D353+D354+D355+D356+D357+D360+D361+D346+D358+D359</f>
        <v>10423.5</v>
      </c>
      <c r="E344" s="21">
        <f t="shared" ref="E344:O344" si="550">E347+E348+E349+E350+E352+E351+E353+E354+E355+E356+E357+E360+E361+E346+E358+E359</f>
        <v>3099.5</v>
      </c>
      <c r="F344" s="21">
        <f>F347+F348+F349+F350+F352+F351+F353+F354+F355+F356+F357+F360+F361+F346+F358+F359</f>
        <v>609.4</v>
      </c>
      <c r="G344" s="21">
        <f t="shared" si="550"/>
        <v>7324</v>
      </c>
      <c r="H344" s="21">
        <f t="shared" si="550"/>
        <v>662.7</v>
      </c>
      <c r="I344" s="21">
        <f t="shared" si="550"/>
        <v>35.799999999999997</v>
      </c>
      <c r="J344" s="21">
        <f t="shared" si="550"/>
        <v>10.5</v>
      </c>
      <c r="K344" s="21">
        <f t="shared" si="550"/>
        <v>626.90000000000009</v>
      </c>
      <c r="L344" s="21">
        <f t="shared" si="550"/>
        <v>11086.2</v>
      </c>
      <c r="M344" s="21">
        <f t="shared" si="550"/>
        <v>3135.3</v>
      </c>
      <c r="N344" s="21">
        <f t="shared" si="550"/>
        <v>619.9</v>
      </c>
      <c r="O344" s="21">
        <f t="shared" si="550"/>
        <v>7950.9</v>
      </c>
      <c r="P344" s="368">
        <f t="shared" ref="P344:U344" si="551">P347+P348+P349+P350+P352+P351+P353+P354+P355+P356+P357+P360+P361</f>
        <v>0</v>
      </c>
      <c r="Q344" s="368">
        <f t="shared" si="551"/>
        <v>0</v>
      </c>
      <c r="R344" s="368">
        <f t="shared" si="551"/>
        <v>0</v>
      </c>
      <c r="S344" s="368">
        <f t="shared" si="551"/>
        <v>0</v>
      </c>
      <c r="T344" s="368">
        <f t="shared" si="551"/>
        <v>0</v>
      </c>
      <c r="U344" s="368">
        <f t="shared" si="551"/>
        <v>0</v>
      </c>
      <c r="V344" s="231"/>
    </row>
    <row r="345" spans="1:22" x14ac:dyDescent="0.25">
      <c r="A345" s="526"/>
      <c r="B345" s="523" t="s">
        <v>193</v>
      </c>
      <c r="C345" s="473"/>
      <c r="D345" s="310"/>
      <c r="E345" s="222"/>
      <c r="F345" s="222"/>
      <c r="G345" s="222"/>
      <c r="H345" s="223"/>
      <c r="I345" s="223"/>
      <c r="J345" s="223"/>
      <c r="K345" s="223"/>
      <c r="L345" s="490"/>
      <c r="M345" s="490"/>
      <c r="N345" s="490"/>
      <c r="O345" s="490"/>
      <c r="P345" s="370"/>
      <c r="Q345" s="321"/>
      <c r="R345" s="321"/>
    </row>
    <row r="346" spans="1:22" ht="26.25" hidden="1" x14ac:dyDescent="0.25">
      <c r="A346" s="526"/>
      <c r="B346" s="524" t="s">
        <v>303</v>
      </c>
      <c r="C346" s="473"/>
      <c r="D346" s="311">
        <f t="shared" ref="D346" si="552">E346+G346</f>
        <v>0</v>
      </c>
      <c r="E346" s="224">
        <f>E107+E119+E124+E137+E146+E155+E180+E201</f>
        <v>0</v>
      </c>
      <c r="F346" s="224">
        <f>F107+F119+F124+F137+F146+F155+F180+F201</f>
        <v>0</v>
      </c>
      <c r="G346" s="224"/>
      <c r="H346" s="225">
        <f t="shared" ref="H346:H349" si="553">I346+K346</f>
        <v>0</v>
      </c>
      <c r="I346" s="223">
        <f>I107+I119+I124+I137+I146+I155+I180+I201</f>
        <v>0</v>
      </c>
      <c r="J346" s="223">
        <f>J107+J119+J124+J137+J146+J155+J180+J201</f>
        <v>0</v>
      </c>
      <c r="K346" s="223"/>
      <c r="L346" s="490">
        <f>M346</f>
        <v>0</v>
      </c>
      <c r="M346" s="490">
        <f>M107+M119+M124+M137+M146+M180+M201+M155</f>
        <v>0</v>
      </c>
      <c r="N346" s="490">
        <f>N107+N119+N124+N137+N146+N180+N201+N155</f>
        <v>0</v>
      </c>
      <c r="O346" s="490"/>
      <c r="P346" s="370"/>
      <c r="Q346" s="321"/>
      <c r="R346" s="321"/>
    </row>
    <row r="347" spans="1:22" ht="25.5" x14ac:dyDescent="0.25">
      <c r="A347" s="526"/>
      <c r="B347" s="525" t="s">
        <v>510</v>
      </c>
      <c r="C347" s="473"/>
      <c r="D347" s="311">
        <f>E347+G347</f>
        <v>1354</v>
      </c>
      <c r="E347" s="224">
        <f>E28+E95+E109+E268</f>
        <v>0</v>
      </c>
      <c r="F347" s="224">
        <f>F28+F95+F109+F268</f>
        <v>0</v>
      </c>
      <c r="G347" s="224">
        <v>1354</v>
      </c>
      <c r="H347" s="225">
        <f t="shared" si="553"/>
        <v>0</v>
      </c>
      <c r="I347" s="223">
        <f>I28+I95+I109+I268</f>
        <v>0</v>
      </c>
      <c r="J347" s="223">
        <f>J28+J95+J109+J268</f>
        <v>0</v>
      </c>
      <c r="K347" s="223">
        <f>K28+K95+K109+K268</f>
        <v>0</v>
      </c>
      <c r="L347" s="491">
        <f t="shared" ref="L347:L349" si="554">M347+O347</f>
        <v>1354</v>
      </c>
      <c r="M347" s="491">
        <f>M28+M95+M109+M268</f>
        <v>0</v>
      </c>
      <c r="N347" s="491">
        <f>N28+N95+N109+N268</f>
        <v>0</v>
      </c>
      <c r="O347" s="491">
        <f>O28+O95+O109+O268</f>
        <v>1354</v>
      </c>
      <c r="P347" s="322"/>
      <c r="Q347" s="322"/>
      <c r="R347" s="322"/>
    </row>
    <row r="348" spans="1:22" ht="38.25" customHeight="1" x14ac:dyDescent="0.25">
      <c r="A348" s="526"/>
      <c r="B348" s="525" t="s">
        <v>271</v>
      </c>
      <c r="C348" s="473"/>
      <c r="D348" s="311">
        <f>D82+D83+D32</f>
        <v>4258.7</v>
      </c>
      <c r="E348" s="311">
        <f t="shared" ref="E348:G348" si="555">E82+E83+E32</f>
        <v>584.4</v>
      </c>
      <c r="F348" s="311">
        <f t="shared" si="555"/>
        <v>0</v>
      </c>
      <c r="G348" s="311">
        <f t="shared" si="555"/>
        <v>3674.3</v>
      </c>
      <c r="H348" s="225">
        <f t="shared" si="553"/>
        <v>546.20000000000005</v>
      </c>
      <c r="I348" s="567">
        <f>I32+I82+I83</f>
        <v>0</v>
      </c>
      <c r="J348" s="223">
        <f t="shared" ref="J348:K348" si="556">J32+J82+J83</f>
        <v>0</v>
      </c>
      <c r="K348" s="567">
        <f t="shared" si="556"/>
        <v>546.20000000000005</v>
      </c>
      <c r="L348" s="491">
        <f t="shared" si="554"/>
        <v>4804.8999999999996</v>
      </c>
      <c r="M348" s="491">
        <f>M32+M82+M83</f>
        <v>584.4</v>
      </c>
      <c r="N348" s="491">
        <f t="shared" ref="N348:O348" si="557">N32+N82+N83</f>
        <v>0</v>
      </c>
      <c r="O348" s="491">
        <f t="shared" si="557"/>
        <v>4220.5</v>
      </c>
      <c r="P348" s="323"/>
      <c r="Q348" s="231"/>
      <c r="R348" s="231"/>
    </row>
    <row r="349" spans="1:22" ht="37.5" customHeight="1" x14ac:dyDescent="0.25">
      <c r="A349" s="526"/>
      <c r="B349" s="524" t="s">
        <v>357</v>
      </c>
      <c r="C349" s="473"/>
      <c r="D349" s="311">
        <f>E349+G349</f>
        <v>908.59999999999991</v>
      </c>
      <c r="E349" s="311">
        <f>E84+E85+E86+E265</f>
        <v>424.3</v>
      </c>
      <c r="F349" s="311">
        <f t="shared" ref="F349:G349" si="558">F84+F85+F86+F265</f>
        <v>3.0999999999999996</v>
      </c>
      <c r="G349" s="311">
        <f t="shared" si="558"/>
        <v>484.29999999999995</v>
      </c>
      <c r="H349" s="225">
        <f t="shared" si="553"/>
        <v>0</v>
      </c>
      <c r="I349" s="223">
        <f>I84+I85+I86+I265</f>
        <v>0</v>
      </c>
      <c r="J349" s="223">
        <f t="shared" ref="J349:K349" si="559">J84+J85+J86+J265</f>
        <v>0</v>
      </c>
      <c r="K349" s="223">
        <f t="shared" si="559"/>
        <v>0</v>
      </c>
      <c r="L349" s="491">
        <f t="shared" si="554"/>
        <v>908.59999999999991</v>
      </c>
      <c r="M349" s="491">
        <f>M84+M85+M86+M265</f>
        <v>424.3</v>
      </c>
      <c r="N349" s="491">
        <f t="shared" ref="N349:O349" si="560">N84+N85+N86+N265</f>
        <v>3.0999999999999996</v>
      </c>
      <c r="O349" s="491">
        <f t="shared" si="560"/>
        <v>484.29999999999995</v>
      </c>
      <c r="P349" s="491">
        <f t="shared" ref="P349:U349" si="561">P85+P86+P265</f>
        <v>0</v>
      </c>
      <c r="Q349" s="491">
        <f t="shared" si="561"/>
        <v>0</v>
      </c>
      <c r="R349" s="491">
        <f t="shared" si="561"/>
        <v>0</v>
      </c>
      <c r="S349" s="491">
        <f t="shared" si="561"/>
        <v>0</v>
      </c>
      <c r="T349" s="491">
        <f t="shared" si="561"/>
        <v>0</v>
      </c>
      <c r="U349" s="491">
        <f t="shared" si="561"/>
        <v>0</v>
      </c>
    </row>
    <row r="350" spans="1:22" ht="23.25" customHeight="1" x14ac:dyDescent="0.25">
      <c r="A350" s="526"/>
      <c r="B350" s="524" t="s">
        <v>375</v>
      </c>
      <c r="C350" s="473"/>
      <c r="D350" s="311">
        <f>E350+G350</f>
        <v>457.7</v>
      </c>
      <c r="E350" s="311">
        <f>E250</f>
        <v>457.7</v>
      </c>
      <c r="F350" s="311">
        <f>F250</f>
        <v>390</v>
      </c>
      <c r="G350" s="311">
        <f>G250</f>
        <v>0</v>
      </c>
      <c r="H350" s="225">
        <f>I350+K350</f>
        <v>0</v>
      </c>
      <c r="I350" s="223">
        <f>I250</f>
        <v>0</v>
      </c>
      <c r="J350" s="223">
        <f>J250</f>
        <v>0</v>
      </c>
      <c r="K350" s="223">
        <f>K250</f>
        <v>0</v>
      </c>
      <c r="L350" s="491">
        <f>M350+O350</f>
        <v>457.7</v>
      </c>
      <c r="M350" s="491">
        <f>M250</f>
        <v>457.7</v>
      </c>
      <c r="N350" s="491">
        <f>N250</f>
        <v>390</v>
      </c>
      <c r="O350" s="491">
        <f>O250</f>
        <v>0</v>
      </c>
      <c r="P350" s="323"/>
      <c r="Q350" s="323"/>
      <c r="R350" s="323"/>
    </row>
    <row r="351" spans="1:22" ht="26.25" customHeight="1" x14ac:dyDescent="0.25">
      <c r="A351" s="526"/>
      <c r="B351" s="524" t="s">
        <v>566</v>
      </c>
      <c r="C351" s="473"/>
      <c r="D351" s="311">
        <f>E351+G351</f>
        <v>0</v>
      </c>
      <c r="E351" s="311">
        <f>E108</f>
        <v>0</v>
      </c>
      <c r="F351" s="311">
        <f t="shared" ref="F351:G351" si="562">F108</f>
        <v>0</v>
      </c>
      <c r="G351" s="311">
        <f t="shared" si="562"/>
        <v>0</v>
      </c>
      <c r="H351" s="225">
        <f>I351+K351</f>
        <v>50.7</v>
      </c>
      <c r="I351" s="223">
        <f>I108</f>
        <v>0</v>
      </c>
      <c r="J351" s="223">
        <f t="shared" ref="J351:K351" si="563">J108</f>
        <v>0</v>
      </c>
      <c r="K351" s="223">
        <f t="shared" si="563"/>
        <v>50.7</v>
      </c>
      <c r="L351" s="491">
        <f>M351+O351</f>
        <v>50.7</v>
      </c>
      <c r="M351" s="491">
        <f>M108</f>
        <v>0</v>
      </c>
      <c r="N351" s="491">
        <f t="shared" ref="N351:O351" si="564">N108</f>
        <v>0</v>
      </c>
      <c r="O351" s="491">
        <f t="shared" si="564"/>
        <v>50.7</v>
      </c>
      <c r="P351" s="323"/>
      <c r="Q351" s="231"/>
      <c r="R351" s="231"/>
    </row>
    <row r="352" spans="1:22" ht="26.25" x14ac:dyDescent="0.25">
      <c r="A352" s="526"/>
      <c r="B352" s="524" t="s">
        <v>304</v>
      </c>
      <c r="C352" s="473"/>
      <c r="D352" s="298">
        <f t="shared" ref="D352:D361" si="565">E352+G352</f>
        <v>12</v>
      </c>
      <c r="E352" s="311">
        <f>E338</f>
        <v>12</v>
      </c>
      <c r="F352" s="311">
        <f t="shared" ref="F352:G352" si="566">F338</f>
        <v>9.6999999999999993</v>
      </c>
      <c r="G352" s="311">
        <f t="shared" si="566"/>
        <v>0</v>
      </c>
      <c r="H352" s="320">
        <f t="shared" ref="H352:H356" si="567">I352+K352</f>
        <v>0</v>
      </c>
      <c r="I352" s="225">
        <f>I338</f>
        <v>0</v>
      </c>
      <c r="J352" s="225">
        <f t="shared" ref="J352:K352" si="568">J338</f>
        <v>0</v>
      </c>
      <c r="K352" s="225">
        <f t="shared" si="568"/>
        <v>0</v>
      </c>
      <c r="L352" s="491">
        <f t="shared" ref="L352:L356" si="569">M352+O352</f>
        <v>12</v>
      </c>
      <c r="M352" s="491">
        <f>M338</f>
        <v>12</v>
      </c>
      <c r="N352" s="491">
        <f t="shared" ref="N352:U352" si="570">N338</f>
        <v>9.6999999999999993</v>
      </c>
      <c r="O352" s="491">
        <f t="shared" si="570"/>
        <v>0</v>
      </c>
      <c r="P352" s="491">
        <f t="shared" si="570"/>
        <v>0</v>
      </c>
      <c r="Q352" s="491">
        <f t="shared" si="570"/>
        <v>0</v>
      </c>
      <c r="R352" s="491">
        <f t="shared" si="570"/>
        <v>0</v>
      </c>
      <c r="S352" s="491">
        <f t="shared" si="570"/>
        <v>0</v>
      </c>
      <c r="T352" s="491">
        <f t="shared" si="570"/>
        <v>0</v>
      </c>
      <c r="U352" s="491">
        <f t="shared" si="570"/>
        <v>0</v>
      </c>
    </row>
    <row r="353" spans="1:19" ht="39" x14ac:dyDescent="0.25">
      <c r="A353" s="526"/>
      <c r="B353" s="524" t="s">
        <v>386</v>
      </c>
      <c r="C353" s="473"/>
      <c r="D353" s="298">
        <f t="shared" si="565"/>
        <v>36.9</v>
      </c>
      <c r="E353" s="311">
        <f>E116+E121+E126+E130+E134+E139+E143+E148+E152+E157+E161+E165+E169+E173+E177+E182+E186+E190+E194+E198+E203+E207+E211+E215+E219+E223+E227+E231+E235+E236+E238+E242+E246+E253</f>
        <v>36.9</v>
      </c>
      <c r="F353" s="311">
        <f t="shared" ref="F353:G353" si="571">F116+F121+F126+F130+F134+F139+F143+F148+F152+F157+F161+F165+F169+F173+F177+F182+F186+F190+F194+F198+F203+F207+F211+F215+F219+F223+F227+F231+F235+F236+F238+F242+F246+F253</f>
        <v>36.299999999999997</v>
      </c>
      <c r="G353" s="311">
        <f t="shared" si="571"/>
        <v>0</v>
      </c>
      <c r="H353" s="320">
        <f t="shared" si="567"/>
        <v>0</v>
      </c>
      <c r="I353" s="225">
        <f>I116+I121+I126+I130+I134+I139+I143+I148+I152+I157+I161+I165+I169+I173+I177+I182+I186+I190+I194+I198+I203+I207+I211+I215+I219+I223+I227+I231+I235+I236+I238+I242+I246+I253</f>
        <v>0</v>
      </c>
      <c r="J353" s="225">
        <f t="shared" ref="J353:K353" si="572">J116+J121+J126+J130+J134+J139+J143+J148+J152+J157+J161+J165+J169+J173+J177+J182+J186+J190+J194+J198+J203+J207+J211+J215+J219+J223+J227+J231+J235+J236+J238+J242+J246+J253</f>
        <v>-0.2</v>
      </c>
      <c r="K353" s="225">
        <f t="shared" si="572"/>
        <v>0</v>
      </c>
      <c r="L353" s="491">
        <f t="shared" si="569"/>
        <v>36.9</v>
      </c>
      <c r="M353" s="491">
        <f>M116+M121+M126+M130+M134+M139+M143+M148+M152+M157+M161+M165+M169+M173+M177+M182+M186+M190+M194+M198+M203+M207+M211+M215+M219+M223+M227+M231+M235+M236+M238+M242+M246+M253</f>
        <v>36.9</v>
      </c>
      <c r="N353" s="491">
        <f t="shared" ref="N353:O353" si="573">N116+N121+N126+N130+N134+N139+N143+N148+N152+N157+N161+N165+N169+N173+N177+N182+N186+N190+N194+N198+N203+N207+N211+N215+N219+N223+N227+N231+N235+N236+N238+N242+N246+N253</f>
        <v>36.1</v>
      </c>
      <c r="O353" s="491">
        <f t="shared" si="573"/>
        <v>0</v>
      </c>
      <c r="P353" s="323"/>
      <c r="Q353" s="323"/>
      <c r="R353" s="323"/>
    </row>
    <row r="354" spans="1:19" ht="52.5" customHeight="1" x14ac:dyDescent="0.25">
      <c r="A354" s="526"/>
      <c r="B354" s="524" t="s">
        <v>546</v>
      </c>
      <c r="C354" s="473"/>
      <c r="D354" s="298">
        <f t="shared" si="565"/>
        <v>54.8</v>
      </c>
      <c r="E354" s="311">
        <f>E29+E33+E37+E41+E46+E50+E54+E58+E62+E66+E70+E74+E98+E115+E120+E125+E129+E133+E138+E142+E147+E151+E156+E160+E164+E168+E172+E176+E181+E185+E189+E193+E197+E202+E206+E210+E214+E218+E222+E226+E230+E234+E240+E244+E252+E269+E273+E277+E281+E287+E285+E291+E295+E299+E304+E308+E312+E316+E320+E328+E332+E336+E339+E341</f>
        <v>54.8</v>
      </c>
      <c r="F354" s="311">
        <f>F29+F33+F37+F41+F46+F50+F54+F58+F62+F66+F70+F74+F98+F115+F120+F125+F129+F133+F138+F142+F147+F151+F156+F160+F164+F168+F172+F176+F181+F185+F189+F193+F197+F202+F206+F210+F214+F218+F222+F226+F230+F234+F240+F244+F252+F269+F273+F277+F281+F287+F285+F291+F295+F299+F304+F308+F312+F316+F320+F328+F332+F336+F339+F341</f>
        <v>54.000000000000007</v>
      </c>
      <c r="G354" s="311">
        <f>G29+G33+G37+G41+G46+G50+G54+G58+G62+G66+G70+G74+G98+G115+G120+G125+G129+G133+G138+G142+G147+G151+G156+G160+G164+G168+G172+G176+G181+G185+G189+G193+G197+G202+G206+G210+G214+G218+G222+G226+G230+G234+G240+G244+G252+G269+G273+G277+G281+G287+G285+G291+G295+G299+G304+G308+G312+G316+G320+G328+G332+G336+G339+G341</f>
        <v>0</v>
      </c>
      <c r="H354" s="320">
        <f t="shared" si="567"/>
        <v>0</v>
      </c>
      <c r="I354" s="320">
        <f>I29+I33+I37+I41+I46+I50+I54+I58+I62+I66+I70+I74+I98+I115+I120+I125+I129+I133+I138+I142+I147+I151+I156+I160+I164+I168+I172+I176+I181+I185+I189+I193+I197+I202+I206+I210+I214+I218+I222+I226+I230+I234+I240+I244+I252+I269+I273+I277+I281+I287+I285+I291+I295+I299+I304+I308+I312+I316+I320+I328+I332+I336+I339+I341</f>
        <v>0</v>
      </c>
      <c r="J354" s="320">
        <f>J29+J33+J37+J41+J46+J50+J54+J58+J62+J66+J70+J74+J98+J115+J120+J125+J129+J133+J138+J142+J147+J151+J156+J160+J164+J168+J172+J176+J181+J185+J189+J193+J197+J202+J206+J210+J214+J218+J222+J226+J230+J234+J240+J244+J252+J269+J273+J277+J281+J287+J285+J291+J295+J299+J304+J308+J312+J316+J320+J328+J332+J336+J339+J341</f>
        <v>0</v>
      </c>
      <c r="K354" s="320">
        <f>K29+K33+K37+K41+K46+K50+K54+K58+K62+K66+K70+K74+K98+K115+K120+K125+K129+K133+K138+K142+K147+K151+K156+K160+K164+K168+K172+K176+K181+K185+K189+K193+K197+K202+K206+K210+K214+K218+K222+K226+K230+K234+K240+K244+K252+K269+K273+K277+K281+K287+K285+K291+K295+K299+K304+K308+K312+K316+K320+K328+K332+K336+K339+K341</f>
        <v>0</v>
      </c>
      <c r="L354" s="491">
        <f t="shared" si="569"/>
        <v>54.8</v>
      </c>
      <c r="M354" s="491">
        <f>M29+M33+M37+M41+M46+M50+M54+M58+M62+M66+M70+M74+M98+M115+M120+M125+M129+M133+M138+M142+M147+M151+M156+M160+M164+M168+M172+M176+M181+M185+M189+M193+M197+M202+M206+M210+M214+M218+M222+M226+M230+M234+M240+M244+M252+M269+M273+M277+M281+M287+M285+M291+M295+M299+M304+M308+M312+M316+M320+M328+M332+M336+M339+M341</f>
        <v>54.8</v>
      </c>
      <c r="N354" s="491">
        <f>N29+N33+N37+N41+N46+N50+N54+N58+N62+N66+N70+N74+N98+N115+N120+N125+N129+N133+N138+N142+N147+N151+N156+N160+N164+N168+N172+N176+N181+N185+N189+N193+N197+N202+N206+N210+N214+N218+N222+N226+N230+N234+N240+N244+N252+N269+N273+N277+N281+N287+N285+N291+N295+N299+N304+N308+N312+N316+N320+N328+N332+N336+N339+N341</f>
        <v>54.000000000000007</v>
      </c>
      <c r="O354" s="491">
        <f>P354+R354</f>
        <v>0</v>
      </c>
      <c r="P354" s="323"/>
      <c r="Q354" s="323"/>
      <c r="R354" s="323"/>
    </row>
    <row r="355" spans="1:19" ht="39" customHeight="1" x14ac:dyDescent="0.25">
      <c r="A355" s="526"/>
      <c r="B355" s="524" t="s">
        <v>562</v>
      </c>
      <c r="C355" s="473"/>
      <c r="D355" s="298">
        <f t="shared" ref="D355" si="574">E355+G355</f>
        <v>0</v>
      </c>
      <c r="E355" s="311">
        <f>E106</f>
        <v>0</v>
      </c>
      <c r="F355" s="311">
        <f t="shared" ref="F355:G355" si="575">F106</f>
        <v>0</v>
      </c>
      <c r="G355" s="311">
        <f t="shared" si="575"/>
        <v>0</v>
      </c>
      <c r="H355" s="320">
        <f t="shared" si="567"/>
        <v>35.799999999999997</v>
      </c>
      <c r="I355" s="320">
        <f>I106</f>
        <v>35.799999999999997</v>
      </c>
      <c r="J355" s="320">
        <f t="shared" ref="J355:K355" si="576">J106</f>
        <v>10.7</v>
      </c>
      <c r="K355" s="320">
        <f t="shared" si="576"/>
        <v>0</v>
      </c>
      <c r="L355" s="491">
        <f t="shared" si="569"/>
        <v>35.799999999999997</v>
      </c>
      <c r="M355" s="491">
        <f>M106</f>
        <v>35.799999999999997</v>
      </c>
      <c r="N355" s="491">
        <f t="shared" ref="N355:O355" si="577">N106</f>
        <v>10.7</v>
      </c>
      <c r="O355" s="491">
        <f t="shared" si="577"/>
        <v>0</v>
      </c>
      <c r="P355" s="2"/>
    </row>
    <row r="356" spans="1:19" hidden="1" x14ac:dyDescent="0.25">
      <c r="A356" s="526"/>
      <c r="B356" s="524" t="s">
        <v>342</v>
      </c>
      <c r="C356" s="473"/>
      <c r="D356" s="298">
        <f t="shared" si="565"/>
        <v>0</v>
      </c>
      <c r="E356" s="311">
        <f>E112</f>
        <v>0</v>
      </c>
      <c r="F356" s="311">
        <f>F112</f>
        <v>0</v>
      </c>
      <c r="G356" s="311">
        <f>G112</f>
        <v>0</v>
      </c>
      <c r="H356" s="320">
        <f t="shared" si="567"/>
        <v>0</v>
      </c>
      <c r="I356" s="320">
        <f>I112</f>
        <v>0</v>
      </c>
      <c r="J356" s="320">
        <f>J112</f>
        <v>0</v>
      </c>
      <c r="K356" s="320">
        <f>K112</f>
        <v>0</v>
      </c>
      <c r="L356" s="491">
        <f t="shared" si="569"/>
        <v>0</v>
      </c>
      <c r="M356" s="491">
        <f>M112</f>
        <v>0</v>
      </c>
      <c r="N356" s="491">
        <f>N112</f>
        <v>0</v>
      </c>
      <c r="O356" s="491">
        <f>O112</f>
        <v>0</v>
      </c>
      <c r="P356" s="2"/>
    </row>
    <row r="357" spans="1:19" ht="33" customHeight="1" x14ac:dyDescent="0.25">
      <c r="A357" s="526"/>
      <c r="B357" s="559" t="s">
        <v>537</v>
      </c>
      <c r="C357" s="473"/>
      <c r="D357" s="298">
        <f t="shared" ref="D357:D358" si="578">E357+G357</f>
        <v>24.7</v>
      </c>
      <c r="E357" s="311">
        <f>E31</f>
        <v>24.7</v>
      </c>
      <c r="F357" s="311">
        <f t="shared" ref="F357:G357" si="579">F31</f>
        <v>24.3</v>
      </c>
      <c r="G357" s="311">
        <f t="shared" si="579"/>
        <v>0</v>
      </c>
      <c r="H357" s="320">
        <f t="shared" ref="H357:H359" si="580">I357+K357</f>
        <v>0</v>
      </c>
      <c r="I357" s="320">
        <f>I31</f>
        <v>0</v>
      </c>
      <c r="J357" s="320">
        <f t="shared" ref="J357:K357" si="581">J31</f>
        <v>0</v>
      </c>
      <c r="K357" s="320">
        <f t="shared" si="581"/>
        <v>0</v>
      </c>
      <c r="L357" s="491">
        <f t="shared" ref="L357:L359" si="582">M357+O357</f>
        <v>24.7</v>
      </c>
      <c r="M357" s="491">
        <f>M31</f>
        <v>24.7</v>
      </c>
      <c r="N357" s="491">
        <f t="shared" ref="N357:O357" si="583">N31</f>
        <v>24.3</v>
      </c>
      <c r="O357" s="491">
        <f t="shared" si="583"/>
        <v>0</v>
      </c>
      <c r="P357" s="2"/>
    </row>
    <row r="358" spans="1:19" ht="25.5" hidden="1" x14ac:dyDescent="0.25">
      <c r="A358" s="526"/>
      <c r="B358" s="525" t="s">
        <v>358</v>
      </c>
      <c r="C358" s="473"/>
      <c r="D358" s="298">
        <f t="shared" si="578"/>
        <v>0</v>
      </c>
      <c r="E358" s="311"/>
      <c r="F358" s="311"/>
      <c r="G358" s="311"/>
      <c r="H358" s="320">
        <f t="shared" si="580"/>
        <v>0</v>
      </c>
      <c r="I358" s="320"/>
      <c r="J358" s="320"/>
      <c r="K358" s="320"/>
      <c r="L358" s="491">
        <f t="shared" si="582"/>
        <v>0</v>
      </c>
      <c r="M358" s="491"/>
      <c r="N358" s="491"/>
      <c r="O358" s="491"/>
      <c r="P358" s="2"/>
    </row>
    <row r="359" spans="1:19" ht="25.5" x14ac:dyDescent="0.25">
      <c r="A359" s="526"/>
      <c r="B359" s="525" t="s">
        <v>565</v>
      </c>
      <c r="C359" s="473"/>
      <c r="D359" s="298">
        <f t="shared" ref="D359" si="584">E359+G359</f>
        <v>0</v>
      </c>
      <c r="E359" s="311">
        <f>E267</f>
        <v>0</v>
      </c>
      <c r="F359" s="311">
        <f t="shared" ref="F359:G359" si="585">F267</f>
        <v>0</v>
      </c>
      <c r="G359" s="311">
        <f t="shared" si="585"/>
        <v>0</v>
      </c>
      <c r="H359" s="320">
        <f t="shared" si="580"/>
        <v>30</v>
      </c>
      <c r="I359" s="320">
        <f>I267</f>
        <v>0</v>
      </c>
      <c r="J359" s="320">
        <f t="shared" ref="J359:K359" si="586">J267</f>
        <v>0</v>
      </c>
      <c r="K359" s="320">
        <f t="shared" si="586"/>
        <v>30</v>
      </c>
      <c r="L359" s="491">
        <f t="shared" si="582"/>
        <v>30</v>
      </c>
      <c r="M359" s="491">
        <f>M267</f>
        <v>0</v>
      </c>
      <c r="N359" s="491">
        <f t="shared" ref="N359:O359" si="587">N267</f>
        <v>0</v>
      </c>
      <c r="O359" s="491">
        <f t="shared" si="587"/>
        <v>30</v>
      </c>
      <c r="P359" s="2"/>
    </row>
    <row r="360" spans="1:19" ht="26.25" x14ac:dyDescent="0.25">
      <c r="A360" s="526"/>
      <c r="B360" s="524" t="s">
        <v>335</v>
      </c>
      <c r="C360" s="473"/>
      <c r="D360" s="298">
        <f>E360+G360</f>
        <v>3201.3999999999996</v>
      </c>
      <c r="E360" s="311">
        <f>E30+E110+E96+E88+E89+E257+E266+E324+E333</f>
        <v>1491.8999999999999</v>
      </c>
      <c r="F360" s="311">
        <f>F30+F110+F96+F88+F89+F257+F266+F324+F333</f>
        <v>90.4</v>
      </c>
      <c r="G360" s="311">
        <f>G30+G110+G96+G88+G89+G257+G266+G324+G330</f>
        <v>1709.5</v>
      </c>
      <c r="H360" s="320">
        <f t="shared" ref="H360" si="588">I360+K360</f>
        <v>0</v>
      </c>
      <c r="I360" s="223">
        <f>I30+I110+I96+I88+I89+I257+I266+I324+I333</f>
        <v>0</v>
      </c>
      <c r="J360" s="223">
        <f t="shared" ref="J360:K360" si="589">J30+J110+J96+J88+J89+J257+J266+J324+J333</f>
        <v>0</v>
      </c>
      <c r="K360" s="223">
        <f t="shared" si="589"/>
        <v>0</v>
      </c>
      <c r="L360" s="491">
        <f t="shared" ref="L360" si="590">M360+O360</f>
        <v>3201.3999999999996</v>
      </c>
      <c r="M360" s="491">
        <f>M30+M110+M96+M88+M89+M257+M266+M324+M333</f>
        <v>1491.8999999999999</v>
      </c>
      <c r="N360" s="491">
        <f t="shared" ref="N360:O360" si="591">N30+N110+N96+N88+N89+N257+N266+N324+N333</f>
        <v>90.4</v>
      </c>
      <c r="O360" s="491">
        <f t="shared" si="591"/>
        <v>1709.5</v>
      </c>
      <c r="P360" s="2"/>
    </row>
    <row r="361" spans="1:19" ht="39" customHeight="1" x14ac:dyDescent="0.25">
      <c r="A361" s="527"/>
      <c r="B361" s="529" t="s">
        <v>529</v>
      </c>
      <c r="C361" s="372"/>
      <c r="D361" s="302">
        <f t="shared" si="565"/>
        <v>114.7</v>
      </c>
      <c r="E361" s="488">
        <f>E97+E90+E260+E264+E111</f>
        <v>12.8</v>
      </c>
      <c r="F361" s="488">
        <f>F97+F90+F260+F264+F111</f>
        <v>1.6</v>
      </c>
      <c r="G361" s="488">
        <f>G97+G90+G260+G264+G111</f>
        <v>101.9</v>
      </c>
      <c r="H361" s="489">
        <f t="shared" ref="H361" si="592">I361+K361</f>
        <v>0</v>
      </c>
      <c r="I361" s="320">
        <f>I97+I90+I260+I264+I111</f>
        <v>0</v>
      </c>
      <c r="J361" s="320">
        <f>J97+J90+J260+J264+J111</f>
        <v>0</v>
      </c>
      <c r="K361" s="320">
        <f>K97+K90+K260+K264+K111</f>
        <v>0</v>
      </c>
      <c r="L361" s="491">
        <f t="shared" ref="L361" si="593">M361+O361</f>
        <v>114.7</v>
      </c>
      <c r="M361" s="491">
        <f>M97+M90+M260+M264+M111</f>
        <v>12.8</v>
      </c>
      <c r="N361" s="491">
        <f>N97+N90+N260+N264+N111</f>
        <v>1.6</v>
      </c>
      <c r="O361" s="491">
        <f>O97+O90+O260+O264+O111</f>
        <v>101.9</v>
      </c>
      <c r="P361" s="2"/>
    </row>
    <row r="362" spans="1:19" x14ac:dyDescent="0.25">
      <c r="A362" s="378"/>
      <c r="B362" s="120"/>
      <c r="C362" s="226"/>
      <c r="D362" s="120"/>
      <c r="E362" s="120"/>
      <c r="F362" s="227"/>
      <c r="G362" s="227"/>
      <c r="H362" s="227"/>
      <c r="I362" s="227"/>
      <c r="J362" s="227"/>
      <c r="K362" s="120"/>
      <c r="L362" s="227"/>
      <c r="M362" s="227"/>
      <c r="N362" s="227"/>
      <c r="O362" s="17"/>
      <c r="P362" s="231"/>
      <c r="R362" s="68" t="s">
        <v>260</v>
      </c>
      <c r="S362" s="69">
        <f>SUMIF(C25:C341,1,L25:L341)</f>
        <v>0</v>
      </c>
    </row>
    <row r="363" spans="1:19" x14ac:dyDescent="0.25">
      <c r="A363" s="231"/>
      <c r="B363" s="6"/>
      <c r="C363" s="228"/>
      <c r="D363" s="6"/>
      <c r="E363" s="6"/>
      <c r="F363" s="6"/>
      <c r="G363" s="6"/>
      <c r="H363" s="6"/>
      <c r="I363" s="6"/>
      <c r="J363" s="6"/>
      <c r="L363" s="6"/>
      <c r="M363" s="6"/>
      <c r="N363" s="6"/>
      <c r="O363" s="6"/>
      <c r="P363" s="231"/>
      <c r="R363" s="68" t="s">
        <v>261</v>
      </c>
      <c r="S363" s="69">
        <f>SUMIF(C25:C341,2,L25:L341)</f>
        <v>0</v>
      </c>
    </row>
    <row r="364" spans="1:19" x14ac:dyDescent="0.25">
      <c r="A364" s="231"/>
      <c r="B364" s="6"/>
      <c r="C364" s="228"/>
      <c r="D364" s="6">
        <v>10423.5</v>
      </c>
      <c r="E364" s="6">
        <v>3099.5</v>
      </c>
      <c r="F364" s="6">
        <v>609.4</v>
      </c>
      <c r="G364" s="6">
        <v>7324</v>
      </c>
      <c r="H364" s="6"/>
      <c r="I364" s="6"/>
      <c r="J364" s="6"/>
      <c r="L364" s="6"/>
      <c r="M364" s="6"/>
      <c r="N364" s="6"/>
      <c r="R364" s="68" t="s">
        <v>262</v>
      </c>
      <c r="S364" s="69">
        <f>SUMIF(C25:C341,3,L25:L341)</f>
        <v>0</v>
      </c>
    </row>
    <row r="365" spans="1:19" x14ac:dyDescent="0.25">
      <c r="A365" s="231"/>
      <c r="B365" s="6"/>
      <c r="C365" s="228"/>
      <c r="D365" s="6"/>
      <c r="E365" s="6"/>
      <c r="F365" s="6"/>
      <c r="G365" s="6"/>
      <c r="H365" s="6"/>
      <c r="I365" s="6"/>
      <c r="J365" s="6"/>
      <c r="L365" s="6"/>
      <c r="M365" s="6"/>
      <c r="N365" s="6"/>
      <c r="R365" s="68" t="s">
        <v>337</v>
      </c>
      <c r="S365" s="69">
        <f>SUMIF(C25:C341,4,L25:L341)</f>
        <v>4887.5999999999995</v>
      </c>
    </row>
    <row r="366" spans="1:19" x14ac:dyDescent="0.25">
      <c r="A366" s="231"/>
      <c r="B366" s="6"/>
      <c r="C366" s="228"/>
      <c r="D366" s="6"/>
      <c r="E366" s="6"/>
      <c r="F366" s="6"/>
      <c r="G366" s="6"/>
      <c r="H366" s="6"/>
      <c r="I366" s="6"/>
      <c r="J366" s="6"/>
      <c r="L366" s="6"/>
      <c r="M366" s="6"/>
      <c r="N366" s="6"/>
      <c r="R366" s="68" t="s">
        <v>266</v>
      </c>
      <c r="S366" s="69">
        <f>SUMIF(C25:C341,5,L25:L341)</f>
        <v>207.29999999999998</v>
      </c>
    </row>
    <row r="367" spans="1:19" x14ac:dyDescent="0.25">
      <c r="A367" s="231"/>
      <c r="B367" s="6"/>
      <c r="C367" s="228"/>
      <c r="D367" s="6"/>
      <c r="E367" s="6"/>
      <c r="F367" s="6"/>
      <c r="G367" s="6"/>
      <c r="H367" s="6"/>
      <c r="I367" s="6"/>
      <c r="J367" s="6"/>
      <c r="L367" s="6"/>
      <c r="M367" s="6"/>
      <c r="N367" s="6"/>
      <c r="R367" s="68" t="s">
        <v>264</v>
      </c>
      <c r="S367" s="69">
        <f>SUMIF(C25:C341,6,L25:L341)</f>
        <v>1025.5</v>
      </c>
    </row>
    <row r="368" spans="1:19" x14ac:dyDescent="0.25">
      <c r="A368" s="231"/>
      <c r="B368" s="6"/>
      <c r="C368" s="228"/>
      <c r="D368" s="6"/>
      <c r="E368" s="6"/>
      <c r="F368" s="6"/>
      <c r="G368" s="6"/>
      <c r="H368" s="6"/>
      <c r="I368" s="6"/>
      <c r="J368" s="6"/>
      <c r="L368" s="6"/>
      <c r="M368" s="6"/>
      <c r="N368" s="6"/>
      <c r="R368" s="68" t="s">
        <v>265</v>
      </c>
      <c r="S368" s="69">
        <f>SUMIF(C25:C341,7,L25:L341)</f>
        <v>135.4</v>
      </c>
    </row>
    <row r="369" spans="1:19" x14ac:dyDescent="0.25">
      <c r="A369" s="231"/>
      <c r="B369" s="6"/>
      <c r="C369" s="228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68" t="s">
        <v>267</v>
      </c>
      <c r="S369" s="69">
        <f>SUMIF(C25:C341,8,L25:L341)</f>
        <v>2340.1999999999998</v>
      </c>
    </row>
    <row r="370" spans="1:19" x14ac:dyDescent="0.25">
      <c r="A370" s="231"/>
      <c r="B370" s="6"/>
      <c r="C370" s="228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68" t="s">
        <v>268</v>
      </c>
      <c r="S370" s="69">
        <f>SUMIF(C25:C341,9,L25:L341)</f>
        <v>1909.9</v>
      </c>
    </row>
    <row r="371" spans="1:19" x14ac:dyDescent="0.25">
      <c r="A371" s="231"/>
      <c r="B371" s="6"/>
      <c r="C371" s="228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8" t="s">
        <v>269</v>
      </c>
      <c r="S371" s="69">
        <f>SUMIF(C25:C341,10,L25:L341)</f>
        <v>580.30000000000007</v>
      </c>
    </row>
    <row r="372" spans="1:19" x14ac:dyDescent="0.25">
      <c r="A372" s="231"/>
      <c r="B372" s="6"/>
      <c r="C372" s="228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68"/>
      <c r="S372" s="69"/>
    </row>
    <row r="373" spans="1:19" x14ac:dyDescent="0.25">
      <c r="A373" s="231"/>
      <c r="B373" s="6"/>
      <c r="C373" s="228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73" t="s">
        <v>164</v>
      </c>
      <c r="S373" s="74">
        <f>SUM(S362:S371)</f>
        <v>11086.199999999999</v>
      </c>
    </row>
    <row r="374" spans="1:19" x14ac:dyDescent="0.25">
      <c r="A374" s="231"/>
      <c r="B374" s="6"/>
      <c r="C374" s="228"/>
      <c r="D374" s="6"/>
      <c r="E374" s="6"/>
      <c r="F374" s="6"/>
      <c r="G374" s="6"/>
      <c r="H374" s="6"/>
      <c r="I374" s="6"/>
      <c r="J374" s="6"/>
      <c r="L374" s="6"/>
      <c r="M374" s="6"/>
      <c r="N374" s="6"/>
      <c r="R374" s="200"/>
      <c r="S374" s="96">
        <f>L344-S373</f>
        <v>0</v>
      </c>
    </row>
    <row r="375" spans="1:19" x14ac:dyDescent="0.25">
      <c r="A375" s="231"/>
      <c r="B375" s="6"/>
      <c r="C375" s="228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9" x14ac:dyDescent="0.25">
      <c r="A376" s="231"/>
      <c r="B376" s="6"/>
      <c r="C376" s="228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9" x14ac:dyDescent="0.25">
      <c r="A377" s="231"/>
      <c r="B377" s="6"/>
      <c r="C377" s="228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9" x14ac:dyDescent="0.25">
      <c r="A378" s="231"/>
      <c r="B378" s="6"/>
      <c r="C378" s="228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9" x14ac:dyDescent="0.25">
      <c r="A379" s="231"/>
      <c r="B379" s="6"/>
      <c r="C379" s="228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25">
      <c r="A380" s="231"/>
      <c r="B380" s="6"/>
      <c r="C380" s="228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231"/>
      <c r="B381" s="6"/>
      <c r="C381" s="228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231"/>
      <c r="B382" s="6"/>
      <c r="C382" s="228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231"/>
      <c r="B383" s="6"/>
      <c r="C383" s="228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231"/>
      <c r="B384" s="6"/>
      <c r="C384" s="228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31"/>
      <c r="B385" s="6"/>
      <c r="C385" s="228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31"/>
      <c r="B386" s="6"/>
      <c r="C386" s="228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31"/>
      <c r="B387" s="6"/>
      <c r="C387" s="228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31"/>
      <c r="B388" s="6"/>
      <c r="C388" s="228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31"/>
      <c r="B389" s="6"/>
      <c r="C389" s="228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31"/>
      <c r="B390" s="6"/>
      <c r="C390" s="228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31"/>
      <c r="B391" s="6"/>
      <c r="C391" s="228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31"/>
      <c r="B392" s="6"/>
      <c r="C392" s="228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31"/>
      <c r="B393" s="6"/>
      <c r="C393" s="228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31"/>
      <c r="B394" s="6"/>
      <c r="C394" s="228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31"/>
      <c r="B395" s="6"/>
      <c r="C395" s="228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31"/>
      <c r="B396" s="6"/>
      <c r="C396" s="228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31"/>
      <c r="B397" s="6"/>
      <c r="C397" s="228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31"/>
      <c r="B398" s="6"/>
      <c r="C398" s="228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31"/>
      <c r="B399" s="6"/>
      <c r="C399" s="228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31"/>
      <c r="B400" s="6"/>
      <c r="C400" s="228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31"/>
      <c r="B401" s="6"/>
      <c r="C401" s="228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31"/>
      <c r="B402" s="6"/>
      <c r="C402" s="228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31"/>
      <c r="B403" s="6"/>
      <c r="C403" s="228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31"/>
      <c r="B404" s="6"/>
      <c r="C404" s="228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31"/>
      <c r="B405" s="6"/>
      <c r="C405" s="228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31"/>
      <c r="B406" s="6"/>
      <c r="C406" s="228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31"/>
      <c r="B407" s="6"/>
      <c r="C407" s="228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31"/>
      <c r="B408" s="6"/>
      <c r="C408" s="228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31"/>
      <c r="B409" s="6"/>
      <c r="C409" s="228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31"/>
      <c r="B410" s="6"/>
      <c r="C410" s="228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31"/>
      <c r="B411" s="6"/>
      <c r="C411" s="228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31"/>
      <c r="B412" s="6"/>
      <c r="C412" s="228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31"/>
      <c r="B413" s="6"/>
      <c r="C413" s="228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31"/>
      <c r="B414" s="6"/>
      <c r="C414" s="228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31"/>
      <c r="B415" s="6"/>
      <c r="C415" s="228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31"/>
      <c r="B416" s="6"/>
      <c r="C416" s="228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31"/>
      <c r="B417" s="6"/>
      <c r="C417" s="228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31"/>
      <c r="B418" s="6"/>
      <c r="C418" s="228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31"/>
      <c r="B419" s="6"/>
      <c r="C419" s="228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31"/>
      <c r="B420" s="6"/>
      <c r="C420" s="228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31"/>
      <c r="B421" s="6"/>
      <c r="C421" s="228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31"/>
      <c r="B422" s="6"/>
      <c r="C422" s="228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31"/>
      <c r="B423" s="6"/>
      <c r="C423" s="228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31"/>
      <c r="B424" s="6"/>
      <c r="C424" s="228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31"/>
      <c r="B425" s="6"/>
      <c r="C425" s="228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31"/>
      <c r="B426" s="6"/>
      <c r="C426" s="228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31"/>
      <c r="B427" s="6"/>
      <c r="C427" s="228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31"/>
      <c r="B428" s="6"/>
      <c r="C428" s="228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31"/>
      <c r="B429" s="6"/>
      <c r="C429" s="228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31"/>
      <c r="B430" s="6"/>
      <c r="C430" s="228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31"/>
      <c r="B431" s="6"/>
      <c r="C431" s="228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31"/>
      <c r="B432" s="6"/>
      <c r="C432" s="228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31"/>
      <c r="B433" s="6"/>
      <c r="C433" s="228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31"/>
      <c r="B434" s="6"/>
      <c r="C434" s="228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31"/>
      <c r="B435" s="6"/>
      <c r="C435" s="228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31"/>
      <c r="B436" s="6"/>
      <c r="C436" s="228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31"/>
      <c r="B437" s="6"/>
      <c r="C437" s="228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31"/>
      <c r="B438" s="6"/>
      <c r="C438" s="228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31"/>
      <c r="B439" s="6"/>
      <c r="C439" s="228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31"/>
      <c r="B440" s="6"/>
      <c r="C440" s="228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31"/>
      <c r="B441" s="6"/>
      <c r="C441" s="228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31"/>
      <c r="B442" s="6"/>
      <c r="C442" s="228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31"/>
      <c r="B443" s="6"/>
      <c r="C443" s="228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31"/>
      <c r="B444" s="6"/>
      <c r="C444" s="228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31"/>
      <c r="B445" s="6"/>
      <c r="C445" s="228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31"/>
      <c r="B446" s="6"/>
      <c r="C446" s="228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31"/>
      <c r="B447" s="6"/>
      <c r="C447" s="228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A448" s="231"/>
      <c r="B448" s="6"/>
      <c r="C448" s="228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x14ac:dyDescent="0.25">
      <c r="A449" s="231"/>
      <c r="B449" s="6"/>
      <c r="C449" s="228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x14ac:dyDescent="0.25">
      <c r="A450" s="231"/>
      <c r="B450" s="6"/>
      <c r="C450" s="228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x14ac:dyDescent="0.25">
      <c r="A451" s="231"/>
      <c r="B451" s="6"/>
      <c r="C451" s="228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x14ac:dyDescent="0.25">
      <c r="A452" s="231"/>
      <c r="B452" s="6"/>
      <c r="C452" s="228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x14ac:dyDescent="0.25">
      <c r="A453" s="231"/>
      <c r="B453" s="6"/>
      <c r="C453" s="228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x14ac:dyDescent="0.25">
      <c r="A454" s="231"/>
      <c r="B454" s="6"/>
      <c r="C454" s="228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x14ac:dyDescent="0.25">
      <c r="A455" s="231"/>
      <c r="B455" s="6"/>
      <c r="C455" s="228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x14ac:dyDescent="0.25">
      <c r="A456" s="231"/>
      <c r="B456" s="6"/>
      <c r="C456" s="228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x14ac:dyDescent="0.25">
      <c r="A457" s="231"/>
      <c r="B457" s="6"/>
      <c r="C457" s="228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x14ac:dyDescent="0.25">
      <c r="A458" s="231"/>
      <c r="B458" s="6"/>
      <c r="C458" s="228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x14ac:dyDescent="0.25">
      <c r="A459" s="231"/>
      <c r="B459" s="6"/>
      <c r="C459" s="228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x14ac:dyDescent="0.25">
      <c r="A460" s="231"/>
      <c r="B460" s="6"/>
      <c r="C460" s="228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x14ac:dyDescent="0.25">
      <c r="A461" s="231"/>
      <c r="B461" s="6"/>
      <c r="C461" s="228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x14ac:dyDescent="0.25">
      <c r="A462" s="231"/>
      <c r="B462" s="6"/>
      <c r="C462" s="228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x14ac:dyDescent="0.25">
      <c r="A463" s="231"/>
      <c r="B463" s="6"/>
      <c r="C463" s="228"/>
      <c r="D463" s="6"/>
      <c r="E463" s="6"/>
      <c r="F463" s="6"/>
      <c r="G463" s="6"/>
      <c r="H463" s="6"/>
      <c r="I463" s="6"/>
      <c r="J463" s="6"/>
      <c r="L463" s="6"/>
      <c r="M463" s="6"/>
      <c r="N463" s="6"/>
    </row>
    <row r="464" spans="1:14" x14ac:dyDescent="0.25">
      <c r="C464" s="229"/>
    </row>
    <row r="465" spans="3:3" x14ac:dyDescent="0.25">
      <c r="C465" s="229"/>
    </row>
    <row r="466" spans="3:3" x14ac:dyDescent="0.25">
      <c r="C466" s="229"/>
    </row>
    <row r="467" spans="3:3" x14ac:dyDescent="0.25">
      <c r="C467" s="229"/>
    </row>
    <row r="468" spans="3:3" x14ac:dyDescent="0.25">
      <c r="C468" s="229"/>
    </row>
    <row r="469" spans="3:3" x14ac:dyDescent="0.25">
      <c r="C469" s="229"/>
    </row>
    <row r="470" spans="3:3" x14ac:dyDescent="0.25">
      <c r="C470" s="229"/>
    </row>
    <row r="471" spans="3:3" x14ac:dyDescent="0.25">
      <c r="C471" s="229"/>
    </row>
    <row r="472" spans="3:3" x14ac:dyDescent="0.25">
      <c r="C472" s="229"/>
    </row>
    <row r="473" spans="3:3" x14ac:dyDescent="0.25">
      <c r="C473" s="229"/>
    </row>
    <row r="474" spans="3:3" x14ac:dyDescent="0.25">
      <c r="C474" s="229"/>
    </row>
    <row r="475" spans="3:3" x14ac:dyDescent="0.25">
      <c r="C475" s="229"/>
    </row>
    <row r="476" spans="3:3" x14ac:dyDescent="0.25">
      <c r="C476" s="229"/>
    </row>
    <row r="477" spans="3:3" x14ac:dyDescent="0.25">
      <c r="C477" s="229"/>
    </row>
    <row r="478" spans="3:3" x14ac:dyDescent="0.25">
      <c r="C478" s="229"/>
    </row>
    <row r="479" spans="3:3" x14ac:dyDescent="0.25">
      <c r="C479" s="229"/>
    </row>
    <row r="480" spans="3:3" x14ac:dyDescent="0.25">
      <c r="C480" s="229"/>
    </row>
    <row r="481" spans="3:3" x14ac:dyDescent="0.25">
      <c r="C481" s="229"/>
    </row>
    <row r="482" spans="3:3" x14ac:dyDescent="0.25">
      <c r="C482" s="229"/>
    </row>
    <row r="483" spans="3:3" x14ac:dyDescent="0.25">
      <c r="C483" s="229"/>
    </row>
    <row r="484" spans="3:3" x14ac:dyDescent="0.25">
      <c r="C484" s="229"/>
    </row>
    <row r="485" spans="3:3" x14ac:dyDescent="0.25">
      <c r="C485" s="229"/>
    </row>
    <row r="486" spans="3:3" x14ac:dyDescent="0.25">
      <c r="C486" s="229"/>
    </row>
    <row r="487" spans="3:3" x14ac:dyDescent="0.25">
      <c r="C487" s="229"/>
    </row>
    <row r="488" spans="3:3" x14ac:dyDescent="0.25">
      <c r="C488" s="229"/>
    </row>
    <row r="489" spans="3:3" x14ac:dyDescent="0.25">
      <c r="C489" s="229"/>
    </row>
    <row r="490" spans="3:3" x14ac:dyDescent="0.25">
      <c r="C490" s="229"/>
    </row>
    <row r="491" spans="3:3" x14ac:dyDescent="0.25">
      <c r="C491" s="229"/>
    </row>
    <row r="492" spans="3:3" x14ac:dyDescent="0.25">
      <c r="C492" s="229"/>
    </row>
    <row r="493" spans="3:3" x14ac:dyDescent="0.25">
      <c r="C493" s="229"/>
    </row>
    <row r="494" spans="3:3" x14ac:dyDescent="0.25">
      <c r="C494" s="229"/>
    </row>
    <row r="495" spans="3:3" x14ac:dyDescent="0.25">
      <c r="C495" s="229"/>
    </row>
    <row r="496" spans="3:3" x14ac:dyDescent="0.25">
      <c r="C496" s="229"/>
    </row>
    <row r="497" spans="3:3" x14ac:dyDescent="0.25">
      <c r="C497" s="229"/>
    </row>
    <row r="498" spans="3:3" x14ac:dyDescent="0.25">
      <c r="C498" s="229"/>
    </row>
    <row r="499" spans="3:3" x14ac:dyDescent="0.25">
      <c r="C499" s="229"/>
    </row>
    <row r="500" spans="3:3" x14ac:dyDescent="0.25">
      <c r="C500" s="229"/>
    </row>
    <row r="501" spans="3:3" x14ac:dyDescent="0.25">
      <c r="C501" s="229"/>
    </row>
    <row r="502" spans="3:3" x14ac:dyDescent="0.25">
      <c r="C502" s="229"/>
    </row>
    <row r="503" spans="3:3" x14ac:dyDescent="0.25">
      <c r="C503" s="229"/>
    </row>
    <row r="504" spans="3:3" x14ac:dyDescent="0.25">
      <c r="C504" s="229"/>
    </row>
    <row r="505" spans="3:3" x14ac:dyDescent="0.25">
      <c r="C505" s="229"/>
    </row>
    <row r="506" spans="3:3" x14ac:dyDescent="0.25">
      <c r="C506" s="229"/>
    </row>
    <row r="507" spans="3:3" x14ac:dyDescent="0.25">
      <c r="C507" s="229"/>
    </row>
    <row r="508" spans="3:3" x14ac:dyDescent="0.25">
      <c r="C508" s="229"/>
    </row>
    <row r="509" spans="3:3" x14ac:dyDescent="0.25">
      <c r="C509" s="229"/>
    </row>
    <row r="510" spans="3:3" x14ac:dyDescent="0.25">
      <c r="C510" s="229"/>
    </row>
    <row r="511" spans="3:3" x14ac:dyDescent="0.25">
      <c r="C511" s="229"/>
    </row>
    <row r="512" spans="3:3" x14ac:dyDescent="0.25">
      <c r="C512" s="229"/>
    </row>
    <row r="513" spans="3:3" x14ac:dyDescent="0.25">
      <c r="C513" s="229"/>
    </row>
    <row r="514" spans="3:3" x14ac:dyDescent="0.25">
      <c r="C514" s="229"/>
    </row>
    <row r="515" spans="3:3" x14ac:dyDescent="0.25">
      <c r="C515" s="229"/>
    </row>
    <row r="516" spans="3:3" x14ac:dyDescent="0.25">
      <c r="C516" s="229"/>
    </row>
    <row r="517" spans="3:3" x14ac:dyDescent="0.25">
      <c r="C517" s="229"/>
    </row>
    <row r="518" spans="3:3" x14ac:dyDescent="0.25">
      <c r="C518" s="229"/>
    </row>
    <row r="519" spans="3:3" x14ac:dyDescent="0.25">
      <c r="C519" s="229"/>
    </row>
    <row r="520" spans="3:3" x14ac:dyDescent="0.25">
      <c r="C520" s="229"/>
    </row>
    <row r="521" spans="3:3" x14ac:dyDescent="0.25">
      <c r="C521" s="229"/>
    </row>
    <row r="522" spans="3:3" x14ac:dyDescent="0.25">
      <c r="C522" s="229"/>
    </row>
    <row r="523" spans="3:3" x14ac:dyDescent="0.25">
      <c r="C523" s="229"/>
    </row>
    <row r="524" spans="3:3" x14ac:dyDescent="0.25">
      <c r="C524" s="229"/>
    </row>
    <row r="525" spans="3:3" x14ac:dyDescent="0.25">
      <c r="C525" s="229"/>
    </row>
    <row r="526" spans="3:3" x14ac:dyDescent="0.25">
      <c r="C526" s="229"/>
    </row>
    <row r="527" spans="3:3" x14ac:dyDescent="0.25">
      <c r="C527" s="229"/>
    </row>
    <row r="528" spans="3:3" x14ac:dyDescent="0.25">
      <c r="C528" s="229"/>
    </row>
    <row r="529" spans="3:3" x14ac:dyDescent="0.25">
      <c r="C529" s="229"/>
    </row>
    <row r="530" spans="3:3" x14ac:dyDescent="0.25">
      <c r="C530" s="229"/>
    </row>
    <row r="531" spans="3:3" x14ac:dyDescent="0.25">
      <c r="C531" s="229"/>
    </row>
    <row r="532" spans="3:3" x14ac:dyDescent="0.25">
      <c r="C532" s="229"/>
    </row>
    <row r="533" spans="3:3" x14ac:dyDescent="0.25">
      <c r="C533" s="229"/>
    </row>
    <row r="534" spans="3:3" x14ac:dyDescent="0.25">
      <c r="C534" s="229"/>
    </row>
    <row r="535" spans="3:3" x14ac:dyDescent="0.25">
      <c r="C535" s="229"/>
    </row>
    <row r="536" spans="3:3" x14ac:dyDescent="0.25">
      <c r="C536" s="229"/>
    </row>
    <row r="537" spans="3:3" x14ac:dyDescent="0.25">
      <c r="C537" s="229"/>
    </row>
    <row r="538" spans="3:3" x14ac:dyDescent="0.25">
      <c r="C538" s="229"/>
    </row>
    <row r="539" spans="3:3" x14ac:dyDescent="0.25">
      <c r="C539" s="229"/>
    </row>
    <row r="540" spans="3:3" x14ac:dyDescent="0.25">
      <c r="C540" s="229"/>
    </row>
    <row r="541" spans="3:3" x14ac:dyDescent="0.25">
      <c r="C541" s="229"/>
    </row>
    <row r="542" spans="3:3" x14ac:dyDescent="0.25">
      <c r="C542" s="229"/>
    </row>
    <row r="543" spans="3:3" x14ac:dyDescent="0.25">
      <c r="C543" s="229"/>
    </row>
    <row r="544" spans="3:3" x14ac:dyDescent="0.25">
      <c r="C544" s="229"/>
    </row>
    <row r="545" spans="3:3" x14ac:dyDescent="0.25">
      <c r="C545" s="229"/>
    </row>
    <row r="546" spans="3:3" x14ac:dyDescent="0.25">
      <c r="C546" s="229"/>
    </row>
    <row r="547" spans="3:3" x14ac:dyDescent="0.25">
      <c r="C547" s="229"/>
    </row>
    <row r="548" spans="3:3" x14ac:dyDescent="0.25">
      <c r="C548" s="229"/>
    </row>
    <row r="549" spans="3:3" x14ac:dyDescent="0.25">
      <c r="C549" s="229"/>
    </row>
    <row r="550" spans="3:3" x14ac:dyDescent="0.25">
      <c r="C550" s="229"/>
    </row>
    <row r="551" spans="3:3" x14ac:dyDescent="0.25">
      <c r="C551" s="229"/>
    </row>
    <row r="552" spans="3:3" x14ac:dyDescent="0.25">
      <c r="C552" s="229"/>
    </row>
    <row r="553" spans="3:3" x14ac:dyDescent="0.25">
      <c r="C553" s="229"/>
    </row>
    <row r="554" spans="3:3" x14ac:dyDescent="0.25">
      <c r="C554" s="229"/>
    </row>
    <row r="555" spans="3:3" x14ac:dyDescent="0.25">
      <c r="C555" s="229"/>
    </row>
    <row r="556" spans="3:3" x14ac:dyDescent="0.25">
      <c r="C556" s="229"/>
    </row>
    <row r="557" spans="3:3" x14ac:dyDescent="0.25">
      <c r="C557" s="229"/>
    </row>
    <row r="558" spans="3:3" x14ac:dyDescent="0.25">
      <c r="C558" s="229"/>
    </row>
    <row r="559" spans="3:3" x14ac:dyDescent="0.25">
      <c r="C559" s="229"/>
    </row>
    <row r="560" spans="3:3" x14ac:dyDescent="0.25">
      <c r="C560" s="229"/>
    </row>
    <row r="561" spans="3:3" x14ac:dyDescent="0.25">
      <c r="C561" s="229"/>
    </row>
    <row r="562" spans="3:3" x14ac:dyDescent="0.25">
      <c r="C562" s="229"/>
    </row>
    <row r="563" spans="3:3" x14ac:dyDescent="0.25">
      <c r="C563" s="229"/>
    </row>
    <row r="564" spans="3:3" x14ac:dyDescent="0.25">
      <c r="C564" s="229"/>
    </row>
    <row r="565" spans="3:3" x14ac:dyDescent="0.25">
      <c r="C565" s="229"/>
    </row>
    <row r="566" spans="3:3" x14ac:dyDescent="0.25">
      <c r="C566" s="229"/>
    </row>
    <row r="567" spans="3:3" x14ac:dyDescent="0.25">
      <c r="C567" s="229"/>
    </row>
    <row r="568" spans="3:3" x14ac:dyDescent="0.25">
      <c r="C568" s="229"/>
    </row>
    <row r="569" spans="3:3" x14ac:dyDescent="0.25">
      <c r="C569" s="229"/>
    </row>
    <row r="570" spans="3:3" x14ac:dyDescent="0.25">
      <c r="C570" s="229"/>
    </row>
    <row r="571" spans="3:3" x14ac:dyDescent="0.25">
      <c r="C571" s="229"/>
    </row>
    <row r="572" spans="3:3" x14ac:dyDescent="0.25">
      <c r="C572" s="229"/>
    </row>
    <row r="573" spans="3:3" x14ac:dyDescent="0.25">
      <c r="C573" s="229"/>
    </row>
    <row r="574" spans="3:3" x14ac:dyDescent="0.25">
      <c r="C574" s="229"/>
    </row>
    <row r="575" spans="3:3" x14ac:dyDescent="0.25">
      <c r="C575" s="229"/>
    </row>
    <row r="576" spans="3:3" x14ac:dyDescent="0.25">
      <c r="C576" s="229"/>
    </row>
    <row r="577" spans="3:3" x14ac:dyDescent="0.25">
      <c r="C577" s="229"/>
    </row>
    <row r="578" spans="3:3" x14ac:dyDescent="0.25">
      <c r="C578" s="229"/>
    </row>
    <row r="579" spans="3:3" x14ac:dyDescent="0.25">
      <c r="C579" s="229"/>
    </row>
    <row r="580" spans="3:3" x14ac:dyDescent="0.25">
      <c r="C580" s="229"/>
    </row>
    <row r="581" spans="3:3" x14ac:dyDescent="0.25">
      <c r="C581" s="229"/>
    </row>
    <row r="582" spans="3:3" x14ac:dyDescent="0.25">
      <c r="C582" s="229"/>
    </row>
    <row r="583" spans="3:3" x14ac:dyDescent="0.25">
      <c r="C583" s="229"/>
    </row>
    <row r="584" spans="3:3" x14ac:dyDescent="0.25">
      <c r="C584" s="229"/>
    </row>
    <row r="585" spans="3:3" x14ac:dyDescent="0.25">
      <c r="C585" s="229"/>
    </row>
    <row r="586" spans="3:3" x14ac:dyDescent="0.25">
      <c r="C586" s="229"/>
    </row>
    <row r="587" spans="3:3" x14ac:dyDescent="0.25">
      <c r="C587" s="229"/>
    </row>
    <row r="588" spans="3:3" x14ac:dyDescent="0.25">
      <c r="C588" s="229"/>
    </row>
    <row r="589" spans="3:3" x14ac:dyDescent="0.25">
      <c r="C589" s="229"/>
    </row>
    <row r="590" spans="3:3" x14ac:dyDescent="0.25">
      <c r="C590" s="229"/>
    </row>
    <row r="591" spans="3:3" x14ac:dyDescent="0.25">
      <c r="C591" s="229"/>
    </row>
    <row r="592" spans="3:3" x14ac:dyDescent="0.25">
      <c r="C592" s="229"/>
    </row>
    <row r="593" spans="3:3" x14ac:dyDescent="0.25">
      <c r="C593" s="229"/>
    </row>
    <row r="594" spans="3:3" x14ac:dyDescent="0.25">
      <c r="C594" s="229"/>
    </row>
    <row r="595" spans="3:3" x14ac:dyDescent="0.25">
      <c r="C595" s="229"/>
    </row>
    <row r="596" spans="3:3" x14ac:dyDescent="0.25">
      <c r="C596" s="229"/>
    </row>
    <row r="597" spans="3:3" x14ac:dyDescent="0.25">
      <c r="C597" s="229"/>
    </row>
    <row r="598" spans="3:3" x14ac:dyDescent="0.25">
      <c r="C598" s="229"/>
    </row>
    <row r="599" spans="3:3" x14ac:dyDescent="0.25">
      <c r="C599" s="229"/>
    </row>
    <row r="600" spans="3:3" x14ac:dyDescent="0.25">
      <c r="C600" s="229"/>
    </row>
    <row r="601" spans="3:3" x14ac:dyDescent="0.25">
      <c r="C601" s="229"/>
    </row>
    <row r="602" spans="3:3" x14ac:dyDescent="0.25">
      <c r="C602" s="229"/>
    </row>
    <row r="603" spans="3:3" x14ac:dyDescent="0.25">
      <c r="C603" s="229"/>
    </row>
    <row r="604" spans="3:3" x14ac:dyDescent="0.25">
      <c r="C604" s="229"/>
    </row>
    <row r="605" spans="3:3" x14ac:dyDescent="0.25">
      <c r="C605" s="229"/>
    </row>
    <row r="606" spans="3:3" x14ac:dyDescent="0.25">
      <c r="C606" s="229"/>
    </row>
    <row r="607" spans="3:3" x14ac:dyDescent="0.25">
      <c r="C607" s="229"/>
    </row>
    <row r="608" spans="3:3" x14ac:dyDescent="0.25">
      <c r="C608" s="229"/>
    </row>
    <row r="609" spans="3:3" x14ac:dyDescent="0.25">
      <c r="C609" s="229"/>
    </row>
    <row r="610" spans="3:3" x14ac:dyDescent="0.25">
      <c r="C610" s="229"/>
    </row>
    <row r="611" spans="3:3" x14ac:dyDescent="0.25">
      <c r="C611" s="229"/>
    </row>
    <row r="612" spans="3:3" x14ac:dyDescent="0.25">
      <c r="C612" s="229"/>
    </row>
    <row r="613" spans="3:3" x14ac:dyDescent="0.25">
      <c r="C613" s="229"/>
    </row>
    <row r="614" spans="3:3" x14ac:dyDescent="0.25">
      <c r="C614" s="229"/>
    </row>
    <row r="615" spans="3:3" x14ac:dyDescent="0.25">
      <c r="C615" s="229"/>
    </row>
    <row r="616" spans="3:3" x14ac:dyDescent="0.25">
      <c r="C616" s="229"/>
    </row>
    <row r="617" spans="3:3" x14ac:dyDescent="0.25">
      <c r="C617" s="229"/>
    </row>
    <row r="618" spans="3:3" x14ac:dyDescent="0.25">
      <c r="C618" s="229"/>
    </row>
    <row r="619" spans="3:3" x14ac:dyDescent="0.25">
      <c r="C619" s="229"/>
    </row>
    <row r="620" spans="3:3" x14ac:dyDescent="0.25">
      <c r="C620" s="229"/>
    </row>
    <row r="621" spans="3:3" x14ac:dyDescent="0.25">
      <c r="C621" s="229"/>
    </row>
    <row r="622" spans="3:3" x14ac:dyDescent="0.25">
      <c r="C622" s="229"/>
    </row>
    <row r="623" spans="3:3" x14ac:dyDescent="0.25">
      <c r="C623" s="229"/>
    </row>
    <row r="624" spans="3:3" x14ac:dyDescent="0.25">
      <c r="C624" s="229"/>
    </row>
    <row r="625" spans="3:3" x14ac:dyDescent="0.25">
      <c r="C625" s="229"/>
    </row>
    <row r="626" spans="3:3" x14ac:dyDescent="0.25">
      <c r="C626" s="229"/>
    </row>
    <row r="627" spans="3:3" x14ac:dyDescent="0.25">
      <c r="C627" s="229"/>
    </row>
    <row r="628" spans="3:3" x14ac:dyDescent="0.25">
      <c r="C628" s="229"/>
    </row>
    <row r="629" spans="3:3" x14ac:dyDescent="0.25">
      <c r="C629" s="229"/>
    </row>
    <row r="630" spans="3:3" x14ac:dyDescent="0.25">
      <c r="C630" s="229"/>
    </row>
    <row r="631" spans="3:3" x14ac:dyDescent="0.25">
      <c r="C631" s="229"/>
    </row>
    <row r="632" spans="3:3" x14ac:dyDescent="0.25">
      <c r="C632" s="229"/>
    </row>
    <row r="633" spans="3:3" x14ac:dyDescent="0.25">
      <c r="C633" s="229"/>
    </row>
    <row r="634" spans="3:3" x14ac:dyDescent="0.25">
      <c r="C634" s="229"/>
    </row>
    <row r="635" spans="3:3" x14ac:dyDescent="0.25">
      <c r="C635" s="229"/>
    </row>
    <row r="636" spans="3:3" x14ac:dyDescent="0.25">
      <c r="C636" s="229"/>
    </row>
    <row r="637" spans="3:3" x14ac:dyDescent="0.25">
      <c r="C637" s="229"/>
    </row>
    <row r="638" spans="3:3" x14ac:dyDescent="0.25">
      <c r="C638" s="229"/>
    </row>
    <row r="639" spans="3:3" x14ac:dyDescent="0.25">
      <c r="C639" s="229"/>
    </row>
    <row r="640" spans="3:3" x14ac:dyDescent="0.25">
      <c r="C640" s="229"/>
    </row>
    <row r="641" spans="3:3" x14ac:dyDescent="0.25">
      <c r="C641" s="229"/>
    </row>
    <row r="642" spans="3:3" x14ac:dyDescent="0.25">
      <c r="C642" s="229"/>
    </row>
    <row r="643" spans="3:3" x14ac:dyDescent="0.25">
      <c r="C643" s="229"/>
    </row>
    <row r="644" spans="3:3" x14ac:dyDescent="0.25">
      <c r="C644" s="229"/>
    </row>
    <row r="645" spans="3:3" x14ac:dyDescent="0.25">
      <c r="C645" s="229"/>
    </row>
    <row r="646" spans="3:3" x14ac:dyDescent="0.25">
      <c r="C646" s="229"/>
    </row>
    <row r="647" spans="3:3" x14ac:dyDescent="0.25">
      <c r="C647" s="229"/>
    </row>
    <row r="648" spans="3:3" x14ac:dyDescent="0.25">
      <c r="C648" s="229"/>
    </row>
    <row r="649" spans="3:3" x14ac:dyDescent="0.25">
      <c r="C649" s="229"/>
    </row>
    <row r="650" spans="3:3" x14ac:dyDescent="0.25">
      <c r="C650" s="229"/>
    </row>
    <row r="651" spans="3:3" x14ac:dyDescent="0.25">
      <c r="C651" s="229"/>
    </row>
    <row r="652" spans="3:3" x14ac:dyDescent="0.25">
      <c r="C652" s="229"/>
    </row>
    <row r="653" spans="3:3" x14ac:dyDescent="0.25">
      <c r="C653" s="229"/>
    </row>
    <row r="654" spans="3:3" x14ac:dyDescent="0.25">
      <c r="C654" s="229"/>
    </row>
    <row r="655" spans="3:3" x14ac:dyDescent="0.25">
      <c r="C655" s="229"/>
    </row>
    <row r="656" spans="3:3" x14ac:dyDescent="0.25">
      <c r="C656" s="229"/>
    </row>
    <row r="657" spans="3:3" x14ac:dyDescent="0.25">
      <c r="C657" s="229"/>
    </row>
    <row r="658" spans="3:3" x14ac:dyDescent="0.25">
      <c r="C658" s="229"/>
    </row>
    <row r="659" spans="3:3" x14ac:dyDescent="0.25">
      <c r="C659" s="229"/>
    </row>
    <row r="660" spans="3:3" x14ac:dyDescent="0.25">
      <c r="C660" s="229"/>
    </row>
    <row r="661" spans="3:3" x14ac:dyDescent="0.25">
      <c r="C661" s="229"/>
    </row>
    <row r="662" spans="3:3" x14ac:dyDescent="0.25">
      <c r="C662" s="229"/>
    </row>
    <row r="663" spans="3:3" x14ac:dyDescent="0.25">
      <c r="C663" s="229"/>
    </row>
    <row r="664" spans="3:3" x14ac:dyDescent="0.25">
      <c r="C664" s="229"/>
    </row>
    <row r="665" spans="3:3" x14ac:dyDescent="0.25">
      <c r="C665" s="229"/>
    </row>
    <row r="666" spans="3:3" x14ac:dyDescent="0.25">
      <c r="C666" s="229"/>
    </row>
    <row r="667" spans="3:3" x14ac:dyDescent="0.25">
      <c r="C667" s="229"/>
    </row>
    <row r="668" spans="3:3" x14ac:dyDescent="0.25">
      <c r="C668" s="229"/>
    </row>
    <row r="669" spans="3:3" x14ac:dyDescent="0.25">
      <c r="C669" s="229"/>
    </row>
    <row r="670" spans="3:3" x14ac:dyDescent="0.25">
      <c r="C670" s="229"/>
    </row>
    <row r="671" spans="3:3" x14ac:dyDescent="0.25">
      <c r="C671" s="229"/>
    </row>
    <row r="672" spans="3:3" x14ac:dyDescent="0.25">
      <c r="C672" s="229"/>
    </row>
    <row r="673" spans="3:3" x14ac:dyDescent="0.25">
      <c r="C673" s="229"/>
    </row>
    <row r="674" spans="3:3" x14ac:dyDescent="0.25">
      <c r="C674" s="229"/>
    </row>
    <row r="675" spans="3:3" x14ac:dyDescent="0.25">
      <c r="C675" s="229"/>
    </row>
    <row r="676" spans="3:3" x14ac:dyDescent="0.25">
      <c r="C676" s="229"/>
    </row>
    <row r="677" spans="3:3" x14ac:dyDescent="0.25">
      <c r="C677" s="229"/>
    </row>
    <row r="678" spans="3:3" x14ac:dyDescent="0.25">
      <c r="C678" s="229"/>
    </row>
    <row r="679" spans="3:3" x14ac:dyDescent="0.25">
      <c r="C679" s="229"/>
    </row>
    <row r="680" spans="3:3" x14ac:dyDescent="0.25">
      <c r="C680" s="229"/>
    </row>
    <row r="681" spans="3:3" x14ac:dyDescent="0.25">
      <c r="C681" s="229"/>
    </row>
    <row r="682" spans="3:3" x14ac:dyDescent="0.25">
      <c r="C682" s="229"/>
    </row>
    <row r="683" spans="3:3" x14ac:dyDescent="0.25">
      <c r="C683" s="229"/>
    </row>
    <row r="684" spans="3:3" x14ac:dyDescent="0.25">
      <c r="C684" s="229"/>
    </row>
    <row r="685" spans="3:3" x14ac:dyDescent="0.25">
      <c r="C685" s="229"/>
    </row>
    <row r="686" spans="3:3" x14ac:dyDescent="0.25">
      <c r="C686" s="229"/>
    </row>
    <row r="687" spans="3:3" x14ac:dyDescent="0.25">
      <c r="C687" s="229"/>
    </row>
    <row r="688" spans="3:3" x14ac:dyDescent="0.25">
      <c r="C688" s="229"/>
    </row>
    <row r="689" spans="3:3" x14ac:dyDescent="0.25">
      <c r="C689" s="229"/>
    </row>
    <row r="690" spans="3:3" x14ac:dyDescent="0.25">
      <c r="C690" s="229"/>
    </row>
    <row r="691" spans="3:3" x14ac:dyDescent="0.25">
      <c r="C691" s="229"/>
    </row>
    <row r="692" spans="3:3" x14ac:dyDescent="0.25">
      <c r="C692" s="229"/>
    </row>
    <row r="693" spans="3:3" x14ac:dyDescent="0.25">
      <c r="C693" s="229"/>
    </row>
    <row r="694" spans="3:3" x14ac:dyDescent="0.25">
      <c r="C694" s="229"/>
    </row>
    <row r="695" spans="3:3" x14ac:dyDescent="0.25">
      <c r="C695" s="229"/>
    </row>
    <row r="696" spans="3:3" x14ac:dyDescent="0.25">
      <c r="C696" s="229"/>
    </row>
    <row r="697" spans="3:3" x14ac:dyDescent="0.25">
      <c r="C697" s="229"/>
    </row>
    <row r="698" spans="3:3" x14ac:dyDescent="0.25">
      <c r="C698" s="229"/>
    </row>
    <row r="699" spans="3:3" x14ac:dyDescent="0.25">
      <c r="C699" s="229"/>
    </row>
    <row r="700" spans="3:3" x14ac:dyDescent="0.25">
      <c r="C700" s="229"/>
    </row>
    <row r="701" spans="3:3" x14ac:dyDescent="0.25">
      <c r="C701" s="229"/>
    </row>
    <row r="702" spans="3:3" x14ac:dyDescent="0.25">
      <c r="C702" s="229"/>
    </row>
    <row r="703" spans="3:3" x14ac:dyDescent="0.25">
      <c r="C703" s="229"/>
    </row>
    <row r="704" spans="3:3" x14ac:dyDescent="0.25">
      <c r="C704" s="229"/>
    </row>
    <row r="705" spans="3:3" x14ac:dyDescent="0.25">
      <c r="C705" s="229"/>
    </row>
    <row r="706" spans="3:3" x14ac:dyDescent="0.25">
      <c r="C706" s="229"/>
    </row>
    <row r="707" spans="3:3" x14ac:dyDescent="0.25">
      <c r="C707" s="229"/>
    </row>
    <row r="708" spans="3:3" x14ac:dyDescent="0.25">
      <c r="C708" s="229"/>
    </row>
    <row r="709" spans="3:3" x14ac:dyDescent="0.25">
      <c r="C709" s="229"/>
    </row>
    <row r="710" spans="3:3" x14ac:dyDescent="0.25">
      <c r="C710" s="229"/>
    </row>
    <row r="711" spans="3:3" x14ac:dyDescent="0.25">
      <c r="C711" s="229"/>
    </row>
    <row r="712" spans="3:3" x14ac:dyDescent="0.25">
      <c r="C712" s="229"/>
    </row>
    <row r="713" spans="3:3" x14ac:dyDescent="0.25">
      <c r="C713" s="229"/>
    </row>
    <row r="714" spans="3:3" x14ac:dyDescent="0.25">
      <c r="C714" s="229"/>
    </row>
    <row r="715" spans="3:3" x14ac:dyDescent="0.25">
      <c r="C715" s="229"/>
    </row>
    <row r="716" spans="3:3" x14ac:dyDescent="0.25">
      <c r="C716" s="229"/>
    </row>
    <row r="717" spans="3:3" x14ac:dyDescent="0.25">
      <c r="C717" s="229"/>
    </row>
    <row r="718" spans="3:3" x14ac:dyDescent="0.25">
      <c r="C718" s="229"/>
    </row>
    <row r="719" spans="3:3" x14ac:dyDescent="0.25">
      <c r="C719" s="229"/>
    </row>
    <row r="720" spans="3:3" x14ac:dyDescent="0.25">
      <c r="C720" s="229"/>
    </row>
    <row r="721" spans="3:3" x14ac:dyDescent="0.25">
      <c r="C721" s="229"/>
    </row>
    <row r="722" spans="3:3" x14ac:dyDescent="0.25">
      <c r="C722" s="229"/>
    </row>
    <row r="723" spans="3:3" x14ac:dyDescent="0.25">
      <c r="C723" s="229"/>
    </row>
    <row r="724" spans="3:3" x14ac:dyDescent="0.25">
      <c r="C724" s="229"/>
    </row>
    <row r="725" spans="3:3" x14ac:dyDescent="0.25">
      <c r="C725" s="229"/>
    </row>
    <row r="726" spans="3:3" x14ac:dyDescent="0.25">
      <c r="C726" s="229"/>
    </row>
    <row r="727" spans="3:3" x14ac:dyDescent="0.25">
      <c r="C727" s="229"/>
    </row>
    <row r="728" spans="3:3" x14ac:dyDescent="0.25">
      <c r="C728" s="229"/>
    </row>
    <row r="729" spans="3:3" x14ac:dyDescent="0.25">
      <c r="C729" s="229"/>
    </row>
    <row r="730" spans="3:3" x14ac:dyDescent="0.25">
      <c r="C730" s="229"/>
    </row>
    <row r="731" spans="3:3" x14ac:dyDescent="0.25">
      <c r="C731" s="229"/>
    </row>
    <row r="732" spans="3:3" x14ac:dyDescent="0.25">
      <c r="C732" s="229"/>
    </row>
    <row r="733" spans="3:3" x14ac:dyDescent="0.25">
      <c r="C733" s="229"/>
    </row>
    <row r="734" spans="3:3" x14ac:dyDescent="0.25">
      <c r="C734" s="229"/>
    </row>
    <row r="735" spans="3:3" x14ac:dyDescent="0.25">
      <c r="C735" s="229"/>
    </row>
    <row r="736" spans="3:3" x14ac:dyDescent="0.25">
      <c r="C736" s="229"/>
    </row>
    <row r="737" spans="3:3" x14ac:dyDescent="0.25">
      <c r="C737" s="229"/>
    </row>
    <row r="738" spans="3:3" x14ac:dyDescent="0.25">
      <c r="C738" s="229"/>
    </row>
    <row r="739" spans="3:3" x14ac:dyDescent="0.25">
      <c r="C739" s="229"/>
    </row>
    <row r="740" spans="3:3" x14ac:dyDescent="0.25">
      <c r="C740" s="229"/>
    </row>
    <row r="741" spans="3:3" x14ac:dyDescent="0.25">
      <c r="C741" s="229"/>
    </row>
    <row r="742" spans="3:3" x14ac:dyDescent="0.25">
      <c r="C742" s="229"/>
    </row>
    <row r="743" spans="3:3" x14ac:dyDescent="0.25">
      <c r="C743" s="229"/>
    </row>
    <row r="744" spans="3:3" x14ac:dyDescent="0.25">
      <c r="C744" s="229"/>
    </row>
    <row r="745" spans="3:3" x14ac:dyDescent="0.25">
      <c r="C745" s="229"/>
    </row>
    <row r="746" spans="3:3" x14ac:dyDescent="0.25">
      <c r="C746" s="229"/>
    </row>
    <row r="747" spans="3:3" x14ac:dyDescent="0.25">
      <c r="C747" s="229"/>
    </row>
    <row r="748" spans="3:3" x14ac:dyDescent="0.25">
      <c r="C748" s="229"/>
    </row>
    <row r="749" spans="3:3" x14ac:dyDescent="0.25">
      <c r="C749" s="229"/>
    </row>
    <row r="750" spans="3:3" x14ac:dyDescent="0.25">
      <c r="C750" s="229"/>
    </row>
    <row r="751" spans="3:3" x14ac:dyDescent="0.25">
      <c r="C751" s="229"/>
    </row>
    <row r="752" spans="3:3" x14ac:dyDescent="0.25">
      <c r="C752" s="229"/>
    </row>
    <row r="753" spans="3:3" x14ac:dyDescent="0.25">
      <c r="C753" s="229"/>
    </row>
    <row r="754" spans="3:3" x14ac:dyDescent="0.25">
      <c r="C754" s="229"/>
    </row>
    <row r="755" spans="3:3" x14ac:dyDescent="0.25">
      <c r="C755" s="229"/>
    </row>
    <row r="756" spans="3:3" x14ac:dyDescent="0.25">
      <c r="C756" s="229"/>
    </row>
    <row r="757" spans="3:3" x14ac:dyDescent="0.25">
      <c r="C757" s="229"/>
    </row>
    <row r="758" spans="3:3" x14ac:dyDescent="0.25">
      <c r="C758" s="229"/>
    </row>
    <row r="759" spans="3:3" x14ac:dyDescent="0.25">
      <c r="C759" s="229"/>
    </row>
    <row r="760" spans="3:3" x14ac:dyDescent="0.25">
      <c r="C760" s="229"/>
    </row>
    <row r="761" spans="3:3" x14ac:dyDescent="0.25">
      <c r="C761" s="229"/>
    </row>
    <row r="762" spans="3:3" x14ac:dyDescent="0.25">
      <c r="C762" s="229"/>
    </row>
    <row r="763" spans="3:3" x14ac:dyDescent="0.25">
      <c r="C763" s="229"/>
    </row>
    <row r="764" spans="3:3" x14ac:dyDescent="0.25">
      <c r="C764" s="229"/>
    </row>
    <row r="765" spans="3:3" x14ac:dyDescent="0.25">
      <c r="C765" s="229"/>
    </row>
    <row r="766" spans="3:3" x14ac:dyDescent="0.25">
      <c r="C766" s="229"/>
    </row>
    <row r="767" spans="3:3" x14ac:dyDescent="0.25">
      <c r="C767" s="229"/>
    </row>
    <row r="768" spans="3:3" x14ac:dyDescent="0.25">
      <c r="C768" s="229"/>
    </row>
    <row r="769" spans="3:3" x14ac:dyDescent="0.25">
      <c r="C769" s="229"/>
    </row>
    <row r="770" spans="3:3" x14ac:dyDescent="0.25">
      <c r="C770" s="229"/>
    </row>
    <row r="771" spans="3:3" x14ac:dyDescent="0.25">
      <c r="C771" s="229"/>
    </row>
    <row r="772" spans="3:3" x14ac:dyDescent="0.25">
      <c r="C772" s="229"/>
    </row>
    <row r="773" spans="3:3" x14ac:dyDescent="0.25">
      <c r="C773" s="229"/>
    </row>
    <row r="774" spans="3:3" x14ac:dyDescent="0.25">
      <c r="C774" s="229"/>
    </row>
    <row r="775" spans="3:3" x14ac:dyDescent="0.25">
      <c r="C775" s="229"/>
    </row>
    <row r="776" spans="3:3" x14ac:dyDescent="0.25">
      <c r="C776" s="229"/>
    </row>
    <row r="777" spans="3:3" x14ac:dyDescent="0.25">
      <c r="C777" s="229"/>
    </row>
    <row r="778" spans="3:3" x14ac:dyDescent="0.25">
      <c r="C778" s="229"/>
    </row>
    <row r="779" spans="3:3" x14ac:dyDescent="0.25">
      <c r="C779" s="229"/>
    </row>
    <row r="780" spans="3:3" x14ac:dyDescent="0.25">
      <c r="C780" s="229"/>
    </row>
    <row r="781" spans="3:3" x14ac:dyDescent="0.25">
      <c r="C781" s="229"/>
    </row>
    <row r="782" spans="3:3" x14ac:dyDescent="0.25">
      <c r="C782" s="229"/>
    </row>
    <row r="783" spans="3:3" x14ac:dyDescent="0.25">
      <c r="C783" s="229"/>
    </row>
    <row r="784" spans="3:3" x14ac:dyDescent="0.25">
      <c r="C784" s="229"/>
    </row>
    <row r="785" spans="3:3" x14ac:dyDescent="0.25">
      <c r="C785" s="229"/>
    </row>
    <row r="786" spans="3:3" x14ac:dyDescent="0.25">
      <c r="C786" s="229"/>
    </row>
    <row r="787" spans="3:3" x14ac:dyDescent="0.25">
      <c r="C787" s="229"/>
    </row>
    <row r="788" spans="3:3" x14ac:dyDescent="0.25">
      <c r="C788" s="229"/>
    </row>
    <row r="789" spans="3:3" x14ac:dyDescent="0.25">
      <c r="C789" s="229"/>
    </row>
    <row r="790" spans="3:3" x14ac:dyDescent="0.25">
      <c r="C790" s="229"/>
    </row>
    <row r="791" spans="3:3" x14ac:dyDescent="0.25">
      <c r="C791" s="229"/>
    </row>
    <row r="792" spans="3:3" x14ac:dyDescent="0.25">
      <c r="C792" s="229"/>
    </row>
  </sheetData>
  <mergeCells count="81">
    <mergeCell ref="A26:A32"/>
    <mergeCell ref="B59:B61"/>
    <mergeCell ref="B67:B69"/>
    <mergeCell ref="B71:B73"/>
    <mergeCell ref="B75:B77"/>
    <mergeCell ref="B79:O79"/>
    <mergeCell ref="B51:B53"/>
    <mergeCell ref="B34:B36"/>
    <mergeCell ref="B55:B57"/>
    <mergeCell ref="B42:B45"/>
    <mergeCell ref="B38:B40"/>
    <mergeCell ref="C236:C237"/>
    <mergeCell ref="C238:C241"/>
    <mergeCell ref="C246:C249"/>
    <mergeCell ref="C199:C203"/>
    <mergeCell ref="C220:C223"/>
    <mergeCell ref="C204:C207"/>
    <mergeCell ref="C330:C333"/>
    <mergeCell ref="C174:C177"/>
    <mergeCell ref="C183:C186"/>
    <mergeCell ref="C187:C190"/>
    <mergeCell ref="C328:C329"/>
    <mergeCell ref="B262:O262"/>
    <mergeCell ref="B323:O323"/>
    <mergeCell ref="C242:C245"/>
    <mergeCell ref="B256:O256"/>
    <mergeCell ref="C320:C321"/>
    <mergeCell ref="C224:C227"/>
    <mergeCell ref="C232:C235"/>
    <mergeCell ref="C208:C211"/>
    <mergeCell ref="C212:C215"/>
    <mergeCell ref="C228:C231"/>
    <mergeCell ref="C216:C219"/>
    <mergeCell ref="C191:C194"/>
    <mergeCell ref="C195:C198"/>
    <mergeCell ref="E23:F23"/>
    <mergeCell ref="A22:A24"/>
    <mergeCell ref="B22:B24"/>
    <mergeCell ref="B103:O103"/>
    <mergeCell ref="B92:O92"/>
    <mergeCell ref="B82:B83"/>
    <mergeCell ref="C178:C182"/>
    <mergeCell ref="C166:C169"/>
    <mergeCell ref="C158:C161"/>
    <mergeCell ref="C170:C173"/>
    <mergeCell ref="B88:B89"/>
    <mergeCell ref="B63:B65"/>
    <mergeCell ref="B47:B49"/>
    <mergeCell ref="B25:O25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B1:O1"/>
    <mergeCell ref="B2:O2"/>
    <mergeCell ref="B3:O3"/>
    <mergeCell ref="B4:O4"/>
    <mergeCell ref="B7:O7"/>
    <mergeCell ref="B84:B86"/>
    <mergeCell ref="B8:N8"/>
    <mergeCell ref="B5:O5"/>
    <mergeCell ref="B6:N6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2:K22"/>
  </mergeCells>
  <pageMargins left="1.1811023622047245" right="0.19685039370078741" top="0.78740157480314965" bottom="0.78740157480314965" header="0.31496062992125984" footer="0.31496062992125984"/>
  <pageSetup paperSize="9" scale="9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C6" sqref="C6"/>
    </sheetView>
  </sheetViews>
  <sheetFormatPr defaultColWidth="9.140625"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5"/>
      <c r="C1" s="683" t="s">
        <v>281</v>
      </c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</row>
    <row r="2" spans="1:17" x14ac:dyDescent="0.25">
      <c r="B2" s="115"/>
      <c r="C2" s="683" t="s">
        <v>388</v>
      </c>
      <c r="D2" s="683"/>
      <c r="E2" s="683"/>
      <c r="F2" s="683"/>
      <c r="G2" s="683"/>
      <c r="H2" s="683"/>
      <c r="I2" s="683"/>
      <c r="J2" s="683"/>
      <c r="K2" s="683"/>
      <c r="L2" s="683"/>
      <c r="M2" s="683"/>
      <c r="N2" s="683"/>
      <c r="O2" s="683"/>
    </row>
    <row r="3" spans="1:17" x14ac:dyDescent="0.25">
      <c r="B3" s="115"/>
      <c r="C3" s="683" t="s">
        <v>534</v>
      </c>
      <c r="D3" s="683"/>
      <c r="E3" s="683"/>
      <c r="F3" s="683"/>
      <c r="G3" s="683"/>
      <c r="H3" s="683"/>
      <c r="I3" s="683"/>
      <c r="J3" s="683"/>
      <c r="K3" s="683"/>
      <c r="L3" s="683"/>
      <c r="M3" s="683"/>
      <c r="N3" s="683"/>
      <c r="O3" s="683"/>
    </row>
    <row r="4" spans="1:17" x14ac:dyDescent="0.25">
      <c r="B4" s="115"/>
      <c r="C4" s="683" t="s">
        <v>297</v>
      </c>
      <c r="D4" s="683"/>
      <c r="E4" s="683"/>
      <c r="F4" s="683"/>
      <c r="G4" s="683"/>
      <c r="H4" s="683"/>
      <c r="I4" s="683"/>
      <c r="J4" s="683"/>
      <c r="K4" s="683"/>
      <c r="L4" s="683"/>
      <c r="M4" s="683"/>
      <c r="N4" s="683"/>
      <c r="O4" s="683"/>
    </row>
    <row r="5" spans="1:17" x14ac:dyDescent="0.25">
      <c r="B5" s="115"/>
      <c r="C5" s="406" t="s">
        <v>558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</row>
    <row r="6" spans="1:17" x14ac:dyDescent="0.25">
      <c r="B6" s="115"/>
      <c r="C6" s="406" t="s">
        <v>571</v>
      </c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</row>
    <row r="7" spans="1:17" hidden="1" x14ac:dyDescent="0.25">
      <c r="B7" s="115"/>
      <c r="C7" s="484" t="s">
        <v>365</v>
      </c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446"/>
      <c r="O7" s="446"/>
    </row>
    <row r="8" spans="1:17" hidden="1" x14ac:dyDescent="0.25">
      <c r="B8" s="115"/>
      <c r="C8" s="484" t="s">
        <v>367</v>
      </c>
      <c r="D8" s="446"/>
      <c r="E8" s="446"/>
      <c r="F8" s="446"/>
      <c r="G8" s="446"/>
      <c r="H8" s="446"/>
      <c r="I8" s="446"/>
      <c r="J8" s="446"/>
      <c r="K8" s="446"/>
      <c r="L8" s="446"/>
      <c r="M8" s="446"/>
      <c r="N8" s="446"/>
      <c r="O8" s="446"/>
    </row>
    <row r="9" spans="1:17" hidden="1" x14ac:dyDescent="0.25">
      <c r="B9" s="115"/>
      <c r="C9" s="484" t="s">
        <v>365</v>
      </c>
      <c r="D9" s="458"/>
      <c r="E9" s="458"/>
      <c r="F9" s="458"/>
      <c r="G9" s="458"/>
      <c r="H9" s="458"/>
      <c r="I9" s="458"/>
      <c r="J9" s="458"/>
      <c r="K9" s="458"/>
      <c r="L9" s="458"/>
      <c r="M9" s="458"/>
      <c r="N9" s="458"/>
      <c r="O9" s="458"/>
    </row>
    <row r="10" spans="1:17" ht="15" hidden="1" customHeight="1" x14ac:dyDescent="0.25">
      <c r="B10" s="115"/>
      <c r="C10" s="484" t="s">
        <v>367</v>
      </c>
      <c r="D10" s="458"/>
      <c r="E10" s="458"/>
      <c r="F10" s="458"/>
      <c r="G10" s="458"/>
      <c r="H10" s="458"/>
      <c r="I10" s="458"/>
      <c r="J10" s="458"/>
      <c r="K10" s="458"/>
      <c r="L10" s="458"/>
      <c r="M10" s="458"/>
      <c r="N10" s="458"/>
      <c r="O10" s="458"/>
    </row>
    <row r="11" spans="1:17" x14ac:dyDescent="0.25">
      <c r="C11" s="116"/>
      <c r="D11" s="117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7"/>
    </row>
    <row r="12" spans="1:17" ht="30.75" customHeight="1" x14ac:dyDescent="0.25">
      <c r="A12" s="592" t="s">
        <v>395</v>
      </c>
      <c r="B12" s="592"/>
      <c r="C12" s="592"/>
      <c r="D12" s="592"/>
      <c r="E12" s="592"/>
      <c r="F12" s="592"/>
      <c r="G12" s="592"/>
      <c r="H12" s="592"/>
      <c r="I12" s="592"/>
      <c r="J12" s="592"/>
      <c r="K12" s="592"/>
      <c r="L12" s="592"/>
      <c r="M12" s="592"/>
      <c r="N12" s="592"/>
      <c r="O12" s="592"/>
    </row>
    <row r="13" spans="1:17" ht="17.25" customHeight="1" x14ac:dyDescent="0.25">
      <c r="A13" s="57"/>
      <c r="B13" s="57"/>
      <c r="C13" s="57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327</v>
      </c>
    </row>
    <row r="14" spans="1:17" x14ac:dyDescent="0.25">
      <c r="A14" s="682" t="s">
        <v>5</v>
      </c>
      <c r="B14" s="587" t="s">
        <v>278</v>
      </c>
      <c r="C14" s="587" t="s">
        <v>52</v>
      </c>
      <c r="D14" s="582" t="s">
        <v>289</v>
      </c>
      <c r="E14" s="610" t="s">
        <v>185</v>
      </c>
      <c r="F14" s="610"/>
      <c r="G14" s="610"/>
      <c r="H14" s="595" t="s">
        <v>291</v>
      </c>
      <c r="I14" s="616" t="s">
        <v>185</v>
      </c>
      <c r="J14" s="616"/>
      <c r="K14" s="616"/>
      <c r="L14" s="575" t="s">
        <v>0</v>
      </c>
      <c r="M14" s="575" t="s">
        <v>185</v>
      </c>
      <c r="N14" s="575"/>
      <c r="O14" s="575"/>
    </row>
    <row r="15" spans="1:17" x14ac:dyDescent="0.25">
      <c r="A15" s="682"/>
      <c r="B15" s="587"/>
      <c r="C15" s="587"/>
      <c r="D15" s="582"/>
      <c r="E15" s="610" t="s">
        <v>1</v>
      </c>
      <c r="F15" s="610"/>
      <c r="G15" s="582" t="s">
        <v>2</v>
      </c>
      <c r="H15" s="595"/>
      <c r="I15" s="616" t="s">
        <v>1</v>
      </c>
      <c r="J15" s="616"/>
      <c r="K15" s="595" t="s">
        <v>2</v>
      </c>
      <c r="L15" s="575"/>
      <c r="M15" s="575" t="s">
        <v>1</v>
      </c>
      <c r="N15" s="575"/>
      <c r="O15" s="587" t="s">
        <v>2</v>
      </c>
      <c r="Q15" s="118"/>
    </row>
    <row r="16" spans="1:17" ht="29.25" customHeight="1" x14ac:dyDescent="0.25">
      <c r="A16" s="682"/>
      <c r="B16" s="587"/>
      <c r="C16" s="587"/>
      <c r="D16" s="582"/>
      <c r="E16" s="136" t="s">
        <v>3</v>
      </c>
      <c r="F16" s="135" t="s">
        <v>4</v>
      </c>
      <c r="G16" s="582"/>
      <c r="H16" s="595"/>
      <c r="I16" s="137" t="s">
        <v>3</v>
      </c>
      <c r="J16" s="132" t="s">
        <v>4</v>
      </c>
      <c r="K16" s="595"/>
      <c r="L16" s="575"/>
      <c r="M16" s="133" t="s">
        <v>3</v>
      </c>
      <c r="N16" s="131" t="s">
        <v>4</v>
      </c>
      <c r="O16" s="587"/>
      <c r="P16" s="68" t="s">
        <v>260</v>
      </c>
      <c r="Q16" s="69"/>
    </row>
    <row r="17" spans="1:17" ht="15.95" customHeight="1" x14ac:dyDescent="0.25">
      <c r="A17" s="13" t="s">
        <v>68</v>
      </c>
      <c r="B17" s="572" t="s">
        <v>57</v>
      </c>
      <c r="C17" s="573"/>
      <c r="D17" s="573"/>
      <c r="E17" s="573"/>
      <c r="F17" s="573"/>
      <c r="G17" s="573"/>
      <c r="H17" s="573"/>
      <c r="I17" s="573"/>
      <c r="J17" s="573"/>
      <c r="K17" s="573"/>
      <c r="L17" s="573"/>
      <c r="M17" s="573"/>
      <c r="N17" s="573"/>
      <c r="O17" s="574"/>
      <c r="P17" s="68" t="s">
        <v>261</v>
      </c>
      <c r="Q17" s="69"/>
    </row>
    <row r="18" spans="1:17" ht="15" customHeight="1" x14ac:dyDescent="0.25">
      <c r="A18" s="13" t="s">
        <v>174</v>
      </c>
      <c r="B18" s="12" t="s">
        <v>20</v>
      </c>
      <c r="C18" s="15" t="s">
        <v>31</v>
      </c>
      <c r="D18" s="16">
        <f>E18+G18</f>
        <v>133.30000000000001</v>
      </c>
      <c r="E18" s="16">
        <v>129.30000000000001</v>
      </c>
      <c r="F18" s="16"/>
      <c r="G18" s="16">
        <v>4</v>
      </c>
      <c r="H18" s="10">
        <f>I18+K18</f>
        <v>0</v>
      </c>
      <c r="I18" s="10">
        <v>-7.6</v>
      </c>
      <c r="J18" s="10"/>
      <c r="K18" s="10">
        <v>7.6</v>
      </c>
      <c r="L18" s="12">
        <f>M18+O18</f>
        <v>133.30000000000001</v>
      </c>
      <c r="M18" s="12">
        <f>E18+I18</f>
        <v>121.70000000000002</v>
      </c>
      <c r="N18" s="12">
        <f>F18+J18</f>
        <v>0</v>
      </c>
      <c r="O18" s="12">
        <f>G18+K18</f>
        <v>11.6</v>
      </c>
      <c r="P18" s="68" t="s">
        <v>262</v>
      </c>
      <c r="Q18" s="69"/>
    </row>
    <row r="19" spans="1:17" ht="15.95" customHeight="1" x14ac:dyDescent="0.25">
      <c r="A19" s="20" t="s">
        <v>69</v>
      </c>
      <c r="B19" s="21" t="s">
        <v>167</v>
      </c>
      <c r="C19" s="28"/>
      <c r="D19" s="23">
        <f>D18</f>
        <v>133.30000000000001</v>
      </c>
      <c r="E19" s="23">
        <f>E18</f>
        <v>129.30000000000001</v>
      </c>
      <c r="F19" s="23">
        <f>F18</f>
        <v>0</v>
      </c>
      <c r="G19" s="23">
        <f>G18</f>
        <v>4</v>
      </c>
      <c r="H19" s="24">
        <f t="shared" ref="H19:O19" si="0">H18</f>
        <v>0</v>
      </c>
      <c r="I19" s="24">
        <f t="shared" si="0"/>
        <v>-7.6</v>
      </c>
      <c r="J19" s="24">
        <f t="shared" si="0"/>
        <v>0</v>
      </c>
      <c r="K19" s="24">
        <f t="shared" si="0"/>
        <v>7.6</v>
      </c>
      <c r="L19" s="21">
        <f t="shared" si="0"/>
        <v>133.30000000000001</v>
      </c>
      <c r="M19" s="21">
        <f t="shared" si="0"/>
        <v>121.70000000000002</v>
      </c>
      <c r="N19" s="21">
        <f t="shared" si="0"/>
        <v>0</v>
      </c>
      <c r="O19" s="21">
        <f t="shared" si="0"/>
        <v>11.6</v>
      </c>
      <c r="P19" s="68" t="s">
        <v>263</v>
      </c>
      <c r="Q19" s="69"/>
    </row>
    <row r="20" spans="1:17" ht="15.95" customHeight="1" x14ac:dyDescent="0.25">
      <c r="A20" s="13" t="s">
        <v>70</v>
      </c>
      <c r="B20" s="572" t="s">
        <v>60</v>
      </c>
      <c r="C20" s="573"/>
      <c r="D20" s="573"/>
      <c r="E20" s="573"/>
      <c r="F20" s="573"/>
      <c r="G20" s="573"/>
      <c r="H20" s="573"/>
      <c r="I20" s="573"/>
      <c r="J20" s="573"/>
      <c r="K20" s="573"/>
      <c r="L20" s="573"/>
      <c r="M20" s="573"/>
      <c r="N20" s="573"/>
      <c r="O20" s="574"/>
      <c r="P20" s="68" t="s">
        <v>266</v>
      </c>
      <c r="Q20" s="69">
        <f>L18</f>
        <v>133.30000000000001</v>
      </c>
    </row>
    <row r="21" spans="1:17" ht="15" customHeight="1" x14ac:dyDescent="0.25">
      <c r="A21" s="13" t="s">
        <v>71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8" t="s">
        <v>264</v>
      </c>
      <c r="Q21" s="69">
        <f>SUM(I26:I36)</f>
        <v>0</v>
      </c>
    </row>
    <row r="22" spans="1:17" ht="15.95" customHeight="1" x14ac:dyDescent="0.25">
      <c r="A22" s="20" t="s">
        <v>72</v>
      </c>
      <c r="B22" s="21" t="s">
        <v>168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8" t="s">
        <v>265</v>
      </c>
      <c r="Q22" s="69">
        <f>L21</f>
        <v>34.700000000000003</v>
      </c>
    </row>
    <row r="23" spans="1:17" ht="15.95" customHeight="1" x14ac:dyDescent="0.25">
      <c r="A23" s="119" t="s">
        <v>73</v>
      </c>
      <c r="B23" s="149" t="s">
        <v>164</v>
      </c>
      <c r="C23" s="150"/>
      <c r="D23" s="46">
        <f>D19+D22</f>
        <v>168</v>
      </c>
      <c r="E23" s="46">
        <f>E19+E22</f>
        <v>164</v>
      </c>
      <c r="F23" s="46">
        <f>F19+F22</f>
        <v>0</v>
      </c>
      <c r="G23" s="46">
        <f>G19+G22</f>
        <v>4</v>
      </c>
      <c r="H23" s="47">
        <f t="shared" ref="H23:O23" si="2">H19+H22</f>
        <v>0</v>
      </c>
      <c r="I23" s="47">
        <f t="shared" si="2"/>
        <v>-7.6</v>
      </c>
      <c r="J23" s="47">
        <f t="shared" si="2"/>
        <v>0</v>
      </c>
      <c r="K23" s="47">
        <f t="shared" si="2"/>
        <v>7.6</v>
      </c>
      <c r="L23" s="48">
        <f t="shared" si="2"/>
        <v>168</v>
      </c>
      <c r="M23" s="48">
        <f t="shared" si="2"/>
        <v>156.40000000000003</v>
      </c>
      <c r="N23" s="48">
        <f t="shared" si="2"/>
        <v>0</v>
      </c>
      <c r="O23" s="48">
        <f t="shared" si="2"/>
        <v>11.6</v>
      </c>
      <c r="P23" s="68" t="s">
        <v>267</v>
      </c>
      <c r="Q23" s="69">
        <f>SUM(I72:I85)</f>
        <v>0</v>
      </c>
    </row>
    <row r="24" spans="1:17" ht="15" customHeight="1" x14ac:dyDescent="0.25">
      <c r="A24" s="103" t="s">
        <v>165</v>
      </c>
      <c r="B24" s="120"/>
      <c r="C24" s="121"/>
      <c r="D24" s="120"/>
      <c r="E24" s="120"/>
      <c r="F24" s="105"/>
      <c r="G24" s="105"/>
      <c r="H24" s="105"/>
      <c r="I24" s="105"/>
      <c r="J24" s="105"/>
      <c r="K24" s="105"/>
      <c r="L24" s="105"/>
      <c r="M24" s="105"/>
      <c r="N24" s="105"/>
      <c r="P24" s="68" t="s">
        <v>268</v>
      </c>
      <c r="Q24" s="69">
        <f>SUM(I43:I69)</f>
        <v>0</v>
      </c>
    </row>
    <row r="25" spans="1:17" x14ac:dyDescent="0.25">
      <c r="A25" s="103"/>
      <c r="B25" s="6"/>
      <c r="C25" s="106"/>
      <c r="D25" s="6"/>
      <c r="E25" s="6"/>
      <c r="F25" s="107"/>
      <c r="G25" s="6"/>
      <c r="H25" s="6"/>
      <c r="I25" s="6"/>
      <c r="J25" s="6"/>
      <c r="K25" s="6"/>
      <c r="L25" s="6"/>
      <c r="M25" s="6"/>
      <c r="N25" s="6"/>
      <c r="P25" s="68" t="s">
        <v>269</v>
      </c>
      <c r="Q25" s="69">
        <f>SUM(I88:I91)</f>
        <v>0</v>
      </c>
    </row>
    <row r="26" spans="1:17" x14ac:dyDescent="0.25">
      <c r="A26" s="6"/>
      <c r="B26" s="6"/>
      <c r="C26" s="51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73" t="s">
        <v>164</v>
      </c>
      <c r="Q26" s="74">
        <f>SUM(Q16:Q25)</f>
        <v>168</v>
      </c>
    </row>
    <row r="27" spans="1:17" x14ac:dyDescent="0.25">
      <c r="A27" s="6"/>
      <c r="B27" s="6"/>
      <c r="C27" s="51"/>
      <c r="D27" s="6"/>
      <c r="E27" s="6"/>
      <c r="F27" s="6"/>
      <c r="G27" s="6"/>
      <c r="H27" s="6"/>
      <c r="I27" s="6"/>
      <c r="J27" s="6" t="s">
        <v>332</v>
      </c>
      <c r="K27" s="6"/>
      <c r="L27" s="6"/>
      <c r="M27" s="6"/>
      <c r="N27" s="6"/>
      <c r="P27" s="75"/>
      <c r="Q27" s="75"/>
    </row>
    <row r="28" spans="1:17" x14ac:dyDescent="0.25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5"/>
      <c r="Q28" s="75">
        <f>Q26-L23</f>
        <v>0</v>
      </c>
    </row>
    <row r="29" spans="1:17" x14ac:dyDescent="0.25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1"/>
      <c r="D31" s="6"/>
      <c r="E31" s="6"/>
      <c r="F31" s="6"/>
      <c r="G31" s="6" t="s">
        <v>165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2"/>
    </row>
    <row r="138" spans="1:14" x14ac:dyDescent="0.25">
      <c r="C138" s="52"/>
    </row>
    <row r="139" spans="1:14" x14ac:dyDescent="0.25">
      <c r="C139" s="52"/>
    </row>
    <row r="140" spans="1:14" x14ac:dyDescent="0.25">
      <c r="C140" s="52"/>
    </row>
    <row r="141" spans="1:14" x14ac:dyDescent="0.25">
      <c r="C141" s="52"/>
    </row>
    <row r="142" spans="1:14" x14ac:dyDescent="0.25">
      <c r="C142" s="52"/>
    </row>
    <row r="143" spans="1:14" x14ac:dyDescent="0.25">
      <c r="C143" s="52"/>
    </row>
    <row r="144" spans="1:14" x14ac:dyDescent="0.25">
      <c r="C144" s="52"/>
    </row>
    <row r="145" spans="3:3" x14ac:dyDescent="0.25">
      <c r="C145" s="52"/>
    </row>
    <row r="146" spans="3:3" x14ac:dyDescent="0.25">
      <c r="C146" s="52"/>
    </row>
    <row r="147" spans="3:3" x14ac:dyDescent="0.25">
      <c r="C147" s="52"/>
    </row>
    <row r="148" spans="3:3" x14ac:dyDescent="0.25">
      <c r="C148" s="52"/>
    </row>
    <row r="149" spans="3:3" x14ac:dyDescent="0.25">
      <c r="C149" s="52"/>
    </row>
    <row r="150" spans="3:3" x14ac:dyDescent="0.25">
      <c r="C150" s="52"/>
    </row>
    <row r="151" spans="3:3" x14ac:dyDescent="0.25">
      <c r="C151" s="52"/>
    </row>
    <row r="152" spans="3:3" x14ac:dyDescent="0.25">
      <c r="C152" s="52"/>
    </row>
    <row r="153" spans="3:3" x14ac:dyDescent="0.25">
      <c r="C153" s="52"/>
    </row>
    <row r="154" spans="3:3" x14ac:dyDescent="0.25">
      <c r="C154" s="52"/>
    </row>
    <row r="155" spans="3:3" x14ac:dyDescent="0.25">
      <c r="C155" s="52"/>
    </row>
    <row r="156" spans="3:3" x14ac:dyDescent="0.25">
      <c r="C156" s="52"/>
    </row>
    <row r="157" spans="3:3" x14ac:dyDescent="0.25">
      <c r="C157" s="52"/>
    </row>
    <row r="158" spans="3:3" x14ac:dyDescent="0.25">
      <c r="C158" s="52"/>
    </row>
    <row r="159" spans="3:3" x14ac:dyDescent="0.25">
      <c r="C159" s="52"/>
    </row>
    <row r="160" spans="3:3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</sheetData>
  <mergeCells count="22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35"/>
  <sheetViews>
    <sheetView showZeros="0" zoomScaleNormal="100" workbookViewId="0">
      <selection activeCell="B8" sqref="B8:O8"/>
    </sheetView>
  </sheetViews>
  <sheetFormatPr defaultColWidth="9.140625"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20" width="9.140625" style="2" hidden="1" customWidth="1"/>
    <col min="21" max="21" width="0" style="2" hidden="1" customWidth="1"/>
    <col min="22" max="16384" width="9.140625" style="2"/>
  </cols>
  <sheetData>
    <row r="1" spans="1:15" x14ac:dyDescent="0.25">
      <c r="B1" s="623" t="s">
        <v>281</v>
      </c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</row>
    <row r="2" spans="1:15" x14ac:dyDescent="0.25">
      <c r="B2" s="623" t="s">
        <v>388</v>
      </c>
      <c r="C2" s="623"/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3"/>
    </row>
    <row r="3" spans="1:15" x14ac:dyDescent="0.25">
      <c r="B3" s="623" t="s">
        <v>534</v>
      </c>
      <c r="C3" s="623"/>
      <c r="D3" s="623"/>
      <c r="E3" s="623"/>
      <c r="F3" s="623"/>
      <c r="G3" s="623"/>
      <c r="H3" s="623"/>
      <c r="I3" s="623"/>
      <c r="J3" s="623"/>
      <c r="K3" s="623"/>
      <c r="L3" s="623"/>
      <c r="M3" s="623"/>
      <c r="N3" s="623"/>
      <c r="O3" s="623"/>
    </row>
    <row r="4" spans="1:15" x14ac:dyDescent="0.25">
      <c r="B4" s="623" t="s">
        <v>298</v>
      </c>
      <c r="C4" s="623"/>
      <c r="D4" s="623"/>
      <c r="E4" s="623"/>
      <c r="F4" s="623"/>
      <c r="G4" s="623"/>
      <c r="H4" s="623"/>
      <c r="I4" s="623"/>
      <c r="J4" s="623"/>
      <c r="K4" s="623"/>
      <c r="L4" s="623"/>
      <c r="M4" s="623"/>
      <c r="N4" s="623"/>
      <c r="O4" s="623"/>
    </row>
    <row r="5" spans="1:15" ht="13.5" customHeight="1" x14ac:dyDescent="0.25">
      <c r="B5" s="624" t="s">
        <v>551</v>
      </c>
      <c r="C5" s="624"/>
      <c r="D5" s="624"/>
      <c r="E5" s="624"/>
      <c r="F5" s="624"/>
      <c r="G5" s="624"/>
      <c r="H5" s="624"/>
      <c r="I5" s="624"/>
      <c r="J5" s="624"/>
      <c r="K5" s="624"/>
      <c r="L5" s="624"/>
      <c r="M5" s="624"/>
      <c r="N5" s="624"/>
      <c r="O5" s="624"/>
    </row>
    <row r="6" spans="1:15" ht="15" customHeight="1" x14ac:dyDescent="0.25">
      <c r="B6" s="624" t="s">
        <v>549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4"/>
      <c r="N6" s="624"/>
      <c r="O6" s="624"/>
    </row>
    <row r="7" spans="1:15" ht="15" customHeight="1" x14ac:dyDescent="0.25">
      <c r="A7" s="304"/>
      <c r="B7" s="624" t="s">
        <v>558</v>
      </c>
      <c r="C7" s="624"/>
      <c r="D7" s="624"/>
      <c r="E7" s="624"/>
      <c r="F7" s="624"/>
      <c r="G7" s="624"/>
      <c r="H7" s="624"/>
      <c r="I7" s="624"/>
      <c r="J7" s="624"/>
      <c r="K7" s="624"/>
      <c r="L7" s="624"/>
      <c r="M7" s="624"/>
      <c r="N7" s="624"/>
      <c r="O7" s="624"/>
    </row>
    <row r="8" spans="1:15" ht="15" customHeight="1" x14ac:dyDescent="0.25">
      <c r="A8" s="304"/>
      <c r="B8" s="624" t="s">
        <v>571</v>
      </c>
      <c r="C8" s="624"/>
      <c r="D8" s="624"/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</row>
    <row r="9" spans="1:15" ht="15" hidden="1" customHeight="1" x14ac:dyDescent="0.25">
      <c r="A9" s="304"/>
      <c r="B9" s="624" t="s">
        <v>365</v>
      </c>
      <c r="C9" s="624"/>
      <c r="D9" s="624"/>
      <c r="E9" s="624"/>
      <c r="F9" s="624"/>
      <c r="G9" s="624"/>
      <c r="H9" s="624"/>
      <c r="I9" s="624"/>
      <c r="J9" s="624"/>
      <c r="K9" s="624"/>
      <c r="L9" s="624"/>
      <c r="M9" s="624"/>
      <c r="N9" s="624"/>
      <c r="O9" s="624"/>
    </row>
    <row r="10" spans="1:15" ht="15" hidden="1" customHeight="1" x14ac:dyDescent="0.25">
      <c r="A10" s="304"/>
      <c r="B10" s="624" t="s">
        <v>361</v>
      </c>
      <c r="C10" s="624"/>
      <c r="D10" s="624"/>
      <c r="E10" s="624"/>
      <c r="F10" s="624"/>
      <c r="G10" s="624"/>
      <c r="H10" s="624"/>
      <c r="I10" s="624"/>
      <c r="J10" s="624"/>
      <c r="K10" s="624"/>
      <c r="L10" s="624"/>
      <c r="M10" s="624"/>
      <c r="N10" s="624"/>
      <c r="O10" s="624"/>
    </row>
    <row r="11" spans="1:15" ht="15" hidden="1" customHeight="1" x14ac:dyDescent="0.25">
      <c r="A11" s="304"/>
      <c r="B11" s="624" t="s">
        <v>365</v>
      </c>
      <c r="C11" s="624"/>
      <c r="D11" s="624"/>
      <c r="E11" s="624"/>
      <c r="F11" s="624"/>
      <c r="G11" s="624"/>
      <c r="H11" s="624"/>
      <c r="I11" s="624"/>
      <c r="J11" s="624"/>
      <c r="K11" s="624"/>
      <c r="L11" s="624"/>
      <c r="M11" s="624"/>
      <c r="N11" s="624"/>
      <c r="O11" s="624"/>
    </row>
    <row r="12" spans="1:15" ht="15" hidden="1" customHeight="1" x14ac:dyDescent="0.25">
      <c r="A12" s="304"/>
      <c r="B12" s="624" t="s">
        <v>361</v>
      </c>
      <c r="C12" s="624"/>
      <c r="D12" s="624"/>
      <c r="E12" s="624"/>
      <c r="F12" s="624"/>
      <c r="G12" s="624"/>
      <c r="H12" s="624"/>
      <c r="I12" s="624"/>
      <c r="J12" s="624"/>
      <c r="K12" s="624"/>
      <c r="L12" s="624"/>
      <c r="M12" s="624"/>
      <c r="N12" s="624"/>
      <c r="O12" s="624"/>
    </row>
    <row r="13" spans="1:15" ht="15" hidden="1" customHeight="1" x14ac:dyDescent="0.25">
      <c r="A13" s="304"/>
      <c r="B13" s="624" t="s">
        <v>365</v>
      </c>
      <c r="C13" s="624"/>
      <c r="D13" s="624"/>
      <c r="E13" s="624"/>
      <c r="F13" s="624"/>
      <c r="G13" s="624"/>
      <c r="H13" s="624"/>
      <c r="I13" s="624"/>
      <c r="J13" s="624"/>
      <c r="K13" s="624"/>
      <c r="L13" s="624"/>
      <c r="M13" s="624"/>
      <c r="N13" s="624"/>
      <c r="O13" s="624"/>
    </row>
    <row r="14" spans="1:15" ht="15" hidden="1" customHeight="1" x14ac:dyDescent="0.25">
      <c r="A14" s="304"/>
      <c r="B14" s="624" t="s">
        <v>361</v>
      </c>
      <c r="C14" s="624"/>
      <c r="D14" s="624"/>
      <c r="E14" s="624"/>
      <c r="F14" s="624"/>
      <c r="G14" s="624"/>
      <c r="H14" s="624"/>
      <c r="I14" s="624"/>
      <c r="J14" s="624"/>
      <c r="K14" s="624"/>
      <c r="L14" s="624"/>
      <c r="M14" s="624"/>
      <c r="N14" s="624"/>
      <c r="O14" s="624"/>
    </row>
    <row r="15" spans="1:15" ht="15" hidden="1" customHeight="1" x14ac:dyDescent="0.25">
      <c r="A15" s="304"/>
      <c r="B15" s="624" t="s">
        <v>365</v>
      </c>
      <c r="C15" s="624"/>
      <c r="D15" s="624"/>
      <c r="E15" s="624"/>
      <c r="F15" s="624"/>
      <c r="G15" s="624"/>
      <c r="H15" s="624"/>
      <c r="I15" s="624"/>
      <c r="J15" s="624"/>
      <c r="K15" s="624"/>
      <c r="L15" s="624"/>
      <c r="M15" s="624"/>
      <c r="N15" s="624"/>
      <c r="O15" s="624"/>
    </row>
    <row r="16" spans="1:15" ht="15" hidden="1" customHeight="1" x14ac:dyDescent="0.25">
      <c r="A16" s="304"/>
      <c r="B16" s="624" t="s">
        <v>361</v>
      </c>
      <c r="C16" s="624"/>
      <c r="D16" s="624"/>
      <c r="E16" s="624"/>
      <c r="F16" s="624"/>
      <c r="G16" s="624"/>
      <c r="H16" s="624"/>
      <c r="I16" s="624"/>
      <c r="J16" s="624"/>
      <c r="K16" s="624"/>
      <c r="L16" s="624"/>
      <c r="M16" s="624"/>
      <c r="N16" s="624"/>
      <c r="O16" s="624"/>
    </row>
    <row r="17" spans="1:18" ht="12" customHeight="1" x14ac:dyDescent="0.25">
      <c r="B17" s="55"/>
      <c r="C17" s="55"/>
      <c r="D17" s="55"/>
      <c r="E17" s="55"/>
      <c r="F17" s="55"/>
      <c r="G17" s="55"/>
      <c r="H17" s="56"/>
      <c r="I17" s="56"/>
      <c r="J17" s="56"/>
      <c r="K17" s="56"/>
      <c r="L17" s="55"/>
      <c r="M17" s="55"/>
      <c r="N17" s="55"/>
      <c r="O17" s="55"/>
    </row>
    <row r="18" spans="1:18" ht="29.25" customHeight="1" x14ac:dyDescent="0.25">
      <c r="A18" s="592" t="s">
        <v>396</v>
      </c>
      <c r="B18" s="592"/>
      <c r="C18" s="592"/>
      <c r="D18" s="592"/>
      <c r="E18" s="592"/>
      <c r="F18" s="592"/>
      <c r="G18" s="592"/>
      <c r="H18" s="592"/>
      <c r="I18" s="592"/>
      <c r="J18" s="592"/>
      <c r="K18" s="592"/>
      <c r="L18" s="592"/>
      <c r="M18" s="592"/>
      <c r="N18" s="592"/>
      <c r="O18" s="592"/>
    </row>
    <row r="19" spans="1:18" ht="12" customHeight="1" x14ac:dyDescent="0.25">
      <c r="B19" s="57"/>
      <c r="C19" s="57"/>
      <c r="D19" s="57"/>
      <c r="E19" s="57"/>
      <c r="F19" s="57"/>
      <c r="G19" s="57"/>
      <c r="H19" s="58"/>
      <c r="I19" s="58"/>
      <c r="J19" s="58"/>
      <c r="K19" s="58"/>
      <c r="L19" s="57"/>
      <c r="M19" s="57"/>
      <c r="N19" s="57"/>
      <c r="O19" s="4" t="s">
        <v>327</v>
      </c>
    </row>
    <row r="20" spans="1:18" ht="15" customHeight="1" x14ac:dyDescent="0.25">
      <c r="A20" s="596" t="s">
        <v>5</v>
      </c>
      <c r="B20" s="599" t="s">
        <v>278</v>
      </c>
      <c r="C20" s="599" t="s">
        <v>52</v>
      </c>
      <c r="D20" s="576" t="s">
        <v>289</v>
      </c>
      <c r="E20" s="580" t="s">
        <v>185</v>
      </c>
      <c r="F20" s="580"/>
      <c r="G20" s="581"/>
      <c r="H20" s="602" t="s">
        <v>291</v>
      </c>
      <c r="I20" s="605" t="s">
        <v>185</v>
      </c>
      <c r="J20" s="606"/>
      <c r="K20" s="607"/>
      <c r="L20" s="575" t="s">
        <v>0</v>
      </c>
      <c r="M20" s="584" t="s">
        <v>185</v>
      </c>
      <c r="N20" s="585"/>
      <c r="O20" s="586"/>
    </row>
    <row r="21" spans="1:18" x14ac:dyDescent="0.25">
      <c r="A21" s="597"/>
      <c r="B21" s="600"/>
      <c r="C21" s="600"/>
      <c r="D21" s="577"/>
      <c r="E21" s="581" t="s">
        <v>1</v>
      </c>
      <c r="F21" s="610"/>
      <c r="G21" s="582" t="s">
        <v>2</v>
      </c>
      <c r="H21" s="603"/>
      <c r="I21" s="616" t="s">
        <v>1</v>
      </c>
      <c r="J21" s="616"/>
      <c r="K21" s="595" t="s">
        <v>2</v>
      </c>
      <c r="L21" s="575"/>
      <c r="M21" s="575" t="s">
        <v>1</v>
      </c>
      <c r="N21" s="575"/>
      <c r="O21" s="587" t="s">
        <v>2</v>
      </c>
    </row>
    <row r="22" spans="1:18" ht="30" customHeight="1" x14ac:dyDescent="0.25">
      <c r="A22" s="598"/>
      <c r="B22" s="601"/>
      <c r="C22" s="601"/>
      <c r="D22" s="578"/>
      <c r="E22" s="59" t="s">
        <v>3</v>
      </c>
      <c r="F22" s="60" t="s">
        <v>4</v>
      </c>
      <c r="G22" s="576"/>
      <c r="H22" s="604"/>
      <c r="I22" s="61" t="s">
        <v>3</v>
      </c>
      <c r="J22" s="62" t="s">
        <v>4</v>
      </c>
      <c r="K22" s="602"/>
      <c r="L22" s="646"/>
      <c r="M22" s="63" t="s">
        <v>3</v>
      </c>
      <c r="N22" s="64" t="s">
        <v>4</v>
      </c>
      <c r="O22" s="599"/>
    </row>
    <row r="23" spans="1:18" ht="15.95" customHeight="1" x14ac:dyDescent="0.25">
      <c r="A23" s="5" t="s">
        <v>68</v>
      </c>
      <c r="B23" s="572" t="s">
        <v>6</v>
      </c>
      <c r="C23" s="573"/>
      <c r="D23" s="573"/>
      <c r="E23" s="573"/>
      <c r="F23" s="573"/>
      <c r="G23" s="573"/>
      <c r="H23" s="573"/>
      <c r="I23" s="573"/>
      <c r="J23" s="573"/>
      <c r="K23" s="573"/>
      <c r="L23" s="573"/>
      <c r="M23" s="573"/>
      <c r="N23" s="573"/>
      <c r="O23" s="574"/>
      <c r="R23" s="75" t="s">
        <v>341</v>
      </c>
    </row>
    <row r="24" spans="1:18" ht="15" customHeight="1" x14ac:dyDescent="0.25">
      <c r="A24" s="5" t="s">
        <v>174</v>
      </c>
      <c r="B24" s="26" t="s">
        <v>20</v>
      </c>
      <c r="C24" s="7" t="s">
        <v>9</v>
      </c>
      <c r="D24" s="8">
        <f>E24+G24</f>
        <v>23.4</v>
      </c>
      <c r="E24" s="8">
        <v>23.4</v>
      </c>
      <c r="F24" s="8"/>
      <c r="G24" s="8"/>
      <c r="H24" s="9">
        <f>I24+K24</f>
        <v>0</v>
      </c>
      <c r="I24" s="9"/>
      <c r="J24" s="9"/>
      <c r="K24" s="9"/>
      <c r="L24" s="11">
        <f>M24+O24</f>
        <v>23.4</v>
      </c>
      <c r="M24" s="11">
        <f>E24+I24</f>
        <v>23.4</v>
      </c>
      <c r="N24" s="11">
        <f>F24+J24</f>
        <v>0</v>
      </c>
      <c r="O24" s="11">
        <f>G24+K24</f>
        <v>0</v>
      </c>
      <c r="Q24" s="2">
        <f>'2 pr._pajamos pagal rūšis'!L20-'9 pr._įstaigų pajamos'!L24</f>
        <v>0</v>
      </c>
      <c r="R24" s="75">
        <f>'2 pr._pajamos pagal rūšis'!L20-'9 pr._įstaigų pajamos'!L24</f>
        <v>0</v>
      </c>
    </row>
    <row r="25" spans="1:18" ht="15" customHeight="1" x14ac:dyDescent="0.25">
      <c r="A25" s="5" t="s">
        <v>69</v>
      </c>
      <c r="B25" s="35" t="s">
        <v>10</v>
      </c>
      <c r="C25" s="15" t="s">
        <v>9</v>
      </c>
      <c r="D25" s="16">
        <f t="shared" ref="D25:D35" si="0">E25+G25</f>
        <v>0.3</v>
      </c>
      <c r="E25" s="65">
        <v>0.3</v>
      </c>
      <c r="F25" s="16"/>
      <c r="G25" s="16"/>
      <c r="H25" s="10">
        <f t="shared" ref="H25:H35" si="1">I25+K25</f>
        <v>0</v>
      </c>
      <c r="I25" s="10"/>
      <c r="J25" s="10"/>
      <c r="K25" s="10"/>
      <c r="L25" s="12">
        <f t="shared" ref="L25:L35" si="2">M25+O25</f>
        <v>0.3</v>
      </c>
      <c r="M25" s="12">
        <f t="shared" ref="M25:M35" si="3">E25+I25</f>
        <v>0.3</v>
      </c>
      <c r="N25" s="12">
        <f t="shared" ref="N25:N35" si="4">F25+J25</f>
        <v>0</v>
      </c>
      <c r="O25" s="12">
        <f t="shared" ref="O25:O35" si="5">G25+K25</f>
        <v>0</v>
      </c>
      <c r="R25" s="75">
        <f>'2 pr._pajamos pagal rūšis'!L21-'9 pr._įstaigų pajamos'!L25</f>
        <v>0</v>
      </c>
    </row>
    <row r="26" spans="1:18" ht="15" customHeight="1" x14ac:dyDescent="0.25">
      <c r="A26" s="5" t="s">
        <v>70</v>
      </c>
      <c r="B26" s="35" t="s">
        <v>11</v>
      </c>
      <c r="C26" s="15" t="s">
        <v>9</v>
      </c>
      <c r="D26" s="16">
        <f t="shared" si="0"/>
        <v>0.5</v>
      </c>
      <c r="E26" s="16">
        <v>0.5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0.5</v>
      </c>
      <c r="M26" s="12">
        <f t="shared" si="3"/>
        <v>0.5</v>
      </c>
      <c r="N26" s="12">
        <f t="shared" si="4"/>
        <v>0</v>
      </c>
      <c r="O26" s="12">
        <f t="shared" si="5"/>
        <v>0</v>
      </c>
      <c r="R26" s="75">
        <f>'2 pr._pajamos pagal rūšis'!L22-'9 pr._įstaigų pajamos'!L26</f>
        <v>0</v>
      </c>
    </row>
    <row r="27" spans="1:18" ht="15" customHeight="1" x14ac:dyDescent="0.25">
      <c r="A27" s="5" t="s">
        <v>71</v>
      </c>
      <c r="B27" s="35" t="s">
        <v>12</v>
      </c>
      <c r="C27" s="15" t="s">
        <v>9</v>
      </c>
      <c r="D27" s="16">
        <f t="shared" si="0"/>
        <v>1.9</v>
      </c>
      <c r="E27" s="16">
        <v>1.9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1.9</v>
      </c>
      <c r="M27" s="12">
        <f t="shared" si="3"/>
        <v>1.9</v>
      </c>
      <c r="N27" s="12">
        <f t="shared" si="4"/>
        <v>0</v>
      </c>
      <c r="O27" s="12">
        <f t="shared" si="5"/>
        <v>0</v>
      </c>
      <c r="R27" s="75">
        <f>'2 pr._pajamos pagal rūšis'!L23-'9 pr._įstaigų pajamos'!L27</f>
        <v>0</v>
      </c>
    </row>
    <row r="28" spans="1:18" ht="15" customHeight="1" x14ac:dyDescent="0.25">
      <c r="A28" s="5" t="s">
        <v>72</v>
      </c>
      <c r="B28" s="12" t="s">
        <v>14</v>
      </c>
      <c r="C28" s="15" t="s">
        <v>9</v>
      </c>
      <c r="D28" s="16">
        <f t="shared" si="0"/>
        <v>2</v>
      </c>
      <c r="E28" s="16">
        <v>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2</v>
      </c>
      <c r="M28" s="12">
        <f t="shared" si="3"/>
        <v>2</v>
      </c>
      <c r="N28" s="12">
        <f t="shared" si="4"/>
        <v>0</v>
      </c>
      <c r="O28" s="12">
        <f t="shared" si="5"/>
        <v>0</v>
      </c>
      <c r="R28" s="75">
        <f>'2 pr._pajamos pagal rūšis'!L24-'9 pr._įstaigų pajamos'!L28</f>
        <v>0</v>
      </c>
    </row>
    <row r="29" spans="1:18" ht="15" customHeight="1" x14ac:dyDescent="0.25">
      <c r="A29" s="5" t="s">
        <v>73</v>
      </c>
      <c r="B29" s="26" t="s">
        <v>15</v>
      </c>
      <c r="C29" s="15" t="s">
        <v>9</v>
      </c>
      <c r="D29" s="16">
        <f t="shared" si="0"/>
        <v>0.1</v>
      </c>
      <c r="E29" s="16">
        <v>0.1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0.1</v>
      </c>
      <c r="M29" s="12">
        <f t="shared" si="3"/>
        <v>0.1</v>
      </c>
      <c r="N29" s="12">
        <f t="shared" si="4"/>
        <v>0</v>
      </c>
      <c r="O29" s="12">
        <f t="shared" si="5"/>
        <v>0</v>
      </c>
      <c r="R29" s="75">
        <f>'2 pr._pajamos pagal rūšis'!L25-'9 pr._įstaigų pajamos'!L29</f>
        <v>0</v>
      </c>
    </row>
    <row r="30" spans="1:18" ht="15" customHeight="1" x14ac:dyDescent="0.25">
      <c r="A30" s="5" t="s">
        <v>74</v>
      </c>
      <c r="B30" s="29" t="s">
        <v>16</v>
      </c>
      <c r="C30" s="30"/>
      <c r="D30" s="16">
        <f>D31+D32</f>
        <v>3.3</v>
      </c>
      <c r="E30" s="16">
        <f t="shared" ref="E30:O30" si="6">E31+E32</f>
        <v>3.3</v>
      </c>
      <c r="F30" s="16">
        <f t="shared" si="6"/>
        <v>0</v>
      </c>
      <c r="G30" s="16">
        <f t="shared" si="6"/>
        <v>0</v>
      </c>
      <c r="H30" s="10">
        <f t="shared" si="6"/>
        <v>0</v>
      </c>
      <c r="I30" s="10">
        <f t="shared" si="6"/>
        <v>0</v>
      </c>
      <c r="J30" s="10">
        <f t="shared" si="6"/>
        <v>0</v>
      </c>
      <c r="K30" s="10">
        <f t="shared" si="6"/>
        <v>0</v>
      </c>
      <c r="L30" s="12">
        <f t="shared" si="6"/>
        <v>3.3</v>
      </c>
      <c r="M30" s="12">
        <f t="shared" si="6"/>
        <v>3.3</v>
      </c>
      <c r="N30" s="12">
        <f t="shared" si="6"/>
        <v>0</v>
      </c>
      <c r="O30" s="12">
        <f t="shared" si="6"/>
        <v>0</v>
      </c>
      <c r="R30" s="75"/>
    </row>
    <row r="31" spans="1:18" ht="15" customHeight="1" x14ac:dyDescent="0.25">
      <c r="A31" s="19"/>
      <c r="B31" s="78"/>
      <c r="C31" s="30" t="s">
        <v>9</v>
      </c>
      <c r="D31" s="16">
        <f t="shared" si="0"/>
        <v>2.5</v>
      </c>
      <c r="E31" s="16">
        <v>2.5</v>
      </c>
      <c r="F31" s="16"/>
      <c r="G31" s="16"/>
      <c r="H31" s="10"/>
      <c r="I31" s="10"/>
      <c r="J31" s="10"/>
      <c r="K31" s="10"/>
      <c r="L31" s="12">
        <f t="shared" ref="L31" si="7">M31+O31</f>
        <v>2.5</v>
      </c>
      <c r="M31" s="12">
        <f t="shared" ref="M31" si="8">E31+I31</f>
        <v>2.5</v>
      </c>
      <c r="N31" s="12">
        <f t="shared" ref="N31" si="9">F31+J31</f>
        <v>0</v>
      </c>
      <c r="O31" s="12">
        <f t="shared" ref="O31" si="10">G31+K31</f>
        <v>0</v>
      </c>
      <c r="R31" s="75"/>
    </row>
    <row r="32" spans="1:18" ht="15" customHeight="1" x14ac:dyDescent="0.25">
      <c r="A32" s="147"/>
      <c r="B32" s="11"/>
      <c r="C32" s="79" t="s">
        <v>22</v>
      </c>
      <c r="D32" s="16">
        <f t="shared" si="0"/>
        <v>0.8</v>
      </c>
      <c r="E32" s="16">
        <v>0.8</v>
      </c>
      <c r="F32" s="16"/>
      <c r="G32" s="16"/>
      <c r="H32" s="10">
        <f t="shared" si="1"/>
        <v>0</v>
      </c>
      <c r="I32" s="10"/>
      <c r="J32" s="10"/>
      <c r="K32" s="10"/>
      <c r="L32" s="12">
        <f t="shared" si="2"/>
        <v>0.8</v>
      </c>
      <c r="M32" s="12">
        <f t="shared" si="3"/>
        <v>0.8</v>
      </c>
      <c r="N32" s="12">
        <f t="shared" si="4"/>
        <v>0</v>
      </c>
      <c r="O32" s="12">
        <f t="shared" si="5"/>
        <v>0</v>
      </c>
      <c r="R32" s="75">
        <f>'2 pr._pajamos pagal rūšis'!L26-'9 pr._įstaigų pajamos'!L32</f>
        <v>2.5</v>
      </c>
    </row>
    <row r="33" spans="1:18" ht="15" customHeight="1" x14ac:dyDescent="0.25">
      <c r="A33" s="19" t="s">
        <v>75</v>
      </c>
      <c r="B33" s="26" t="s">
        <v>17</v>
      </c>
      <c r="C33" s="15" t="s">
        <v>9</v>
      </c>
      <c r="D33" s="16">
        <f t="shared" si="0"/>
        <v>0.5</v>
      </c>
      <c r="E33" s="16">
        <v>0.5</v>
      </c>
      <c r="F33" s="16"/>
      <c r="G33" s="16"/>
      <c r="H33" s="10">
        <f t="shared" si="1"/>
        <v>0</v>
      </c>
      <c r="I33" s="10"/>
      <c r="J33" s="10"/>
      <c r="K33" s="10"/>
      <c r="L33" s="12">
        <f t="shared" si="2"/>
        <v>0.5</v>
      </c>
      <c r="M33" s="12">
        <f t="shared" si="3"/>
        <v>0.5</v>
      </c>
      <c r="N33" s="12">
        <f t="shared" si="4"/>
        <v>0</v>
      </c>
      <c r="O33" s="12">
        <f t="shared" si="5"/>
        <v>0</v>
      </c>
      <c r="R33" s="75">
        <f>'2 pr._pajamos pagal rūšis'!L27-'9 pr._įstaigų pajamos'!L33</f>
        <v>0</v>
      </c>
    </row>
    <row r="34" spans="1:18" ht="15" customHeight="1" x14ac:dyDescent="0.25">
      <c r="A34" s="5" t="s">
        <v>76</v>
      </c>
      <c r="B34" s="35" t="s">
        <v>18</v>
      </c>
      <c r="C34" s="15" t="s">
        <v>9</v>
      </c>
      <c r="D34" s="16">
        <f t="shared" ref="D34" si="11">E34+G34</f>
        <v>0.2</v>
      </c>
      <c r="E34" s="16">
        <v>0.2</v>
      </c>
      <c r="F34" s="16"/>
      <c r="G34" s="16"/>
      <c r="H34" s="10">
        <f t="shared" ref="H34" si="12">I34+K34</f>
        <v>0</v>
      </c>
      <c r="I34" s="10"/>
      <c r="J34" s="10"/>
      <c r="K34" s="10"/>
      <c r="L34" s="12">
        <f t="shared" ref="L34" si="13">M34+O34</f>
        <v>0.2</v>
      </c>
      <c r="M34" s="12">
        <f t="shared" ref="M34" si="14">E34+I34</f>
        <v>0.2</v>
      </c>
      <c r="N34" s="12">
        <f t="shared" ref="N34" si="15">F34+J34</f>
        <v>0</v>
      </c>
      <c r="O34" s="12">
        <f t="shared" ref="O34" si="16">G34+K34</f>
        <v>0</v>
      </c>
      <c r="R34" s="75">
        <f>'2 pr._pajamos pagal rūšis'!L28-'9 pr._įstaigų pajamos'!L34</f>
        <v>0</v>
      </c>
    </row>
    <row r="35" spans="1:18" ht="15" customHeight="1" x14ac:dyDescent="0.25">
      <c r="A35" s="13" t="s">
        <v>77</v>
      </c>
      <c r="B35" s="35" t="s">
        <v>162</v>
      </c>
      <c r="C35" s="373" t="s">
        <v>21</v>
      </c>
      <c r="D35" s="16">
        <f t="shared" si="0"/>
        <v>1.5</v>
      </c>
      <c r="E35" s="16">
        <v>1.5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1.5</v>
      </c>
      <c r="M35" s="12">
        <f t="shared" si="3"/>
        <v>1.5</v>
      </c>
      <c r="N35" s="12">
        <f t="shared" si="4"/>
        <v>0</v>
      </c>
      <c r="O35" s="12">
        <f t="shared" si="5"/>
        <v>0</v>
      </c>
      <c r="R35" s="75">
        <f>'2 pr._pajamos pagal rūšis'!L29-'9 pr._įstaigų pajamos'!L35</f>
        <v>0</v>
      </c>
    </row>
    <row r="36" spans="1:18" ht="15.95" customHeight="1" x14ac:dyDescent="0.25">
      <c r="A36" s="97" t="s">
        <v>78</v>
      </c>
      <c r="B36" s="43" t="s">
        <v>166</v>
      </c>
      <c r="C36" s="70"/>
      <c r="D36" s="71">
        <f>D24+D25+D26+D27+D28+D29+D30+D33+D34+D35</f>
        <v>33.700000000000003</v>
      </c>
      <c r="E36" s="71">
        <f t="shared" ref="E36:O36" si="17">E24+E25+E26+E27+E28+E29+E30+E33+E34+E35</f>
        <v>33.700000000000003</v>
      </c>
      <c r="F36" s="71">
        <f t="shared" si="17"/>
        <v>0</v>
      </c>
      <c r="G36" s="71">
        <f t="shared" si="17"/>
        <v>0</v>
      </c>
      <c r="H36" s="10">
        <f t="shared" si="17"/>
        <v>0</v>
      </c>
      <c r="I36" s="10">
        <f t="shared" si="17"/>
        <v>0</v>
      </c>
      <c r="J36" s="10">
        <f t="shared" si="17"/>
        <v>0</v>
      </c>
      <c r="K36" s="10">
        <f t="shared" si="17"/>
        <v>0</v>
      </c>
      <c r="L36" s="21">
        <f t="shared" si="17"/>
        <v>33.700000000000003</v>
      </c>
      <c r="M36" s="21">
        <f t="shared" si="17"/>
        <v>33.700000000000003</v>
      </c>
      <c r="N36" s="21">
        <f t="shared" si="17"/>
        <v>0</v>
      </c>
      <c r="O36" s="21">
        <f t="shared" si="17"/>
        <v>0</v>
      </c>
      <c r="R36" s="75">
        <f>'2 pr._pajamos pagal rūšis'!L30-'9 pr._įstaigų pajamos'!L36</f>
        <v>0</v>
      </c>
    </row>
    <row r="37" spans="1:18" ht="15.95" customHeight="1" x14ac:dyDescent="0.25">
      <c r="A37" s="5" t="s">
        <v>79</v>
      </c>
      <c r="B37" s="572" t="s">
        <v>57</v>
      </c>
      <c r="C37" s="573"/>
      <c r="D37" s="573"/>
      <c r="E37" s="573"/>
      <c r="F37" s="573"/>
      <c r="G37" s="573"/>
      <c r="H37" s="573"/>
      <c r="I37" s="573"/>
      <c r="J37" s="573"/>
      <c r="K37" s="573"/>
      <c r="L37" s="573"/>
      <c r="M37" s="573"/>
      <c r="N37" s="573"/>
      <c r="O37" s="574"/>
      <c r="R37" s="75">
        <f>'2 pr._pajamos pagal rūšis'!L31-'9 pr._įstaigų pajamos'!L37</f>
        <v>0</v>
      </c>
    </row>
    <row r="38" spans="1:18" ht="15" customHeight="1" x14ac:dyDescent="0.25">
      <c r="A38" s="5" t="s">
        <v>80</v>
      </c>
      <c r="B38" s="26" t="s">
        <v>7</v>
      </c>
      <c r="C38" s="7" t="s">
        <v>22</v>
      </c>
      <c r="D38" s="8">
        <f>E38+G38</f>
        <v>4.0999999999999996</v>
      </c>
      <c r="E38" s="8">
        <v>4.0999999999999996</v>
      </c>
      <c r="F38" s="8"/>
      <c r="G38" s="8"/>
      <c r="H38" s="9">
        <f t="shared" ref="H38:H48" si="18">I38+K38</f>
        <v>0</v>
      </c>
      <c r="I38" s="9"/>
      <c r="J38" s="9"/>
      <c r="K38" s="9"/>
      <c r="L38" s="11">
        <f t="shared" ref="L38:L49" si="19">M38+O38</f>
        <v>4.0999999999999996</v>
      </c>
      <c r="M38" s="11">
        <f t="shared" ref="M38:M48" si="20">E38+I38</f>
        <v>4.0999999999999996</v>
      </c>
      <c r="N38" s="11">
        <f t="shared" ref="N38:N48" si="21">F38+J38</f>
        <v>0</v>
      </c>
      <c r="O38" s="11">
        <f t="shared" ref="O38:O48" si="22">G38+K38</f>
        <v>0</v>
      </c>
      <c r="R38" s="75">
        <f>'2 pr._pajamos pagal rūšis'!L32-'9 pr._įstaigų pajamos'!L38</f>
        <v>0</v>
      </c>
    </row>
    <row r="39" spans="1:18" ht="15" customHeight="1" x14ac:dyDescent="0.25">
      <c r="A39" s="5" t="s">
        <v>81</v>
      </c>
      <c r="B39" s="35" t="s">
        <v>10</v>
      </c>
      <c r="C39" s="15" t="s">
        <v>22</v>
      </c>
      <c r="D39" s="16">
        <f t="shared" ref="D39:D48" si="23">E39+G39</f>
        <v>1.2</v>
      </c>
      <c r="E39" s="16">
        <v>1.2</v>
      </c>
      <c r="F39" s="16"/>
      <c r="G39" s="16"/>
      <c r="H39" s="10">
        <f t="shared" si="18"/>
        <v>0</v>
      </c>
      <c r="I39" s="10"/>
      <c r="J39" s="10"/>
      <c r="K39" s="10"/>
      <c r="L39" s="12">
        <f t="shared" si="19"/>
        <v>1.2</v>
      </c>
      <c r="M39" s="12">
        <f t="shared" si="20"/>
        <v>1.2</v>
      </c>
      <c r="N39" s="12">
        <f t="shared" si="21"/>
        <v>0</v>
      </c>
      <c r="O39" s="12">
        <f t="shared" si="22"/>
        <v>0</v>
      </c>
      <c r="R39" s="75">
        <f>'2 pr._pajamos pagal rūšis'!L33-'9 pr._įstaigų pajamos'!L39</f>
        <v>0</v>
      </c>
    </row>
    <row r="40" spans="1:18" ht="15" customHeight="1" x14ac:dyDescent="0.25">
      <c r="A40" s="5" t="s">
        <v>82</v>
      </c>
      <c r="B40" s="35" t="s">
        <v>11</v>
      </c>
      <c r="C40" s="15" t="s">
        <v>22</v>
      </c>
      <c r="D40" s="16">
        <f t="shared" si="23"/>
        <v>13.6</v>
      </c>
      <c r="E40" s="16">
        <v>13.6</v>
      </c>
      <c r="F40" s="16"/>
      <c r="G40" s="16"/>
      <c r="H40" s="10">
        <f t="shared" si="18"/>
        <v>0</v>
      </c>
      <c r="I40" s="10"/>
      <c r="J40" s="10"/>
      <c r="K40" s="10"/>
      <c r="L40" s="12">
        <f t="shared" si="19"/>
        <v>13.6</v>
      </c>
      <c r="M40" s="12">
        <f t="shared" si="20"/>
        <v>13.6</v>
      </c>
      <c r="N40" s="12">
        <f t="shared" si="21"/>
        <v>0</v>
      </c>
      <c r="O40" s="12">
        <f t="shared" si="22"/>
        <v>0</v>
      </c>
      <c r="R40" s="75">
        <f>'2 pr._pajamos pagal rūšis'!L34-'9 pr._įstaigų pajamos'!L40</f>
        <v>0</v>
      </c>
    </row>
    <row r="41" spans="1:18" ht="15" customHeight="1" x14ac:dyDescent="0.25">
      <c r="A41" s="5" t="s">
        <v>83</v>
      </c>
      <c r="B41" s="35" t="s">
        <v>12</v>
      </c>
      <c r="C41" s="15" t="s">
        <v>22</v>
      </c>
      <c r="D41" s="16">
        <f t="shared" si="23"/>
        <v>0.9</v>
      </c>
      <c r="E41" s="16">
        <v>0.9</v>
      </c>
      <c r="F41" s="16"/>
      <c r="G41" s="16"/>
      <c r="H41" s="10">
        <f t="shared" si="18"/>
        <v>0</v>
      </c>
      <c r="I41" s="10"/>
      <c r="J41" s="10"/>
      <c r="K41" s="10"/>
      <c r="L41" s="12">
        <f t="shared" si="19"/>
        <v>0.9</v>
      </c>
      <c r="M41" s="12">
        <f t="shared" si="20"/>
        <v>0.9</v>
      </c>
      <c r="N41" s="12">
        <f t="shared" si="21"/>
        <v>0</v>
      </c>
      <c r="O41" s="12">
        <f t="shared" si="22"/>
        <v>0</v>
      </c>
      <c r="R41" s="75">
        <f>'2 pr._pajamos pagal rūšis'!L35-'9 pr._įstaigų pajamos'!L41</f>
        <v>0</v>
      </c>
    </row>
    <row r="42" spans="1:18" ht="15" customHeight="1" x14ac:dyDescent="0.25">
      <c r="A42" s="5" t="s">
        <v>84</v>
      </c>
      <c r="B42" s="35" t="s">
        <v>13</v>
      </c>
      <c r="C42" s="15" t="s">
        <v>22</v>
      </c>
      <c r="D42" s="16">
        <f t="shared" si="23"/>
        <v>1</v>
      </c>
      <c r="E42" s="16">
        <v>1</v>
      </c>
      <c r="F42" s="16"/>
      <c r="G42" s="16"/>
      <c r="H42" s="10">
        <f t="shared" si="18"/>
        <v>0</v>
      </c>
      <c r="I42" s="10"/>
      <c r="J42" s="10"/>
      <c r="K42" s="10"/>
      <c r="L42" s="12">
        <f t="shared" si="19"/>
        <v>1</v>
      </c>
      <c r="M42" s="12">
        <f t="shared" si="20"/>
        <v>1</v>
      </c>
      <c r="N42" s="12">
        <f t="shared" si="21"/>
        <v>0</v>
      </c>
      <c r="O42" s="12">
        <f t="shared" si="22"/>
        <v>0</v>
      </c>
      <c r="R42" s="75">
        <f>'2 pr._pajamos pagal rūšis'!L36-'9 pr._įstaigų pajamos'!L42</f>
        <v>0</v>
      </c>
    </row>
    <row r="43" spans="1:18" ht="15" customHeight="1" x14ac:dyDescent="0.25">
      <c r="A43" s="13" t="s">
        <v>85</v>
      </c>
      <c r="B43" s="12" t="s">
        <v>14</v>
      </c>
      <c r="C43" s="15" t="s">
        <v>22</v>
      </c>
      <c r="D43" s="16">
        <f t="shared" si="23"/>
        <v>13.4</v>
      </c>
      <c r="E43" s="16">
        <v>8.4</v>
      </c>
      <c r="F43" s="16"/>
      <c r="G43" s="16">
        <v>5</v>
      </c>
      <c r="H43" s="10">
        <f t="shared" si="18"/>
        <v>0</v>
      </c>
      <c r="I43" s="10"/>
      <c r="J43" s="10"/>
      <c r="K43" s="10"/>
      <c r="L43" s="12">
        <f t="shared" si="19"/>
        <v>13.4</v>
      </c>
      <c r="M43" s="12">
        <f t="shared" si="20"/>
        <v>8.4</v>
      </c>
      <c r="N43" s="12">
        <f t="shared" si="21"/>
        <v>0</v>
      </c>
      <c r="O43" s="12">
        <f t="shared" si="22"/>
        <v>5</v>
      </c>
      <c r="R43" s="75">
        <f>'2 pr._pajamos pagal rūšis'!L37-'9 pr._įstaigų pajamos'!L43</f>
        <v>0</v>
      </c>
    </row>
    <row r="44" spans="1:18" x14ac:dyDescent="0.25">
      <c r="A44" s="13" t="s">
        <v>86</v>
      </c>
      <c r="B44" s="12" t="s">
        <v>15</v>
      </c>
      <c r="C44" s="15" t="s">
        <v>22</v>
      </c>
      <c r="D44" s="16">
        <f t="shared" si="23"/>
        <v>3</v>
      </c>
      <c r="E44" s="16">
        <v>3</v>
      </c>
      <c r="F44" s="16"/>
      <c r="G44" s="16"/>
      <c r="H44" s="10">
        <f t="shared" si="18"/>
        <v>0</v>
      </c>
      <c r="I44" s="10"/>
      <c r="J44" s="10"/>
      <c r="K44" s="10"/>
      <c r="L44" s="12">
        <f t="shared" si="19"/>
        <v>3</v>
      </c>
      <c r="M44" s="12">
        <f t="shared" si="20"/>
        <v>3</v>
      </c>
      <c r="N44" s="12">
        <f t="shared" si="21"/>
        <v>0</v>
      </c>
      <c r="O44" s="12">
        <f t="shared" si="22"/>
        <v>0</v>
      </c>
      <c r="R44" s="75">
        <f>'2 pr._pajamos pagal rūšis'!L38-'9 pr._įstaigų pajamos'!L44</f>
        <v>0</v>
      </c>
    </row>
    <row r="45" spans="1:18" ht="15" customHeight="1" x14ac:dyDescent="0.25">
      <c r="A45" s="5" t="s">
        <v>87</v>
      </c>
      <c r="B45" s="35" t="s">
        <v>16</v>
      </c>
      <c r="C45" s="15" t="s">
        <v>22</v>
      </c>
      <c r="D45" s="16">
        <f t="shared" si="23"/>
        <v>10.3</v>
      </c>
      <c r="E45" s="16">
        <v>7.3</v>
      </c>
      <c r="F45" s="16"/>
      <c r="G45" s="16">
        <v>3</v>
      </c>
      <c r="H45" s="10">
        <f t="shared" si="18"/>
        <v>0</v>
      </c>
      <c r="I45" s="10"/>
      <c r="J45" s="10"/>
      <c r="K45" s="10"/>
      <c r="L45" s="12">
        <f t="shared" si="19"/>
        <v>10.3</v>
      </c>
      <c r="M45" s="12">
        <f t="shared" si="20"/>
        <v>7.3</v>
      </c>
      <c r="N45" s="12">
        <f t="shared" si="21"/>
        <v>0</v>
      </c>
      <c r="O45" s="12">
        <f t="shared" si="22"/>
        <v>3</v>
      </c>
      <c r="R45" s="75">
        <f>'2 pr._pajamos pagal rūšis'!L39-'9 pr._įstaigų pajamos'!L45</f>
        <v>0</v>
      </c>
    </row>
    <row r="46" spans="1:18" ht="15" customHeight="1" x14ac:dyDescent="0.25">
      <c r="A46" s="5" t="s">
        <v>88</v>
      </c>
      <c r="B46" s="35" t="s">
        <v>17</v>
      </c>
      <c r="C46" s="15" t="s">
        <v>22</v>
      </c>
      <c r="D46" s="16">
        <f t="shared" si="23"/>
        <v>0.2</v>
      </c>
      <c r="E46" s="16">
        <v>0.2</v>
      </c>
      <c r="F46" s="16"/>
      <c r="G46" s="16"/>
      <c r="H46" s="10">
        <f t="shared" si="18"/>
        <v>0</v>
      </c>
      <c r="I46" s="10"/>
      <c r="J46" s="10"/>
      <c r="K46" s="10"/>
      <c r="L46" s="12">
        <f t="shared" si="19"/>
        <v>0.2</v>
      </c>
      <c r="M46" s="12">
        <f t="shared" si="20"/>
        <v>0.2</v>
      </c>
      <c r="N46" s="12">
        <f t="shared" si="21"/>
        <v>0</v>
      </c>
      <c r="O46" s="12">
        <f t="shared" si="22"/>
        <v>0</v>
      </c>
      <c r="R46" s="75">
        <f>'2 pr._pajamos pagal rūšis'!L40-'9 pr._įstaigų pajamos'!L46</f>
        <v>0</v>
      </c>
    </row>
    <row r="47" spans="1:18" ht="15" customHeight="1" x14ac:dyDescent="0.25">
      <c r="A47" s="5" t="s">
        <v>89</v>
      </c>
      <c r="B47" s="35" t="s">
        <v>18</v>
      </c>
      <c r="C47" s="15" t="s">
        <v>22</v>
      </c>
      <c r="D47" s="16">
        <f t="shared" si="23"/>
        <v>2</v>
      </c>
      <c r="E47" s="16">
        <v>2</v>
      </c>
      <c r="F47" s="16"/>
      <c r="G47" s="16"/>
      <c r="H47" s="10">
        <f t="shared" si="18"/>
        <v>0</v>
      </c>
      <c r="I47" s="10"/>
      <c r="J47" s="10"/>
      <c r="K47" s="10"/>
      <c r="L47" s="12">
        <f t="shared" si="19"/>
        <v>2</v>
      </c>
      <c r="M47" s="12">
        <f t="shared" si="20"/>
        <v>2</v>
      </c>
      <c r="N47" s="12">
        <f t="shared" si="21"/>
        <v>0</v>
      </c>
      <c r="O47" s="12">
        <f t="shared" si="22"/>
        <v>0</v>
      </c>
      <c r="R47" s="75">
        <f>'2 pr._pajamos pagal rūšis'!L41-'9 pr._įstaigų pajamos'!L47</f>
        <v>0</v>
      </c>
    </row>
    <row r="48" spans="1:18" ht="15" customHeight="1" x14ac:dyDescent="0.25">
      <c r="A48" s="5" t="s">
        <v>90</v>
      </c>
      <c r="B48" s="35" t="s">
        <v>19</v>
      </c>
      <c r="C48" s="15" t="s">
        <v>22</v>
      </c>
      <c r="D48" s="16">
        <f t="shared" si="23"/>
        <v>0.9</v>
      </c>
      <c r="E48" s="16">
        <v>0.9</v>
      </c>
      <c r="F48" s="16"/>
      <c r="G48" s="16"/>
      <c r="H48" s="10">
        <f t="shared" si="18"/>
        <v>0</v>
      </c>
      <c r="I48" s="10"/>
      <c r="J48" s="10"/>
      <c r="K48" s="10"/>
      <c r="L48" s="12">
        <f t="shared" si="19"/>
        <v>0.9</v>
      </c>
      <c r="M48" s="12">
        <f t="shared" si="20"/>
        <v>0.9</v>
      </c>
      <c r="N48" s="12">
        <f t="shared" si="21"/>
        <v>0</v>
      </c>
      <c r="O48" s="12">
        <f t="shared" si="22"/>
        <v>0</v>
      </c>
      <c r="R48" s="75">
        <f>'2 pr._pajamos pagal rūšis'!L42-'9 pr._įstaigų pajamos'!L48</f>
        <v>0</v>
      </c>
    </row>
    <row r="49" spans="1:18" ht="15.95" customHeight="1" x14ac:dyDescent="0.25">
      <c r="A49" s="20" t="s">
        <v>91</v>
      </c>
      <c r="B49" s="21" t="s">
        <v>167</v>
      </c>
      <c r="C49" s="25"/>
      <c r="D49" s="23">
        <f>SUM(D38:D48)</f>
        <v>50.6</v>
      </c>
      <c r="E49" s="23">
        <f>SUM(E38:E48)</f>
        <v>42.599999999999994</v>
      </c>
      <c r="F49" s="23">
        <f>SUM(F38:F48)</f>
        <v>0</v>
      </c>
      <c r="G49" s="23">
        <f t="shared" ref="G49:O49" si="24">SUM(G38:G48)</f>
        <v>8</v>
      </c>
      <c r="H49" s="24">
        <f t="shared" si="24"/>
        <v>0</v>
      </c>
      <c r="I49" s="24">
        <f t="shared" si="24"/>
        <v>0</v>
      </c>
      <c r="J49" s="24">
        <f t="shared" si="24"/>
        <v>0</v>
      </c>
      <c r="K49" s="24">
        <f t="shared" si="24"/>
        <v>0</v>
      </c>
      <c r="L49" s="21">
        <f t="shared" si="19"/>
        <v>50.599999999999994</v>
      </c>
      <c r="M49" s="21">
        <f t="shared" si="24"/>
        <v>42.599999999999994</v>
      </c>
      <c r="N49" s="21">
        <f t="shared" si="24"/>
        <v>0</v>
      </c>
      <c r="O49" s="21">
        <f t="shared" si="24"/>
        <v>8</v>
      </c>
      <c r="R49" s="75">
        <f>'2 pr._pajamos pagal rūšis'!L43-'9 pr._įstaigų pajamos'!L49</f>
        <v>0</v>
      </c>
    </row>
    <row r="50" spans="1:18" ht="15.95" customHeight="1" x14ac:dyDescent="0.25">
      <c r="A50" s="39" t="s">
        <v>92</v>
      </c>
      <c r="B50" s="572" t="s">
        <v>60</v>
      </c>
      <c r="C50" s="573"/>
      <c r="D50" s="573"/>
      <c r="E50" s="573"/>
      <c r="F50" s="573"/>
      <c r="G50" s="573"/>
      <c r="H50" s="573"/>
      <c r="I50" s="573"/>
      <c r="J50" s="573"/>
      <c r="K50" s="573"/>
      <c r="L50" s="573"/>
      <c r="M50" s="573"/>
      <c r="N50" s="573"/>
      <c r="O50" s="573"/>
      <c r="R50" s="75">
        <f>'2 pr._pajamos pagal rūšis'!L44-'9 pr._įstaigų pajamos'!L50</f>
        <v>0</v>
      </c>
    </row>
    <row r="51" spans="1:18" ht="15" customHeight="1" x14ac:dyDescent="0.25">
      <c r="A51" s="5" t="s">
        <v>93</v>
      </c>
      <c r="B51" s="35" t="s">
        <v>20</v>
      </c>
      <c r="C51" s="15" t="s">
        <v>32</v>
      </c>
      <c r="D51" s="16">
        <f>E51+G51</f>
        <v>103.1</v>
      </c>
      <c r="E51" s="16">
        <v>103.1</v>
      </c>
      <c r="F51" s="16"/>
      <c r="G51" s="16"/>
      <c r="H51" s="10">
        <f t="shared" ref="H51:H104" si="25">I51+K51</f>
        <v>0</v>
      </c>
      <c r="I51" s="10"/>
      <c r="J51" s="10"/>
      <c r="K51" s="10"/>
      <c r="L51" s="12">
        <f t="shared" ref="L51:L104" si="26">M51+O51</f>
        <v>103.1</v>
      </c>
      <c r="M51" s="11">
        <f t="shared" ref="M51:M52" si="27">E51+I51</f>
        <v>103.1</v>
      </c>
      <c r="N51" s="12">
        <f t="shared" ref="N51:O104" si="28">F51+J51</f>
        <v>0</v>
      </c>
      <c r="O51" s="11">
        <f t="shared" si="28"/>
        <v>0</v>
      </c>
      <c r="R51" s="75">
        <f>'2 pr._pajamos pagal rūšis'!L45-'9 pr._įstaigų pajamos'!L51</f>
        <v>0</v>
      </c>
    </row>
    <row r="52" spans="1:18" ht="15" customHeight="1" x14ac:dyDescent="0.25">
      <c r="A52" s="37" t="s">
        <v>94</v>
      </c>
      <c r="B52" s="29" t="s">
        <v>67</v>
      </c>
      <c r="C52" s="30" t="s">
        <v>32</v>
      </c>
      <c r="D52" s="16">
        <f>E52+G52</f>
        <v>2</v>
      </c>
      <c r="E52" s="158">
        <v>2</v>
      </c>
      <c r="F52" s="158"/>
      <c r="G52" s="158"/>
      <c r="H52" s="10">
        <f t="shared" si="25"/>
        <v>0</v>
      </c>
      <c r="I52" s="77"/>
      <c r="J52" s="77"/>
      <c r="K52" s="77"/>
      <c r="L52" s="12">
        <f t="shared" ref="L52:L53" si="29">M52+O52</f>
        <v>2</v>
      </c>
      <c r="M52" s="11">
        <f t="shared" si="27"/>
        <v>2</v>
      </c>
      <c r="N52" s="12">
        <f t="shared" ref="N52" si="30">F52+J52</f>
        <v>0</v>
      </c>
      <c r="O52" s="12">
        <f t="shared" ref="O52" si="31">G52+K52</f>
        <v>0</v>
      </c>
      <c r="R52" s="75">
        <f>'2 pr._pajamos pagal rūšis'!L46-'9 pr._įstaigų pajamos'!L52</f>
        <v>0</v>
      </c>
    </row>
    <row r="53" spans="1:18" ht="15.95" customHeight="1" x14ac:dyDescent="0.25">
      <c r="A53" s="20" t="s">
        <v>95</v>
      </c>
      <c r="B53" s="43" t="s">
        <v>168</v>
      </c>
      <c r="C53" s="76"/>
      <c r="D53" s="23">
        <f>D51+D52</f>
        <v>105.1</v>
      </c>
      <c r="E53" s="23">
        <f t="shared" ref="E53:O53" si="32">E51+E52</f>
        <v>105.1</v>
      </c>
      <c r="F53" s="23">
        <f t="shared" si="32"/>
        <v>0</v>
      </c>
      <c r="G53" s="23">
        <f t="shared" si="32"/>
        <v>0</v>
      </c>
      <c r="H53" s="24">
        <f t="shared" si="32"/>
        <v>0</v>
      </c>
      <c r="I53" s="24">
        <f t="shared" si="32"/>
        <v>0</v>
      </c>
      <c r="J53" s="24">
        <f t="shared" si="32"/>
        <v>0</v>
      </c>
      <c r="K53" s="24">
        <f t="shared" si="32"/>
        <v>0</v>
      </c>
      <c r="L53" s="21">
        <f t="shared" si="29"/>
        <v>105.1</v>
      </c>
      <c r="M53" s="21">
        <f t="shared" si="32"/>
        <v>105.1</v>
      </c>
      <c r="N53" s="21">
        <f t="shared" si="32"/>
        <v>0</v>
      </c>
      <c r="O53" s="21">
        <f t="shared" si="32"/>
        <v>0</v>
      </c>
      <c r="R53" s="75">
        <f>'2 pr._pajamos pagal rūšis'!L47-'9 pr._įstaigų pajamos'!L53</f>
        <v>0</v>
      </c>
    </row>
    <row r="54" spans="1:18" ht="15.95" customHeight="1" x14ac:dyDescent="0.25">
      <c r="A54" s="37" t="s">
        <v>96</v>
      </c>
      <c r="B54" s="572" t="s">
        <v>163</v>
      </c>
      <c r="C54" s="573"/>
      <c r="D54" s="573"/>
      <c r="E54" s="573"/>
      <c r="F54" s="573"/>
      <c r="G54" s="573"/>
      <c r="H54" s="573"/>
      <c r="I54" s="573"/>
      <c r="J54" s="573"/>
      <c r="K54" s="573"/>
      <c r="L54" s="573"/>
      <c r="M54" s="573"/>
      <c r="N54" s="573"/>
      <c r="O54" s="574"/>
      <c r="R54" s="75">
        <f>'2 pr._pajamos pagal rūšis'!L48-'9 pr._įstaigų pajamos'!L54</f>
        <v>0</v>
      </c>
    </row>
    <row r="55" spans="1:18" ht="15.95" customHeight="1" x14ac:dyDescent="0.25">
      <c r="A55" s="5" t="s">
        <v>97</v>
      </c>
      <c r="B55" s="14" t="s">
        <v>53</v>
      </c>
      <c r="C55" s="79" t="s">
        <v>49</v>
      </c>
      <c r="D55" s="8">
        <f t="shared" ref="D55:D56" si="33">E55+G55</f>
        <v>20.100000000000001</v>
      </c>
      <c r="E55" s="8">
        <v>20.100000000000001</v>
      </c>
      <c r="F55" s="8"/>
      <c r="G55" s="8"/>
      <c r="H55" s="9">
        <f t="shared" ref="H55:H56" si="34">I55+K55</f>
        <v>0</v>
      </c>
      <c r="I55" s="9"/>
      <c r="J55" s="9"/>
      <c r="K55" s="9"/>
      <c r="L55" s="11">
        <f t="shared" ref="L55" si="35">M55+O55</f>
        <v>20.100000000000001</v>
      </c>
      <c r="M55" s="11">
        <f t="shared" ref="M55" si="36">E55+I55</f>
        <v>20.100000000000001</v>
      </c>
      <c r="N55" s="11">
        <f t="shared" ref="N55" si="37">F55+J55</f>
        <v>0</v>
      </c>
      <c r="O55" s="11">
        <f t="shared" ref="O55" si="38">G55+K55</f>
        <v>0</v>
      </c>
      <c r="R55" s="75">
        <f>'2 pr._pajamos pagal rūšis'!L49-'9 pr._įstaigų pajamos'!L55</f>
        <v>0</v>
      </c>
    </row>
    <row r="56" spans="1:18" ht="15.95" customHeight="1" x14ac:dyDescent="0.25">
      <c r="A56" s="13" t="s">
        <v>98</v>
      </c>
      <c r="B56" s="12" t="s">
        <v>33</v>
      </c>
      <c r="C56" s="15" t="s">
        <v>49</v>
      </c>
      <c r="D56" s="8">
        <f t="shared" si="33"/>
        <v>0.1</v>
      </c>
      <c r="E56" s="8">
        <v>0.1</v>
      </c>
      <c r="F56" s="8"/>
      <c r="G56" s="8"/>
      <c r="H56" s="9">
        <f t="shared" si="34"/>
        <v>0</v>
      </c>
      <c r="I56" s="9"/>
      <c r="J56" s="9"/>
      <c r="K56" s="9"/>
      <c r="L56" s="11">
        <f t="shared" ref="L56" si="39">M56+O56</f>
        <v>0.1</v>
      </c>
      <c r="M56" s="11">
        <f t="shared" ref="M56" si="40">E56+I56</f>
        <v>0.1</v>
      </c>
      <c r="N56" s="11">
        <f t="shared" ref="N56" si="41">F56+J56</f>
        <v>0</v>
      </c>
      <c r="O56" s="11">
        <f t="shared" ref="O56" si="42">G56+K56</f>
        <v>0</v>
      </c>
      <c r="R56" s="75">
        <f>'2 pr._pajamos pagal rūšis'!L50-'9 pr._įstaigų pajamos'!L56</f>
        <v>0</v>
      </c>
    </row>
    <row r="57" spans="1:18" ht="15" customHeight="1" x14ac:dyDescent="0.25">
      <c r="A57" s="13" t="s">
        <v>99</v>
      </c>
      <c r="B57" s="78" t="s">
        <v>152</v>
      </c>
      <c r="C57" s="79" t="s">
        <v>49</v>
      </c>
      <c r="D57" s="8">
        <f t="shared" ref="D57:D84" si="43">E57+G57</f>
        <v>2.2999999999999998</v>
      </c>
      <c r="E57" s="8">
        <v>2.2999999999999998</v>
      </c>
      <c r="F57" s="8"/>
      <c r="G57" s="8"/>
      <c r="H57" s="9">
        <f t="shared" si="25"/>
        <v>0</v>
      </c>
      <c r="I57" s="9"/>
      <c r="J57" s="9"/>
      <c r="K57" s="9"/>
      <c r="L57" s="11">
        <f t="shared" si="26"/>
        <v>2.2999999999999998</v>
      </c>
      <c r="M57" s="11">
        <f t="shared" ref="M57:M104" si="44">E57+I57</f>
        <v>2.2999999999999998</v>
      </c>
      <c r="N57" s="11">
        <f t="shared" si="28"/>
        <v>0</v>
      </c>
      <c r="O57" s="11">
        <f t="shared" ref="O57:O104" si="45">G57+K57</f>
        <v>0</v>
      </c>
      <c r="R57" s="75">
        <f>'2 pr._pajamos pagal rūšis'!L51-'9 pr._įstaigų pajamos'!L57</f>
        <v>0</v>
      </c>
    </row>
    <row r="58" spans="1:18" ht="15" customHeight="1" x14ac:dyDescent="0.25">
      <c r="A58" s="19" t="s">
        <v>100</v>
      </c>
      <c r="B58" s="29" t="s">
        <v>328</v>
      </c>
      <c r="C58" s="30" t="s">
        <v>49</v>
      </c>
      <c r="D58" s="16">
        <f t="shared" si="43"/>
        <v>5.0999999999999996</v>
      </c>
      <c r="E58" s="16">
        <v>5.0999999999999996</v>
      </c>
      <c r="F58" s="16"/>
      <c r="G58" s="16"/>
      <c r="H58" s="10">
        <f t="shared" si="25"/>
        <v>0</v>
      </c>
      <c r="I58" s="10"/>
      <c r="J58" s="10"/>
      <c r="K58" s="10"/>
      <c r="L58" s="12">
        <f t="shared" si="26"/>
        <v>5.0999999999999996</v>
      </c>
      <c r="M58" s="12">
        <f t="shared" si="44"/>
        <v>5.0999999999999996</v>
      </c>
      <c r="N58" s="12">
        <f t="shared" si="28"/>
        <v>0</v>
      </c>
      <c r="O58" s="12">
        <f t="shared" si="45"/>
        <v>0</v>
      </c>
      <c r="R58" s="75">
        <f>'2 pr._pajamos pagal rūšis'!L52-'9 pr._įstaigų pajamos'!L58</f>
        <v>0</v>
      </c>
    </row>
    <row r="59" spans="1:18" ht="15" customHeight="1" x14ac:dyDescent="0.25">
      <c r="A59" s="5" t="s">
        <v>101</v>
      </c>
      <c r="B59" s="12" t="s">
        <v>145</v>
      </c>
      <c r="C59" s="30" t="s">
        <v>49</v>
      </c>
      <c r="D59" s="16">
        <f t="shared" si="43"/>
        <v>2.2000000000000002</v>
      </c>
      <c r="E59" s="16">
        <v>2.2000000000000002</v>
      </c>
      <c r="F59" s="16"/>
      <c r="G59" s="16"/>
      <c r="H59" s="10">
        <f t="shared" si="25"/>
        <v>0</v>
      </c>
      <c r="I59" s="10"/>
      <c r="J59" s="10"/>
      <c r="K59" s="10"/>
      <c r="L59" s="12">
        <f t="shared" si="26"/>
        <v>2.2000000000000002</v>
      </c>
      <c r="M59" s="12">
        <f t="shared" si="44"/>
        <v>2.2000000000000002</v>
      </c>
      <c r="N59" s="12">
        <f t="shared" si="28"/>
        <v>0</v>
      </c>
      <c r="O59" s="12">
        <f t="shared" si="45"/>
        <v>0</v>
      </c>
      <c r="R59" s="75">
        <f>'2 pr._pajamos pagal rūšis'!L53-'9 pr._įstaigų pajamos'!L59</f>
        <v>0</v>
      </c>
    </row>
    <row r="60" spans="1:18" ht="15" customHeight="1" x14ac:dyDescent="0.25">
      <c r="A60" s="5" t="s">
        <v>102</v>
      </c>
      <c r="B60" s="31" t="s">
        <v>295</v>
      </c>
      <c r="C60" s="30" t="s">
        <v>49</v>
      </c>
      <c r="D60" s="16">
        <f t="shared" si="43"/>
        <v>18.100000000000001</v>
      </c>
      <c r="E60" s="16">
        <v>18.100000000000001</v>
      </c>
      <c r="F60" s="16"/>
      <c r="G60" s="16"/>
      <c r="H60" s="10">
        <f t="shared" si="25"/>
        <v>0</v>
      </c>
      <c r="I60" s="10"/>
      <c r="J60" s="10"/>
      <c r="K60" s="10"/>
      <c r="L60" s="12">
        <f t="shared" si="26"/>
        <v>18.100000000000001</v>
      </c>
      <c r="M60" s="12">
        <f t="shared" si="44"/>
        <v>18.100000000000001</v>
      </c>
      <c r="N60" s="12">
        <f t="shared" si="28"/>
        <v>0</v>
      </c>
      <c r="O60" s="12">
        <f t="shared" si="45"/>
        <v>0</v>
      </c>
      <c r="R60" s="75">
        <f>'2 pr._pajamos pagal rūšis'!L54-'9 pr._įstaigų pajamos'!L60</f>
        <v>0</v>
      </c>
    </row>
    <row r="61" spans="1:18" ht="15" customHeight="1" x14ac:dyDescent="0.25">
      <c r="A61" s="32" t="s">
        <v>103</v>
      </c>
      <c r="B61" s="29" t="s">
        <v>329</v>
      </c>
      <c r="C61" s="15" t="s">
        <v>49</v>
      </c>
      <c r="D61" s="16">
        <f t="shared" si="43"/>
        <v>38.299999999999997</v>
      </c>
      <c r="E61" s="16">
        <v>38.299999999999997</v>
      </c>
      <c r="F61" s="16">
        <v>28.3</v>
      </c>
      <c r="G61" s="16"/>
      <c r="H61" s="10">
        <f t="shared" si="25"/>
        <v>0</v>
      </c>
      <c r="I61" s="10"/>
      <c r="J61" s="10"/>
      <c r="K61" s="10"/>
      <c r="L61" s="12">
        <f t="shared" si="26"/>
        <v>38.299999999999997</v>
      </c>
      <c r="M61" s="12">
        <f t="shared" si="44"/>
        <v>38.299999999999997</v>
      </c>
      <c r="N61" s="12">
        <f t="shared" si="28"/>
        <v>28.3</v>
      </c>
      <c r="O61" s="12">
        <f t="shared" si="45"/>
        <v>0</v>
      </c>
      <c r="R61" s="75">
        <f>'2 pr._pajamos pagal rūšis'!L55-'9 pr._įstaigų pajamos'!L61</f>
        <v>0</v>
      </c>
    </row>
    <row r="62" spans="1:18" ht="15" customHeight="1" x14ac:dyDescent="0.25">
      <c r="A62" s="32" t="s">
        <v>104</v>
      </c>
      <c r="B62" s="29" t="s">
        <v>330</v>
      </c>
      <c r="C62" s="15" t="s">
        <v>49</v>
      </c>
      <c r="D62" s="16">
        <f t="shared" si="43"/>
        <v>23.8</v>
      </c>
      <c r="E62" s="16">
        <v>23.8</v>
      </c>
      <c r="F62" s="16"/>
      <c r="G62" s="16"/>
      <c r="H62" s="10">
        <f t="shared" si="25"/>
        <v>0</v>
      </c>
      <c r="I62" s="10"/>
      <c r="J62" s="10"/>
      <c r="K62" s="10"/>
      <c r="L62" s="12">
        <f t="shared" si="26"/>
        <v>23.8</v>
      </c>
      <c r="M62" s="12">
        <f t="shared" si="44"/>
        <v>23.8</v>
      </c>
      <c r="N62" s="12">
        <f t="shared" si="28"/>
        <v>0</v>
      </c>
      <c r="O62" s="12">
        <f t="shared" si="45"/>
        <v>0</v>
      </c>
      <c r="R62" s="75">
        <f>'2 pr._pajamos pagal rūšis'!L56-'9 pr._įstaigų pajamos'!L62</f>
        <v>0</v>
      </c>
    </row>
    <row r="63" spans="1:18" ht="15" customHeight="1" x14ac:dyDescent="0.25">
      <c r="A63" s="32" t="s">
        <v>105</v>
      </c>
      <c r="B63" s="29" t="s">
        <v>331</v>
      </c>
      <c r="C63" s="30" t="s">
        <v>49</v>
      </c>
      <c r="D63" s="16">
        <f t="shared" ref="D63" si="46">E63+G63</f>
        <v>0.1</v>
      </c>
      <c r="E63" s="16">
        <v>0.1</v>
      </c>
      <c r="F63" s="16"/>
      <c r="G63" s="16"/>
      <c r="H63" s="10">
        <f t="shared" ref="H63" si="47">I63+K63</f>
        <v>0</v>
      </c>
      <c r="I63" s="10"/>
      <c r="J63" s="10"/>
      <c r="K63" s="10"/>
      <c r="L63" s="12">
        <f t="shared" ref="L63" si="48">M63+O63</f>
        <v>0.1</v>
      </c>
      <c r="M63" s="12">
        <f t="shared" ref="M63" si="49">E63+I63</f>
        <v>0.1</v>
      </c>
      <c r="N63" s="12">
        <f t="shared" ref="N63" si="50">F63+J63</f>
        <v>0</v>
      </c>
      <c r="O63" s="12">
        <f t="shared" ref="O63" si="51">G63+K63</f>
        <v>0</v>
      </c>
      <c r="R63" s="75">
        <f>'2 pr._pajamos pagal rūšis'!L57-'9 pr._įstaigų pajamos'!L63</f>
        <v>0</v>
      </c>
    </row>
    <row r="64" spans="1:18" ht="15" customHeight="1" x14ac:dyDescent="0.25">
      <c r="A64" s="32" t="s">
        <v>106</v>
      </c>
      <c r="B64" s="29" t="s">
        <v>314</v>
      </c>
      <c r="C64" s="15" t="s">
        <v>49</v>
      </c>
      <c r="D64" s="16">
        <f t="shared" si="43"/>
        <v>2.8</v>
      </c>
      <c r="E64" s="16">
        <v>2.8</v>
      </c>
      <c r="F64" s="16"/>
      <c r="G64" s="16"/>
      <c r="H64" s="10">
        <f t="shared" si="25"/>
        <v>0</v>
      </c>
      <c r="I64" s="10"/>
      <c r="J64" s="10"/>
      <c r="K64" s="10"/>
      <c r="L64" s="12">
        <f t="shared" si="26"/>
        <v>2.8</v>
      </c>
      <c r="M64" s="12">
        <f t="shared" si="44"/>
        <v>2.8</v>
      </c>
      <c r="N64" s="12">
        <f t="shared" si="28"/>
        <v>0</v>
      </c>
      <c r="O64" s="12">
        <f t="shared" si="45"/>
        <v>0</v>
      </c>
      <c r="R64" s="75">
        <f>'2 pr._pajamos pagal rūšis'!L58-'9 pr._įstaigų pajamos'!L64</f>
        <v>0</v>
      </c>
    </row>
    <row r="65" spans="1:18" ht="15" customHeight="1" x14ac:dyDescent="0.25">
      <c r="A65" s="32" t="s">
        <v>148</v>
      </c>
      <c r="B65" s="197" t="s">
        <v>44</v>
      </c>
      <c r="C65" s="15" t="s">
        <v>49</v>
      </c>
      <c r="D65" s="16">
        <f t="shared" si="43"/>
        <v>0.1</v>
      </c>
      <c r="E65" s="16">
        <v>0.1</v>
      </c>
      <c r="F65" s="16"/>
      <c r="G65" s="16"/>
      <c r="H65" s="10">
        <f t="shared" si="25"/>
        <v>0</v>
      </c>
      <c r="I65" s="10"/>
      <c r="J65" s="10"/>
      <c r="K65" s="10"/>
      <c r="L65" s="12">
        <f t="shared" ref="L65" si="52">M65+O65</f>
        <v>0.1</v>
      </c>
      <c r="M65" s="12">
        <f t="shared" ref="M65" si="53">E65+I65</f>
        <v>0.1</v>
      </c>
      <c r="N65" s="12">
        <f t="shared" ref="N65" si="54">F65+J65</f>
        <v>0</v>
      </c>
      <c r="O65" s="12">
        <f t="shared" ref="O65" si="55">G65+K65</f>
        <v>0</v>
      </c>
      <c r="R65" s="75">
        <f>'2 pr._pajamos pagal rūšis'!L59-'9 pr._įstaigų pajamos'!L65</f>
        <v>0</v>
      </c>
    </row>
    <row r="66" spans="1:18" ht="15" customHeight="1" x14ac:dyDescent="0.25">
      <c r="A66" s="5" t="s">
        <v>149</v>
      </c>
      <c r="B66" s="33" t="s">
        <v>157</v>
      </c>
      <c r="C66" s="80" t="s">
        <v>49</v>
      </c>
      <c r="D66" s="16">
        <f t="shared" si="43"/>
        <v>7.1</v>
      </c>
      <c r="E66" s="16">
        <v>7.1</v>
      </c>
      <c r="F66" s="16"/>
      <c r="G66" s="16"/>
      <c r="H66" s="10">
        <f t="shared" si="25"/>
        <v>0</v>
      </c>
      <c r="I66" s="10"/>
      <c r="J66" s="10"/>
      <c r="K66" s="10"/>
      <c r="L66" s="12">
        <f t="shared" si="26"/>
        <v>7.1</v>
      </c>
      <c r="M66" s="12">
        <f t="shared" si="44"/>
        <v>7.1</v>
      </c>
      <c r="N66" s="12">
        <f t="shared" si="28"/>
        <v>0</v>
      </c>
      <c r="O66" s="12">
        <f t="shared" si="45"/>
        <v>0</v>
      </c>
      <c r="R66" s="75">
        <f>'2 pr._pajamos pagal rūšis'!L60-'9 pr._įstaigų pajamos'!L66</f>
        <v>0</v>
      </c>
    </row>
    <row r="67" spans="1:18" ht="15" customHeight="1" x14ac:dyDescent="0.25">
      <c r="A67" s="5" t="s">
        <v>107</v>
      </c>
      <c r="B67" s="33" t="s">
        <v>42</v>
      </c>
      <c r="C67" s="80" t="s">
        <v>49</v>
      </c>
      <c r="D67" s="16">
        <f t="shared" si="43"/>
        <v>11.3</v>
      </c>
      <c r="E67" s="16">
        <v>11.3</v>
      </c>
      <c r="F67" s="16"/>
      <c r="G67" s="16"/>
      <c r="H67" s="10">
        <f t="shared" si="25"/>
        <v>0</v>
      </c>
      <c r="I67" s="10"/>
      <c r="J67" s="10"/>
      <c r="K67" s="10"/>
      <c r="L67" s="12">
        <f t="shared" ref="L67" si="56">M67+O67</f>
        <v>11.3</v>
      </c>
      <c r="M67" s="12">
        <f t="shared" ref="M67" si="57">E67+I67</f>
        <v>11.3</v>
      </c>
      <c r="N67" s="12">
        <f t="shared" ref="N67" si="58">F67+J67</f>
        <v>0</v>
      </c>
      <c r="O67" s="12">
        <f t="shared" ref="O67" si="59">G67+K67</f>
        <v>0</v>
      </c>
      <c r="R67" s="75">
        <f>'2 pr._pajamos pagal rūšis'!L61-'9 pr._įstaigų pajamos'!L67</f>
        <v>0</v>
      </c>
    </row>
    <row r="68" spans="1:18" ht="15" customHeight="1" x14ac:dyDescent="0.25">
      <c r="A68" s="5" t="s">
        <v>150</v>
      </c>
      <c r="B68" s="91" t="s">
        <v>45</v>
      </c>
      <c r="C68" s="80" t="s">
        <v>49</v>
      </c>
      <c r="D68" s="16">
        <f t="shared" si="43"/>
        <v>0.1</v>
      </c>
      <c r="E68" s="16">
        <v>0.1</v>
      </c>
      <c r="F68" s="16"/>
      <c r="G68" s="16"/>
      <c r="H68" s="10">
        <f t="shared" si="25"/>
        <v>0</v>
      </c>
      <c r="I68" s="10"/>
      <c r="J68" s="10"/>
      <c r="K68" s="10"/>
      <c r="L68" s="12">
        <f t="shared" ref="L68" si="60">M68+O68</f>
        <v>0.1</v>
      </c>
      <c r="M68" s="12">
        <f t="shared" ref="M68" si="61">E68+I68</f>
        <v>0.1</v>
      </c>
      <c r="N68" s="12">
        <f t="shared" ref="N68" si="62">F68+J68</f>
        <v>0</v>
      </c>
      <c r="O68" s="12">
        <f t="shared" ref="O68" si="63">G68+K68</f>
        <v>0</v>
      </c>
      <c r="R68" s="75">
        <f>'2 pr._pajamos pagal rūšis'!L62-'9 pr._įstaigų pajamos'!L68</f>
        <v>0</v>
      </c>
    </row>
    <row r="69" spans="1:18" ht="15" customHeight="1" x14ac:dyDescent="0.25">
      <c r="A69" s="5" t="s">
        <v>151</v>
      </c>
      <c r="B69" s="33" t="s">
        <v>40</v>
      </c>
      <c r="C69" s="80" t="s">
        <v>49</v>
      </c>
      <c r="D69" s="16">
        <f t="shared" si="43"/>
        <v>26.6</v>
      </c>
      <c r="E69" s="16">
        <v>26.6</v>
      </c>
      <c r="F69" s="16"/>
      <c r="G69" s="16"/>
      <c r="H69" s="10">
        <f t="shared" si="25"/>
        <v>0</v>
      </c>
      <c r="I69" s="10"/>
      <c r="J69" s="10"/>
      <c r="K69" s="10"/>
      <c r="L69" s="12">
        <f t="shared" si="26"/>
        <v>26.6</v>
      </c>
      <c r="M69" s="12">
        <f t="shared" si="44"/>
        <v>26.6</v>
      </c>
      <c r="N69" s="12">
        <f t="shared" si="28"/>
        <v>0</v>
      </c>
      <c r="O69" s="12">
        <f t="shared" si="45"/>
        <v>0</v>
      </c>
      <c r="R69" s="75">
        <f>'2 pr._pajamos pagal rūšis'!L63-'9 pr._įstaigų pajamos'!L69</f>
        <v>0</v>
      </c>
    </row>
    <row r="70" spans="1:18" ht="15" customHeight="1" x14ac:dyDescent="0.25">
      <c r="A70" s="5" t="s">
        <v>108</v>
      </c>
      <c r="B70" s="34" t="s">
        <v>316</v>
      </c>
      <c r="C70" s="80" t="s">
        <v>49</v>
      </c>
      <c r="D70" s="16">
        <f>E70+G70</f>
        <v>15.4</v>
      </c>
      <c r="E70" s="16">
        <v>15.4</v>
      </c>
      <c r="F70" s="16"/>
      <c r="G70" s="16"/>
      <c r="H70" s="10">
        <f>I70+K70</f>
        <v>0</v>
      </c>
      <c r="I70" s="10"/>
      <c r="J70" s="10"/>
      <c r="K70" s="10"/>
      <c r="L70" s="12">
        <f>M70+O70</f>
        <v>15.4</v>
      </c>
      <c r="M70" s="12">
        <f>E70+I70</f>
        <v>15.4</v>
      </c>
      <c r="N70" s="12">
        <f>F70+J70</f>
        <v>0</v>
      </c>
      <c r="O70" s="12">
        <f>G70+K70</f>
        <v>0</v>
      </c>
      <c r="R70" s="75">
        <f>'2 pr._pajamos pagal rūšis'!L64-'9 pr._įstaigų pajamos'!L70</f>
        <v>0</v>
      </c>
    </row>
    <row r="71" spans="1:18" ht="15" customHeight="1" x14ac:dyDescent="0.25">
      <c r="A71" s="5" t="s">
        <v>109</v>
      </c>
      <c r="B71" s="91" t="s">
        <v>430</v>
      </c>
      <c r="C71" s="80" t="s">
        <v>49</v>
      </c>
      <c r="D71" s="16">
        <f t="shared" si="43"/>
        <v>21.5</v>
      </c>
      <c r="E71" s="16">
        <v>21.5</v>
      </c>
      <c r="F71" s="16"/>
      <c r="G71" s="16"/>
      <c r="H71" s="10">
        <f t="shared" si="25"/>
        <v>0</v>
      </c>
      <c r="I71" s="10"/>
      <c r="J71" s="10"/>
      <c r="K71" s="10"/>
      <c r="L71" s="12">
        <f t="shared" si="26"/>
        <v>21.5</v>
      </c>
      <c r="M71" s="12">
        <f t="shared" si="44"/>
        <v>21.5</v>
      </c>
      <c r="N71" s="12">
        <f t="shared" si="28"/>
        <v>0</v>
      </c>
      <c r="O71" s="12">
        <f t="shared" si="45"/>
        <v>0</v>
      </c>
      <c r="R71" s="75">
        <f>'2 pr._pajamos pagal rūšis'!L65-'9 pr._įstaigų pajamos'!L71</f>
        <v>0</v>
      </c>
    </row>
    <row r="72" spans="1:18" ht="15" customHeight="1" x14ac:dyDescent="0.25">
      <c r="A72" s="5" t="s">
        <v>110</v>
      </c>
      <c r="B72" s="29" t="s">
        <v>384</v>
      </c>
      <c r="C72" s="30" t="s">
        <v>49</v>
      </c>
      <c r="D72" s="16">
        <f t="shared" si="43"/>
        <v>8</v>
      </c>
      <c r="E72" s="16">
        <v>8</v>
      </c>
      <c r="F72" s="16"/>
      <c r="G72" s="16"/>
      <c r="H72" s="10">
        <f t="shared" si="25"/>
        <v>0</v>
      </c>
      <c r="I72" s="10"/>
      <c r="J72" s="10"/>
      <c r="K72" s="10"/>
      <c r="L72" s="12">
        <f t="shared" si="26"/>
        <v>8</v>
      </c>
      <c r="M72" s="12">
        <f t="shared" si="44"/>
        <v>8</v>
      </c>
      <c r="N72" s="12">
        <f t="shared" si="28"/>
        <v>0</v>
      </c>
      <c r="O72" s="12">
        <f t="shared" si="45"/>
        <v>0</v>
      </c>
      <c r="R72" s="75">
        <f>'2 pr._pajamos pagal rūšis'!L66-'9 pr._įstaigų pajamos'!L72</f>
        <v>0</v>
      </c>
    </row>
    <row r="73" spans="1:18" ht="15" customHeight="1" x14ac:dyDescent="0.25">
      <c r="A73" s="5" t="s">
        <v>111</v>
      </c>
      <c r="B73" s="29" t="s">
        <v>146</v>
      </c>
      <c r="C73" s="30" t="s">
        <v>49</v>
      </c>
      <c r="D73" s="16">
        <f t="shared" si="43"/>
        <v>83.4</v>
      </c>
      <c r="E73" s="16">
        <v>83.4</v>
      </c>
      <c r="F73" s="16"/>
      <c r="G73" s="16"/>
      <c r="H73" s="10">
        <f t="shared" si="25"/>
        <v>0</v>
      </c>
      <c r="I73" s="10"/>
      <c r="J73" s="10"/>
      <c r="K73" s="10"/>
      <c r="L73" s="12">
        <f t="shared" si="26"/>
        <v>83.4</v>
      </c>
      <c r="M73" s="12">
        <f t="shared" si="44"/>
        <v>83.4</v>
      </c>
      <c r="N73" s="12">
        <f t="shared" si="28"/>
        <v>0</v>
      </c>
      <c r="O73" s="12">
        <f t="shared" si="45"/>
        <v>0</v>
      </c>
      <c r="R73" s="75">
        <f>'2 pr._pajamos pagal rūšis'!L67-'9 pr._įstaigų pajamos'!L73</f>
        <v>0</v>
      </c>
    </row>
    <row r="74" spans="1:18" ht="15" customHeight="1" x14ac:dyDescent="0.25">
      <c r="A74" s="5" t="s">
        <v>112</v>
      </c>
      <c r="B74" s="29" t="s">
        <v>34</v>
      </c>
      <c r="C74" s="30" t="s">
        <v>49</v>
      </c>
      <c r="D74" s="16">
        <f t="shared" si="43"/>
        <v>41.1</v>
      </c>
      <c r="E74" s="16">
        <v>41.1</v>
      </c>
      <c r="F74" s="16"/>
      <c r="G74" s="16"/>
      <c r="H74" s="10">
        <f t="shared" si="25"/>
        <v>0</v>
      </c>
      <c r="I74" s="10"/>
      <c r="J74" s="10"/>
      <c r="K74" s="10"/>
      <c r="L74" s="12">
        <f t="shared" si="26"/>
        <v>41.1</v>
      </c>
      <c r="M74" s="12">
        <f t="shared" si="44"/>
        <v>41.1</v>
      </c>
      <c r="N74" s="12">
        <f t="shared" si="28"/>
        <v>0</v>
      </c>
      <c r="O74" s="12">
        <f t="shared" si="45"/>
        <v>0</v>
      </c>
      <c r="R74" s="75">
        <f>'2 pr._pajamos pagal rūšis'!L68-'9 pr._įstaigų pajamos'!L74</f>
        <v>0</v>
      </c>
    </row>
    <row r="75" spans="1:18" ht="15" customHeight="1" x14ac:dyDescent="0.25">
      <c r="A75" s="5" t="s">
        <v>158</v>
      </c>
      <c r="B75" s="29" t="s">
        <v>36</v>
      </c>
      <c r="C75" s="30" t="s">
        <v>49</v>
      </c>
      <c r="D75" s="16">
        <f t="shared" si="43"/>
        <v>41.5</v>
      </c>
      <c r="E75" s="16">
        <v>41.5</v>
      </c>
      <c r="F75" s="16"/>
      <c r="G75" s="16"/>
      <c r="H75" s="10">
        <f t="shared" si="25"/>
        <v>0</v>
      </c>
      <c r="I75" s="10"/>
      <c r="J75" s="10"/>
      <c r="K75" s="10"/>
      <c r="L75" s="12">
        <f t="shared" si="26"/>
        <v>41.5</v>
      </c>
      <c r="M75" s="12">
        <f t="shared" si="44"/>
        <v>41.5</v>
      </c>
      <c r="N75" s="12">
        <f t="shared" si="28"/>
        <v>0</v>
      </c>
      <c r="O75" s="12">
        <f t="shared" si="45"/>
        <v>0</v>
      </c>
      <c r="R75" s="75">
        <f>'2 pr._pajamos pagal rūšis'!L69-'9 pr._įstaigų pajamos'!L75</f>
        <v>0</v>
      </c>
    </row>
    <row r="76" spans="1:18" ht="15" customHeight="1" x14ac:dyDescent="0.25">
      <c r="A76" s="5" t="s">
        <v>113</v>
      </c>
      <c r="B76" s="29" t="s">
        <v>38</v>
      </c>
      <c r="C76" s="30" t="s">
        <v>49</v>
      </c>
      <c r="D76" s="16">
        <f t="shared" si="43"/>
        <v>82</v>
      </c>
      <c r="E76" s="16">
        <v>82</v>
      </c>
      <c r="F76" s="16"/>
      <c r="G76" s="16"/>
      <c r="H76" s="10">
        <f t="shared" si="25"/>
        <v>0</v>
      </c>
      <c r="I76" s="10"/>
      <c r="J76" s="10"/>
      <c r="K76" s="10"/>
      <c r="L76" s="12">
        <f t="shared" si="26"/>
        <v>82</v>
      </c>
      <c r="M76" s="12">
        <f t="shared" si="44"/>
        <v>82</v>
      </c>
      <c r="N76" s="12">
        <f t="shared" si="28"/>
        <v>0</v>
      </c>
      <c r="O76" s="12">
        <f t="shared" si="45"/>
        <v>0</v>
      </c>
      <c r="R76" s="75">
        <f>'2 pr._pajamos pagal rūšis'!L70-'9 pr._įstaigų pajamos'!L76</f>
        <v>0</v>
      </c>
    </row>
    <row r="77" spans="1:18" ht="16.5" customHeight="1" x14ac:dyDescent="0.25">
      <c r="A77" s="5" t="s">
        <v>114</v>
      </c>
      <c r="B77" s="12" t="s">
        <v>37</v>
      </c>
      <c r="C77" s="30" t="s">
        <v>49</v>
      </c>
      <c r="D77" s="16">
        <f t="shared" si="43"/>
        <v>43.6</v>
      </c>
      <c r="E77" s="16">
        <v>43.6</v>
      </c>
      <c r="F77" s="16"/>
      <c r="G77" s="16"/>
      <c r="H77" s="10">
        <f t="shared" si="25"/>
        <v>0</v>
      </c>
      <c r="I77" s="10"/>
      <c r="J77" s="10"/>
      <c r="K77" s="10"/>
      <c r="L77" s="12">
        <f t="shared" si="26"/>
        <v>43.6</v>
      </c>
      <c r="M77" s="12">
        <f t="shared" si="44"/>
        <v>43.6</v>
      </c>
      <c r="N77" s="12">
        <f t="shared" si="28"/>
        <v>0</v>
      </c>
      <c r="O77" s="12">
        <f t="shared" si="45"/>
        <v>0</v>
      </c>
      <c r="R77" s="75">
        <f>'2 pr._pajamos pagal rūšis'!L71-'9 pr._įstaigų pajamos'!L77</f>
        <v>0</v>
      </c>
    </row>
    <row r="78" spans="1:18" x14ac:dyDescent="0.25">
      <c r="A78" s="5" t="s">
        <v>115</v>
      </c>
      <c r="B78" s="35" t="s">
        <v>35</v>
      </c>
      <c r="C78" s="15" t="s">
        <v>49</v>
      </c>
      <c r="D78" s="16">
        <f t="shared" si="43"/>
        <v>85.2</v>
      </c>
      <c r="E78" s="16">
        <v>85.2</v>
      </c>
      <c r="F78" s="16"/>
      <c r="G78" s="16"/>
      <c r="H78" s="10">
        <f t="shared" si="25"/>
        <v>0</v>
      </c>
      <c r="I78" s="10"/>
      <c r="J78" s="10"/>
      <c r="K78" s="10"/>
      <c r="L78" s="12">
        <f t="shared" si="26"/>
        <v>85.2</v>
      </c>
      <c r="M78" s="12">
        <f t="shared" si="44"/>
        <v>85.2</v>
      </c>
      <c r="N78" s="12">
        <f t="shared" si="28"/>
        <v>0</v>
      </c>
      <c r="O78" s="12">
        <f t="shared" si="45"/>
        <v>0</v>
      </c>
      <c r="R78" s="75">
        <f>'2 pr._pajamos pagal rūšis'!L72-'9 pr._įstaigų pajamos'!L78</f>
        <v>0</v>
      </c>
    </row>
    <row r="79" spans="1:18" ht="15" customHeight="1" x14ac:dyDescent="0.25">
      <c r="A79" s="13" t="s">
        <v>116</v>
      </c>
      <c r="B79" s="35" t="s">
        <v>47</v>
      </c>
      <c r="C79" s="15" t="s">
        <v>49</v>
      </c>
      <c r="D79" s="16">
        <f t="shared" si="43"/>
        <v>3.3</v>
      </c>
      <c r="E79" s="16">
        <v>3.3</v>
      </c>
      <c r="F79" s="16">
        <v>2</v>
      </c>
      <c r="G79" s="16"/>
      <c r="H79" s="10">
        <f t="shared" si="25"/>
        <v>0</v>
      </c>
      <c r="I79" s="10"/>
      <c r="J79" s="10"/>
      <c r="K79" s="10"/>
      <c r="L79" s="12">
        <f t="shared" si="26"/>
        <v>3.3</v>
      </c>
      <c r="M79" s="12">
        <f t="shared" si="44"/>
        <v>3.3</v>
      </c>
      <c r="N79" s="12">
        <f t="shared" si="28"/>
        <v>2</v>
      </c>
      <c r="O79" s="12">
        <f t="shared" si="45"/>
        <v>0</v>
      </c>
      <c r="R79" s="75">
        <f>'2 pr._pajamos pagal rūšis'!L73-'9 pr._įstaigų pajamos'!L79</f>
        <v>0</v>
      </c>
    </row>
    <row r="80" spans="1:18" ht="15" customHeight="1" x14ac:dyDescent="0.25">
      <c r="A80" s="19" t="s">
        <v>117</v>
      </c>
      <c r="B80" s="35" t="s">
        <v>46</v>
      </c>
      <c r="C80" s="15" t="s">
        <v>49</v>
      </c>
      <c r="D80" s="16">
        <f t="shared" si="43"/>
        <v>57.2</v>
      </c>
      <c r="E80" s="16">
        <v>57.2</v>
      </c>
      <c r="F80" s="16">
        <v>39.1</v>
      </c>
      <c r="G80" s="16"/>
      <c r="H80" s="10">
        <f t="shared" si="25"/>
        <v>0</v>
      </c>
      <c r="I80" s="10"/>
      <c r="J80" s="10"/>
      <c r="K80" s="10"/>
      <c r="L80" s="12">
        <f t="shared" si="26"/>
        <v>57.2</v>
      </c>
      <c r="M80" s="12">
        <f t="shared" si="44"/>
        <v>57.2</v>
      </c>
      <c r="N80" s="12">
        <f t="shared" si="28"/>
        <v>39.1</v>
      </c>
      <c r="O80" s="12">
        <f t="shared" si="45"/>
        <v>0</v>
      </c>
      <c r="R80" s="75">
        <f>'2 pr._pajamos pagal rūšis'!L74-'9 pr._įstaigų pajamos'!L80</f>
        <v>0</v>
      </c>
    </row>
    <row r="81" spans="1:18" ht="15" customHeight="1" x14ac:dyDescent="0.25">
      <c r="A81" s="341" t="s">
        <v>154</v>
      </c>
      <c r="B81" s="35" t="s">
        <v>62</v>
      </c>
      <c r="C81" s="15" t="s">
        <v>49</v>
      </c>
      <c r="D81" s="16">
        <f t="shared" si="43"/>
        <v>17.8</v>
      </c>
      <c r="E81" s="16">
        <v>17.8</v>
      </c>
      <c r="F81" s="16">
        <v>4.5999999999999996</v>
      </c>
      <c r="G81" s="16"/>
      <c r="H81" s="10">
        <f t="shared" si="25"/>
        <v>0</v>
      </c>
      <c r="I81" s="10"/>
      <c r="J81" s="10"/>
      <c r="K81" s="10"/>
      <c r="L81" s="12">
        <f t="shared" si="26"/>
        <v>17.8</v>
      </c>
      <c r="M81" s="12">
        <f t="shared" si="44"/>
        <v>17.8</v>
      </c>
      <c r="N81" s="12">
        <f t="shared" si="28"/>
        <v>4.5999999999999996</v>
      </c>
      <c r="O81" s="12">
        <f t="shared" si="45"/>
        <v>0</v>
      </c>
      <c r="R81" s="75">
        <f>'2 pr._pajamos pagal rūšis'!L75-'9 pr._įstaigų pajamos'!L81</f>
        <v>0</v>
      </c>
    </row>
    <row r="82" spans="1:18" ht="15" customHeight="1" x14ac:dyDescent="0.25">
      <c r="A82" s="32" t="s">
        <v>118</v>
      </c>
      <c r="B82" s="35" t="s">
        <v>48</v>
      </c>
      <c r="C82" s="15" t="s">
        <v>49</v>
      </c>
      <c r="D82" s="16">
        <f t="shared" si="43"/>
        <v>36.700000000000003</v>
      </c>
      <c r="E82" s="16">
        <v>36.700000000000003</v>
      </c>
      <c r="F82" s="16"/>
      <c r="G82" s="16"/>
      <c r="H82" s="10">
        <f t="shared" si="25"/>
        <v>0</v>
      </c>
      <c r="I82" s="10"/>
      <c r="J82" s="10"/>
      <c r="K82" s="10"/>
      <c r="L82" s="12">
        <f t="shared" si="26"/>
        <v>36.700000000000003</v>
      </c>
      <c r="M82" s="12">
        <f t="shared" si="44"/>
        <v>36.700000000000003</v>
      </c>
      <c r="N82" s="12">
        <f t="shared" si="28"/>
        <v>0</v>
      </c>
      <c r="O82" s="12">
        <f t="shared" si="45"/>
        <v>0</v>
      </c>
      <c r="R82" s="75">
        <f>'2 pr._pajamos pagal rūšis'!L76-'9 pr._įstaigų pajamos'!L82</f>
        <v>0</v>
      </c>
    </row>
    <row r="83" spans="1:18" s="36" customFormat="1" ht="15" customHeight="1" x14ac:dyDescent="0.25">
      <c r="A83" s="32" t="s">
        <v>119</v>
      </c>
      <c r="B83" s="12" t="s">
        <v>160</v>
      </c>
      <c r="C83" s="15" t="s">
        <v>49</v>
      </c>
      <c r="D83" s="16">
        <f t="shared" si="43"/>
        <v>6.5</v>
      </c>
      <c r="E83" s="16">
        <v>6.5</v>
      </c>
      <c r="F83" s="16"/>
      <c r="G83" s="16"/>
      <c r="H83" s="10">
        <f t="shared" si="25"/>
        <v>0</v>
      </c>
      <c r="I83" s="10"/>
      <c r="J83" s="10"/>
      <c r="K83" s="10"/>
      <c r="L83" s="12">
        <f t="shared" si="26"/>
        <v>6.5</v>
      </c>
      <c r="M83" s="12">
        <f t="shared" si="44"/>
        <v>6.5</v>
      </c>
      <c r="N83" s="12">
        <f t="shared" si="28"/>
        <v>0</v>
      </c>
      <c r="O83" s="12">
        <f t="shared" si="45"/>
        <v>0</v>
      </c>
      <c r="R83" s="75">
        <f>'2 pr._pajamos pagal rūšis'!L77-'9 pr._įstaigų pajamos'!L83</f>
        <v>0</v>
      </c>
    </row>
    <row r="84" spans="1:18" s="36" customFormat="1" ht="15" customHeight="1" x14ac:dyDescent="0.25">
      <c r="A84" s="32" t="s">
        <v>120</v>
      </c>
      <c r="B84" s="40" t="s">
        <v>61</v>
      </c>
      <c r="C84" s="15" t="s">
        <v>49</v>
      </c>
      <c r="D84" s="16">
        <f t="shared" si="43"/>
        <v>11.5</v>
      </c>
      <c r="E84" s="16">
        <v>11.5</v>
      </c>
      <c r="F84" s="16"/>
      <c r="G84" s="16"/>
      <c r="H84" s="10">
        <f t="shared" si="25"/>
        <v>0</v>
      </c>
      <c r="I84" s="10"/>
      <c r="J84" s="10"/>
      <c r="K84" s="10"/>
      <c r="L84" s="12">
        <f t="shared" ref="L84" si="64">M84+O84</f>
        <v>11.5</v>
      </c>
      <c r="M84" s="12">
        <f t="shared" ref="M84" si="65">E84+I84</f>
        <v>11.5</v>
      </c>
      <c r="N84" s="12">
        <f t="shared" ref="N84" si="66">F84+J84</f>
        <v>0</v>
      </c>
      <c r="O84" s="12">
        <f t="shared" ref="O84" si="67">G84+K84</f>
        <v>0</v>
      </c>
      <c r="R84" s="75"/>
    </row>
    <row r="85" spans="1:18" ht="15.95" customHeight="1" x14ac:dyDescent="0.25">
      <c r="A85" s="343" t="s">
        <v>121</v>
      </c>
      <c r="B85" s="21" t="s">
        <v>169</v>
      </c>
      <c r="C85" s="25"/>
      <c r="D85" s="23">
        <f t="shared" ref="D85:R85" si="68">SUM(D55:D84)</f>
        <v>712.80000000000007</v>
      </c>
      <c r="E85" s="23">
        <f t="shared" si="68"/>
        <v>712.80000000000007</v>
      </c>
      <c r="F85" s="23">
        <f t="shared" si="68"/>
        <v>74</v>
      </c>
      <c r="G85" s="23">
        <f t="shared" si="68"/>
        <v>0</v>
      </c>
      <c r="H85" s="72">
        <f t="shared" si="68"/>
        <v>0</v>
      </c>
      <c r="I85" s="72">
        <f t="shared" si="68"/>
        <v>0</v>
      </c>
      <c r="J85" s="72">
        <f t="shared" si="68"/>
        <v>0</v>
      </c>
      <c r="K85" s="72">
        <f t="shared" si="68"/>
        <v>0</v>
      </c>
      <c r="L85" s="21">
        <f t="shared" si="68"/>
        <v>712.80000000000007</v>
      </c>
      <c r="M85" s="43">
        <f t="shared" si="68"/>
        <v>712.80000000000007</v>
      </c>
      <c r="N85" s="43">
        <f t="shared" si="68"/>
        <v>74</v>
      </c>
      <c r="O85" s="43">
        <f t="shared" si="68"/>
        <v>0</v>
      </c>
      <c r="P85" s="23">
        <f t="shared" si="68"/>
        <v>0</v>
      </c>
      <c r="Q85" s="23">
        <f t="shared" si="68"/>
        <v>0</v>
      </c>
      <c r="R85" s="23">
        <f t="shared" si="68"/>
        <v>0</v>
      </c>
    </row>
    <row r="86" spans="1:18" ht="15.95" customHeight="1" x14ac:dyDescent="0.25">
      <c r="A86" s="32" t="s">
        <v>122</v>
      </c>
      <c r="B86" s="572" t="s">
        <v>63</v>
      </c>
      <c r="C86" s="573"/>
      <c r="D86" s="573"/>
      <c r="E86" s="573"/>
      <c r="F86" s="573"/>
      <c r="G86" s="573"/>
      <c r="H86" s="573"/>
      <c r="I86" s="573"/>
      <c r="J86" s="573"/>
      <c r="K86" s="573"/>
      <c r="L86" s="573"/>
      <c r="M86" s="573"/>
      <c r="N86" s="573"/>
      <c r="O86" s="573"/>
      <c r="R86" s="75">
        <f>'2 pr._pajamos pagal rūšis'!L80-'9 pr._įstaigų pajamos'!L86</f>
        <v>0</v>
      </c>
    </row>
    <row r="87" spans="1:18" ht="15" customHeight="1" x14ac:dyDescent="0.25">
      <c r="A87" s="32" t="s">
        <v>123</v>
      </c>
      <c r="B87" s="29" t="s">
        <v>7</v>
      </c>
      <c r="C87" s="38" t="s">
        <v>30</v>
      </c>
      <c r="D87" s="16">
        <f t="shared" ref="D87:D99" si="69">E87+G87</f>
        <v>1.3</v>
      </c>
      <c r="E87" s="16">
        <v>1.3</v>
      </c>
      <c r="F87" s="16"/>
      <c r="G87" s="16"/>
      <c r="H87" s="10">
        <f t="shared" si="25"/>
        <v>0</v>
      </c>
      <c r="I87" s="10"/>
      <c r="J87" s="10"/>
      <c r="K87" s="10"/>
      <c r="L87" s="12">
        <f t="shared" si="26"/>
        <v>1.3</v>
      </c>
      <c r="M87" s="12">
        <f t="shared" si="44"/>
        <v>1.3</v>
      </c>
      <c r="N87" s="12">
        <f t="shared" si="28"/>
        <v>0</v>
      </c>
      <c r="O87" s="12">
        <f t="shared" si="45"/>
        <v>0</v>
      </c>
      <c r="R87" s="75">
        <f>'2 pr._pajamos pagal rūšis'!L81-'9 pr._įstaigų pajamos'!L87</f>
        <v>0</v>
      </c>
    </row>
    <row r="88" spans="1:18" ht="15" customHeight="1" x14ac:dyDescent="0.25">
      <c r="A88" s="32" t="s">
        <v>124</v>
      </c>
      <c r="B88" s="29" t="s">
        <v>10</v>
      </c>
      <c r="C88" s="38" t="s">
        <v>30</v>
      </c>
      <c r="D88" s="16">
        <f t="shared" si="69"/>
        <v>0.8</v>
      </c>
      <c r="E88" s="16">
        <v>0.8</v>
      </c>
      <c r="F88" s="16"/>
      <c r="G88" s="16"/>
      <c r="H88" s="10">
        <f t="shared" si="25"/>
        <v>0</v>
      </c>
      <c r="I88" s="10"/>
      <c r="J88" s="10"/>
      <c r="K88" s="10"/>
      <c r="L88" s="12">
        <f t="shared" si="26"/>
        <v>0.8</v>
      </c>
      <c r="M88" s="12">
        <f t="shared" si="44"/>
        <v>0.8</v>
      </c>
      <c r="N88" s="12">
        <f t="shared" si="28"/>
        <v>0</v>
      </c>
      <c r="O88" s="12">
        <f t="shared" si="45"/>
        <v>0</v>
      </c>
      <c r="R88" s="75">
        <f>'2 pr._pajamos pagal rūšis'!L82-'9 pr._įstaigų pajamos'!L88</f>
        <v>0</v>
      </c>
    </row>
    <row r="89" spans="1:18" ht="15" customHeight="1" x14ac:dyDescent="0.25">
      <c r="A89" s="32" t="s">
        <v>125</v>
      </c>
      <c r="B89" s="29" t="s">
        <v>11</v>
      </c>
      <c r="C89" s="38" t="s">
        <v>30</v>
      </c>
      <c r="D89" s="16">
        <f t="shared" si="69"/>
        <v>1.2</v>
      </c>
      <c r="E89" s="16">
        <v>1.2</v>
      </c>
      <c r="F89" s="16"/>
      <c r="G89" s="16"/>
      <c r="H89" s="10">
        <f t="shared" si="25"/>
        <v>0</v>
      </c>
      <c r="I89" s="10"/>
      <c r="J89" s="10"/>
      <c r="K89" s="10"/>
      <c r="L89" s="12">
        <f t="shared" si="26"/>
        <v>1.2</v>
      </c>
      <c r="M89" s="12">
        <f t="shared" si="44"/>
        <v>1.2</v>
      </c>
      <c r="N89" s="12">
        <f t="shared" si="28"/>
        <v>0</v>
      </c>
      <c r="O89" s="12">
        <f t="shared" si="45"/>
        <v>0</v>
      </c>
      <c r="R89" s="75">
        <f>'2 pr._pajamos pagal rūšis'!L83-'9 pr._įstaigų pajamos'!L89</f>
        <v>0</v>
      </c>
    </row>
    <row r="90" spans="1:18" ht="15" customHeight="1" x14ac:dyDescent="0.25">
      <c r="A90" s="32" t="s">
        <v>126</v>
      </c>
      <c r="B90" s="29" t="s">
        <v>15</v>
      </c>
      <c r="C90" s="38" t="s">
        <v>30</v>
      </c>
      <c r="D90" s="16">
        <f t="shared" si="69"/>
        <v>0.8</v>
      </c>
      <c r="E90" s="16">
        <v>0.8</v>
      </c>
      <c r="F90" s="16"/>
      <c r="G90" s="16"/>
      <c r="H90" s="10">
        <f t="shared" si="25"/>
        <v>0</v>
      </c>
      <c r="I90" s="10"/>
      <c r="J90" s="10"/>
      <c r="K90" s="10"/>
      <c r="L90" s="12">
        <f t="shared" si="26"/>
        <v>0.8</v>
      </c>
      <c r="M90" s="12">
        <f t="shared" si="44"/>
        <v>0.8</v>
      </c>
      <c r="N90" s="12">
        <f t="shared" si="28"/>
        <v>0</v>
      </c>
      <c r="O90" s="12">
        <f t="shared" si="45"/>
        <v>0</v>
      </c>
      <c r="R90" s="75">
        <f>'2 pr._pajamos pagal rūšis'!L84-'9 pr._įstaigų pajamos'!L90</f>
        <v>0</v>
      </c>
    </row>
    <row r="91" spans="1:18" ht="15" customHeight="1" x14ac:dyDescent="0.25">
      <c r="A91" s="32" t="s">
        <v>127</v>
      </c>
      <c r="B91" s="29" t="s">
        <v>16</v>
      </c>
      <c r="C91" s="38" t="s">
        <v>30</v>
      </c>
      <c r="D91" s="16">
        <f t="shared" si="69"/>
        <v>1.2</v>
      </c>
      <c r="E91" s="16">
        <v>1.2</v>
      </c>
      <c r="F91" s="16"/>
      <c r="G91" s="16"/>
      <c r="H91" s="10">
        <f t="shared" si="25"/>
        <v>0</v>
      </c>
      <c r="I91" s="10"/>
      <c r="J91" s="10"/>
      <c r="K91" s="10"/>
      <c r="L91" s="12">
        <f t="shared" ref="L91" si="70">M91+O91</f>
        <v>1.2</v>
      </c>
      <c r="M91" s="12">
        <f t="shared" ref="M91" si="71">E91+I91</f>
        <v>1.2</v>
      </c>
      <c r="N91" s="12">
        <f t="shared" ref="N91" si="72">F91+J91</f>
        <v>0</v>
      </c>
      <c r="O91" s="12">
        <f t="shared" ref="O91" si="73">G91+K91</f>
        <v>0</v>
      </c>
      <c r="R91" s="75"/>
    </row>
    <row r="92" spans="1:18" ht="15" customHeight="1" x14ac:dyDescent="0.25">
      <c r="A92" s="32" t="s">
        <v>128</v>
      </c>
      <c r="B92" s="29" t="s">
        <v>27</v>
      </c>
      <c r="C92" s="38" t="s">
        <v>30</v>
      </c>
      <c r="D92" s="16">
        <f t="shared" si="69"/>
        <v>29.6</v>
      </c>
      <c r="E92" s="16">
        <v>29.6</v>
      </c>
      <c r="F92" s="16"/>
      <c r="G92" s="16"/>
      <c r="H92" s="10">
        <f t="shared" si="25"/>
        <v>0</v>
      </c>
      <c r="I92" s="10"/>
      <c r="J92" s="10"/>
      <c r="K92" s="10"/>
      <c r="L92" s="12">
        <f t="shared" si="26"/>
        <v>29.6</v>
      </c>
      <c r="M92" s="12">
        <f t="shared" si="44"/>
        <v>29.6</v>
      </c>
      <c r="N92" s="12">
        <f t="shared" si="28"/>
        <v>0</v>
      </c>
      <c r="O92" s="12">
        <f t="shared" si="45"/>
        <v>0</v>
      </c>
      <c r="R92" s="75">
        <f>'2 pr._pajamos pagal rūšis'!L86-'9 pr._įstaigų pajamos'!L92</f>
        <v>0</v>
      </c>
    </row>
    <row r="93" spans="1:18" ht="15" customHeight="1" x14ac:dyDescent="0.25">
      <c r="A93" s="32" t="s">
        <v>129</v>
      </c>
      <c r="B93" s="29" t="s">
        <v>55</v>
      </c>
      <c r="C93" s="38" t="s">
        <v>30</v>
      </c>
      <c r="D93" s="16">
        <f t="shared" si="69"/>
        <v>5.4</v>
      </c>
      <c r="E93" s="16">
        <v>4.4000000000000004</v>
      </c>
      <c r="F93" s="16"/>
      <c r="G93" s="16">
        <v>1</v>
      </c>
      <c r="H93" s="10">
        <f t="shared" si="25"/>
        <v>0</v>
      </c>
      <c r="I93" s="10"/>
      <c r="J93" s="10"/>
      <c r="K93" s="10"/>
      <c r="L93" s="12">
        <f t="shared" si="26"/>
        <v>5.4</v>
      </c>
      <c r="M93" s="12">
        <f t="shared" si="44"/>
        <v>4.4000000000000004</v>
      </c>
      <c r="N93" s="12">
        <f t="shared" si="28"/>
        <v>0</v>
      </c>
      <c r="O93" s="12">
        <f t="shared" si="45"/>
        <v>1</v>
      </c>
      <c r="R93" s="75">
        <f>'2 pr._pajamos pagal rūšis'!L87-'9 pr._įstaigų pajamos'!L93</f>
        <v>0</v>
      </c>
    </row>
    <row r="94" spans="1:18" ht="15" customHeight="1" x14ac:dyDescent="0.25">
      <c r="A94" s="32" t="s">
        <v>155</v>
      </c>
      <c r="B94" s="29" t="s">
        <v>56</v>
      </c>
      <c r="C94" s="38" t="s">
        <v>30</v>
      </c>
      <c r="D94" s="16">
        <f t="shared" si="69"/>
        <v>4.2</v>
      </c>
      <c r="E94" s="16">
        <v>4.2</v>
      </c>
      <c r="F94" s="16"/>
      <c r="G94" s="16"/>
      <c r="H94" s="10">
        <f t="shared" si="25"/>
        <v>0</v>
      </c>
      <c r="I94" s="10"/>
      <c r="J94" s="10"/>
      <c r="K94" s="10"/>
      <c r="L94" s="12">
        <f t="shared" si="26"/>
        <v>4.2</v>
      </c>
      <c r="M94" s="12">
        <f t="shared" si="44"/>
        <v>4.2</v>
      </c>
      <c r="N94" s="12">
        <f t="shared" si="28"/>
        <v>0</v>
      </c>
      <c r="O94" s="12">
        <f t="shared" si="45"/>
        <v>0</v>
      </c>
      <c r="R94" s="75">
        <f>'2 pr._pajamos pagal rūšis'!L88-'9 pr._įstaigų pajamos'!L94</f>
        <v>0</v>
      </c>
    </row>
    <row r="95" spans="1:18" ht="15" customHeight="1" x14ac:dyDescent="0.25">
      <c r="A95" s="13" t="s">
        <v>130</v>
      </c>
      <c r="B95" s="29" t="s">
        <v>317</v>
      </c>
      <c r="C95" s="38" t="s">
        <v>30</v>
      </c>
      <c r="D95" s="16">
        <f t="shared" si="69"/>
        <v>1.6</v>
      </c>
      <c r="E95" s="16">
        <v>1.6</v>
      </c>
      <c r="F95" s="16"/>
      <c r="G95" s="16"/>
      <c r="H95" s="10">
        <f t="shared" si="25"/>
        <v>0</v>
      </c>
      <c r="I95" s="10"/>
      <c r="J95" s="10"/>
      <c r="K95" s="10"/>
      <c r="L95" s="12">
        <f t="shared" si="26"/>
        <v>1.6</v>
      </c>
      <c r="M95" s="12">
        <f t="shared" si="44"/>
        <v>1.6</v>
      </c>
      <c r="N95" s="12">
        <f t="shared" si="28"/>
        <v>0</v>
      </c>
      <c r="O95" s="12">
        <f t="shared" si="45"/>
        <v>0</v>
      </c>
      <c r="R95" s="75">
        <f>'2 pr._pajamos pagal rūšis'!L89-'9 pr._įstaigų pajamos'!L95</f>
        <v>0</v>
      </c>
    </row>
    <row r="96" spans="1:18" ht="15" customHeight="1" x14ac:dyDescent="0.25">
      <c r="A96" s="13" t="s">
        <v>131</v>
      </c>
      <c r="B96" s="29" t="s">
        <v>64</v>
      </c>
      <c r="C96" s="38" t="s">
        <v>30</v>
      </c>
      <c r="D96" s="16">
        <f t="shared" si="69"/>
        <v>1.2</v>
      </c>
      <c r="E96" s="16">
        <v>1.2</v>
      </c>
      <c r="F96" s="16"/>
      <c r="G96" s="16"/>
      <c r="H96" s="10">
        <f t="shared" si="25"/>
        <v>0</v>
      </c>
      <c r="I96" s="10"/>
      <c r="J96" s="10"/>
      <c r="K96" s="10"/>
      <c r="L96" s="12">
        <f t="shared" si="26"/>
        <v>1.2</v>
      </c>
      <c r="M96" s="12">
        <f t="shared" si="44"/>
        <v>1.2</v>
      </c>
      <c r="N96" s="12">
        <f t="shared" si="28"/>
        <v>0</v>
      </c>
      <c r="O96" s="12">
        <f t="shared" si="45"/>
        <v>0</v>
      </c>
      <c r="R96" s="75">
        <f>'2 pr._pajamos pagal rūšis'!L90-'9 pr._įstaigų pajamos'!L96</f>
        <v>0</v>
      </c>
    </row>
    <row r="97" spans="1:18" ht="15" customHeight="1" x14ac:dyDescent="0.25">
      <c r="A97" s="341" t="s">
        <v>132</v>
      </c>
      <c r="B97" s="29" t="s">
        <v>147</v>
      </c>
      <c r="C97" s="38" t="s">
        <v>30</v>
      </c>
      <c r="D97" s="16">
        <f t="shared" si="69"/>
        <v>1</v>
      </c>
      <c r="E97" s="16">
        <v>1</v>
      </c>
      <c r="F97" s="16"/>
      <c r="G97" s="16"/>
      <c r="H97" s="10">
        <f t="shared" si="25"/>
        <v>0</v>
      </c>
      <c r="I97" s="10"/>
      <c r="J97" s="10"/>
      <c r="K97" s="10"/>
      <c r="L97" s="12">
        <f t="shared" si="26"/>
        <v>1</v>
      </c>
      <c r="M97" s="12">
        <f t="shared" si="44"/>
        <v>1</v>
      </c>
      <c r="N97" s="12">
        <f t="shared" si="28"/>
        <v>0</v>
      </c>
      <c r="O97" s="12">
        <f t="shared" si="45"/>
        <v>0</v>
      </c>
      <c r="R97" s="75">
        <f>'2 pr._pajamos pagal rūšis'!L91-'9 pr._įstaigų pajamos'!L97</f>
        <v>0</v>
      </c>
    </row>
    <row r="98" spans="1:18" ht="15" customHeight="1" x14ac:dyDescent="0.25">
      <c r="A98" s="13" t="s">
        <v>133</v>
      </c>
      <c r="B98" s="29" t="s">
        <v>28</v>
      </c>
      <c r="C98" s="38" t="s">
        <v>30</v>
      </c>
      <c r="D98" s="16">
        <f t="shared" si="69"/>
        <v>3.5</v>
      </c>
      <c r="E98" s="16">
        <v>3.5</v>
      </c>
      <c r="F98" s="16"/>
      <c r="G98" s="16"/>
      <c r="H98" s="10">
        <f t="shared" si="25"/>
        <v>0</v>
      </c>
      <c r="I98" s="10"/>
      <c r="J98" s="10"/>
      <c r="K98" s="10"/>
      <c r="L98" s="12">
        <f t="shared" si="26"/>
        <v>3.5</v>
      </c>
      <c r="M98" s="12">
        <f t="shared" si="44"/>
        <v>3.5</v>
      </c>
      <c r="N98" s="12">
        <f t="shared" si="28"/>
        <v>0</v>
      </c>
      <c r="O98" s="12">
        <f t="shared" si="45"/>
        <v>0</v>
      </c>
      <c r="R98" s="75">
        <f>'2 pr._pajamos pagal rūšis'!L92-'9 pr._įstaigų pajamos'!L98</f>
        <v>0</v>
      </c>
    </row>
    <row r="99" spans="1:18" ht="15" customHeight="1" x14ac:dyDescent="0.25">
      <c r="A99" s="13" t="s">
        <v>134</v>
      </c>
      <c r="B99" s="12" t="s">
        <v>29</v>
      </c>
      <c r="C99" s="38" t="s">
        <v>30</v>
      </c>
      <c r="D99" s="16">
        <f t="shared" si="69"/>
        <v>24.3</v>
      </c>
      <c r="E99" s="16">
        <v>22.3</v>
      </c>
      <c r="F99" s="16"/>
      <c r="G99" s="16">
        <v>2</v>
      </c>
      <c r="H99" s="10">
        <f t="shared" si="25"/>
        <v>0</v>
      </c>
      <c r="I99" s="10"/>
      <c r="J99" s="10"/>
      <c r="K99" s="10"/>
      <c r="L99" s="12">
        <f t="shared" si="26"/>
        <v>24.3</v>
      </c>
      <c r="M99" s="12">
        <f t="shared" si="44"/>
        <v>22.3</v>
      </c>
      <c r="N99" s="12">
        <f t="shared" si="28"/>
        <v>0</v>
      </c>
      <c r="O99" s="12">
        <f t="shared" si="45"/>
        <v>2</v>
      </c>
      <c r="R99" s="75">
        <f>'2 pr._pajamos pagal rūšis'!L93-'9 pr._įstaigų pajamos'!L99</f>
        <v>0</v>
      </c>
    </row>
    <row r="100" spans="1:18" ht="15.95" customHeight="1" x14ac:dyDescent="0.25">
      <c r="A100" s="342" t="s">
        <v>135</v>
      </c>
      <c r="B100" s="43" t="s">
        <v>171</v>
      </c>
      <c r="C100" s="81"/>
      <c r="D100" s="71">
        <f t="shared" ref="D100:K100" si="74">SUM(D87:D99)</f>
        <v>76.100000000000009</v>
      </c>
      <c r="E100" s="71">
        <f t="shared" si="74"/>
        <v>73.100000000000009</v>
      </c>
      <c r="F100" s="71">
        <f t="shared" si="74"/>
        <v>0</v>
      </c>
      <c r="G100" s="71">
        <f t="shared" si="74"/>
        <v>3</v>
      </c>
      <c r="H100" s="72">
        <f t="shared" si="74"/>
        <v>0</v>
      </c>
      <c r="I100" s="72">
        <f t="shared" si="74"/>
        <v>0</v>
      </c>
      <c r="J100" s="72">
        <f t="shared" si="74"/>
        <v>0</v>
      </c>
      <c r="K100" s="72">
        <f t="shared" si="74"/>
        <v>0</v>
      </c>
      <c r="L100" s="21">
        <f t="shared" si="26"/>
        <v>76.100000000000009</v>
      </c>
      <c r="M100" s="43">
        <f>SUM(M87:M99)</f>
        <v>73.100000000000009</v>
      </c>
      <c r="N100" s="43">
        <f>SUM(N87:N99)</f>
        <v>0</v>
      </c>
      <c r="O100" s="43">
        <f>SUM(O87:O99)</f>
        <v>3</v>
      </c>
      <c r="R100" s="75">
        <f>'2 pr._pajamos pagal rūšis'!L94-'9 pr._įstaigų pajamos'!L100</f>
        <v>0</v>
      </c>
    </row>
    <row r="101" spans="1:18" ht="15.95" customHeight="1" x14ac:dyDescent="0.25">
      <c r="A101" s="37" t="s">
        <v>136</v>
      </c>
      <c r="B101" s="572" t="s">
        <v>65</v>
      </c>
      <c r="C101" s="573"/>
      <c r="D101" s="573"/>
      <c r="E101" s="573"/>
      <c r="F101" s="573"/>
      <c r="G101" s="573"/>
      <c r="H101" s="573"/>
      <c r="I101" s="573"/>
      <c r="J101" s="573"/>
      <c r="K101" s="573"/>
      <c r="L101" s="573"/>
      <c r="M101" s="573"/>
      <c r="N101" s="573"/>
      <c r="O101" s="574"/>
      <c r="R101" s="75">
        <f>'2 pr._pajamos pagal rūšis'!L95-'9 pr._įstaigų pajamos'!L101</f>
        <v>0</v>
      </c>
    </row>
    <row r="102" spans="1:18" ht="15" customHeight="1" x14ac:dyDescent="0.25">
      <c r="A102" s="37" t="s">
        <v>156</v>
      </c>
      <c r="B102" s="11" t="s">
        <v>50</v>
      </c>
      <c r="C102" s="7" t="s">
        <v>24</v>
      </c>
      <c r="D102" s="8">
        <f>E102+G102</f>
        <v>270</v>
      </c>
      <c r="E102" s="41">
        <v>270</v>
      </c>
      <c r="F102" s="41">
        <v>187.9</v>
      </c>
      <c r="G102" s="41"/>
      <c r="H102" s="9">
        <f t="shared" si="25"/>
        <v>0</v>
      </c>
      <c r="I102" s="9"/>
      <c r="J102" s="9">
        <v>-1.9</v>
      </c>
      <c r="K102" s="9"/>
      <c r="L102" s="11">
        <f t="shared" si="26"/>
        <v>270</v>
      </c>
      <c r="M102" s="11">
        <f t="shared" si="44"/>
        <v>270</v>
      </c>
      <c r="N102" s="11">
        <f>F102+J102</f>
        <v>186</v>
      </c>
      <c r="O102" s="11">
        <f t="shared" si="45"/>
        <v>0</v>
      </c>
      <c r="R102" s="75">
        <f>'2 pr._pajamos pagal rūšis'!L96-'9 pr._įstaigų pajamos'!L102</f>
        <v>0</v>
      </c>
    </row>
    <row r="103" spans="1:18" ht="15" customHeight="1" x14ac:dyDescent="0.25">
      <c r="A103" s="37" t="s">
        <v>137</v>
      </c>
      <c r="B103" s="12" t="s">
        <v>51</v>
      </c>
      <c r="C103" s="15" t="s">
        <v>24</v>
      </c>
      <c r="D103" s="16">
        <f>E103+G103</f>
        <v>58</v>
      </c>
      <c r="E103" s="16">
        <v>58</v>
      </c>
      <c r="F103" s="16">
        <v>20.6</v>
      </c>
      <c r="G103" s="16"/>
      <c r="H103" s="10">
        <f t="shared" si="25"/>
        <v>0</v>
      </c>
      <c r="I103" s="10"/>
      <c r="J103" s="10"/>
      <c r="K103" s="10"/>
      <c r="L103" s="12">
        <f t="shared" si="26"/>
        <v>58</v>
      </c>
      <c r="M103" s="12">
        <f t="shared" si="44"/>
        <v>58</v>
      </c>
      <c r="N103" s="12">
        <f t="shared" si="28"/>
        <v>20.6</v>
      </c>
      <c r="O103" s="12">
        <f t="shared" si="45"/>
        <v>0</v>
      </c>
      <c r="R103" s="75">
        <f>'2 pr._pajamos pagal rūšis'!L97-'9 pr._įstaigų pajamos'!L103</f>
        <v>0</v>
      </c>
    </row>
    <row r="104" spans="1:18" s="36" customFormat="1" ht="16.5" customHeight="1" x14ac:dyDescent="0.25">
      <c r="A104" s="37" t="s">
        <v>175</v>
      </c>
      <c r="B104" s="12" t="s">
        <v>66</v>
      </c>
      <c r="C104" s="30" t="s">
        <v>24</v>
      </c>
      <c r="D104" s="16">
        <f>E104+G104</f>
        <v>0.6</v>
      </c>
      <c r="E104" s="16">
        <v>0.6</v>
      </c>
      <c r="F104" s="16"/>
      <c r="G104" s="16"/>
      <c r="H104" s="10">
        <f t="shared" si="25"/>
        <v>0</v>
      </c>
      <c r="I104" s="10"/>
      <c r="J104" s="10"/>
      <c r="K104" s="10"/>
      <c r="L104" s="12">
        <f t="shared" si="26"/>
        <v>0.6</v>
      </c>
      <c r="M104" s="12">
        <f t="shared" si="44"/>
        <v>0.6</v>
      </c>
      <c r="N104" s="12">
        <f t="shared" si="28"/>
        <v>0</v>
      </c>
      <c r="O104" s="12">
        <f t="shared" si="45"/>
        <v>0</v>
      </c>
      <c r="R104" s="75">
        <f>'2 pr._pajamos pagal rūšis'!L98-'9 pr._įstaigų pajamos'!L104</f>
        <v>0</v>
      </c>
    </row>
    <row r="105" spans="1:18" ht="15" customHeight="1" x14ac:dyDescent="0.25">
      <c r="A105" s="37" t="s">
        <v>176</v>
      </c>
      <c r="B105" s="12" t="s">
        <v>356</v>
      </c>
      <c r="C105" s="15" t="s">
        <v>24</v>
      </c>
      <c r="D105" s="16">
        <f>E105+G105</f>
        <v>31</v>
      </c>
      <c r="E105" s="42">
        <v>31</v>
      </c>
      <c r="F105" s="42"/>
      <c r="G105" s="42"/>
      <c r="H105" s="10">
        <f t="shared" ref="H105" si="75">I105+K105</f>
        <v>0</v>
      </c>
      <c r="I105" s="10"/>
      <c r="J105" s="10"/>
      <c r="K105" s="10"/>
      <c r="L105" s="12">
        <f t="shared" ref="L105:L107" si="76">M105+O105</f>
        <v>31</v>
      </c>
      <c r="M105" s="12">
        <f t="shared" ref="M105" si="77">E105+I105</f>
        <v>31</v>
      </c>
      <c r="N105" s="12">
        <f t="shared" ref="N105" si="78">F105+J105</f>
        <v>0</v>
      </c>
      <c r="O105" s="12">
        <f t="shared" ref="O105" si="79">G105+K105</f>
        <v>0</v>
      </c>
      <c r="R105" s="75">
        <f>'2 pr._pajamos pagal rūšis'!L99-'9 pr._įstaigų pajamos'!L105</f>
        <v>0</v>
      </c>
    </row>
    <row r="106" spans="1:18" ht="15.95" customHeight="1" x14ac:dyDescent="0.25">
      <c r="A106" s="20" t="s">
        <v>177</v>
      </c>
      <c r="B106" s="82" t="s">
        <v>172</v>
      </c>
      <c r="C106" s="83"/>
      <c r="D106" s="84">
        <f t="shared" ref="D106:K106" si="80">SUM(D102:D105)</f>
        <v>359.6</v>
      </c>
      <c r="E106" s="84">
        <f t="shared" si="80"/>
        <v>359.6</v>
      </c>
      <c r="F106" s="84">
        <f t="shared" si="80"/>
        <v>208.5</v>
      </c>
      <c r="G106" s="84">
        <f t="shared" si="80"/>
        <v>0</v>
      </c>
      <c r="H106" s="9">
        <f t="shared" si="80"/>
        <v>0</v>
      </c>
      <c r="I106" s="9">
        <f t="shared" si="80"/>
        <v>0</v>
      </c>
      <c r="J106" s="9">
        <f t="shared" si="80"/>
        <v>-1.9</v>
      </c>
      <c r="K106" s="9">
        <f t="shared" si="80"/>
        <v>0</v>
      </c>
      <c r="L106" s="21">
        <f t="shared" si="76"/>
        <v>359.6</v>
      </c>
      <c r="M106" s="85">
        <f>SUM(M102:M105)</f>
        <v>359.6</v>
      </c>
      <c r="N106" s="85">
        <f>SUM(N102:N105)</f>
        <v>206.6</v>
      </c>
      <c r="O106" s="85">
        <f>SUM(O102:O105)</f>
        <v>0</v>
      </c>
      <c r="R106" s="75">
        <f>'2 pr._pajamos pagal rūšis'!L100-'9 pr._įstaigų pajamos'!L106</f>
        <v>0</v>
      </c>
    </row>
    <row r="107" spans="1:18" ht="15.95" customHeight="1" x14ac:dyDescent="0.25">
      <c r="A107" s="20" t="s">
        <v>178</v>
      </c>
      <c r="B107" s="44" t="s">
        <v>164</v>
      </c>
      <c r="C107" s="45"/>
      <c r="D107" s="46">
        <f t="shared" ref="D107:K107" si="81">D36+D49+D53+D85+D100+D106</f>
        <v>1337.9</v>
      </c>
      <c r="E107" s="46">
        <f t="shared" si="81"/>
        <v>1326.9</v>
      </c>
      <c r="F107" s="46">
        <f t="shared" si="81"/>
        <v>282.5</v>
      </c>
      <c r="G107" s="46">
        <f t="shared" si="81"/>
        <v>11</v>
      </c>
      <c r="H107" s="47">
        <f t="shared" si="81"/>
        <v>0</v>
      </c>
      <c r="I107" s="47">
        <f t="shared" si="81"/>
        <v>0</v>
      </c>
      <c r="J107" s="47">
        <f t="shared" si="81"/>
        <v>-1.9</v>
      </c>
      <c r="K107" s="47">
        <f t="shared" si="81"/>
        <v>0</v>
      </c>
      <c r="L107" s="21">
        <f t="shared" si="76"/>
        <v>1337.9</v>
      </c>
      <c r="M107" s="48">
        <f>M36+M49+M53+M85+M100+M106</f>
        <v>1326.9</v>
      </c>
      <c r="N107" s="48">
        <f>N36+N49+N53+N85+N100+N106</f>
        <v>280.60000000000002</v>
      </c>
      <c r="O107" s="48">
        <f>O36+O49+O53+O85+O100+O106</f>
        <v>11</v>
      </c>
      <c r="R107" s="75">
        <f>'2 pr._pajamos pagal rūšis'!L101-'9 pr._įstaigų pajamos'!L107</f>
        <v>0</v>
      </c>
    </row>
    <row r="108" spans="1:18" x14ac:dyDescent="0.25">
      <c r="A108" s="54"/>
      <c r="B108" s="49"/>
      <c r="C108" s="50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</row>
    <row r="109" spans="1:18" x14ac:dyDescent="0.25">
      <c r="A109" s="6"/>
      <c r="B109" s="6"/>
      <c r="C109" s="51"/>
      <c r="D109" s="6">
        <v>1337.9</v>
      </c>
      <c r="E109" s="6">
        <v>1326.9</v>
      </c>
      <c r="F109" s="6">
        <v>282.5</v>
      </c>
      <c r="G109" s="6">
        <v>11</v>
      </c>
      <c r="H109" s="6"/>
      <c r="I109" s="6"/>
      <c r="J109" s="6"/>
      <c r="K109" s="6"/>
      <c r="L109" s="6"/>
      <c r="M109" s="6"/>
      <c r="N109" s="6"/>
      <c r="P109" s="68" t="s">
        <v>260</v>
      </c>
      <c r="Q109" s="69">
        <f>SUMIF(C24:C104,1,L24:L104)</f>
        <v>31.4</v>
      </c>
    </row>
    <row r="110" spans="1:18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8" t="s">
        <v>261</v>
      </c>
      <c r="Q110" s="69">
        <f>SUMIF(C24:C104,2,L24:L104)</f>
        <v>0</v>
      </c>
    </row>
    <row r="111" spans="1:18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P111" s="68" t="s">
        <v>262</v>
      </c>
      <c r="Q111" s="69">
        <f>SUMIF(C24:C104,3,L24:L104)</f>
        <v>1.5</v>
      </c>
    </row>
    <row r="112" spans="1:18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P112" s="68" t="s">
        <v>263</v>
      </c>
      <c r="Q112" s="69">
        <f>SUMIF(C24:C104,4,L24:L104)</f>
        <v>0</v>
      </c>
    </row>
    <row r="113" spans="1:17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P113" s="68" t="s">
        <v>266</v>
      </c>
      <c r="Q113" s="69">
        <f>SUMIF(C24:C104,5,L24:L104)</f>
        <v>0</v>
      </c>
    </row>
    <row r="114" spans="1:17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P114" s="68" t="s">
        <v>264</v>
      </c>
      <c r="Q114" s="69">
        <f>SUMIF(C24:C104,6,L24:L104)</f>
        <v>51.4</v>
      </c>
    </row>
    <row r="115" spans="1:17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P115" s="68" t="s">
        <v>265</v>
      </c>
      <c r="Q115" s="69">
        <f>SUMIF(C24:C104,7,L24:L104)</f>
        <v>105.1</v>
      </c>
    </row>
    <row r="116" spans="1:17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P116" s="68" t="s">
        <v>267</v>
      </c>
      <c r="Q116" s="69">
        <f>SUMIF(C24:C104,8,L24:L104)</f>
        <v>76.100000000000009</v>
      </c>
    </row>
    <row r="117" spans="1:17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P117" s="68" t="s">
        <v>268</v>
      </c>
      <c r="Q117" s="69">
        <f>SUMIF(C24:C104,9,L24:L104)</f>
        <v>712.80000000000007</v>
      </c>
    </row>
    <row r="118" spans="1:17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P118" s="68" t="s">
        <v>269</v>
      </c>
      <c r="Q118" s="69">
        <f>SUMIF(C24:C105,10,L24:L105)</f>
        <v>359.6</v>
      </c>
    </row>
    <row r="119" spans="1:17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P119" s="73" t="s">
        <v>164</v>
      </c>
      <c r="Q119" s="74">
        <f>SUM(Q109:Q118)</f>
        <v>1337.9</v>
      </c>
    </row>
    <row r="120" spans="1:17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P120" s="75"/>
      <c r="Q120" s="75">
        <f>Q119-L107</f>
        <v>0</v>
      </c>
    </row>
    <row r="121" spans="1:17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P121" s="75"/>
      <c r="Q121" s="75"/>
    </row>
    <row r="122" spans="1:17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75"/>
      <c r="Q122" s="75"/>
    </row>
    <row r="123" spans="1:17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7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7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7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7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7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C207" s="52"/>
    </row>
    <row r="208" spans="1:14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</sheetData>
  <mergeCells count="38">
    <mergeCell ref="B7:O7"/>
    <mergeCell ref="B8:O8"/>
    <mergeCell ref="B1:O1"/>
    <mergeCell ref="B2:O2"/>
    <mergeCell ref="B3:O3"/>
    <mergeCell ref="B4:O4"/>
    <mergeCell ref="A20:A22"/>
    <mergeCell ref="B20:B22"/>
    <mergeCell ref="A18:O18"/>
    <mergeCell ref="C20:C22"/>
    <mergeCell ref="B5:O5"/>
    <mergeCell ref="B6:O6"/>
    <mergeCell ref="L20:L22"/>
    <mergeCell ref="M20:O20"/>
    <mergeCell ref="B9:O9"/>
    <mergeCell ref="B10:O10"/>
    <mergeCell ref="B11:O11"/>
    <mergeCell ref="B12:O12"/>
    <mergeCell ref="B13:O13"/>
    <mergeCell ref="B14:O14"/>
    <mergeCell ref="B15:O15"/>
    <mergeCell ref="B16:O16"/>
    <mergeCell ref="B101:O101"/>
    <mergeCell ref="B50:O50"/>
    <mergeCell ref="B54:O54"/>
    <mergeCell ref="B86:O86"/>
    <mergeCell ref="E20:G20"/>
    <mergeCell ref="K21:K22"/>
    <mergeCell ref="M21:N21"/>
    <mergeCell ref="I21:J21"/>
    <mergeCell ref="B23:O23"/>
    <mergeCell ref="B37:O37"/>
    <mergeCell ref="E21:F21"/>
    <mergeCell ref="O21:O22"/>
    <mergeCell ref="H20:H22"/>
    <mergeCell ref="D20:D22"/>
    <mergeCell ref="G21:G22"/>
    <mergeCell ref="I20:K20"/>
  </mergeCells>
  <pageMargins left="1.1811023622047245" right="0.39370078740157483" top="0.78740157480314965" bottom="0.59055118110236227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2020-06-12T07:22:44Z</cp:lastPrinted>
  <dcterms:created xsi:type="dcterms:W3CDTF">2007-01-10T08:42:24Z</dcterms:created>
  <dcterms:modified xsi:type="dcterms:W3CDTF">2020-06-26T07:00:56Z</dcterms:modified>
</cp:coreProperties>
</file>