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pr._pajamos'!$18:$18</definedName>
    <definedName name="_xlnm.Print_Titles" localSheetId="1">'2 pr._pajamos pagal rūšis'!$16:$18</definedName>
    <definedName name="_xlnm.Print_Titles" localSheetId="2">'3 pr._asignavimų suvestinė'!$18:$20</definedName>
    <definedName name="_xlnm.Print_Titles" localSheetId="3">'4 pr._savarankiškos f-jos'!$18:$20</definedName>
    <definedName name="_xlnm.Print_Titles" localSheetId="6">'7 pr._kita dotacija'!$18:$20</definedName>
    <definedName name="_xlnm.Print_Titles" localSheetId="8">'9 pr._įstaigų pajamos'!$16:$18</definedName>
  </definedNames>
  <calcPr calcId="145621"/>
</workbook>
</file>

<file path=xl/calcChain.xml><?xml version="1.0" encoding="utf-8"?>
<calcChain xmlns="http://schemas.openxmlformats.org/spreadsheetml/2006/main">
  <c r="R88" i="4" l="1"/>
  <c r="J92" i="1" l="1"/>
  <c r="K92" i="1"/>
  <c r="I92" i="1"/>
  <c r="J84" i="14" l="1"/>
  <c r="I84" i="14"/>
  <c r="H84" i="14"/>
  <c r="F84" i="14"/>
  <c r="E84" i="14"/>
  <c r="D84" i="14"/>
  <c r="N84" i="14"/>
  <c r="E262" i="4"/>
  <c r="F262" i="4"/>
  <c r="G262" i="4"/>
  <c r="I262" i="4"/>
  <c r="J262" i="4"/>
  <c r="K262" i="4"/>
  <c r="O262" i="4"/>
  <c r="D262" i="4"/>
  <c r="E253" i="4"/>
  <c r="F253" i="4"/>
  <c r="G253" i="4"/>
  <c r="I253" i="4"/>
  <c r="J253" i="4"/>
  <c r="K253" i="4"/>
  <c r="O253" i="4"/>
  <c r="D253" i="4"/>
  <c r="N246" i="4"/>
  <c r="M84" i="14" s="1"/>
  <c r="M246" i="4"/>
  <c r="H246" i="4"/>
  <c r="G246" i="4"/>
  <c r="O246" i="4" s="1"/>
  <c r="D246" i="4"/>
  <c r="L84" i="14" l="1"/>
  <c r="L246" i="4"/>
  <c r="E264" i="4"/>
  <c r="F264" i="4"/>
  <c r="G264" i="4"/>
  <c r="H264" i="4"/>
  <c r="I264" i="4"/>
  <c r="J264" i="4"/>
  <c r="K264" i="4"/>
  <c r="D264" i="4"/>
  <c r="D250" i="4"/>
  <c r="D244" i="4"/>
  <c r="D235" i="4"/>
  <c r="D231" i="4"/>
  <c r="D227" i="4"/>
  <c r="D223" i="4"/>
  <c r="D219" i="4"/>
  <c r="D215" i="4"/>
  <c r="D211" i="4"/>
  <c r="D207" i="4"/>
  <c r="D203" i="4"/>
  <c r="D195" i="4"/>
  <c r="D191" i="4"/>
  <c r="D169" i="4"/>
  <c r="D165" i="4"/>
  <c r="D163" i="4"/>
  <c r="D159" i="4"/>
  <c r="D155" i="4"/>
  <c r="D153" i="4"/>
  <c r="D149" i="4"/>
  <c r="D147" i="4"/>
  <c r="D145" i="4"/>
  <c r="D143" i="4"/>
  <c r="D141" i="4"/>
  <c r="D139" i="4"/>
  <c r="D137" i="4"/>
  <c r="D135" i="4"/>
  <c r="D133" i="4"/>
  <c r="D129" i="4"/>
  <c r="D127" i="4"/>
  <c r="D125" i="4"/>
  <c r="D123" i="4"/>
  <c r="D121" i="4"/>
  <c r="D118" i="4"/>
  <c r="D116" i="4"/>
  <c r="D113" i="4"/>
  <c r="D110" i="4"/>
  <c r="D107" i="4"/>
  <c r="D105" i="4"/>
  <c r="D102" i="4"/>
  <c r="D100" i="4"/>
  <c r="D97" i="4"/>
  <c r="D95" i="4"/>
  <c r="D91" i="4"/>
  <c r="D86" i="4"/>
  <c r="D66" i="4"/>
  <c r="D62" i="4"/>
  <c r="D58" i="4"/>
  <c r="D54" i="4"/>
  <c r="D46" i="4"/>
  <c r="D42" i="4"/>
  <c r="D38" i="4"/>
  <c r="D34" i="4"/>
  <c r="D30" i="4"/>
  <c r="D26" i="4"/>
  <c r="D25" i="4"/>
  <c r="D24" i="4"/>
  <c r="E263" i="4"/>
  <c r="F263" i="4"/>
  <c r="G263" i="4"/>
  <c r="H25" i="4"/>
  <c r="H24" i="4"/>
  <c r="P262" i="4"/>
  <c r="Q262" i="4"/>
  <c r="E261" i="4"/>
  <c r="F261" i="4"/>
  <c r="G261" i="4"/>
  <c r="H261" i="4"/>
  <c r="I261" i="4"/>
  <c r="J261" i="4"/>
  <c r="K261" i="4"/>
  <c r="L261" i="4"/>
  <c r="M261" i="4"/>
  <c r="N261" i="4"/>
  <c r="O261" i="4"/>
  <c r="P261" i="4"/>
  <c r="Q261" i="4"/>
  <c r="R261" i="4"/>
  <c r="D261" i="4"/>
  <c r="E259" i="4"/>
  <c r="F259" i="4"/>
  <c r="G259" i="4"/>
  <c r="H259" i="4"/>
  <c r="I259" i="4"/>
  <c r="J259" i="4"/>
  <c r="K259" i="4"/>
  <c r="L259" i="4"/>
  <c r="M259" i="4"/>
  <c r="N259" i="4"/>
  <c r="O259" i="4"/>
  <c r="P259" i="4"/>
  <c r="Q259" i="4"/>
  <c r="R259" i="4"/>
  <c r="E256" i="4"/>
  <c r="F256" i="4"/>
  <c r="G256" i="4"/>
  <c r="P256" i="4"/>
  <c r="Q256" i="4"/>
  <c r="O87" i="4"/>
  <c r="N87" i="4"/>
  <c r="M87" i="4"/>
  <c r="O86" i="4"/>
  <c r="N86" i="4"/>
  <c r="M86" i="4"/>
  <c r="O25" i="4"/>
  <c r="N25" i="4"/>
  <c r="M25" i="4"/>
  <c r="L25" i="4" s="1"/>
  <c r="O24" i="4"/>
  <c r="N24" i="4"/>
  <c r="M24" i="4"/>
  <c r="L24" i="4" s="1"/>
  <c r="O22" i="4"/>
  <c r="N22" i="4"/>
  <c r="M22" i="4"/>
  <c r="F84" i="4"/>
  <c r="G84" i="4"/>
  <c r="P22" i="4"/>
  <c r="Q22" i="4"/>
  <c r="R22" i="4"/>
  <c r="J22" i="4"/>
  <c r="K22" i="4"/>
  <c r="I22" i="4"/>
  <c r="F22" i="4"/>
  <c r="G22" i="4"/>
  <c r="E22" i="4"/>
  <c r="J241" i="4" l="1"/>
  <c r="I65" i="1" l="1"/>
  <c r="J65" i="1"/>
  <c r="K65" i="1"/>
  <c r="H65" i="1" s="1"/>
  <c r="O69" i="1"/>
  <c r="N69" i="1"/>
  <c r="M69" i="1"/>
  <c r="L69" i="1" s="1"/>
  <c r="H69" i="1"/>
  <c r="D69" i="1"/>
  <c r="D78" i="11" l="1"/>
  <c r="E97" i="11"/>
  <c r="H92" i="1" l="1"/>
  <c r="D259" i="4" l="1"/>
  <c r="D173" i="4" l="1"/>
  <c r="D47" i="7" l="1"/>
  <c r="D47" i="12"/>
  <c r="D99" i="11" l="1"/>
  <c r="C99" i="11"/>
  <c r="P263" i="4" l="1"/>
  <c r="Q263" i="4"/>
  <c r="R263" i="4"/>
  <c r="K184" i="4" l="1"/>
  <c r="O184" i="4" s="1"/>
  <c r="J184" i="4"/>
  <c r="J181" i="4" s="1"/>
  <c r="J256" i="4" s="1"/>
  <c r="I184" i="4"/>
  <c r="I181" i="4" s="1"/>
  <c r="I256" i="4" s="1"/>
  <c r="F184" i="4"/>
  <c r="E184" i="4"/>
  <c r="E181" i="4" s="1"/>
  <c r="M181" i="4" s="1"/>
  <c r="M256" i="4" s="1"/>
  <c r="K167" i="4"/>
  <c r="J167" i="4"/>
  <c r="I167" i="4"/>
  <c r="H167" i="4" s="1"/>
  <c r="G167" i="4"/>
  <c r="O167" i="4" s="1"/>
  <c r="F167" i="4"/>
  <c r="E167" i="4"/>
  <c r="D167" i="4" s="1"/>
  <c r="K170" i="4"/>
  <c r="N170" i="4"/>
  <c r="M170" i="4"/>
  <c r="G170" i="4"/>
  <c r="D170" i="4" s="1"/>
  <c r="H47" i="12"/>
  <c r="N184" i="4" l="1"/>
  <c r="N167" i="4"/>
  <c r="D184" i="4"/>
  <c r="H184" i="4"/>
  <c r="F181" i="4"/>
  <c r="N181" i="4" s="1"/>
  <c r="N256" i="4" s="1"/>
  <c r="K181" i="4"/>
  <c r="D181" i="4"/>
  <c r="M184" i="4"/>
  <c r="L184" i="4" s="1"/>
  <c r="M167" i="4"/>
  <c r="L167" i="4" s="1"/>
  <c r="O170" i="4"/>
  <c r="L170" i="4" s="1"/>
  <c r="H170" i="4"/>
  <c r="H36" i="14"/>
  <c r="I36" i="14"/>
  <c r="J36" i="14"/>
  <c r="L36" i="14"/>
  <c r="M36" i="14"/>
  <c r="N36" i="14"/>
  <c r="E36" i="14"/>
  <c r="F36" i="14"/>
  <c r="D36" i="14"/>
  <c r="M47" i="7"/>
  <c r="L47" i="7" s="1"/>
  <c r="N47" i="7"/>
  <c r="N48" i="7" s="1"/>
  <c r="O47" i="7"/>
  <c r="H47" i="7"/>
  <c r="H48" i="7" s="1"/>
  <c r="E48" i="7"/>
  <c r="F48" i="7"/>
  <c r="G48" i="7"/>
  <c r="I48" i="7"/>
  <c r="J48" i="7"/>
  <c r="K48" i="7"/>
  <c r="M48" i="7"/>
  <c r="O48" i="7"/>
  <c r="D48" i="7"/>
  <c r="M47" i="12"/>
  <c r="N47" i="12"/>
  <c r="N48" i="12" s="1"/>
  <c r="O47" i="12"/>
  <c r="E48" i="12"/>
  <c r="F48" i="12"/>
  <c r="G48" i="12"/>
  <c r="H48" i="12"/>
  <c r="I48" i="12"/>
  <c r="J48" i="12"/>
  <c r="K48" i="12"/>
  <c r="M48" i="12"/>
  <c r="O48" i="12"/>
  <c r="D48" i="12"/>
  <c r="H181" i="4" l="1"/>
  <c r="K256" i="4"/>
  <c r="O181" i="4"/>
  <c r="L48" i="7"/>
  <c r="Q29" i="7"/>
  <c r="G36" i="14"/>
  <c r="K36" i="14"/>
  <c r="L47" i="12"/>
  <c r="L48" i="12" s="1"/>
  <c r="G248" i="4"/>
  <c r="F248" i="4"/>
  <c r="E248" i="4"/>
  <c r="D252" i="4"/>
  <c r="E260" i="4"/>
  <c r="F260" i="4"/>
  <c r="G260" i="4"/>
  <c r="I260" i="4"/>
  <c r="J260" i="4"/>
  <c r="K260" i="4"/>
  <c r="N173" i="4"/>
  <c r="M173" i="4"/>
  <c r="L173" i="4" s="1"/>
  <c r="H173" i="4"/>
  <c r="L181" i="4" l="1"/>
  <c r="O256" i="4"/>
  <c r="D248" i="4"/>
  <c r="O171" i="4"/>
  <c r="J171" i="4"/>
  <c r="K171" i="4"/>
  <c r="I171" i="4"/>
  <c r="H171" i="4" s="1"/>
  <c r="F171" i="4"/>
  <c r="G171" i="4"/>
  <c r="E171" i="4"/>
  <c r="N174" i="4"/>
  <c r="N171" i="4" s="1"/>
  <c r="M174" i="4"/>
  <c r="M171" i="4" s="1"/>
  <c r="H174" i="4"/>
  <c r="G174" i="4"/>
  <c r="D174" i="4"/>
  <c r="L174" i="4" l="1"/>
  <c r="O174" i="4"/>
  <c r="E98" i="11"/>
  <c r="E189" i="1" l="1"/>
  <c r="G189" i="1"/>
  <c r="I81" i="7" l="1"/>
  <c r="J81" i="7"/>
  <c r="K81" i="7"/>
  <c r="E81" i="7"/>
  <c r="F81" i="7"/>
  <c r="G81" i="7"/>
  <c r="D57" i="7"/>
  <c r="H57" i="7"/>
  <c r="M57" i="7"/>
  <c r="L57" i="7" s="1"/>
  <c r="N57" i="7"/>
  <c r="O57" i="7"/>
  <c r="O50" i="7"/>
  <c r="N50" i="7"/>
  <c r="M50" i="7"/>
  <c r="L50" i="7" s="1"/>
  <c r="H50" i="7"/>
  <c r="D50" i="7"/>
  <c r="O25" i="7"/>
  <c r="N25" i="7"/>
  <c r="M25" i="7"/>
  <c r="L25" i="7" s="1"/>
  <c r="H25" i="7"/>
  <c r="D25" i="7"/>
  <c r="N81" i="12"/>
  <c r="I81" i="12"/>
  <c r="J81" i="12"/>
  <c r="K81" i="12"/>
  <c r="E81" i="12"/>
  <c r="F81" i="12"/>
  <c r="G81" i="12"/>
  <c r="O57" i="12"/>
  <c r="N57" i="12"/>
  <c r="M57" i="12"/>
  <c r="L57" i="12" s="1"/>
  <c r="H57" i="12"/>
  <c r="D57" i="12"/>
  <c r="O50" i="12"/>
  <c r="N50" i="12"/>
  <c r="M50" i="12"/>
  <c r="L50" i="12" s="1"/>
  <c r="H50" i="12"/>
  <c r="D50" i="12"/>
  <c r="H25" i="12"/>
  <c r="D25" i="12"/>
  <c r="M25" i="12"/>
  <c r="L25" i="12" s="1"/>
  <c r="E88" i="11" l="1"/>
  <c r="E89" i="11"/>
  <c r="E90" i="11"/>
  <c r="E91" i="11"/>
  <c r="E92" i="11"/>
  <c r="D79" i="11"/>
  <c r="C79" i="11"/>
  <c r="N71" i="2" l="1"/>
  <c r="G72" i="4" l="1"/>
  <c r="K72" i="4"/>
  <c r="E72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08" i="2"/>
  <c r="I137" i="1"/>
  <c r="E93" i="11"/>
  <c r="E49" i="11" l="1"/>
  <c r="E48" i="11"/>
  <c r="M108" i="2"/>
  <c r="N82" i="2"/>
  <c r="M82" i="2"/>
  <c r="N98" i="2"/>
  <c r="M98" i="2"/>
  <c r="J187" i="1" l="1"/>
  <c r="J209" i="1"/>
  <c r="K209" i="1"/>
  <c r="I209" i="1"/>
  <c r="F209" i="1"/>
  <c r="G209" i="1"/>
  <c r="E209" i="1"/>
  <c r="D108" i="1"/>
  <c r="D107" i="1"/>
  <c r="D106" i="1"/>
  <c r="J222" i="1"/>
  <c r="K222" i="1"/>
  <c r="I222" i="1"/>
  <c r="F222" i="1"/>
  <c r="G222" i="1"/>
  <c r="E222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L170" i="1" s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50" i="1"/>
  <c r="D144" i="1"/>
  <c r="O144" i="1"/>
  <c r="N144" i="1"/>
  <c r="M144" i="1"/>
  <c r="O80" i="1"/>
  <c r="N80" i="1"/>
  <c r="M80" i="1"/>
  <c r="O75" i="1"/>
  <c r="N75" i="1"/>
  <c r="M75" i="1"/>
  <c r="O70" i="1"/>
  <c r="N70" i="1"/>
  <c r="M70" i="1"/>
  <c r="O64" i="1"/>
  <c r="N64" i="1"/>
  <c r="M64" i="1"/>
  <c r="O59" i="1"/>
  <c r="N59" i="1"/>
  <c r="M59" i="1"/>
  <c r="O54" i="1"/>
  <c r="N54" i="1"/>
  <c r="M54" i="1"/>
  <c r="O49" i="1"/>
  <c r="N49" i="1"/>
  <c r="M49" i="1"/>
  <c r="O38" i="1"/>
  <c r="N38" i="1"/>
  <c r="M38" i="1"/>
  <c r="O33" i="1"/>
  <c r="N33" i="1"/>
  <c r="M33" i="1"/>
  <c r="O25" i="1"/>
  <c r="N25" i="1"/>
  <c r="M25" i="1"/>
  <c r="O24" i="1"/>
  <c r="N24" i="1"/>
  <c r="M24" i="1"/>
  <c r="H24" i="1"/>
  <c r="H25" i="1"/>
  <c r="H26" i="1"/>
  <c r="H27" i="1"/>
  <c r="H29" i="1"/>
  <c r="H30" i="1"/>
  <c r="H31" i="1"/>
  <c r="H32" i="1"/>
  <c r="H33" i="1"/>
  <c r="H35" i="1"/>
  <c r="H36" i="1"/>
  <c r="H37" i="1"/>
  <c r="H38" i="1"/>
  <c r="H40" i="1"/>
  <c r="H41" i="1"/>
  <c r="H42" i="1"/>
  <c r="H43" i="1"/>
  <c r="H44" i="1"/>
  <c r="H46" i="1"/>
  <c r="H47" i="1"/>
  <c r="H48" i="1"/>
  <c r="H49" i="1"/>
  <c r="H51" i="1"/>
  <c r="H52" i="1"/>
  <c r="H53" i="1"/>
  <c r="H54" i="1"/>
  <c r="H56" i="1"/>
  <c r="H57" i="1"/>
  <c r="H58" i="1"/>
  <c r="H59" i="1"/>
  <c r="H61" i="1"/>
  <c r="H62" i="1"/>
  <c r="H63" i="1"/>
  <c r="H64" i="1"/>
  <c r="H66" i="1"/>
  <c r="H67" i="1"/>
  <c r="H68" i="1"/>
  <c r="H70" i="1"/>
  <c r="H72" i="1"/>
  <c r="H73" i="1"/>
  <c r="H74" i="1"/>
  <c r="H75" i="1"/>
  <c r="H77" i="1"/>
  <c r="H78" i="1"/>
  <c r="H79" i="1"/>
  <c r="H80" i="1"/>
  <c r="H82" i="1"/>
  <c r="H83" i="1"/>
  <c r="H84" i="1"/>
  <c r="H85" i="1"/>
  <c r="H86" i="1"/>
  <c r="D24" i="1"/>
  <c r="D25" i="1"/>
  <c r="D26" i="1"/>
  <c r="D27" i="1"/>
  <c r="D29" i="1"/>
  <c r="D30" i="1"/>
  <c r="D31" i="1"/>
  <c r="D32" i="1"/>
  <c r="D33" i="1"/>
  <c r="D35" i="1"/>
  <c r="D36" i="1"/>
  <c r="D37" i="1"/>
  <c r="D38" i="1"/>
  <c r="D40" i="1"/>
  <c r="D41" i="1"/>
  <c r="D42" i="1"/>
  <c r="D43" i="1"/>
  <c r="D44" i="1"/>
  <c r="D46" i="1"/>
  <c r="D47" i="1"/>
  <c r="D48" i="1"/>
  <c r="D49" i="1"/>
  <c r="D51" i="1"/>
  <c r="D52" i="1"/>
  <c r="D53" i="1"/>
  <c r="D54" i="1"/>
  <c r="D56" i="1"/>
  <c r="D57" i="1"/>
  <c r="D58" i="1"/>
  <c r="D59" i="1"/>
  <c r="D61" i="1"/>
  <c r="D62" i="1"/>
  <c r="D63" i="1"/>
  <c r="D64" i="1"/>
  <c r="D66" i="1"/>
  <c r="D67" i="1"/>
  <c r="D68" i="1"/>
  <c r="D70" i="1"/>
  <c r="D72" i="1"/>
  <c r="D73" i="1"/>
  <c r="D74" i="1"/>
  <c r="D75" i="1"/>
  <c r="D77" i="1"/>
  <c r="D78" i="1"/>
  <c r="D79" i="1"/>
  <c r="D80" i="1"/>
  <c r="D82" i="1"/>
  <c r="D83" i="1"/>
  <c r="D84" i="1"/>
  <c r="D85" i="1"/>
  <c r="D86" i="1"/>
  <c r="L182" i="1" l="1"/>
  <c r="L178" i="1"/>
  <c r="L174" i="1"/>
  <c r="L166" i="1"/>
  <c r="L163" i="1"/>
  <c r="L186" i="1"/>
  <c r="L207" i="1"/>
  <c r="L199" i="1"/>
  <c r="L195" i="1"/>
  <c r="L153" i="1"/>
  <c r="D105" i="1"/>
  <c r="L206" i="1"/>
  <c r="L196" i="1"/>
  <c r="L203" i="1"/>
  <c r="L202" i="1"/>
  <c r="L160" i="1"/>
  <c r="L205" i="1"/>
  <c r="L201" i="1"/>
  <c r="L198" i="1"/>
  <c r="L208" i="1"/>
  <c r="L204" i="1"/>
  <c r="L200" i="1"/>
  <c r="L197" i="1"/>
  <c r="L183" i="1"/>
  <c r="L179" i="1"/>
  <c r="L175" i="1"/>
  <c r="L171" i="1"/>
  <c r="L167" i="1"/>
  <c r="L164" i="1"/>
  <c r="L157" i="1"/>
  <c r="L154" i="1"/>
  <c r="L150" i="1"/>
  <c r="L184" i="1"/>
  <c r="L180" i="1"/>
  <c r="L176" i="1"/>
  <c r="L172" i="1"/>
  <c r="L168" i="1"/>
  <c r="L161" i="1"/>
  <c r="L158" i="1"/>
  <c r="L155" i="1"/>
  <c r="L151" i="1"/>
  <c r="L185" i="1"/>
  <c r="L181" i="1"/>
  <c r="L177" i="1"/>
  <c r="L173" i="1"/>
  <c r="L169" i="1"/>
  <c r="L165" i="1"/>
  <c r="L162" i="1"/>
  <c r="L159" i="1"/>
  <c r="L156" i="1"/>
  <c r="L152" i="1"/>
  <c r="L33" i="1"/>
  <c r="L144" i="1"/>
  <c r="L59" i="1"/>
  <c r="L70" i="1"/>
  <c r="L80" i="1"/>
  <c r="L25" i="1"/>
  <c r="L38" i="1"/>
  <c r="L64" i="1"/>
  <c r="L24" i="1"/>
  <c r="L49" i="1"/>
  <c r="L75" i="1"/>
  <c r="L54" i="1"/>
  <c r="E16" i="3"/>
  <c r="F16" i="3"/>
  <c r="G16" i="3"/>
  <c r="I16" i="3"/>
  <c r="J16" i="3"/>
  <c r="K16" i="3"/>
  <c r="J83" i="14" l="1"/>
  <c r="I83" i="14"/>
  <c r="H83" i="14"/>
  <c r="J82" i="14"/>
  <c r="I82" i="14"/>
  <c r="H82" i="14"/>
  <c r="J59" i="14"/>
  <c r="I59" i="14"/>
  <c r="H59" i="14"/>
  <c r="J54" i="14"/>
  <c r="I54" i="14"/>
  <c r="H54" i="14"/>
  <c r="J53" i="14"/>
  <c r="I53" i="14"/>
  <c r="H53" i="14"/>
  <c r="J38" i="14"/>
  <c r="I38" i="14"/>
  <c r="H38" i="14"/>
  <c r="I35" i="14"/>
  <c r="H35" i="14"/>
  <c r="J21" i="14"/>
  <c r="I21" i="14"/>
  <c r="H21" i="14"/>
  <c r="E83" i="14"/>
  <c r="D83" i="14"/>
  <c r="E82" i="14"/>
  <c r="F82" i="14"/>
  <c r="D82" i="14"/>
  <c r="E59" i="14"/>
  <c r="F59" i="14"/>
  <c r="D59" i="14"/>
  <c r="E54" i="14"/>
  <c r="F54" i="14"/>
  <c r="D54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6" i="8"/>
  <c r="Q23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84" i="14"/>
  <c r="G82" i="14"/>
  <c r="G83" i="14"/>
  <c r="G59" i="14"/>
  <c r="G54" i="14"/>
  <c r="G38" i="14"/>
  <c r="G53" i="14"/>
  <c r="G21" i="14"/>
  <c r="K36" i="8"/>
  <c r="J36" i="8"/>
  <c r="I36" i="8"/>
  <c r="G36" i="8"/>
  <c r="F36" i="8"/>
  <c r="E36" i="8"/>
  <c r="O35" i="8"/>
  <c r="N35" i="8"/>
  <c r="N36" i="8" s="1"/>
  <c r="M35" i="8"/>
  <c r="M36" i="8" s="1"/>
  <c r="H35" i="8"/>
  <c r="H36" i="8" s="1"/>
  <c r="D35" i="8"/>
  <c r="D36" i="8" s="1"/>
  <c r="I21" i="8"/>
  <c r="J21" i="8"/>
  <c r="I18" i="8"/>
  <c r="J18" i="8"/>
  <c r="K18" i="8"/>
  <c r="K21" i="8" s="1"/>
  <c r="F18" i="8"/>
  <c r="F21" i="8" s="1"/>
  <c r="G18" i="8"/>
  <c r="G21" i="8" s="1"/>
  <c r="E18" i="8"/>
  <c r="E21" i="8" s="1"/>
  <c r="M27" i="8"/>
  <c r="I27" i="8"/>
  <c r="J27" i="8"/>
  <c r="K27" i="8"/>
  <c r="E27" i="8"/>
  <c r="F27" i="8"/>
  <c r="G27" i="8"/>
  <c r="O26" i="8"/>
  <c r="O27" i="8" s="1"/>
  <c r="N26" i="8"/>
  <c r="N27" i="8" s="1"/>
  <c r="M26" i="8"/>
  <c r="H26" i="8"/>
  <c r="H27" i="8" s="1"/>
  <c r="D26" i="8"/>
  <c r="D27" i="8" s="1"/>
  <c r="L35" i="8" l="1"/>
  <c r="L36" i="8" s="1"/>
  <c r="O36" i="8"/>
  <c r="L26" i="8"/>
  <c r="E16" i="9"/>
  <c r="L27" i="8" l="1"/>
  <c r="Q25" i="8"/>
  <c r="M60" i="7"/>
  <c r="L60" i="7" s="1"/>
  <c r="N60" i="7"/>
  <c r="O60" i="7"/>
  <c r="H60" i="7"/>
  <c r="D60" i="7"/>
  <c r="M60" i="12"/>
  <c r="N60" i="12"/>
  <c r="O60" i="12"/>
  <c r="D60" i="12"/>
  <c r="L60" i="12" l="1"/>
  <c r="H108" i="1"/>
  <c r="I157" i="4"/>
  <c r="J157" i="4"/>
  <c r="D22" i="4"/>
  <c r="H22" i="4"/>
  <c r="E26" i="4"/>
  <c r="F26" i="4"/>
  <c r="G26" i="4"/>
  <c r="I26" i="4"/>
  <c r="J26" i="4"/>
  <c r="K26" i="4"/>
  <c r="D27" i="4"/>
  <c r="H27" i="4"/>
  <c r="D28" i="4"/>
  <c r="H28" i="4"/>
  <c r="D29" i="4"/>
  <c r="H29" i="4"/>
  <c r="E30" i="4"/>
  <c r="F30" i="4"/>
  <c r="G30" i="4"/>
  <c r="I30" i="4"/>
  <c r="J30" i="4"/>
  <c r="K30" i="4"/>
  <c r="D31" i="4"/>
  <c r="H31" i="4"/>
  <c r="D32" i="4"/>
  <c r="H32" i="4"/>
  <c r="D33" i="4"/>
  <c r="H33" i="4"/>
  <c r="E34" i="4"/>
  <c r="F34" i="4"/>
  <c r="G34" i="4"/>
  <c r="I34" i="4"/>
  <c r="J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H27" i="14" s="1"/>
  <c r="J42" i="4"/>
  <c r="I27" i="14" s="1"/>
  <c r="K42" i="4"/>
  <c r="J27" i="14" s="1"/>
  <c r="D43" i="4"/>
  <c r="H43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F72" i="4"/>
  <c r="F77" i="4" s="1"/>
  <c r="G77" i="4"/>
  <c r="I72" i="4"/>
  <c r="I77" i="4" s="1"/>
  <c r="J72" i="4"/>
  <c r="J77" i="4" s="1"/>
  <c r="K77" i="4"/>
  <c r="D74" i="4"/>
  <c r="H74" i="4"/>
  <c r="D75" i="4"/>
  <c r="H75" i="4"/>
  <c r="D76" i="4"/>
  <c r="D258" i="4" s="1"/>
  <c r="H76" i="4"/>
  <c r="H258" i="4" s="1"/>
  <c r="D79" i="4"/>
  <c r="D82" i="4" s="1"/>
  <c r="H79" i="4"/>
  <c r="E82" i="4"/>
  <c r="F82" i="4"/>
  <c r="G82" i="4"/>
  <c r="H82" i="4"/>
  <c r="I82" i="4"/>
  <c r="J82" i="4"/>
  <c r="K82" i="4"/>
  <c r="E84" i="4"/>
  <c r="I84" i="4"/>
  <c r="J84" i="4"/>
  <c r="H86" i="4"/>
  <c r="D87" i="4"/>
  <c r="D256" i="4" s="1"/>
  <c r="H87" i="4"/>
  <c r="H256" i="4" s="1"/>
  <c r="E88" i="4"/>
  <c r="F88" i="4"/>
  <c r="G88" i="4"/>
  <c r="H37" i="14"/>
  <c r="I37" i="14"/>
  <c r="K88" i="4"/>
  <c r="J37" i="14" s="1"/>
  <c r="D89" i="4"/>
  <c r="D90" i="4"/>
  <c r="H90" i="4"/>
  <c r="H91" i="4"/>
  <c r="H92" i="4"/>
  <c r="E93" i="4"/>
  <c r="F93" i="4"/>
  <c r="G93" i="4"/>
  <c r="I93" i="4"/>
  <c r="J93" i="4"/>
  <c r="K93" i="4"/>
  <c r="H95" i="4"/>
  <c r="D96" i="4"/>
  <c r="H96" i="4"/>
  <c r="E97" i="4"/>
  <c r="F97" i="4"/>
  <c r="E40" i="14" s="1"/>
  <c r="G97" i="4"/>
  <c r="F40" i="14" s="1"/>
  <c r="H40" i="14"/>
  <c r="I40" i="14"/>
  <c r="K97" i="4"/>
  <c r="J40" i="14" s="1"/>
  <c r="D98" i="4"/>
  <c r="H98" i="4"/>
  <c r="D99" i="4"/>
  <c r="H99" i="4"/>
  <c r="H100" i="4"/>
  <c r="H101" i="4"/>
  <c r="E102" i="4"/>
  <c r="F102" i="4"/>
  <c r="E42" i="14" s="1"/>
  <c r="G102" i="4"/>
  <c r="F42" i="14" s="1"/>
  <c r="H42" i="14"/>
  <c r="I42" i="14"/>
  <c r="K102" i="4"/>
  <c r="J42" i="14" s="1"/>
  <c r="D103" i="4"/>
  <c r="H103" i="4"/>
  <c r="D104" i="4"/>
  <c r="H104" i="4"/>
  <c r="H105" i="4"/>
  <c r="H106" i="4"/>
  <c r="E107" i="4"/>
  <c r="F107" i="4"/>
  <c r="G107" i="4"/>
  <c r="K107" i="4"/>
  <c r="D108" i="4"/>
  <c r="H108" i="4"/>
  <c r="D109" i="4"/>
  <c r="H109" i="4"/>
  <c r="E110" i="4"/>
  <c r="F110" i="4"/>
  <c r="G110" i="4"/>
  <c r="H45" i="14"/>
  <c r="I45" i="14"/>
  <c r="K110" i="4"/>
  <c r="J45" i="14" s="1"/>
  <c r="D111" i="4"/>
  <c r="H111" i="4"/>
  <c r="D112" i="4"/>
  <c r="H112" i="4"/>
  <c r="E113" i="4"/>
  <c r="F113" i="4"/>
  <c r="G113" i="4"/>
  <c r="I46" i="14"/>
  <c r="K113" i="4"/>
  <c r="J46" i="14" s="1"/>
  <c r="D114" i="4"/>
  <c r="H114" i="4"/>
  <c r="D115" i="4"/>
  <c r="H115" i="4"/>
  <c r="H116" i="4"/>
  <c r="H117" i="4"/>
  <c r="E118" i="4"/>
  <c r="F118" i="4"/>
  <c r="G118" i="4"/>
  <c r="H48" i="14"/>
  <c r="I48" i="14"/>
  <c r="K118" i="4"/>
  <c r="J48" i="14" s="1"/>
  <c r="D119" i="4"/>
  <c r="H119" i="4"/>
  <c r="D120" i="4"/>
  <c r="H120" i="4"/>
  <c r="H121" i="4"/>
  <c r="H122" i="4"/>
  <c r="H123" i="4"/>
  <c r="H124" i="4"/>
  <c r="H125" i="4"/>
  <c r="H126" i="4"/>
  <c r="H127" i="4"/>
  <c r="H128" i="4"/>
  <c r="H129" i="4"/>
  <c r="H130" i="4"/>
  <c r="D131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D151" i="4"/>
  <c r="H151" i="4"/>
  <c r="H152" i="4"/>
  <c r="H153" i="4"/>
  <c r="H154" i="4"/>
  <c r="H155" i="4"/>
  <c r="H156" i="4"/>
  <c r="E157" i="4"/>
  <c r="F157" i="4"/>
  <c r="G157" i="4"/>
  <c r="K157" i="4"/>
  <c r="H159" i="4"/>
  <c r="D160" i="4"/>
  <c r="H160" i="4"/>
  <c r="E161" i="4"/>
  <c r="F161" i="4"/>
  <c r="G161" i="4"/>
  <c r="I161" i="4"/>
  <c r="J161" i="4"/>
  <c r="K161" i="4"/>
  <c r="H163" i="4"/>
  <c r="D164" i="4"/>
  <c r="H164" i="4"/>
  <c r="H165" i="4"/>
  <c r="H166" i="4"/>
  <c r="H169" i="4"/>
  <c r="D177" i="4"/>
  <c r="D179" i="4" s="1"/>
  <c r="H177" i="4"/>
  <c r="H179" i="4" s="1"/>
  <c r="E179" i="4"/>
  <c r="F179" i="4"/>
  <c r="G179" i="4"/>
  <c r="I179" i="4"/>
  <c r="J179" i="4"/>
  <c r="K179" i="4"/>
  <c r="D183" i="4"/>
  <c r="H183" i="4"/>
  <c r="G185" i="4"/>
  <c r="I185" i="4"/>
  <c r="I263" i="4" s="1"/>
  <c r="J185" i="4"/>
  <c r="J263" i="4" s="1"/>
  <c r="K185" i="4"/>
  <c r="K263" i="4" s="1"/>
  <c r="D187" i="4"/>
  <c r="H187" i="4"/>
  <c r="D188" i="4"/>
  <c r="H188" i="4"/>
  <c r="E189" i="4"/>
  <c r="F189" i="4"/>
  <c r="G189" i="4"/>
  <c r="I189" i="4"/>
  <c r="J189" i="4"/>
  <c r="K189" i="4"/>
  <c r="H191" i="4"/>
  <c r="D192" i="4"/>
  <c r="H192" i="4"/>
  <c r="E193" i="4"/>
  <c r="F193" i="4"/>
  <c r="G193" i="4"/>
  <c r="I193" i="4"/>
  <c r="J193" i="4"/>
  <c r="K193" i="4"/>
  <c r="H195" i="4"/>
  <c r="D196" i="4"/>
  <c r="H196" i="4"/>
  <c r="D197" i="4"/>
  <c r="G197" i="4"/>
  <c r="I197" i="4"/>
  <c r="J197" i="4"/>
  <c r="K197" i="4"/>
  <c r="D199" i="4"/>
  <c r="H199" i="4"/>
  <c r="D200" i="4"/>
  <c r="H200" i="4"/>
  <c r="E201" i="4"/>
  <c r="F201" i="4"/>
  <c r="G201" i="4"/>
  <c r="I201" i="4"/>
  <c r="J201" i="4"/>
  <c r="K201" i="4"/>
  <c r="H203" i="4"/>
  <c r="D204" i="4"/>
  <c r="H204" i="4"/>
  <c r="E205" i="4"/>
  <c r="D74" i="14" s="1"/>
  <c r="F205" i="4"/>
  <c r="E74" i="14" s="1"/>
  <c r="G205" i="4"/>
  <c r="F74" i="14" s="1"/>
  <c r="I205" i="4"/>
  <c r="H74" i="14" s="1"/>
  <c r="J205" i="4"/>
  <c r="I74" i="14" s="1"/>
  <c r="K205" i="4"/>
  <c r="H207" i="4"/>
  <c r="D208" i="4"/>
  <c r="H208" i="4"/>
  <c r="E209" i="4"/>
  <c r="D75" i="14" s="1"/>
  <c r="F209" i="4"/>
  <c r="E75" i="14" s="1"/>
  <c r="G209" i="4"/>
  <c r="F75" i="14" s="1"/>
  <c r="I209" i="4"/>
  <c r="H75" i="14" s="1"/>
  <c r="J209" i="4"/>
  <c r="I75" i="14" s="1"/>
  <c r="K209" i="4"/>
  <c r="J75" i="14" s="1"/>
  <c r="H211" i="4"/>
  <c r="D212" i="4"/>
  <c r="H212" i="4"/>
  <c r="E213" i="4"/>
  <c r="D76" i="14" s="1"/>
  <c r="F213" i="4"/>
  <c r="E76" i="14" s="1"/>
  <c r="G213" i="4"/>
  <c r="F76" i="14" s="1"/>
  <c r="I213" i="4"/>
  <c r="H76" i="14" s="1"/>
  <c r="J213" i="4"/>
  <c r="I76" i="14" s="1"/>
  <c r="K213" i="4"/>
  <c r="J76" i="14" s="1"/>
  <c r="H215" i="4"/>
  <c r="D216" i="4"/>
  <c r="H216" i="4"/>
  <c r="E217" i="4"/>
  <c r="D77" i="14" s="1"/>
  <c r="F217" i="4"/>
  <c r="E77" i="14" s="1"/>
  <c r="G217" i="4"/>
  <c r="F77" i="14" s="1"/>
  <c r="I217" i="4"/>
  <c r="H77" i="14" s="1"/>
  <c r="J217" i="4"/>
  <c r="I77" i="14" s="1"/>
  <c r="K217" i="4"/>
  <c r="J77" i="14" s="1"/>
  <c r="H219" i="4"/>
  <c r="D220" i="4"/>
  <c r="H220" i="4"/>
  <c r="E221" i="4"/>
  <c r="D78" i="14" s="1"/>
  <c r="F221" i="4"/>
  <c r="E78" i="14" s="1"/>
  <c r="G221" i="4"/>
  <c r="F78" i="14" s="1"/>
  <c r="I221" i="4"/>
  <c r="H78" i="14" s="1"/>
  <c r="J221" i="4"/>
  <c r="I78" i="14" s="1"/>
  <c r="K221" i="4"/>
  <c r="J78" i="14" s="1"/>
  <c r="H223" i="4"/>
  <c r="D224" i="4"/>
  <c r="H224" i="4"/>
  <c r="E225" i="4"/>
  <c r="F225" i="4"/>
  <c r="E79" i="14" s="1"/>
  <c r="G225" i="4"/>
  <c r="F79" i="14" s="1"/>
  <c r="I225" i="4"/>
  <c r="J225" i="4"/>
  <c r="I79" i="14" s="1"/>
  <c r="K225" i="4"/>
  <c r="J79" i="14" s="1"/>
  <c r="H227" i="4"/>
  <c r="D228" i="4"/>
  <c r="H228" i="4"/>
  <c r="E229" i="4"/>
  <c r="F229" i="4"/>
  <c r="G229" i="4"/>
  <c r="I229" i="4"/>
  <c r="J229" i="4"/>
  <c r="K229" i="4"/>
  <c r="H231" i="4"/>
  <c r="D232" i="4"/>
  <c r="H232" i="4"/>
  <c r="E233" i="4"/>
  <c r="D81" i="14" s="1"/>
  <c r="F233" i="4"/>
  <c r="E81" i="14" s="1"/>
  <c r="G233" i="4"/>
  <c r="F81" i="14" s="1"/>
  <c r="I233" i="4"/>
  <c r="J233" i="4"/>
  <c r="I81" i="14" s="1"/>
  <c r="K233" i="4"/>
  <c r="J81" i="14" s="1"/>
  <c r="H235" i="4"/>
  <c r="D236" i="4"/>
  <c r="H236" i="4"/>
  <c r="D237" i="4"/>
  <c r="H237" i="4"/>
  <c r="H238" i="4"/>
  <c r="E241" i="4"/>
  <c r="F241" i="4"/>
  <c r="G241" i="4"/>
  <c r="K241" i="4"/>
  <c r="D242" i="4"/>
  <c r="H242" i="4"/>
  <c r="D243" i="4"/>
  <c r="H243" i="4"/>
  <c r="G244" i="4"/>
  <c r="F83" i="14" s="1"/>
  <c r="H244" i="4"/>
  <c r="H253" i="4" s="1"/>
  <c r="I248" i="4"/>
  <c r="J248" i="4"/>
  <c r="K248" i="4"/>
  <c r="H250" i="4"/>
  <c r="D251" i="4"/>
  <c r="H251" i="4"/>
  <c r="H252" i="4"/>
  <c r="E257" i="4"/>
  <c r="F257" i="4"/>
  <c r="G257" i="4"/>
  <c r="I257" i="4"/>
  <c r="J257" i="4"/>
  <c r="K257" i="4"/>
  <c r="E258" i="4"/>
  <c r="F258" i="4"/>
  <c r="G258" i="4"/>
  <c r="I258" i="4"/>
  <c r="J258" i="4"/>
  <c r="K258" i="4"/>
  <c r="D260" i="4" l="1"/>
  <c r="H260" i="4"/>
  <c r="D189" i="4"/>
  <c r="H85" i="14"/>
  <c r="H197" i="4"/>
  <c r="H189" i="4"/>
  <c r="J85" i="14"/>
  <c r="I254" i="4"/>
  <c r="I85" i="14"/>
  <c r="D241" i="4"/>
  <c r="H84" i="4"/>
  <c r="H118" i="4"/>
  <c r="H38" i="4"/>
  <c r="G70" i="4"/>
  <c r="H257" i="4"/>
  <c r="H30" i="4"/>
  <c r="D161" i="4"/>
  <c r="D84" i="4"/>
  <c r="D50" i="4"/>
  <c r="D72" i="4"/>
  <c r="D77" i="4" s="1"/>
  <c r="G48" i="14"/>
  <c r="G76" i="14"/>
  <c r="G42" i="14"/>
  <c r="G75" i="14"/>
  <c r="H248" i="4"/>
  <c r="H233" i="4"/>
  <c r="H81" i="14"/>
  <c r="G81" i="14" s="1"/>
  <c r="H225" i="4"/>
  <c r="H79" i="14"/>
  <c r="G79" i="14" s="1"/>
  <c r="H229" i="4"/>
  <c r="G78" i="14"/>
  <c r="G77" i="14"/>
  <c r="H205" i="4"/>
  <c r="J74" i="14"/>
  <c r="G74" i="14" s="1"/>
  <c r="D225" i="4"/>
  <c r="D79" i="14"/>
  <c r="H221" i="4"/>
  <c r="D221" i="4"/>
  <c r="D229" i="4"/>
  <c r="H213" i="4"/>
  <c r="D213" i="4"/>
  <c r="H209" i="4"/>
  <c r="D209" i="4"/>
  <c r="D201" i="4"/>
  <c r="G239" i="4"/>
  <c r="G40" i="14"/>
  <c r="H113" i="4"/>
  <c r="H46" i="14"/>
  <c r="G46" i="14" s="1"/>
  <c r="D93" i="4"/>
  <c r="G37" i="14"/>
  <c r="D157" i="4"/>
  <c r="D42" i="14"/>
  <c r="H93" i="4"/>
  <c r="H161" i="4"/>
  <c r="H110" i="4"/>
  <c r="G45" i="14"/>
  <c r="H102" i="4"/>
  <c r="D40" i="14"/>
  <c r="H66" i="4"/>
  <c r="H50" i="4"/>
  <c r="H46" i="4"/>
  <c r="H42" i="4"/>
  <c r="H34" i="4"/>
  <c r="H26" i="4"/>
  <c r="K70" i="4"/>
  <c r="H62" i="4"/>
  <c r="H58" i="4"/>
  <c r="H54" i="4"/>
  <c r="H241" i="4"/>
  <c r="J239" i="4"/>
  <c r="D205" i="4"/>
  <c r="K239" i="4"/>
  <c r="F239" i="4"/>
  <c r="D257" i="4"/>
  <c r="J70" i="4"/>
  <c r="I70" i="4"/>
  <c r="F70" i="4"/>
  <c r="E70" i="4"/>
  <c r="H185" i="4"/>
  <c r="H263" i="4" s="1"/>
  <c r="I239" i="4"/>
  <c r="D217" i="4"/>
  <c r="H201" i="4"/>
  <c r="D193" i="4"/>
  <c r="H157" i="4"/>
  <c r="H107" i="4"/>
  <c r="H97" i="4"/>
  <c r="D88" i="4"/>
  <c r="E77" i="4"/>
  <c r="D233" i="4"/>
  <c r="H217" i="4"/>
  <c r="H193" i="4"/>
  <c r="D185" i="4"/>
  <c r="D263" i="4" s="1"/>
  <c r="E239" i="4"/>
  <c r="H88" i="4"/>
  <c r="H72" i="4"/>
  <c r="H77" i="4" s="1"/>
  <c r="M92" i="2"/>
  <c r="H262" i="4" l="1"/>
  <c r="H70" i="4"/>
  <c r="G85" i="14"/>
  <c r="D70" i="4"/>
  <c r="D239" i="4"/>
  <c r="H239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6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59" i="12"/>
  <c r="N59" i="12"/>
  <c r="O59" i="12"/>
  <c r="M61" i="12"/>
  <c r="N61" i="12"/>
  <c r="O61" i="12"/>
  <c r="M62" i="12"/>
  <c r="N62" i="12"/>
  <c r="O62" i="12"/>
  <c r="O81" i="12" s="1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O99" i="12"/>
  <c r="O100" i="12"/>
  <c r="O101" i="12"/>
  <c r="O102" i="12"/>
  <c r="M81" i="12" l="1"/>
  <c r="D21" i="11"/>
  <c r="E51" i="11" l="1"/>
  <c r="E50" i="11"/>
  <c r="D47" i="11"/>
  <c r="D46" i="11" s="1"/>
  <c r="C47" i="11"/>
  <c r="C46" i="11" s="1"/>
  <c r="I40" i="2" l="1"/>
  <c r="J40" i="2"/>
  <c r="J43" i="14" l="1"/>
  <c r="I43" i="14"/>
  <c r="H43" i="14"/>
  <c r="F43" i="14"/>
  <c r="E43" i="14"/>
  <c r="D43" i="14"/>
  <c r="J71" i="14"/>
  <c r="I71" i="14"/>
  <c r="H71" i="14"/>
  <c r="F71" i="14"/>
  <c r="E71" i="14"/>
  <c r="D71" i="14"/>
  <c r="G43" i="14" l="1"/>
  <c r="G71" i="14"/>
  <c r="E43" i="11"/>
  <c r="D41" i="14" l="1"/>
  <c r="E41" i="14"/>
  <c r="F41" i="14"/>
  <c r="N89" i="2" l="1"/>
  <c r="M89" i="2"/>
  <c r="O89" i="2"/>
  <c r="N88" i="2"/>
  <c r="M88" i="2"/>
  <c r="K189" i="1"/>
  <c r="K192" i="1" s="1"/>
  <c r="J189" i="1"/>
  <c r="J192" i="1" s="1"/>
  <c r="I189" i="1"/>
  <c r="K76" i="2" l="1"/>
  <c r="I76" i="2"/>
  <c r="J76" i="2"/>
  <c r="I64" i="2"/>
  <c r="J64" i="2"/>
  <c r="K64" i="2"/>
  <c r="I60" i="2"/>
  <c r="J60" i="2"/>
  <c r="K60" i="2"/>
  <c r="I56" i="2"/>
  <c r="J56" i="2"/>
  <c r="K56" i="2"/>
  <c r="I52" i="2"/>
  <c r="J52" i="2"/>
  <c r="K52" i="2"/>
  <c r="I44" i="2"/>
  <c r="J44" i="2"/>
  <c r="K44" i="2"/>
  <c r="I72" i="2"/>
  <c r="J72" i="2"/>
  <c r="I48" i="2"/>
  <c r="J48" i="2"/>
  <c r="I105" i="1" l="1"/>
  <c r="H33" i="3" l="1"/>
  <c r="D100" i="1"/>
  <c r="H100" i="1"/>
  <c r="M100" i="1"/>
  <c r="N100" i="1"/>
  <c r="O100" i="1"/>
  <c r="F223" i="1"/>
  <c r="G223" i="1"/>
  <c r="I223" i="1"/>
  <c r="J223" i="1"/>
  <c r="K223" i="1"/>
  <c r="J80" i="14"/>
  <c r="I80" i="14"/>
  <c r="H80" i="14"/>
  <c r="F80" i="14"/>
  <c r="E80" i="14"/>
  <c r="D80" i="14"/>
  <c r="J73" i="14"/>
  <c r="I73" i="14"/>
  <c r="H73" i="14"/>
  <c r="F73" i="14"/>
  <c r="E73" i="14"/>
  <c r="D73" i="14"/>
  <c r="J56" i="14"/>
  <c r="I56" i="14"/>
  <c r="H56" i="14"/>
  <c r="J50" i="14"/>
  <c r="I50" i="14"/>
  <c r="H50" i="14"/>
  <c r="J47" i="14"/>
  <c r="I47" i="14"/>
  <c r="H47" i="14"/>
  <c r="J69" i="14"/>
  <c r="I69" i="14"/>
  <c r="H69" i="14"/>
  <c r="F69" i="14"/>
  <c r="E69" i="14"/>
  <c r="D69" i="14"/>
  <c r="J67" i="14"/>
  <c r="I67" i="14"/>
  <c r="H67" i="14"/>
  <c r="F67" i="14"/>
  <c r="E67" i="14"/>
  <c r="D67" i="14"/>
  <c r="J64" i="14"/>
  <c r="I64" i="14"/>
  <c r="H64" i="14"/>
  <c r="F64" i="14"/>
  <c r="E64" i="14"/>
  <c r="D64" i="14"/>
  <c r="J63" i="14"/>
  <c r="I63" i="14"/>
  <c r="H63" i="14"/>
  <c r="F63" i="14"/>
  <c r="E63" i="14"/>
  <c r="D63" i="14"/>
  <c r="J60" i="14"/>
  <c r="I60" i="14"/>
  <c r="H60" i="14"/>
  <c r="F60" i="14"/>
  <c r="E60" i="14"/>
  <c r="D60" i="14"/>
  <c r="J52" i="14"/>
  <c r="I52" i="14"/>
  <c r="H52" i="14"/>
  <c r="J51" i="14"/>
  <c r="I51" i="14"/>
  <c r="H51" i="14"/>
  <c r="F51" i="14"/>
  <c r="E51" i="14"/>
  <c r="D51" i="14"/>
  <c r="J49" i="14"/>
  <c r="I49" i="14"/>
  <c r="H49" i="14"/>
  <c r="J44" i="14"/>
  <c r="I44" i="14"/>
  <c r="H44" i="14"/>
  <c r="F44" i="14"/>
  <c r="E44" i="14"/>
  <c r="D44" i="14"/>
  <c r="J41" i="14"/>
  <c r="I41" i="14"/>
  <c r="H41" i="14"/>
  <c r="J39" i="14"/>
  <c r="I39" i="14"/>
  <c r="H39" i="14"/>
  <c r="F39" i="14"/>
  <c r="E39" i="14"/>
  <c r="D39" i="14"/>
  <c r="K60" i="1"/>
  <c r="J60" i="1"/>
  <c r="I60" i="1"/>
  <c r="I45" i="1"/>
  <c r="J45" i="1"/>
  <c r="G45" i="1"/>
  <c r="F45" i="1"/>
  <c r="E45" i="1"/>
  <c r="D45" i="1" l="1"/>
  <c r="H60" i="1"/>
  <c r="G39" i="14"/>
  <c r="G49" i="14"/>
  <c r="G51" i="14"/>
  <c r="G52" i="14"/>
  <c r="G73" i="14"/>
  <c r="G41" i="14"/>
  <c r="G44" i="14"/>
  <c r="G60" i="14"/>
  <c r="G63" i="14"/>
  <c r="G64" i="14"/>
  <c r="G67" i="14"/>
  <c r="G69" i="14"/>
  <c r="G47" i="14"/>
  <c r="G50" i="14"/>
  <c r="G56" i="14"/>
  <c r="G80" i="14"/>
  <c r="H223" i="1"/>
  <c r="H144" i="1"/>
  <c r="L100" i="1"/>
  <c r="K45" i="1"/>
  <c r="H45" i="1" s="1"/>
  <c r="N44" i="1"/>
  <c r="E23" i="1"/>
  <c r="F23" i="1"/>
  <c r="G23" i="1"/>
  <c r="I23" i="1"/>
  <c r="J23" i="1"/>
  <c r="K23" i="1"/>
  <c r="H23" i="1" l="1"/>
  <c r="D23" i="1"/>
  <c r="O44" i="1"/>
  <c r="M44" i="1"/>
  <c r="L44" i="1" l="1"/>
  <c r="C54" i="11"/>
  <c r="D20" i="11"/>
  <c r="R105" i="4"/>
  <c r="N76" i="4"/>
  <c r="N258" i="4" s="1"/>
  <c r="O76" i="4"/>
  <c r="O258" i="4" s="1"/>
  <c r="M76" i="4"/>
  <c r="E94" i="11"/>
  <c r="J211" i="1"/>
  <c r="J218" i="1" s="1"/>
  <c r="K211" i="1"/>
  <c r="K218" i="1" s="1"/>
  <c r="I211" i="1"/>
  <c r="I218" i="1" s="1"/>
  <c r="O124" i="2"/>
  <c r="N124" i="2"/>
  <c r="M124" i="2"/>
  <c r="O123" i="2"/>
  <c r="N123" i="2"/>
  <c r="M123" i="2"/>
  <c r="O122" i="2"/>
  <c r="N122" i="2"/>
  <c r="M122" i="2"/>
  <c r="O121" i="2"/>
  <c r="N121" i="2"/>
  <c r="M121" i="2"/>
  <c r="O120" i="2"/>
  <c r="N120" i="2"/>
  <c r="M120" i="2"/>
  <c r="H32" i="8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E45" i="11"/>
  <c r="C78" i="11"/>
  <c r="E104" i="11"/>
  <c r="E103" i="11"/>
  <c r="E102" i="11"/>
  <c r="E101" i="11"/>
  <c r="E100" i="11"/>
  <c r="E96" i="11"/>
  <c r="E95" i="11"/>
  <c r="E87" i="11"/>
  <c r="E86" i="11"/>
  <c r="E85" i="11"/>
  <c r="E84" i="11"/>
  <c r="E83" i="11"/>
  <c r="E82" i="11"/>
  <c r="E81" i="11"/>
  <c r="E80" i="11"/>
  <c r="E79" i="11" s="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D54" i="11"/>
  <c r="E47" i="11"/>
  <c r="E46" i="11" s="1"/>
  <c r="E44" i="11"/>
  <c r="E42" i="11"/>
  <c r="E41" i="11"/>
  <c r="E40" i="11"/>
  <c r="E39" i="11"/>
  <c r="D38" i="11"/>
  <c r="C38" i="11"/>
  <c r="E37" i="11"/>
  <c r="E36" i="11"/>
  <c r="E35" i="11"/>
  <c r="D34" i="11"/>
  <c r="C34" i="11"/>
  <c r="E32" i="11"/>
  <c r="E31" i="11"/>
  <c r="E30" i="11"/>
  <c r="D29" i="11"/>
  <c r="C29" i="11"/>
  <c r="E28" i="11"/>
  <c r="E27" i="11"/>
  <c r="E26" i="11"/>
  <c r="D25" i="11"/>
  <c r="C25" i="11"/>
  <c r="E24" i="11"/>
  <c r="E23" i="11"/>
  <c r="E22" i="11"/>
  <c r="C21" i="11"/>
  <c r="C20" i="11" s="1"/>
  <c r="M242" i="4"/>
  <c r="N242" i="4"/>
  <c r="M243" i="4"/>
  <c r="N243" i="4"/>
  <c r="O242" i="4"/>
  <c r="O243" i="4"/>
  <c r="G33" i="8"/>
  <c r="G37" i="8" s="1"/>
  <c r="E103" i="7"/>
  <c r="E211" i="1"/>
  <c r="E218" i="1" s="1"/>
  <c r="G211" i="1"/>
  <c r="G218" i="1" s="1"/>
  <c r="E105" i="1"/>
  <c r="G105" i="1"/>
  <c r="K105" i="1"/>
  <c r="D59" i="12"/>
  <c r="Q23" i="1"/>
  <c r="Q20" i="10" s="1"/>
  <c r="I34" i="1"/>
  <c r="K34" i="1"/>
  <c r="O27" i="1"/>
  <c r="N27" i="1"/>
  <c r="M27" i="1"/>
  <c r="E137" i="1"/>
  <c r="F137" i="1"/>
  <c r="G137" i="1"/>
  <c r="K137" i="1"/>
  <c r="O138" i="1"/>
  <c r="N138" i="1"/>
  <c r="M138" i="1"/>
  <c r="H138" i="1"/>
  <c r="D138" i="1"/>
  <c r="E56" i="14"/>
  <c r="F56" i="14"/>
  <c r="D56" i="14"/>
  <c r="E53" i="14"/>
  <c r="F53" i="14"/>
  <c r="D53" i="14"/>
  <c r="E50" i="14"/>
  <c r="F50" i="14"/>
  <c r="D50" i="14"/>
  <c r="I56" i="3"/>
  <c r="J56" i="3"/>
  <c r="H59" i="12"/>
  <c r="H61" i="12"/>
  <c r="H62" i="12"/>
  <c r="H63" i="12"/>
  <c r="H64" i="12"/>
  <c r="H65" i="12"/>
  <c r="H66" i="12"/>
  <c r="H67" i="12"/>
  <c r="M35" i="3"/>
  <c r="N35" i="3"/>
  <c r="O59" i="7"/>
  <c r="N59" i="7"/>
  <c r="M59" i="7"/>
  <c r="H59" i="7"/>
  <c r="D59" i="7"/>
  <c r="O64" i="7"/>
  <c r="N64" i="7"/>
  <c r="M64" i="7"/>
  <c r="H64" i="7"/>
  <c r="D64" i="7"/>
  <c r="O61" i="7"/>
  <c r="N61" i="7"/>
  <c r="M61" i="7"/>
  <c r="H61" i="7"/>
  <c r="D61" i="7"/>
  <c r="R135" i="4"/>
  <c r="O135" i="4"/>
  <c r="N135" i="4"/>
  <c r="M135" i="4"/>
  <c r="R129" i="4"/>
  <c r="O129" i="4"/>
  <c r="N129" i="4"/>
  <c r="M129" i="4"/>
  <c r="O38" i="3"/>
  <c r="N38" i="3"/>
  <c r="M38" i="3"/>
  <c r="H38" i="3"/>
  <c r="D38" i="3"/>
  <c r="H35" i="3"/>
  <c r="D35" i="3"/>
  <c r="D64" i="12"/>
  <c r="D61" i="12"/>
  <c r="M217" i="4"/>
  <c r="E89" i="1"/>
  <c r="M93" i="1"/>
  <c r="J89" i="1"/>
  <c r="I89" i="1"/>
  <c r="K89" i="1"/>
  <c r="H93" i="1"/>
  <c r="E52" i="14"/>
  <c r="F52" i="14"/>
  <c r="D52" i="14"/>
  <c r="E49" i="14"/>
  <c r="F49" i="14"/>
  <c r="D49" i="14"/>
  <c r="E47" i="14"/>
  <c r="F47" i="14"/>
  <c r="D47" i="14"/>
  <c r="E38" i="14"/>
  <c r="F38" i="14"/>
  <c r="D38" i="14"/>
  <c r="O251" i="4"/>
  <c r="N251" i="4"/>
  <c r="M251" i="4"/>
  <c r="O250" i="4"/>
  <c r="N250" i="4"/>
  <c r="M250" i="4"/>
  <c r="E85" i="14"/>
  <c r="N252" i="4"/>
  <c r="M252" i="4"/>
  <c r="N244" i="4"/>
  <c r="N253" i="4" s="1"/>
  <c r="M244" i="4"/>
  <c r="M253" i="4" s="1"/>
  <c r="O237" i="4"/>
  <c r="N237" i="4"/>
  <c r="M237" i="4"/>
  <c r="R237" i="4"/>
  <c r="O236" i="4"/>
  <c r="N236" i="4"/>
  <c r="M236" i="4"/>
  <c r="O235" i="4"/>
  <c r="N235" i="4"/>
  <c r="M235" i="4"/>
  <c r="R233" i="4"/>
  <c r="N233" i="4"/>
  <c r="O233" i="4"/>
  <c r="O232" i="4"/>
  <c r="N232" i="4"/>
  <c r="M232" i="4"/>
  <c r="O231" i="4"/>
  <c r="N231" i="4"/>
  <c r="M231" i="4"/>
  <c r="R229" i="4"/>
  <c r="O228" i="4"/>
  <c r="N228" i="4"/>
  <c r="M228" i="4"/>
  <c r="O227" i="4"/>
  <c r="N227" i="4"/>
  <c r="M227" i="4"/>
  <c r="R225" i="4"/>
  <c r="O224" i="4"/>
  <c r="N224" i="4"/>
  <c r="M224" i="4"/>
  <c r="O223" i="4"/>
  <c r="N223" i="4"/>
  <c r="M223" i="4"/>
  <c r="R221" i="4"/>
  <c r="O221" i="4"/>
  <c r="O220" i="4"/>
  <c r="N220" i="4"/>
  <c r="M220" i="4"/>
  <c r="O219" i="4"/>
  <c r="N219" i="4"/>
  <c r="M219" i="4"/>
  <c r="R217" i="4"/>
  <c r="N217" i="4"/>
  <c r="O217" i="4"/>
  <c r="O216" i="4"/>
  <c r="N216" i="4"/>
  <c r="M216" i="4"/>
  <c r="O215" i="4"/>
  <c r="N215" i="4"/>
  <c r="M215" i="4"/>
  <c r="R213" i="4"/>
  <c r="O212" i="4"/>
  <c r="N212" i="4"/>
  <c r="M212" i="4"/>
  <c r="O211" i="4"/>
  <c r="N211" i="4"/>
  <c r="M211" i="4"/>
  <c r="R209" i="4"/>
  <c r="N209" i="4"/>
  <c r="O209" i="4"/>
  <c r="O208" i="4"/>
  <c r="N208" i="4"/>
  <c r="M208" i="4"/>
  <c r="O207" i="4"/>
  <c r="N207" i="4"/>
  <c r="M207" i="4"/>
  <c r="R205" i="4"/>
  <c r="O204" i="4"/>
  <c r="N204" i="4"/>
  <c r="M204" i="4"/>
  <c r="O203" i="4"/>
  <c r="N203" i="4"/>
  <c r="M203" i="4"/>
  <c r="R201" i="4"/>
  <c r="N201" i="4"/>
  <c r="O200" i="4"/>
  <c r="N200" i="4"/>
  <c r="M200" i="4"/>
  <c r="O199" i="4"/>
  <c r="N199" i="4"/>
  <c r="M199" i="4"/>
  <c r="R197" i="4"/>
  <c r="O197" i="4"/>
  <c r="O196" i="4"/>
  <c r="N196" i="4"/>
  <c r="M196" i="4"/>
  <c r="O195" i="4"/>
  <c r="N195" i="4"/>
  <c r="M195" i="4"/>
  <c r="R193" i="4"/>
  <c r="N193" i="4"/>
  <c r="O193" i="4"/>
  <c r="O192" i="4"/>
  <c r="N192" i="4"/>
  <c r="M192" i="4"/>
  <c r="O191" i="4"/>
  <c r="N191" i="4"/>
  <c r="M191" i="4"/>
  <c r="R189" i="4"/>
  <c r="M187" i="4"/>
  <c r="N187" i="4"/>
  <c r="O187" i="4"/>
  <c r="M188" i="4"/>
  <c r="N188" i="4"/>
  <c r="O188" i="4"/>
  <c r="M159" i="4"/>
  <c r="N159" i="4"/>
  <c r="O159" i="4"/>
  <c r="M160" i="4"/>
  <c r="N160" i="4"/>
  <c r="O160" i="4"/>
  <c r="O161" i="4"/>
  <c r="M161" i="4"/>
  <c r="O164" i="4"/>
  <c r="N164" i="4"/>
  <c r="M164" i="4"/>
  <c r="O163" i="4"/>
  <c r="N163" i="4"/>
  <c r="M163" i="4"/>
  <c r="R185" i="4"/>
  <c r="O183" i="4"/>
  <c r="N183" i="4"/>
  <c r="M183" i="4"/>
  <c r="O177" i="4"/>
  <c r="O179" i="4" s="1"/>
  <c r="N177" i="4"/>
  <c r="N179" i="4" s="1"/>
  <c r="M177" i="4"/>
  <c r="O169" i="4"/>
  <c r="N169" i="4"/>
  <c r="M169" i="4"/>
  <c r="R165" i="4"/>
  <c r="O165" i="4"/>
  <c r="N165" i="4"/>
  <c r="M165" i="4"/>
  <c r="R161" i="4"/>
  <c r="R157" i="4"/>
  <c r="R155" i="4"/>
  <c r="O155" i="4"/>
  <c r="N155" i="4"/>
  <c r="M155" i="4"/>
  <c r="R153" i="4"/>
  <c r="O153" i="4"/>
  <c r="N153" i="4"/>
  <c r="M153" i="4"/>
  <c r="R151" i="4"/>
  <c r="O151" i="4"/>
  <c r="N151" i="4"/>
  <c r="M151" i="4"/>
  <c r="R149" i="4"/>
  <c r="O149" i="4"/>
  <c r="N149" i="4"/>
  <c r="M149" i="4"/>
  <c r="R147" i="4"/>
  <c r="O147" i="4"/>
  <c r="N147" i="4"/>
  <c r="M147" i="4"/>
  <c r="R145" i="4"/>
  <c r="O145" i="4"/>
  <c r="N145" i="4"/>
  <c r="M145" i="4"/>
  <c r="R143" i="4"/>
  <c r="O143" i="4"/>
  <c r="N143" i="4"/>
  <c r="M143" i="4"/>
  <c r="R141" i="4"/>
  <c r="O141" i="4"/>
  <c r="N141" i="4"/>
  <c r="M141" i="4"/>
  <c r="R139" i="4"/>
  <c r="O139" i="4"/>
  <c r="N139" i="4"/>
  <c r="M139" i="4"/>
  <c r="R137" i="4"/>
  <c r="O137" i="4"/>
  <c r="N137" i="4"/>
  <c r="M137" i="4"/>
  <c r="R133" i="4"/>
  <c r="O133" i="4"/>
  <c r="N133" i="4"/>
  <c r="M133" i="4"/>
  <c r="R131" i="4"/>
  <c r="O131" i="4"/>
  <c r="N131" i="4"/>
  <c r="M131" i="4"/>
  <c r="R127" i="4"/>
  <c r="O127" i="4"/>
  <c r="N127" i="4"/>
  <c r="M127" i="4"/>
  <c r="R125" i="4"/>
  <c r="O125" i="4"/>
  <c r="N125" i="4"/>
  <c r="M125" i="4"/>
  <c r="R123" i="4"/>
  <c r="O123" i="4"/>
  <c r="N123" i="4"/>
  <c r="M123" i="4"/>
  <c r="R121" i="4"/>
  <c r="O121" i="4"/>
  <c r="N121" i="4"/>
  <c r="M121" i="4"/>
  <c r="O119" i="4"/>
  <c r="N119" i="4"/>
  <c r="M119" i="4"/>
  <c r="M118" i="4"/>
  <c r="F48" i="14"/>
  <c r="D48" i="14"/>
  <c r="O120" i="4"/>
  <c r="N120" i="4"/>
  <c r="M120" i="4"/>
  <c r="O116" i="4"/>
  <c r="N116" i="4"/>
  <c r="M116" i="4"/>
  <c r="O114" i="4"/>
  <c r="N114" i="4"/>
  <c r="M114" i="4"/>
  <c r="E46" i="14"/>
  <c r="D46" i="14"/>
  <c r="O115" i="4"/>
  <c r="N115" i="4"/>
  <c r="M115" i="4"/>
  <c r="O111" i="4"/>
  <c r="N111" i="4"/>
  <c r="M111" i="4"/>
  <c r="N110" i="4"/>
  <c r="M45" i="14" s="1"/>
  <c r="D45" i="14"/>
  <c r="O112" i="4"/>
  <c r="N112" i="4"/>
  <c r="M112" i="4"/>
  <c r="O108" i="4"/>
  <c r="N108" i="4"/>
  <c r="M108" i="4"/>
  <c r="O107" i="4"/>
  <c r="O109" i="4"/>
  <c r="N109" i="4"/>
  <c r="M109" i="4"/>
  <c r="O105" i="4"/>
  <c r="N105" i="4"/>
  <c r="M105" i="4"/>
  <c r="O103" i="4"/>
  <c r="N103" i="4"/>
  <c r="M103" i="4"/>
  <c r="M104" i="4"/>
  <c r="N104" i="4"/>
  <c r="O104" i="4"/>
  <c r="O100" i="4"/>
  <c r="N100" i="4"/>
  <c r="M100" i="4"/>
  <c r="O98" i="4"/>
  <c r="N98" i="4"/>
  <c r="M98" i="4"/>
  <c r="O99" i="4"/>
  <c r="N99" i="4"/>
  <c r="M99" i="4"/>
  <c r="O95" i="4"/>
  <c r="N95" i="4"/>
  <c r="M95" i="4"/>
  <c r="O96" i="4"/>
  <c r="N96" i="4"/>
  <c r="M96" i="4"/>
  <c r="O91" i="4"/>
  <c r="N91" i="4"/>
  <c r="M91" i="4"/>
  <c r="F37" i="14"/>
  <c r="D37" i="14"/>
  <c r="O90" i="4"/>
  <c r="N90" i="4"/>
  <c r="M90" i="4"/>
  <c r="O27" i="4"/>
  <c r="N27" i="4"/>
  <c r="M27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M74" i="4"/>
  <c r="N74" i="4"/>
  <c r="O74" i="4"/>
  <c r="M75" i="4"/>
  <c r="N75" i="4"/>
  <c r="O75" i="4"/>
  <c r="O37" i="4"/>
  <c r="N37" i="4"/>
  <c r="M37" i="4"/>
  <c r="O36" i="4"/>
  <c r="N36" i="4"/>
  <c r="M36" i="4"/>
  <c r="O35" i="4"/>
  <c r="N35" i="4"/>
  <c r="M35" i="4"/>
  <c r="O33" i="4"/>
  <c r="N33" i="4"/>
  <c r="M33" i="4"/>
  <c r="O32" i="4"/>
  <c r="N32" i="4"/>
  <c r="M32" i="4"/>
  <c r="O31" i="4"/>
  <c r="N31" i="4"/>
  <c r="M31" i="4"/>
  <c r="M28" i="4"/>
  <c r="N28" i="4"/>
  <c r="O28" i="4"/>
  <c r="M29" i="4"/>
  <c r="N29" i="4"/>
  <c r="O29" i="4"/>
  <c r="H110" i="1"/>
  <c r="H106" i="1"/>
  <c r="H98" i="1"/>
  <c r="H96" i="1"/>
  <c r="H95" i="1"/>
  <c r="H94" i="1"/>
  <c r="H91" i="1"/>
  <c r="H90" i="1"/>
  <c r="H212" i="1"/>
  <c r="H213" i="1"/>
  <c r="H214" i="1"/>
  <c r="H215" i="1"/>
  <c r="H216" i="1"/>
  <c r="H217" i="1"/>
  <c r="D91" i="1"/>
  <c r="E33" i="8"/>
  <c r="E37" i="8" s="1"/>
  <c r="F33" i="8"/>
  <c r="F37" i="8" s="1"/>
  <c r="I33" i="8"/>
  <c r="I37" i="8" s="1"/>
  <c r="J33" i="8"/>
  <c r="J37" i="8" s="1"/>
  <c r="K33" i="8"/>
  <c r="M91" i="1"/>
  <c r="N91" i="1"/>
  <c r="O91" i="1"/>
  <c r="M26" i="1"/>
  <c r="M212" i="1"/>
  <c r="N212" i="1"/>
  <c r="O212" i="1"/>
  <c r="F211" i="1"/>
  <c r="F218" i="1" s="1"/>
  <c r="Q25" i="6"/>
  <c r="Q24" i="6"/>
  <c r="Q23" i="6"/>
  <c r="Q21" i="6"/>
  <c r="D23" i="9"/>
  <c r="N79" i="4"/>
  <c r="N82" i="4" s="1"/>
  <c r="M79" i="4"/>
  <c r="O79" i="4"/>
  <c r="O82" i="4" s="1"/>
  <c r="G60" i="1"/>
  <c r="K148" i="1"/>
  <c r="K187" i="1" s="1"/>
  <c r="I148" i="1"/>
  <c r="I187" i="1" s="1"/>
  <c r="D26" i="10"/>
  <c r="E26" i="10"/>
  <c r="F26" i="10"/>
  <c r="G81" i="1"/>
  <c r="I81" i="1"/>
  <c r="J81" i="1"/>
  <c r="K81" i="1"/>
  <c r="G76" i="1"/>
  <c r="I76" i="1"/>
  <c r="J76" i="1"/>
  <c r="K76" i="1"/>
  <c r="G71" i="1"/>
  <c r="I71" i="1"/>
  <c r="J71" i="1"/>
  <c r="K71" i="1"/>
  <c r="G65" i="1"/>
  <c r="G55" i="1"/>
  <c r="I55" i="1"/>
  <c r="J55" i="1"/>
  <c r="K55" i="1"/>
  <c r="I50" i="1"/>
  <c r="J50" i="1"/>
  <c r="K50" i="1"/>
  <c r="G39" i="1"/>
  <c r="I39" i="1"/>
  <c r="J39" i="1"/>
  <c r="K39" i="1"/>
  <c r="G34" i="1"/>
  <c r="J34" i="1"/>
  <c r="G28" i="1"/>
  <c r="I28" i="1"/>
  <c r="J28" i="1"/>
  <c r="K28" i="1"/>
  <c r="H136" i="1"/>
  <c r="M136" i="1"/>
  <c r="N136" i="1"/>
  <c r="O136" i="1"/>
  <c r="I133" i="1"/>
  <c r="J133" i="1"/>
  <c r="K133" i="1"/>
  <c r="I129" i="1"/>
  <c r="J129" i="1"/>
  <c r="K129" i="1"/>
  <c r="I125" i="1"/>
  <c r="J125" i="1"/>
  <c r="K125" i="1"/>
  <c r="F117" i="1"/>
  <c r="G117" i="1"/>
  <c r="I117" i="1"/>
  <c r="J117" i="1"/>
  <c r="K117" i="1"/>
  <c r="F113" i="1"/>
  <c r="G113" i="1"/>
  <c r="I113" i="1"/>
  <c r="J113" i="1"/>
  <c r="K113" i="1"/>
  <c r="F109" i="1"/>
  <c r="G109" i="1"/>
  <c r="F26" i="14" s="1"/>
  <c r="I109" i="1"/>
  <c r="H26" i="14" s="1"/>
  <c r="J109" i="1"/>
  <c r="I26" i="14" s="1"/>
  <c r="K109" i="1"/>
  <c r="J26" i="14" s="1"/>
  <c r="F105" i="1"/>
  <c r="J105" i="1"/>
  <c r="F101" i="1"/>
  <c r="G101" i="1"/>
  <c r="I101" i="1"/>
  <c r="J101" i="1"/>
  <c r="K101" i="1"/>
  <c r="G97" i="1"/>
  <c r="I97" i="1"/>
  <c r="J97" i="1"/>
  <c r="K97" i="1"/>
  <c r="K121" i="1"/>
  <c r="J29" i="14" s="1"/>
  <c r="F121" i="1"/>
  <c r="G121" i="1"/>
  <c r="J121" i="1"/>
  <c r="I29" i="14" s="1"/>
  <c r="I59" i="9"/>
  <c r="H70" i="14" s="1"/>
  <c r="J59" i="9"/>
  <c r="I70" i="14" s="1"/>
  <c r="K59" i="9"/>
  <c r="J70" i="14" s="1"/>
  <c r="I57" i="9"/>
  <c r="H68" i="14" s="1"/>
  <c r="J57" i="9"/>
  <c r="I68" i="14" s="1"/>
  <c r="K57" i="9"/>
  <c r="J68" i="14" s="1"/>
  <c r="I55" i="9"/>
  <c r="H66" i="14" s="1"/>
  <c r="J55" i="9"/>
  <c r="I66" i="14" s="1"/>
  <c r="K55" i="9"/>
  <c r="J66" i="14" s="1"/>
  <c r="I53" i="9"/>
  <c r="H65" i="14" s="1"/>
  <c r="J53" i="9"/>
  <c r="I65" i="14" s="1"/>
  <c r="K53" i="9"/>
  <c r="J65" i="14" s="1"/>
  <c r="I51" i="9"/>
  <c r="H62" i="14" s="1"/>
  <c r="J51" i="9"/>
  <c r="I62" i="14" s="1"/>
  <c r="K51" i="9"/>
  <c r="J62" i="14" s="1"/>
  <c r="I49" i="9"/>
  <c r="H61" i="14" s="1"/>
  <c r="J49" i="9"/>
  <c r="I61" i="14" s="1"/>
  <c r="K49" i="9"/>
  <c r="J61" i="14" s="1"/>
  <c r="I47" i="9"/>
  <c r="H58" i="14" s="1"/>
  <c r="J47" i="9"/>
  <c r="I58" i="14" s="1"/>
  <c r="K47" i="9"/>
  <c r="J58" i="14" s="1"/>
  <c r="I45" i="9"/>
  <c r="H57" i="14" s="1"/>
  <c r="J45" i="9"/>
  <c r="I57" i="14" s="1"/>
  <c r="K45" i="9"/>
  <c r="J57" i="14" s="1"/>
  <c r="I43" i="9"/>
  <c r="H55" i="14" s="1"/>
  <c r="J43" i="9"/>
  <c r="I55" i="14" s="1"/>
  <c r="K43" i="9"/>
  <c r="J55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34" i="14" s="1"/>
  <c r="J18" i="9"/>
  <c r="I34" i="14" s="1"/>
  <c r="K18" i="9"/>
  <c r="J34" i="14" s="1"/>
  <c r="I16" i="9"/>
  <c r="J16" i="9"/>
  <c r="K16" i="9"/>
  <c r="H15" i="9"/>
  <c r="M15" i="9"/>
  <c r="N15" i="9"/>
  <c r="O15" i="9"/>
  <c r="I24" i="8"/>
  <c r="J24" i="8"/>
  <c r="K24" i="8"/>
  <c r="I30" i="8"/>
  <c r="J30" i="8"/>
  <c r="K30" i="8"/>
  <c r="O32" i="8"/>
  <c r="N32" i="8"/>
  <c r="M32" i="8"/>
  <c r="O29" i="8"/>
  <c r="O30" i="8" s="1"/>
  <c r="N29" i="8"/>
  <c r="N30" i="8" s="1"/>
  <c r="M29" i="8"/>
  <c r="H29" i="8"/>
  <c r="H30" i="8" s="1"/>
  <c r="O23" i="8"/>
  <c r="O24" i="8" s="1"/>
  <c r="N23" i="8"/>
  <c r="N24" i="8" s="1"/>
  <c r="M23" i="8"/>
  <c r="H23" i="8"/>
  <c r="H24" i="8" s="1"/>
  <c r="H20" i="8"/>
  <c r="H18" i="8" s="1"/>
  <c r="M20" i="8"/>
  <c r="N20" i="8"/>
  <c r="O20" i="8"/>
  <c r="O19" i="8"/>
  <c r="N19" i="8"/>
  <c r="N18" i="8" s="1"/>
  <c r="M19" i="8"/>
  <c r="H19" i="8"/>
  <c r="G44" i="7"/>
  <c r="I44" i="7"/>
  <c r="J44" i="7"/>
  <c r="K44" i="7"/>
  <c r="I97" i="7"/>
  <c r="J97" i="7"/>
  <c r="K97" i="7"/>
  <c r="I103" i="7"/>
  <c r="J103" i="7"/>
  <c r="K103" i="7"/>
  <c r="O46" i="7"/>
  <c r="H51" i="7"/>
  <c r="M51" i="7"/>
  <c r="N51" i="7"/>
  <c r="O51" i="7"/>
  <c r="H52" i="7"/>
  <c r="M52" i="7"/>
  <c r="N52" i="7"/>
  <c r="O52" i="7"/>
  <c r="H53" i="7"/>
  <c r="M53" i="7"/>
  <c r="N53" i="7"/>
  <c r="O53" i="7"/>
  <c r="H54" i="7"/>
  <c r="M54" i="7"/>
  <c r="N54" i="7"/>
  <c r="O54" i="7"/>
  <c r="H55" i="7"/>
  <c r="M55" i="7"/>
  <c r="N55" i="7"/>
  <c r="O55" i="7"/>
  <c r="H56" i="7"/>
  <c r="M56" i="7"/>
  <c r="N56" i="7"/>
  <c r="O56" i="7"/>
  <c r="H58" i="7"/>
  <c r="M58" i="7"/>
  <c r="N58" i="7"/>
  <c r="O58" i="7"/>
  <c r="H62" i="7"/>
  <c r="M62" i="7"/>
  <c r="N62" i="7"/>
  <c r="O62" i="7"/>
  <c r="H63" i="7"/>
  <c r="M63" i="7"/>
  <c r="N63" i="7"/>
  <c r="O63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O102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M37" i="7"/>
  <c r="H37" i="7"/>
  <c r="O36" i="7"/>
  <c r="N36" i="7"/>
  <c r="M36" i="7"/>
  <c r="H36" i="7"/>
  <c r="O35" i="7"/>
  <c r="N35" i="7"/>
  <c r="M35" i="7"/>
  <c r="H35" i="7"/>
  <c r="O34" i="7"/>
  <c r="N34" i="7"/>
  <c r="M34" i="7"/>
  <c r="H34" i="7"/>
  <c r="O33" i="7"/>
  <c r="N33" i="7"/>
  <c r="N44" i="7" s="1"/>
  <c r="M33" i="7"/>
  <c r="H33" i="7"/>
  <c r="I31" i="7"/>
  <c r="J31" i="7"/>
  <c r="K31" i="7"/>
  <c r="H21" i="7"/>
  <c r="M21" i="7"/>
  <c r="N21" i="7"/>
  <c r="O21" i="7"/>
  <c r="H22" i="7"/>
  <c r="M22" i="7"/>
  <c r="N22" i="7"/>
  <c r="O22" i="7"/>
  <c r="H23" i="7"/>
  <c r="M23" i="7"/>
  <c r="N23" i="7"/>
  <c r="O23" i="7"/>
  <c r="H24" i="7"/>
  <c r="M24" i="7"/>
  <c r="N24" i="7"/>
  <c r="O24" i="7"/>
  <c r="H26" i="7"/>
  <c r="M26" i="7"/>
  <c r="N26" i="7"/>
  <c r="O26" i="7"/>
  <c r="H27" i="7"/>
  <c r="M27" i="7"/>
  <c r="N27" i="7"/>
  <c r="O27" i="7"/>
  <c r="H28" i="7"/>
  <c r="M28" i="7"/>
  <c r="N28" i="7"/>
  <c r="O28" i="7"/>
  <c r="H29" i="7"/>
  <c r="M29" i="7"/>
  <c r="N29" i="7"/>
  <c r="O29" i="7"/>
  <c r="H30" i="7"/>
  <c r="M30" i="7"/>
  <c r="N30" i="7"/>
  <c r="O30" i="7"/>
  <c r="O20" i="7"/>
  <c r="N20" i="7"/>
  <c r="M20" i="7"/>
  <c r="H20" i="7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8" i="6"/>
  <c r="H19" i="6" s="1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M33" i="3"/>
  <c r="N33" i="3"/>
  <c r="M51" i="14" s="1"/>
  <c r="O33" i="3"/>
  <c r="H34" i="3"/>
  <c r="M34" i="3"/>
  <c r="N34" i="3"/>
  <c r="M52" i="14" s="1"/>
  <c r="O34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M60" i="14" s="1"/>
  <c r="O42" i="3"/>
  <c r="H43" i="3"/>
  <c r="M43" i="3"/>
  <c r="N43" i="3"/>
  <c r="O43" i="3"/>
  <c r="H44" i="3"/>
  <c r="M44" i="3"/>
  <c r="N44" i="3"/>
  <c r="O44" i="3"/>
  <c r="H45" i="3"/>
  <c r="M45" i="3"/>
  <c r="N45" i="3"/>
  <c r="M63" i="14" s="1"/>
  <c r="O45" i="3"/>
  <c r="H46" i="3"/>
  <c r="M46" i="3"/>
  <c r="N46" i="3"/>
  <c r="M64" i="14" s="1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M69" i="14" s="1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G56" i="3"/>
  <c r="K56" i="3"/>
  <c r="H17" i="3"/>
  <c r="M17" i="3"/>
  <c r="N17" i="3"/>
  <c r="O17" i="3"/>
  <c r="H18" i="3"/>
  <c r="M18" i="3"/>
  <c r="M16" i="3" s="1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N41" i="14" s="1"/>
  <c r="H24" i="3"/>
  <c r="M24" i="3"/>
  <c r="N24" i="3"/>
  <c r="O24" i="3"/>
  <c r="H25" i="3"/>
  <c r="M25" i="3"/>
  <c r="N25" i="3"/>
  <c r="M43" i="14" s="1"/>
  <c r="O25" i="3"/>
  <c r="I118" i="2"/>
  <c r="I126" i="2" s="1"/>
  <c r="H27" i="10" s="1"/>
  <c r="J118" i="2"/>
  <c r="J126" i="2" s="1"/>
  <c r="I27" i="10" s="1"/>
  <c r="K118" i="2"/>
  <c r="K126" i="2" s="1"/>
  <c r="H120" i="2"/>
  <c r="H121" i="2"/>
  <c r="H122" i="2"/>
  <c r="H123" i="2"/>
  <c r="H124" i="2"/>
  <c r="I129" i="2"/>
  <c r="J129" i="2"/>
  <c r="K129" i="2"/>
  <c r="I130" i="2"/>
  <c r="J130" i="2"/>
  <c r="K130" i="2"/>
  <c r="H130" i="2" s="1"/>
  <c r="I131" i="2"/>
  <c r="H131" i="2" s="1"/>
  <c r="J131" i="2"/>
  <c r="K131" i="2"/>
  <c r="I132" i="2"/>
  <c r="H132" i="2" s="1"/>
  <c r="J132" i="2"/>
  <c r="K132" i="2"/>
  <c r="I133" i="2"/>
  <c r="J133" i="2"/>
  <c r="K133" i="2"/>
  <c r="I134" i="2"/>
  <c r="J134" i="2"/>
  <c r="K134" i="2"/>
  <c r="H134" i="2" s="1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M141" i="2"/>
  <c r="I142" i="2"/>
  <c r="J142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H147" i="2" s="1"/>
  <c r="J147" i="2"/>
  <c r="K147" i="2"/>
  <c r="I148" i="2"/>
  <c r="J148" i="2"/>
  <c r="N114" i="2"/>
  <c r="M114" i="2"/>
  <c r="N112" i="2"/>
  <c r="M112" i="2"/>
  <c r="N110" i="2"/>
  <c r="M110" i="2"/>
  <c r="N106" i="2"/>
  <c r="M106" i="2"/>
  <c r="N104" i="2"/>
  <c r="M104" i="2"/>
  <c r="N102" i="2"/>
  <c r="M102" i="2"/>
  <c r="N100" i="2"/>
  <c r="M100" i="2"/>
  <c r="N96" i="2"/>
  <c r="M96" i="2"/>
  <c r="N94" i="2"/>
  <c r="M94" i="2"/>
  <c r="J116" i="2"/>
  <c r="I25" i="10" s="1"/>
  <c r="K92" i="2"/>
  <c r="N92" i="2"/>
  <c r="O92" i="2"/>
  <c r="K94" i="2"/>
  <c r="H94" i="2" s="1"/>
  <c r="K96" i="2"/>
  <c r="H96" i="2" s="1"/>
  <c r="K98" i="2"/>
  <c r="H98" i="2" s="1"/>
  <c r="K100" i="2"/>
  <c r="H100" i="2"/>
  <c r="K102" i="2"/>
  <c r="H102" i="2" s="1"/>
  <c r="K104" i="2"/>
  <c r="H104" i="2" s="1"/>
  <c r="K106" i="2"/>
  <c r="H106" i="2" s="1"/>
  <c r="K108" i="2"/>
  <c r="H108" i="2" s="1"/>
  <c r="K110" i="2"/>
  <c r="H110" i="2" s="1"/>
  <c r="K112" i="2"/>
  <c r="H112" i="2" s="1"/>
  <c r="K114" i="2"/>
  <c r="H114" i="2" s="1"/>
  <c r="I116" i="2"/>
  <c r="N86" i="2"/>
  <c r="I86" i="2"/>
  <c r="J86" i="2"/>
  <c r="J90" i="2" s="1"/>
  <c r="K86" i="2"/>
  <c r="H87" i="2"/>
  <c r="L87" i="2"/>
  <c r="H88" i="2"/>
  <c r="H89" i="2"/>
  <c r="O82" i="2"/>
  <c r="O142" i="2" s="1"/>
  <c r="K82" i="2"/>
  <c r="N80" i="2"/>
  <c r="M80" i="2"/>
  <c r="K80" i="2"/>
  <c r="H80" i="2" s="1"/>
  <c r="O80" i="2"/>
  <c r="K72" i="2"/>
  <c r="H73" i="2"/>
  <c r="L73" i="2"/>
  <c r="H74" i="2"/>
  <c r="M74" i="2"/>
  <c r="L74" i="2" s="1"/>
  <c r="N74" i="2"/>
  <c r="O74" i="2"/>
  <c r="H75" i="2"/>
  <c r="N75" i="2"/>
  <c r="O75" i="2"/>
  <c r="H77" i="2"/>
  <c r="L77" i="2"/>
  <c r="H78" i="2"/>
  <c r="M78" i="2"/>
  <c r="N78" i="2"/>
  <c r="O78" i="2"/>
  <c r="H79" i="2"/>
  <c r="N79" i="2"/>
  <c r="O79" i="2"/>
  <c r="H57" i="2"/>
  <c r="L57" i="2"/>
  <c r="H58" i="2"/>
  <c r="M58" i="2"/>
  <c r="N58" i="2"/>
  <c r="O58" i="2"/>
  <c r="H59" i="2"/>
  <c r="M59" i="2" s="1"/>
  <c r="L59" i="2" s="1"/>
  <c r="N59" i="2"/>
  <c r="O59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N67" i="2"/>
  <c r="O67" i="2"/>
  <c r="K68" i="2"/>
  <c r="H69" i="2"/>
  <c r="L69" i="2"/>
  <c r="H70" i="2"/>
  <c r="H68" i="2" s="1"/>
  <c r="M70" i="2"/>
  <c r="N70" i="2"/>
  <c r="O70" i="2"/>
  <c r="H71" i="2"/>
  <c r="M71" i="2" s="1"/>
  <c r="O71" i="2"/>
  <c r="H53" i="2"/>
  <c r="L53" i="2"/>
  <c r="H54" i="2"/>
  <c r="M54" i="2"/>
  <c r="N54" i="2"/>
  <c r="O54" i="2"/>
  <c r="O52" i="2" s="1"/>
  <c r="H55" i="2"/>
  <c r="N55" i="2"/>
  <c r="O55" i="2"/>
  <c r="K48" i="2"/>
  <c r="H49" i="2"/>
  <c r="L49" i="2"/>
  <c r="H50" i="2"/>
  <c r="M50" i="2"/>
  <c r="N50" i="2"/>
  <c r="O50" i="2"/>
  <c r="H51" i="2"/>
  <c r="M51" i="2" s="1"/>
  <c r="N51" i="2"/>
  <c r="O51" i="2"/>
  <c r="H45" i="2"/>
  <c r="L45" i="2"/>
  <c r="H46" i="2"/>
  <c r="M46" i="2"/>
  <c r="L46" i="2" s="1"/>
  <c r="N46" i="2"/>
  <c r="O46" i="2"/>
  <c r="H47" i="2"/>
  <c r="M47" i="2" s="1"/>
  <c r="N47" i="2"/>
  <c r="O47" i="2"/>
  <c r="N42" i="2"/>
  <c r="O42" i="2"/>
  <c r="N43" i="2"/>
  <c r="O43" i="2"/>
  <c r="M42" i="2"/>
  <c r="K40" i="2"/>
  <c r="H41" i="2"/>
  <c r="L41" i="2"/>
  <c r="H42" i="2"/>
  <c r="H43" i="2"/>
  <c r="M43" i="2" s="1"/>
  <c r="O24" i="2"/>
  <c r="O129" i="2" s="1"/>
  <c r="N24" i="2"/>
  <c r="N129" i="2" s="1"/>
  <c r="M24" i="2"/>
  <c r="M129" i="2" s="1"/>
  <c r="H24" i="2"/>
  <c r="F22" i="2"/>
  <c r="G22" i="2"/>
  <c r="I22" i="2"/>
  <c r="I84" i="2" s="1"/>
  <c r="J22" i="2"/>
  <c r="J84" i="2" s="1"/>
  <c r="K22" i="2"/>
  <c r="M31" i="2"/>
  <c r="M136" i="2" s="1"/>
  <c r="N31" i="2"/>
  <c r="N136" i="2" s="1"/>
  <c r="O31" i="2"/>
  <c r="O136" i="2" s="1"/>
  <c r="M32" i="2"/>
  <c r="M137" i="2" s="1"/>
  <c r="N32" i="2"/>
  <c r="N137" i="2" s="1"/>
  <c r="O32" i="2"/>
  <c r="O137" i="2" s="1"/>
  <c r="M33" i="2"/>
  <c r="N33" i="2"/>
  <c r="N138" i="2" s="1"/>
  <c r="O33" i="2"/>
  <c r="O138" i="2" s="1"/>
  <c r="M34" i="2"/>
  <c r="M139" i="2" s="1"/>
  <c r="N34" i="2"/>
  <c r="N139" i="2" s="1"/>
  <c r="O34" i="2"/>
  <c r="O139" i="2" s="1"/>
  <c r="M35" i="2"/>
  <c r="N35" i="2"/>
  <c r="O35" i="2"/>
  <c r="M36" i="2"/>
  <c r="N36" i="2"/>
  <c r="N144" i="2" s="1"/>
  <c r="O36" i="2"/>
  <c r="M37" i="2"/>
  <c r="N37" i="2"/>
  <c r="N145" i="2" s="1"/>
  <c r="O37" i="2"/>
  <c r="O145" i="2" s="1"/>
  <c r="M38" i="2"/>
  <c r="N38" i="2"/>
  <c r="O38" i="2"/>
  <c r="M39" i="2"/>
  <c r="N39" i="2"/>
  <c r="O39" i="2"/>
  <c r="M25" i="2"/>
  <c r="N25" i="2"/>
  <c r="N130" i="2" s="1"/>
  <c r="O25" i="2"/>
  <c r="O130" i="2" s="1"/>
  <c r="M26" i="2"/>
  <c r="N26" i="2"/>
  <c r="N131" i="2" s="1"/>
  <c r="O26" i="2"/>
  <c r="O131" i="2" s="1"/>
  <c r="M27" i="2"/>
  <c r="M132" i="2" s="1"/>
  <c r="N27" i="2"/>
  <c r="N132" i="2" s="1"/>
  <c r="O27" i="2"/>
  <c r="O132" i="2" s="1"/>
  <c r="M28" i="2"/>
  <c r="N28" i="2"/>
  <c r="N133" i="2" s="1"/>
  <c r="O28" i="2"/>
  <c r="O133" i="2" s="1"/>
  <c r="M29" i="2"/>
  <c r="N29" i="2"/>
  <c r="N134" i="2" s="1"/>
  <c r="O29" i="2"/>
  <c r="O134" i="2" s="1"/>
  <c r="M30" i="2"/>
  <c r="M135" i="2" s="1"/>
  <c r="N30" i="2"/>
  <c r="N135" i="2" s="1"/>
  <c r="O30" i="2"/>
  <c r="O135" i="2" s="1"/>
  <c r="I219" i="1"/>
  <c r="J219" i="1"/>
  <c r="K219" i="1"/>
  <c r="M213" i="1"/>
  <c r="M222" i="1" s="1"/>
  <c r="N213" i="1"/>
  <c r="N222" i="1" s="1"/>
  <c r="O213" i="1"/>
  <c r="O222" i="1" s="1"/>
  <c r="M214" i="1"/>
  <c r="N214" i="1"/>
  <c r="O214" i="1"/>
  <c r="M215" i="1"/>
  <c r="N215" i="1"/>
  <c r="O215" i="1"/>
  <c r="M216" i="1"/>
  <c r="N216" i="1"/>
  <c r="O216" i="1"/>
  <c r="M217" i="1"/>
  <c r="N217" i="1"/>
  <c r="O217" i="1"/>
  <c r="N194" i="1"/>
  <c r="N209" i="1" s="1"/>
  <c r="M194" i="1"/>
  <c r="M209" i="1" s="1"/>
  <c r="I192" i="1"/>
  <c r="H25" i="10" s="1"/>
  <c r="H190" i="1"/>
  <c r="M190" i="1"/>
  <c r="N190" i="1"/>
  <c r="O190" i="1"/>
  <c r="H191" i="1"/>
  <c r="M191" i="1"/>
  <c r="N191" i="1"/>
  <c r="O191" i="1"/>
  <c r="H189" i="1"/>
  <c r="H192" i="1" s="1"/>
  <c r="H149" i="1"/>
  <c r="M149" i="1"/>
  <c r="N149" i="1"/>
  <c r="O149" i="1"/>
  <c r="I146" i="1"/>
  <c r="J146" i="1"/>
  <c r="K146" i="1"/>
  <c r="H145" i="1"/>
  <c r="M145" i="1"/>
  <c r="N145" i="1"/>
  <c r="O145" i="1"/>
  <c r="I142" i="1"/>
  <c r="J142" i="1"/>
  <c r="K142" i="1"/>
  <c r="M90" i="1"/>
  <c r="N90" i="1"/>
  <c r="O90" i="1"/>
  <c r="N93" i="1"/>
  <c r="O93" i="1"/>
  <c r="M94" i="1"/>
  <c r="M223" i="1" s="1"/>
  <c r="N94" i="1"/>
  <c r="N223" i="1" s="1"/>
  <c r="O94" i="1"/>
  <c r="O223" i="1" s="1"/>
  <c r="M95" i="1"/>
  <c r="N95" i="1"/>
  <c r="O95" i="1"/>
  <c r="M96" i="1"/>
  <c r="N96" i="1"/>
  <c r="O96" i="1"/>
  <c r="M98" i="1"/>
  <c r="N98" i="1"/>
  <c r="O98" i="1"/>
  <c r="H99" i="1"/>
  <c r="M99" i="1"/>
  <c r="N99" i="1"/>
  <c r="O99" i="1"/>
  <c r="H102" i="1"/>
  <c r="M102" i="1"/>
  <c r="N102" i="1"/>
  <c r="O102" i="1"/>
  <c r="H103" i="1"/>
  <c r="M103" i="1"/>
  <c r="N103" i="1"/>
  <c r="O103" i="1"/>
  <c r="H104" i="1"/>
  <c r="M104" i="1"/>
  <c r="N104" i="1"/>
  <c r="O104" i="1"/>
  <c r="M106" i="1"/>
  <c r="N106" i="1"/>
  <c r="O106" i="1"/>
  <c r="H107" i="1"/>
  <c r="M107" i="1"/>
  <c r="N107" i="1"/>
  <c r="O107" i="1"/>
  <c r="M108" i="1"/>
  <c r="N108" i="1"/>
  <c r="O108" i="1"/>
  <c r="M110" i="1"/>
  <c r="N110" i="1"/>
  <c r="O110" i="1"/>
  <c r="H111" i="1"/>
  <c r="M111" i="1"/>
  <c r="N111" i="1"/>
  <c r="O111" i="1"/>
  <c r="H112" i="1"/>
  <c r="M112" i="1"/>
  <c r="N112" i="1"/>
  <c r="O112" i="1"/>
  <c r="H114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N124" i="1"/>
  <c r="O124" i="1"/>
  <c r="H126" i="1"/>
  <c r="M126" i="1"/>
  <c r="N126" i="1"/>
  <c r="O126" i="1"/>
  <c r="H127" i="1"/>
  <c r="M127" i="1"/>
  <c r="N127" i="1"/>
  <c r="O127" i="1"/>
  <c r="H128" i="1"/>
  <c r="M128" i="1"/>
  <c r="N128" i="1"/>
  <c r="N125" i="1" s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H139" i="1"/>
  <c r="M139" i="1"/>
  <c r="N139" i="1"/>
  <c r="O139" i="1"/>
  <c r="H140" i="1"/>
  <c r="M140" i="1"/>
  <c r="N140" i="1"/>
  <c r="O140" i="1"/>
  <c r="M62" i="1"/>
  <c r="N62" i="1"/>
  <c r="O62" i="1"/>
  <c r="M63" i="1"/>
  <c r="N63" i="1"/>
  <c r="O63" i="1"/>
  <c r="M66" i="1"/>
  <c r="N66" i="1"/>
  <c r="O66" i="1"/>
  <c r="M67" i="1"/>
  <c r="N67" i="1"/>
  <c r="O67" i="1"/>
  <c r="M68" i="1"/>
  <c r="N68" i="1"/>
  <c r="O68" i="1"/>
  <c r="M72" i="1"/>
  <c r="N72" i="1"/>
  <c r="O72" i="1"/>
  <c r="M73" i="1"/>
  <c r="N73" i="1"/>
  <c r="O73" i="1"/>
  <c r="M74" i="1"/>
  <c r="N74" i="1"/>
  <c r="O74" i="1"/>
  <c r="M77" i="1"/>
  <c r="N77" i="1"/>
  <c r="O77" i="1"/>
  <c r="M78" i="1"/>
  <c r="N78" i="1"/>
  <c r="O78" i="1"/>
  <c r="M79" i="1"/>
  <c r="N79" i="1"/>
  <c r="O79" i="1"/>
  <c r="M82" i="1"/>
  <c r="N82" i="1"/>
  <c r="O82" i="1"/>
  <c r="M83" i="1"/>
  <c r="N83" i="1"/>
  <c r="O83" i="1"/>
  <c r="M84" i="1"/>
  <c r="N84" i="1"/>
  <c r="O84" i="1"/>
  <c r="M86" i="1"/>
  <c r="N86" i="1"/>
  <c r="O86" i="1"/>
  <c r="N35" i="14" s="1"/>
  <c r="M46" i="1"/>
  <c r="N46" i="1"/>
  <c r="O46" i="1"/>
  <c r="M47" i="1"/>
  <c r="N47" i="1"/>
  <c r="O47" i="1"/>
  <c r="M48" i="1"/>
  <c r="N48" i="1"/>
  <c r="O48" i="1"/>
  <c r="M51" i="1"/>
  <c r="N51" i="1"/>
  <c r="O51" i="1"/>
  <c r="M52" i="1"/>
  <c r="N52" i="1"/>
  <c r="O52" i="1"/>
  <c r="M53" i="1"/>
  <c r="N53" i="1"/>
  <c r="O53" i="1"/>
  <c r="M56" i="1"/>
  <c r="N56" i="1"/>
  <c r="O56" i="1"/>
  <c r="M57" i="1"/>
  <c r="N57" i="1"/>
  <c r="O57" i="1"/>
  <c r="M58" i="1"/>
  <c r="N58" i="1"/>
  <c r="O58" i="1"/>
  <c r="M61" i="1"/>
  <c r="N61" i="1"/>
  <c r="O61" i="1"/>
  <c r="M29" i="1"/>
  <c r="N29" i="1"/>
  <c r="O29" i="1"/>
  <c r="M30" i="1"/>
  <c r="N30" i="1"/>
  <c r="O30" i="1"/>
  <c r="M31" i="1"/>
  <c r="N31" i="1"/>
  <c r="O31" i="1"/>
  <c r="M32" i="1"/>
  <c r="N32" i="1"/>
  <c r="O32" i="1"/>
  <c r="M35" i="1"/>
  <c r="N35" i="1"/>
  <c r="O35" i="1"/>
  <c r="M36" i="1"/>
  <c r="N36" i="1"/>
  <c r="O36" i="1"/>
  <c r="M37" i="1"/>
  <c r="N37" i="1"/>
  <c r="O37" i="1"/>
  <c r="M40" i="1"/>
  <c r="N40" i="1"/>
  <c r="O40" i="1"/>
  <c r="M41" i="1"/>
  <c r="N41" i="1"/>
  <c r="O41" i="1"/>
  <c r="M42" i="1"/>
  <c r="N42" i="1"/>
  <c r="O42" i="1"/>
  <c r="M43" i="1"/>
  <c r="N43" i="1"/>
  <c r="O43" i="1"/>
  <c r="N26" i="1"/>
  <c r="O26" i="1"/>
  <c r="D22" i="1"/>
  <c r="O22" i="1"/>
  <c r="N21" i="14" s="1"/>
  <c r="N22" i="1"/>
  <c r="M21" i="14" s="1"/>
  <c r="M22" i="1"/>
  <c r="L21" i="14" s="1"/>
  <c r="H22" i="1"/>
  <c r="I103" i="12"/>
  <c r="J103" i="12"/>
  <c r="K103" i="12"/>
  <c r="H100" i="12"/>
  <c r="M100" i="12"/>
  <c r="N100" i="12"/>
  <c r="H101" i="12"/>
  <c r="M101" i="12"/>
  <c r="N101" i="12"/>
  <c r="H102" i="12"/>
  <c r="M102" i="12"/>
  <c r="N102" i="12"/>
  <c r="N99" i="12"/>
  <c r="M99" i="12"/>
  <c r="H99" i="12"/>
  <c r="I97" i="12"/>
  <c r="J97" i="12"/>
  <c r="K97" i="12"/>
  <c r="H84" i="12"/>
  <c r="H85" i="12"/>
  <c r="H86" i="12"/>
  <c r="H87" i="12"/>
  <c r="H88" i="12"/>
  <c r="H89" i="12"/>
  <c r="H90" i="12"/>
  <c r="H91" i="12"/>
  <c r="H92" i="12"/>
  <c r="H93" i="12"/>
  <c r="H94" i="12"/>
  <c r="L94" i="12"/>
  <c r="H95" i="12"/>
  <c r="L95" i="12"/>
  <c r="H96" i="12"/>
  <c r="H83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H78" i="12"/>
  <c r="H79" i="12"/>
  <c r="H80" i="12"/>
  <c r="L80" i="12"/>
  <c r="H51" i="12"/>
  <c r="O46" i="12"/>
  <c r="N46" i="12"/>
  <c r="H46" i="12"/>
  <c r="H43" i="12"/>
  <c r="O43" i="12"/>
  <c r="I44" i="12"/>
  <c r="J44" i="12"/>
  <c r="K44" i="12"/>
  <c r="O42" i="12"/>
  <c r="H42" i="12"/>
  <c r="O41" i="12"/>
  <c r="H41" i="12"/>
  <c r="O40" i="12"/>
  <c r="H40" i="12"/>
  <c r="O39" i="12"/>
  <c r="L39" i="12" s="1"/>
  <c r="H39" i="12"/>
  <c r="O38" i="12"/>
  <c r="H38" i="12"/>
  <c r="O37" i="12"/>
  <c r="H37" i="12"/>
  <c r="O36" i="12"/>
  <c r="H36" i="12"/>
  <c r="O35" i="12"/>
  <c r="H35" i="12"/>
  <c r="O34" i="12"/>
  <c r="H34" i="12"/>
  <c r="O33" i="12"/>
  <c r="H33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3" i="12"/>
  <c r="H22" i="12"/>
  <c r="H20" i="12"/>
  <c r="I31" i="12"/>
  <c r="J31" i="12"/>
  <c r="K31" i="12"/>
  <c r="E223" i="1"/>
  <c r="F56" i="3"/>
  <c r="D17" i="3"/>
  <c r="D18" i="3"/>
  <c r="G92" i="1"/>
  <c r="G89" i="1" s="1"/>
  <c r="E35" i="14"/>
  <c r="F35" i="14"/>
  <c r="D43" i="7"/>
  <c r="D35" i="14"/>
  <c r="E21" i="14"/>
  <c r="F21" i="14"/>
  <c r="D21" i="14"/>
  <c r="F92" i="1"/>
  <c r="F89" i="1" s="1"/>
  <c r="D60" i="9"/>
  <c r="G59" i="9"/>
  <c r="F70" i="14" s="1"/>
  <c r="F59" i="9"/>
  <c r="E70" i="14" s="1"/>
  <c r="E59" i="9"/>
  <c r="D70" i="14" s="1"/>
  <c r="D58" i="9"/>
  <c r="G57" i="9"/>
  <c r="F68" i="14" s="1"/>
  <c r="F57" i="9"/>
  <c r="E68" i="14" s="1"/>
  <c r="E57" i="9"/>
  <c r="D56" i="9"/>
  <c r="G55" i="9"/>
  <c r="F66" i="14" s="1"/>
  <c r="F55" i="9"/>
  <c r="E66" i="14" s="1"/>
  <c r="E55" i="9"/>
  <c r="D66" i="14" s="1"/>
  <c r="D54" i="9"/>
  <c r="G53" i="9"/>
  <c r="F65" i="14" s="1"/>
  <c r="F53" i="9"/>
  <c r="E65" i="14" s="1"/>
  <c r="E53" i="9"/>
  <c r="D65" i="14" s="1"/>
  <c r="D52" i="9"/>
  <c r="G51" i="9"/>
  <c r="F62" i="14" s="1"/>
  <c r="F51" i="9"/>
  <c r="E62" i="14" s="1"/>
  <c r="E51" i="9"/>
  <c r="D50" i="9"/>
  <c r="G49" i="9"/>
  <c r="F49" i="9"/>
  <c r="E61" i="14" s="1"/>
  <c r="E49" i="9"/>
  <c r="D61" i="14" s="1"/>
  <c r="D48" i="9"/>
  <c r="G47" i="9"/>
  <c r="F58" i="14" s="1"/>
  <c r="F47" i="9"/>
  <c r="E58" i="14" s="1"/>
  <c r="E47" i="9"/>
  <c r="D46" i="9"/>
  <c r="G45" i="9"/>
  <c r="F45" i="9"/>
  <c r="E57" i="14" s="1"/>
  <c r="E45" i="9"/>
  <c r="D57" i="14" s="1"/>
  <c r="D44" i="9"/>
  <c r="G43" i="9"/>
  <c r="F43" i="9"/>
  <c r="E55" i="14" s="1"/>
  <c r="E43" i="9"/>
  <c r="D55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34" i="14" s="1"/>
  <c r="F18" i="9"/>
  <c r="E34" i="14" s="1"/>
  <c r="E18" i="9"/>
  <c r="D34" i="14" s="1"/>
  <c r="D17" i="9"/>
  <c r="G16" i="9"/>
  <c r="D16" i="9" s="1"/>
  <c r="F16" i="9"/>
  <c r="D15" i="9"/>
  <c r="D29" i="8"/>
  <c r="D30" i="8" s="1"/>
  <c r="D23" i="8"/>
  <c r="D24" i="8" s="1"/>
  <c r="E22" i="6"/>
  <c r="F22" i="6"/>
  <c r="G22" i="6"/>
  <c r="E19" i="6"/>
  <c r="F19" i="6"/>
  <c r="G19" i="6"/>
  <c r="D21" i="6"/>
  <c r="D22" i="6" s="1"/>
  <c r="D18" i="6"/>
  <c r="D19" i="6" s="1"/>
  <c r="D46" i="2"/>
  <c r="F142" i="2"/>
  <c r="G142" i="2"/>
  <c r="E142" i="2"/>
  <c r="G143" i="2"/>
  <c r="F143" i="2"/>
  <c r="E143" i="2"/>
  <c r="F148" i="2"/>
  <c r="E148" i="2"/>
  <c r="E129" i="2"/>
  <c r="F147" i="2"/>
  <c r="G147" i="2"/>
  <c r="E147" i="2"/>
  <c r="F146" i="2"/>
  <c r="G146" i="2"/>
  <c r="E146" i="2"/>
  <c r="F145" i="2"/>
  <c r="G145" i="2"/>
  <c r="E145" i="2"/>
  <c r="F144" i="2"/>
  <c r="G144" i="2"/>
  <c r="E144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22" i="2"/>
  <c r="E118" i="2"/>
  <c r="E126" i="2" s="1"/>
  <c r="D27" i="10" s="1"/>
  <c r="F118" i="2"/>
  <c r="F126" i="2" s="1"/>
  <c r="G118" i="2"/>
  <c r="G126" i="2" s="1"/>
  <c r="E116" i="2"/>
  <c r="E86" i="2"/>
  <c r="E90" i="2" s="1"/>
  <c r="F86" i="2"/>
  <c r="F90" i="2" s="1"/>
  <c r="G86" i="2"/>
  <c r="G90" i="2" s="1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G92" i="2"/>
  <c r="D92" i="2" s="1"/>
  <c r="F92" i="2"/>
  <c r="G114" i="2"/>
  <c r="G112" i="2"/>
  <c r="G108" i="2"/>
  <c r="G110" i="2"/>
  <c r="D110" i="2" s="1"/>
  <c r="G106" i="2"/>
  <c r="G102" i="2"/>
  <c r="D102" i="2" s="1"/>
  <c r="G104" i="2"/>
  <c r="D104" i="2" s="1"/>
  <c r="G100" i="2"/>
  <c r="G98" i="2"/>
  <c r="D98" i="2" s="1"/>
  <c r="G96" i="2"/>
  <c r="G94" i="2"/>
  <c r="D47" i="2"/>
  <c r="D45" i="2"/>
  <c r="D79" i="2"/>
  <c r="D78" i="2"/>
  <c r="D77" i="2"/>
  <c r="D75" i="2"/>
  <c r="D74" i="2"/>
  <c r="D73" i="2"/>
  <c r="D71" i="2"/>
  <c r="D70" i="2"/>
  <c r="D69" i="2"/>
  <c r="D67" i="2"/>
  <c r="D66" i="2"/>
  <c r="D64" i="2" s="1"/>
  <c r="D65" i="2"/>
  <c r="D63" i="2"/>
  <c r="D62" i="2"/>
  <c r="D61" i="2"/>
  <c r="D59" i="2"/>
  <c r="D58" i="2"/>
  <c r="D57" i="2"/>
  <c r="D55" i="2"/>
  <c r="D54" i="2"/>
  <c r="D53" i="2"/>
  <c r="D51" i="2"/>
  <c r="D50" i="2"/>
  <c r="D49" i="2"/>
  <c r="D124" i="2"/>
  <c r="D123" i="2"/>
  <c r="D122" i="2"/>
  <c r="D121" i="2"/>
  <c r="D120" i="2"/>
  <c r="D89" i="2"/>
  <c r="D88" i="2"/>
  <c r="D87" i="2"/>
  <c r="D82" i="2"/>
  <c r="G80" i="2"/>
  <c r="D43" i="2"/>
  <c r="D42" i="2"/>
  <c r="D41" i="2"/>
  <c r="D25" i="2"/>
  <c r="D32" i="8"/>
  <c r="G30" i="8"/>
  <c r="F30" i="8"/>
  <c r="E30" i="8"/>
  <c r="G24" i="8"/>
  <c r="E24" i="8"/>
  <c r="F24" i="8"/>
  <c r="D20" i="8"/>
  <c r="D18" i="8" s="1"/>
  <c r="D19" i="8"/>
  <c r="D34" i="12"/>
  <c r="D35" i="12"/>
  <c r="D36" i="12"/>
  <c r="D37" i="12"/>
  <c r="D38" i="12"/>
  <c r="D39" i="12"/>
  <c r="D40" i="12"/>
  <c r="D41" i="12"/>
  <c r="D42" i="12"/>
  <c r="D43" i="12"/>
  <c r="D52" i="12"/>
  <c r="D53" i="12"/>
  <c r="D54" i="12"/>
  <c r="D55" i="12"/>
  <c r="D56" i="12"/>
  <c r="D58" i="12"/>
  <c r="D62" i="12"/>
  <c r="D63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102" i="12"/>
  <c r="D101" i="12"/>
  <c r="D100" i="12"/>
  <c r="D99" i="12"/>
  <c r="D83" i="12"/>
  <c r="D51" i="12"/>
  <c r="D46" i="12"/>
  <c r="D33" i="12"/>
  <c r="D21" i="12"/>
  <c r="D22" i="12"/>
  <c r="D23" i="12"/>
  <c r="D24" i="12"/>
  <c r="D26" i="12"/>
  <c r="D27" i="12"/>
  <c r="D28" i="12"/>
  <c r="D29" i="12"/>
  <c r="D30" i="12"/>
  <c r="D20" i="12"/>
  <c r="G103" i="12"/>
  <c r="F103" i="12"/>
  <c r="E103" i="12"/>
  <c r="G97" i="12"/>
  <c r="F97" i="12"/>
  <c r="E97" i="12"/>
  <c r="G44" i="12"/>
  <c r="F44" i="12"/>
  <c r="E44" i="12"/>
  <c r="G31" i="12"/>
  <c r="F31" i="12"/>
  <c r="E31" i="12"/>
  <c r="F103" i="7"/>
  <c r="G103" i="7"/>
  <c r="D46" i="7"/>
  <c r="E44" i="7"/>
  <c r="F44" i="7"/>
  <c r="E31" i="7"/>
  <c r="F31" i="7"/>
  <c r="G31" i="7"/>
  <c r="D37" i="7"/>
  <c r="D34" i="7"/>
  <c r="D35" i="7"/>
  <c r="D36" i="7"/>
  <c r="D38" i="7"/>
  <c r="D39" i="7"/>
  <c r="D40" i="7"/>
  <c r="D41" i="7"/>
  <c r="D42" i="7"/>
  <c r="D33" i="7"/>
  <c r="D21" i="7"/>
  <c r="D22" i="7"/>
  <c r="D23" i="7"/>
  <c r="D24" i="7"/>
  <c r="D26" i="7"/>
  <c r="D27" i="7"/>
  <c r="D28" i="7"/>
  <c r="D29" i="7"/>
  <c r="D30" i="7"/>
  <c r="D20" i="7"/>
  <c r="D102" i="7"/>
  <c r="D101" i="7"/>
  <c r="D100" i="7"/>
  <c r="D99" i="7"/>
  <c r="G97" i="7"/>
  <c r="F97" i="7"/>
  <c r="E97" i="7"/>
  <c r="D96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3" i="7"/>
  <c r="D62" i="7"/>
  <c r="D58" i="7"/>
  <c r="D56" i="7"/>
  <c r="D55" i="7"/>
  <c r="D54" i="7"/>
  <c r="D81" i="7" s="1"/>
  <c r="D53" i="7"/>
  <c r="D52" i="7"/>
  <c r="D51" i="7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E219" i="1"/>
  <c r="F219" i="1"/>
  <c r="G219" i="1"/>
  <c r="E142" i="1"/>
  <c r="F142" i="1"/>
  <c r="G142" i="1"/>
  <c r="D222" i="1" s="1"/>
  <c r="D217" i="1"/>
  <c r="D216" i="1"/>
  <c r="D215" i="1"/>
  <c r="D214" i="1"/>
  <c r="D213" i="1"/>
  <c r="D219" i="1" s="1"/>
  <c r="D212" i="1"/>
  <c r="D194" i="1"/>
  <c r="D209" i="1" s="1"/>
  <c r="D191" i="1"/>
  <c r="D190" i="1"/>
  <c r="D149" i="1"/>
  <c r="D145" i="1"/>
  <c r="D140" i="1"/>
  <c r="D139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12" i="1"/>
  <c r="D111" i="1"/>
  <c r="D110" i="1"/>
  <c r="D104" i="1"/>
  <c r="D103" i="1"/>
  <c r="D102" i="1"/>
  <c r="D99" i="1"/>
  <c r="D98" i="1"/>
  <c r="D96" i="1"/>
  <c r="D95" i="1"/>
  <c r="D94" i="1"/>
  <c r="D142" i="1" s="1"/>
  <c r="D93" i="1"/>
  <c r="D90" i="1"/>
  <c r="F189" i="1"/>
  <c r="F192" i="1" s="1"/>
  <c r="E148" i="1"/>
  <c r="E187" i="1" s="1"/>
  <c r="F148" i="1"/>
  <c r="F187" i="1" s="1"/>
  <c r="G148" i="1"/>
  <c r="G187" i="1" s="1"/>
  <c r="E146" i="1"/>
  <c r="F146" i="1"/>
  <c r="G146" i="1"/>
  <c r="E133" i="1"/>
  <c r="F133" i="1"/>
  <c r="G133" i="1"/>
  <c r="E129" i="1"/>
  <c r="F129" i="1"/>
  <c r="G129" i="1"/>
  <c r="E125" i="1"/>
  <c r="F125" i="1"/>
  <c r="G125" i="1"/>
  <c r="E121" i="1"/>
  <c r="E117" i="1"/>
  <c r="E113" i="1"/>
  <c r="E109" i="1"/>
  <c r="E101" i="1"/>
  <c r="E97" i="1"/>
  <c r="F97" i="1"/>
  <c r="E81" i="1"/>
  <c r="F81" i="1"/>
  <c r="E76" i="1"/>
  <c r="F76" i="1"/>
  <c r="E71" i="1"/>
  <c r="F71" i="1"/>
  <c r="E65" i="1"/>
  <c r="F65" i="1"/>
  <c r="E60" i="1"/>
  <c r="F60" i="1"/>
  <c r="E55" i="1"/>
  <c r="F55" i="1"/>
  <c r="E50" i="1"/>
  <c r="F50" i="1"/>
  <c r="G50" i="1"/>
  <c r="E39" i="1"/>
  <c r="F39" i="1"/>
  <c r="E34" i="1"/>
  <c r="F34" i="1"/>
  <c r="E28" i="1"/>
  <c r="F28" i="1"/>
  <c r="D24" i="2"/>
  <c r="D108" i="2"/>
  <c r="K142" i="2"/>
  <c r="H142" i="2" s="1"/>
  <c r="M143" i="2"/>
  <c r="N46" i="7"/>
  <c r="N85" i="1"/>
  <c r="M34" i="14" s="1"/>
  <c r="O194" i="1"/>
  <c r="O209" i="1" s="1"/>
  <c r="H194" i="1"/>
  <c r="H209" i="1" s="1"/>
  <c r="O85" i="1"/>
  <c r="M85" i="1"/>
  <c r="M124" i="1"/>
  <c r="H124" i="1"/>
  <c r="I121" i="1"/>
  <c r="H29" i="14" s="1"/>
  <c r="M46" i="7"/>
  <c r="H46" i="7"/>
  <c r="J26" i="10"/>
  <c r="I26" i="10"/>
  <c r="H26" i="10"/>
  <c r="O76" i="2"/>
  <c r="H143" i="2"/>
  <c r="N141" i="2"/>
  <c r="J148" i="1"/>
  <c r="L21" i="6"/>
  <c r="O141" i="2"/>
  <c r="L92" i="2"/>
  <c r="D80" i="2"/>
  <c r="M86" i="2"/>
  <c r="O98" i="2"/>
  <c r="L98" i="2" s="1"/>
  <c r="M67" i="2"/>
  <c r="H64" i="2"/>
  <c r="F45" i="14"/>
  <c r="N229" i="4"/>
  <c r="M80" i="14" s="1"/>
  <c r="M31" i="12"/>
  <c r="O88" i="4"/>
  <c r="N37" i="14" s="1"/>
  <c r="F46" i="14"/>
  <c r="N161" i="4"/>
  <c r="N157" i="4"/>
  <c r="O113" i="4"/>
  <c r="O229" i="4"/>
  <c r="N80" i="14" s="1"/>
  <c r="M97" i="4"/>
  <c r="M102" i="4"/>
  <c r="M248" i="4"/>
  <c r="D85" i="14"/>
  <c r="E45" i="14"/>
  <c r="N93" i="4"/>
  <c r="E27" i="10" l="1"/>
  <c r="H82" i="2"/>
  <c r="J35" i="14"/>
  <c r="G35" i="14" s="1"/>
  <c r="E99" i="11"/>
  <c r="E78" i="11" s="1"/>
  <c r="N260" i="4"/>
  <c r="O260" i="4"/>
  <c r="M260" i="4"/>
  <c r="J27" i="10"/>
  <c r="G27" i="10" s="1"/>
  <c r="O81" i="7"/>
  <c r="N81" i="7"/>
  <c r="E34" i="11"/>
  <c r="H81" i="7"/>
  <c r="M81" i="7"/>
  <c r="H81" i="12"/>
  <c r="D81" i="12"/>
  <c r="L232" i="4"/>
  <c r="L195" i="4"/>
  <c r="L199" i="4"/>
  <c r="L203" i="4"/>
  <c r="L211" i="4"/>
  <c r="M73" i="14"/>
  <c r="L23" i="7"/>
  <c r="E70" i="9"/>
  <c r="F22" i="14"/>
  <c r="F70" i="9"/>
  <c r="H73" i="9"/>
  <c r="K70" i="9"/>
  <c r="J70" i="9"/>
  <c r="L34" i="14"/>
  <c r="I70" i="9"/>
  <c r="D73" i="9"/>
  <c r="G70" i="9"/>
  <c r="H74" i="9"/>
  <c r="K37" i="8"/>
  <c r="J25" i="10"/>
  <c r="G25" i="10" s="1"/>
  <c r="L75" i="4"/>
  <c r="L35" i="4"/>
  <c r="O34" i="4"/>
  <c r="L43" i="4"/>
  <c r="L48" i="4"/>
  <c r="L53" i="4"/>
  <c r="L59" i="4"/>
  <c r="O58" i="4"/>
  <c r="L64" i="4"/>
  <c r="L69" i="4"/>
  <c r="G34" i="14"/>
  <c r="G70" i="14"/>
  <c r="M67" i="14"/>
  <c r="L50" i="14"/>
  <c r="L49" i="14"/>
  <c r="L47" i="14"/>
  <c r="N56" i="14"/>
  <c r="L90" i="4"/>
  <c r="L98" i="4"/>
  <c r="L104" i="4"/>
  <c r="L165" i="4"/>
  <c r="L129" i="4"/>
  <c r="L135" i="4"/>
  <c r="N44" i="14"/>
  <c r="G55" i="14"/>
  <c r="G62" i="14"/>
  <c r="L29" i="4"/>
  <c r="L36" i="4"/>
  <c r="L44" i="4"/>
  <c r="L49" i="4"/>
  <c r="L60" i="4"/>
  <c r="L65" i="4"/>
  <c r="L27" i="4"/>
  <c r="G57" i="14"/>
  <c r="G65" i="14"/>
  <c r="E30" i="9"/>
  <c r="J30" i="9"/>
  <c r="F30" i="9"/>
  <c r="H16" i="9"/>
  <c r="H23" i="9"/>
  <c r="I30" i="9"/>
  <c r="G30" i="9"/>
  <c r="H22" i="9"/>
  <c r="H72" i="9" s="1"/>
  <c r="H14" i="9"/>
  <c r="G61" i="14"/>
  <c r="G68" i="14"/>
  <c r="E25" i="9"/>
  <c r="D22" i="14" s="1"/>
  <c r="N34" i="14"/>
  <c r="F25" i="9"/>
  <c r="E22" i="14" s="1"/>
  <c r="N32" i="9"/>
  <c r="Q21" i="9"/>
  <c r="M61" i="14"/>
  <c r="M58" i="14"/>
  <c r="K30" i="9"/>
  <c r="G58" i="14"/>
  <c r="G66" i="14"/>
  <c r="M39" i="14"/>
  <c r="M41" i="14"/>
  <c r="N50" i="14"/>
  <c r="N49" i="14"/>
  <c r="N47" i="14"/>
  <c r="L99" i="4"/>
  <c r="L103" i="4"/>
  <c r="L120" i="4"/>
  <c r="L56" i="14"/>
  <c r="L41" i="14"/>
  <c r="K41" i="14" s="1"/>
  <c r="N68" i="14"/>
  <c r="M50" i="14"/>
  <c r="M49" i="14"/>
  <c r="M47" i="14"/>
  <c r="L169" i="4"/>
  <c r="F25" i="14"/>
  <c r="D28" i="1"/>
  <c r="D39" i="1"/>
  <c r="H50" i="1"/>
  <c r="L85" i="14"/>
  <c r="D60" i="1"/>
  <c r="H25" i="14"/>
  <c r="H39" i="1"/>
  <c r="D65" i="1"/>
  <c r="D76" i="1"/>
  <c r="D34" i="1"/>
  <c r="H28" i="1"/>
  <c r="H34" i="1"/>
  <c r="D55" i="1"/>
  <c r="D50" i="1"/>
  <c r="D71" i="1"/>
  <c r="D81" i="1"/>
  <c r="H55" i="1"/>
  <c r="H71" i="1"/>
  <c r="H76" i="1"/>
  <c r="H81" i="1"/>
  <c r="F27" i="14"/>
  <c r="F23" i="14"/>
  <c r="H28" i="14"/>
  <c r="H31" i="14"/>
  <c r="J25" i="14"/>
  <c r="I33" i="14"/>
  <c r="D25" i="14"/>
  <c r="E28" i="14"/>
  <c r="D29" i="14"/>
  <c r="E32" i="14"/>
  <c r="L82" i="14"/>
  <c r="L71" i="14"/>
  <c r="I25" i="14"/>
  <c r="H30" i="14"/>
  <c r="H33" i="14"/>
  <c r="N75" i="14"/>
  <c r="J24" i="14"/>
  <c r="G26" i="10"/>
  <c r="E23" i="14"/>
  <c r="J23" i="14"/>
  <c r="I24" i="14"/>
  <c r="F28" i="14"/>
  <c r="F30" i="14"/>
  <c r="M75" i="14"/>
  <c r="M83" i="14"/>
  <c r="C52" i="14"/>
  <c r="E24" i="14"/>
  <c r="D24" i="14"/>
  <c r="D28" i="14"/>
  <c r="D32" i="14"/>
  <c r="M77" i="14"/>
  <c r="G29" i="14"/>
  <c r="E25" i="14"/>
  <c r="D26" i="14"/>
  <c r="E29" i="14"/>
  <c r="D30" i="14"/>
  <c r="M82" i="14"/>
  <c r="M70" i="14"/>
  <c r="M66" i="14"/>
  <c r="M65" i="14"/>
  <c r="M62" i="14"/>
  <c r="M59" i="14"/>
  <c r="M57" i="14"/>
  <c r="M55" i="14"/>
  <c r="M54" i="14"/>
  <c r="L48" i="14"/>
  <c r="G26" i="14"/>
  <c r="H23" i="14"/>
  <c r="I28" i="14"/>
  <c r="I30" i="14"/>
  <c r="I31" i="14"/>
  <c r="I32" i="14"/>
  <c r="F29" i="14"/>
  <c r="N81" i="14"/>
  <c r="M53" i="14"/>
  <c r="K84" i="14"/>
  <c r="L70" i="14"/>
  <c r="H32" i="14"/>
  <c r="N77" i="14"/>
  <c r="M81" i="14"/>
  <c r="L83" i="14"/>
  <c r="E27" i="14"/>
  <c r="E31" i="14"/>
  <c r="M38" i="14"/>
  <c r="F31" i="14"/>
  <c r="F32" i="14"/>
  <c r="N78" i="14"/>
  <c r="H24" i="14"/>
  <c r="D23" i="14"/>
  <c r="E26" i="14"/>
  <c r="D27" i="14"/>
  <c r="E30" i="14"/>
  <c r="D31" i="14"/>
  <c r="K21" i="14"/>
  <c r="N70" i="14"/>
  <c r="I23" i="14"/>
  <c r="F24" i="14"/>
  <c r="J28" i="14"/>
  <c r="J30" i="14"/>
  <c r="J31" i="14"/>
  <c r="J32" i="14"/>
  <c r="J33" i="14"/>
  <c r="N53" i="14"/>
  <c r="L251" i="4"/>
  <c r="L183" i="4"/>
  <c r="L216" i="4"/>
  <c r="L217" i="4"/>
  <c r="L77" i="14"/>
  <c r="N82" i="14"/>
  <c r="L191" i="4"/>
  <c r="L196" i="4"/>
  <c r="L200" i="4"/>
  <c r="L204" i="4"/>
  <c r="L207" i="4"/>
  <c r="L212" i="4"/>
  <c r="L215" i="4"/>
  <c r="L220" i="4"/>
  <c r="L224" i="4"/>
  <c r="L177" i="4"/>
  <c r="L179" i="4" s="1"/>
  <c r="M68" i="14"/>
  <c r="N43" i="14"/>
  <c r="N38" i="14"/>
  <c r="L69" i="14"/>
  <c r="L68" i="14"/>
  <c r="L66" i="14"/>
  <c r="L64" i="14"/>
  <c r="L63" i="14"/>
  <c r="L62" i="14"/>
  <c r="L61" i="14"/>
  <c r="L60" i="14"/>
  <c r="L59" i="14"/>
  <c r="L58" i="14"/>
  <c r="L57" i="14"/>
  <c r="L54" i="14"/>
  <c r="L52" i="14"/>
  <c r="L51" i="14"/>
  <c r="N46" i="14"/>
  <c r="L115" i="4"/>
  <c r="L116" i="4"/>
  <c r="L163" i="4"/>
  <c r="L43" i="14"/>
  <c r="L42" i="14"/>
  <c r="L40" i="14"/>
  <c r="L38" i="14"/>
  <c r="N69" i="14"/>
  <c r="N66" i="14"/>
  <c r="N65" i="14"/>
  <c r="N64" i="14"/>
  <c r="N63" i="14"/>
  <c r="N61" i="14"/>
  <c r="N60" i="14"/>
  <c r="N59" i="14"/>
  <c r="N58" i="14"/>
  <c r="N57" i="14"/>
  <c r="N54" i="14"/>
  <c r="N52" i="14"/>
  <c r="N51" i="14"/>
  <c r="L100" i="4"/>
  <c r="L111" i="4"/>
  <c r="L119" i="4"/>
  <c r="M56" i="14"/>
  <c r="O46" i="4"/>
  <c r="N50" i="4"/>
  <c r="O62" i="4"/>
  <c r="N90" i="2"/>
  <c r="M90" i="2"/>
  <c r="L80" i="2"/>
  <c r="N68" i="2"/>
  <c r="D68" i="2"/>
  <c r="D40" i="2"/>
  <c r="N142" i="2"/>
  <c r="M35" i="14"/>
  <c r="M142" i="2"/>
  <c r="L142" i="2" s="1"/>
  <c r="L35" i="14"/>
  <c r="K35" i="14" s="1"/>
  <c r="O16" i="3"/>
  <c r="D16" i="3"/>
  <c r="D56" i="3" s="1"/>
  <c r="H16" i="3"/>
  <c r="H56" i="3" s="1"/>
  <c r="L17" i="3"/>
  <c r="L29" i="3"/>
  <c r="L32" i="3"/>
  <c r="L35" i="3"/>
  <c r="L53" i="14"/>
  <c r="N43" i="9"/>
  <c r="N63" i="9"/>
  <c r="N61" i="9" s="1"/>
  <c r="M43" i="9"/>
  <c r="L55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18" i="8"/>
  <c r="O21" i="8" s="1"/>
  <c r="M18" i="8"/>
  <c r="G38" i="9"/>
  <c r="F23" i="10" s="1"/>
  <c r="L58" i="9"/>
  <c r="L57" i="9" s="1"/>
  <c r="L19" i="9"/>
  <c r="L18" i="9" s="1"/>
  <c r="O38" i="9"/>
  <c r="N35" i="9"/>
  <c r="E38" i="9"/>
  <c r="D23" i="10" s="1"/>
  <c r="M35" i="9"/>
  <c r="D40" i="9"/>
  <c r="L100" i="7"/>
  <c r="O44" i="7"/>
  <c r="L36" i="7"/>
  <c r="L37" i="7"/>
  <c r="L39" i="7"/>
  <c r="Q28" i="7" s="1"/>
  <c r="L42" i="7"/>
  <c r="L43" i="7"/>
  <c r="L89" i="7"/>
  <c r="L84" i="7"/>
  <c r="L62" i="7"/>
  <c r="L35" i="7"/>
  <c r="L30" i="7"/>
  <c r="L27" i="7"/>
  <c r="L102" i="12"/>
  <c r="L101" i="12"/>
  <c r="D53" i="9"/>
  <c r="L52" i="9"/>
  <c r="L51" i="9" s="1"/>
  <c r="L36" i="9"/>
  <c r="O35" i="9"/>
  <c r="D18" i="9"/>
  <c r="L60" i="9"/>
  <c r="L59" i="9" s="1"/>
  <c r="O51" i="9"/>
  <c r="N62" i="14" s="1"/>
  <c r="L17" i="9"/>
  <c r="L56" i="9"/>
  <c r="L55" i="9" s="1"/>
  <c r="D55" i="9"/>
  <c r="L46" i="9"/>
  <c r="L45" i="9" s="1"/>
  <c r="L48" i="9"/>
  <c r="L47" i="9" s="1"/>
  <c r="F38" i="9"/>
  <c r="E23" i="10" s="1"/>
  <c r="N92" i="1"/>
  <c r="N89" i="1" s="1"/>
  <c r="O92" i="1"/>
  <c r="O89" i="1" s="1"/>
  <c r="L32" i="8"/>
  <c r="N33" i="8"/>
  <c r="N37" i="8" s="1"/>
  <c r="M21" i="8"/>
  <c r="L20" i="8"/>
  <c r="Q21" i="8" s="1"/>
  <c r="D33" i="8"/>
  <c r="O33" i="8"/>
  <c r="O103" i="7"/>
  <c r="L94" i="7"/>
  <c r="L92" i="7"/>
  <c r="L91" i="7"/>
  <c r="L90" i="7"/>
  <c r="L88" i="7"/>
  <c r="Q30" i="7" s="1"/>
  <c r="L85" i="7"/>
  <c r="O97" i="7"/>
  <c r="L77" i="7"/>
  <c r="L76" i="7"/>
  <c r="L72" i="7"/>
  <c r="L58" i="7"/>
  <c r="L59" i="7"/>
  <c r="L20" i="7"/>
  <c r="L102" i="7"/>
  <c r="L101" i="7"/>
  <c r="L96" i="7"/>
  <c r="L93" i="7"/>
  <c r="L68" i="7"/>
  <c r="L67" i="7"/>
  <c r="L66" i="7"/>
  <c r="L65" i="7"/>
  <c r="L63" i="7"/>
  <c r="L56" i="7"/>
  <c r="L55" i="7"/>
  <c r="L54" i="7"/>
  <c r="L52" i="7"/>
  <c r="L51" i="7"/>
  <c r="L22" i="7"/>
  <c r="L18" i="6"/>
  <c r="L19" i="6" s="1"/>
  <c r="F23" i="6"/>
  <c r="M258" i="4"/>
  <c r="L76" i="4"/>
  <c r="L258" i="4" s="1"/>
  <c r="L79" i="4"/>
  <c r="O50" i="4"/>
  <c r="L242" i="4"/>
  <c r="L33" i="4"/>
  <c r="L41" i="4"/>
  <c r="L47" i="4"/>
  <c r="L52" i="4"/>
  <c r="L57" i="4"/>
  <c r="L63" i="4"/>
  <c r="L68" i="4"/>
  <c r="L86" i="4"/>
  <c r="L96" i="4"/>
  <c r="L95" i="4"/>
  <c r="L109" i="4"/>
  <c r="L112" i="4"/>
  <c r="L114" i="4"/>
  <c r="L161" i="4"/>
  <c r="L159" i="4"/>
  <c r="L187" i="4"/>
  <c r="L219" i="4"/>
  <c r="L223" i="4"/>
  <c r="L228" i="4"/>
  <c r="L231" i="4"/>
  <c r="L236" i="4"/>
  <c r="L237" i="4"/>
  <c r="L250" i="4"/>
  <c r="M30" i="4"/>
  <c r="L31" i="4"/>
  <c r="M38" i="4"/>
  <c r="L39" i="4"/>
  <c r="M54" i="4"/>
  <c r="L55" i="4"/>
  <c r="N38" i="4"/>
  <c r="M50" i="4"/>
  <c r="L22" i="4"/>
  <c r="L28" i="4"/>
  <c r="L32" i="4"/>
  <c r="L37" i="4"/>
  <c r="L74" i="4"/>
  <c r="L40" i="4"/>
  <c r="L45" i="4"/>
  <c r="L51" i="4"/>
  <c r="L56" i="4"/>
  <c r="L61" i="4"/>
  <c r="L67" i="4"/>
  <c r="L87" i="4"/>
  <c r="L256" i="4" s="1"/>
  <c r="L91" i="4"/>
  <c r="L105" i="4"/>
  <c r="L108" i="4"/>
  <c r="L121" i="4"/>
  <c r="L123" i="4"/>
  <c r="L125" i="4"/>
  <c r="L127" i="4"/>
  <c r="L131" i="4"/>
  <c r="L133" i="4"/>
  <c r="L137" i="4"/>
  <c r="L139" i="4"/>
  <c r="L141" i="4"/>
  <c r="L143" i="4"/>
  <c r="L145" i="4"/>
  <c r="L147" i="4"/>
  <c r="L149" i="4"/>
  <c r="L151" i="4"/>
  <c r="L153" i="4"/>
  <c r="L155" i="4"/>
  <c r="L164" i="4"/>
  <c r="L160" i="4"/>
  <c r="L188" i="4"/>
  <c r="L192" i="4"/>
  <c r="L208" i="4"/>
  <c r="L227" i="4"/>
  <c r="L235" i="4"/>
  <c r="L243" i="4"/>
  <c r="M34" i="4"/>
  <c r="L34" i="4" s="1"/>
  <c r="O30" i="4"/>
  <c r="N34" i="4"/>
  <c r="O38" i="4"/>
  <c r="N42" i="4"/>
  <c r="M46" i="4"/>
  <c r="O54" i="4"/>
  <c r="M62" i="4"/>
  <c r="N30" i="4"/>
  <c r="O42" i="4"/>
  <c r="N46" i="4"/>
  <c r="N62" i="4"/>
  <c r="M201" i="4"/>
  <c r="L73" i="14" s="1"/>
  <c r="N113" i="4"/>
  <c r="M46" i="14" s="1"/>
  <c r="O110" i="4"/>
  <c r="N45" i="14" s="1"/>
  <c r="M205" i="4"/>
  <c r="L74" i="14" s="1"/>
  <c r="M221" i="4"/>
  <c r="M88" i="4"/>
  <c r="C73" i="14"/>
  <c r="M93" i="4"/>
  <c r="N107" i="4"/>
  <c r="M44" i="14" s="1"/>
  <c r="N189" i="4"/>
  <c r="N205" i="4"/>
  <c r="M74" i="14" s="1"/>
  <c r="L55" i="3"/>
  <c r="L54" i="3"/>
  <c r="L51" i="3"/>
  <c r="L50" i="3"/>
  <c r="L49" i="3"/>
  <c r="L36" i="3"/>
  <c r="L34" i="3"/>
  <c r="L33" i="3"/>
  <c r="L22" i="3"/>
  <c r="L21" i="3"/>
  <c r="L20" i="3"/>
  <c r="L27" i="3"/>
  <c r="M144" i="2"/>
  <c r="M68" i="2"/>
  <c r="M64" i="2"/>
  <c r="D60" i="2"/>
  <c r="N48" i="2"/>
  <c r="O44" i="2"/>
  <c r="N40" i="2"/>
  <c r="L25" i="2"/>
  <c r="L35" i="2"/>
  <c r="M130" i="2"/>
  <c r="L130" i="2" s="1"/>
  <c r="D139" i="2"/>
  <c r="D129" i="2"/>
  <c r="D145" i="2"/>
  <c r="L139" i="2"/>
  <c r="L129" i="2"/>
  <c r="L82" i="2"/>
  <c r="R24" i="2" s="1"/>
  <c r="M40" i="2"/>
  <c r="L34" i="2"/>
  <c r="L26" i="2"/>
  <c r="L36" i="2"/>
  <c r="L32" i="2"/>
  <c r="L136" i="2"/>
  <c r="L43" i="2"/>
  <c r="O48" i="2"/>
  <c r="L62" i="2"/>
  <c r="H139" i="2"/>
  <c r="H135" i="2"/>
  <c r="L137" i="2"/>
  <c r="O60" i="2"/>
  <c r="K116" i="2"/>
  <c r="L67" i="2"/>
  <c r="O104" i="2"/>
  <c r="L104" i="2" s="1"/>
  <c r="L141" i="2"/>
  <c r="L135" i="2"/>
  <c r="D72" i="2"/>
  <c r="G116" i="2"/>
  <c r="D134" i="2"/>
  <c r="L30" i="2"/>
  <c r="K148" i="2"/>
  <c r="L31" i="2"/>
  <c r="M131" i="2"/>
  <c r="L131" i="2" s="1"/>
  <c r="L27" i="2"/>
  <c r="O102" i="2"/>
  <c r="L102" i="2" s="1"/>
  <c r="L37" i="2"/>
  <c r="H129" i="2"/>
  <c r="L123" i="2"/>
  <c r="K90" i="2"/>
  <c r="O40" i="2"/>
  <c r="D76" i="2"/>
  <c r="O94" i="2"/>
  <c r="L94" i="2" s="1"/>
  <c r="O108" i="2"/>
  <c r="L108" i="2" s="1"/>
  <c r="D131" i="2"/>
  <c r="D135" i="2"/>
  <c r="D147" i="2"/>
  <c r="H44" i="2"/>
  <c r="N76" i="2"/>
  <c r="H86" i="2"/>
  <c r="H90" i="2" s="1"/>
  <c r="H137" i="2"/>
  <c r="O118" i="2"/>
  <c r="O126" i="2" s="1"/>
  <c r="L122" i="2"/>
  <c r="M92" i="1"/>
  <c r="M89" i="1" s="1"/>
  <c r="L89" i="12"/>
  <c r="N44" i="12"/>
  <c r="L93" i="12"/>
  <c r="L26" i="12"/>
  <c r="L78" i="12"/>
  <c r="L76" i="12"/>
  <c r="L96" i="12"/>
  <c r="L88" i="12"/>
  <c r="C19" i="11"/>
  <c r="M82" i="4"/>
  <c r="O93" i="4"/>
  <c r="N39" i="14" s="1"/>
  <c r="O97" i="4"/>
  <c r="L97" i="4" s="1"/>
  <c r="C40" i="14"/>
  <c r="O118" i="4"/>
  <c r="L118" i="4" s="1"/>
  <c r="O225" i="4"/>
  <c r="N79" i="14" s="1"/>
  <c r="M213" i="4"/>
  <c r="M229" i="4"/>
  <c r="O84" i="4"/>
  <c r="M179" i="4"/>
  <c r="D68" i="14"/>
  <c r="E37" i="14"/>
  <c r="N88" i="4"/>
  <c r="M37" i="14" s="1"/>
  <c r="N102" i="4"/>
  <c r="M42" i="14" s="1"/>
  <c r="N118" i="4"/>
  <c r="M48" i="14" s="1"/>
  <c r="E48" i="14"/>
  <c r="O244" i="4"/>
  <c r="O102" i="4"/>
  <c r="N42" i="14" s="1"/>
  <c r="M185" i="4"/>
  <c r="N213" i="4"/>
  <c r="M76" i="14" s="1"/>
  <c r="O241" i="4"/>
  <c r="O264" i="4" s="1"/>
  <c r="C44" i="14"/>
  <c r="N84" i="4"/>
  <c r="N97" i="4"/>
  <c r="M40" i="14" s="1"/>
  <c r="N26" i="4"/>
  <c r="O205" i="4"/>
  <c r="N74" i="14" s="1"/>
  <c r="M225" i="4"/>
  <c r="L79" i="14" s="1"/>
  <c r="M257" i="4"/>
  <c r="O189" i="4"/>
  <c r="N221" i="4"/>
  <c r="M78" i="14" s="1"/>
  <c r="H33" i="8"/>
  <c r="H21" i="8"/>
  <c r="L42" i="2"/>
  <c r="L40" i="2" s="1"/>
  <c r="H140" i="2"/>
  <c r="N225" i="4"/>
  <c r="M79" i="14" s="1"/>
  <c r="M157" i="4"/>
  <c r="L67" i="14" s="1"/>
  <c r="M113" i="4"/>
  <c r="L113" i="4" s="1"/>
  <c r="N58" i="4"/>
  <c r="M58" i="4"/>
  <c r="L58" i="4" s="1"/>
  <c r="N54" i="4"/>
  <c r="R82" i="4"/>
  <c r="L28" i="7"/>
  <c r="M44" i="7"/>
  <c r="L99" i="7"/>
  <c r="H97" i="7"/>
  <c r="L86" i="7"/>
  <c r="L95" i="7"/>
  <c r="L87" i="7"/>
  <c r="L70" i="7"/>
  <c r="L38" i="3"/>
  <c r="N211" i="1"/>
  <c r="N218" i="1" s="1"/>
  <c r="O219" i="1"/>
  <c r="M60" i="2"/>
  <c r="N56" i="2"/>
  <c r="N44" i="2"/>
  <c r="H22" i="2"/>
  <c r="N248" i="4"/>
  <c r="C82" i="14"/>
  <c r="O185" i="4"/>
  <c r="O263" i="4" s="1"/>
  <c r="O157" i="4"/>
  <c r="N67" i="14" s="1"/>
  <c r="M133" i="2"/>
  <c r="L133" i="2" s="1"/>
  <c r="L28" i="2"/>
  <c r="O201" i="4"/>
  <c r="N73" i="14" s="1"/>
  <c r="M66" i="4"/>
  <c r="O112" i="2"/>
  <c r="D112" i="2"/>
  <c r="M146" i="2"/>
  <c r="C76" i="14"/>
  <c r="L120" i="2"/>
  <c r="H35" i="9"/>
  <c r="N143" i="2"/>
  <c r="L47" i="2"/>
  <c r="L44" i="2" s="1"/>
  <c r="M56" i="2"/>
  <c r="L38" i="7"/>
  <c r="M33" i="9"/>
  <c r="M75" i="9" s="1"/>
  <c r="L27" i="9"/>
  <c r="D56" i="2"/>
  <c r="E23" i="6"/>
  <c r="L40" i="12"/>
  <c r="L85" i="12"/>
  <c r="N60" i="2"/>
  <c r="H56" i="2"/>
  <c r="H144" i="2"/>
  <c r="L53" i="3"/>
  <c r="L52" i="3"/>
  <c r="N23" i="6"/>
  <c r="K23" i="6"/>
  <c r="L33" i="7"/>
  <c r="L74" i="7"/>
  <c r="L71" i="7"/>
  <c r="L69" i="7"/>
  <c r="L15" i="9"/>
  <c r="M209" i="4"/>
  <c r="D130" i="2"/>
  <c r="D138" i="2"/>
  <c r="D143" i="2"/>
  <c r="D41" i="9"/>
  <c r="L84" i="12"/>
  <c r="L99" i="12"/>
  <c r="L223" i="1"/>
  <c r="H222" i="1"/>
  <c r="N147" i="2"/>
  <c r="L71" i="2"/>
  <c r="L63" i="2"/>
  <c r="L78" i="2"/>
  <c r="M116" i="2"/>
  <c r="H138" i="2"/>
  <c r="H136" i="2"/>
  <c r="H133" i="2"/>
  <c r="L19" i="3"/>
  <c r="L28" i="3"/>
  <c r="L24" i="7"/>
  <c r="N31" i="7"/>
  <c r="L41" i="7"/>
  <c r="N97" i="7"/>
  <c r="O66" i="4"/>
  <c r="L64" i="7"/>
  <c r="M72" i="4"/>
  <c r="D94" i="2"/>
  <c r="O31" i="12"/>
  <c r="L30" i="12"/>
  <c r="L23" i="12"/>
  <c r="L21" i="12"/>
  <c r="L33" i="12"/>
  <c r="L34" i="12"/>
  <c r="L36" i="12"/>
  <c r="L37" i="12"/>
  <c r="L72" i="12"/>
  <c r="L67" i="12"/>
  <c r="L53" i="12"/>
  <c r="O144" i="2"/>
  <c r="H40" i="2"/>
  <c r="L66" i="2"/>
  <c r="L64" i="2" s="1"/>
  <c r="E25" i="11"/>
  <c r="E38" i="11"/>
  <c r="L23" i="3"/>
  <c r="L44" i="3"/>
  <c r="L18" i="3"/>
  <c r="L31" i="3"/>
  <c r="L25" i="3"/>
  <c r="H142" i="1"/>
  <c r="M117" i="1"/>
  <c r="M105" i="1"/>
  <c r="O121" i="1"/>
  <c r="O45" i="1"/>
  <c r="L128" i="1"/>
  <c r="L115" i="1"/>
  <c r="N45" i="1"/>
  <c r="M45" i="1"/>
  <c r="L93" i="1"/>
  <c r="N129" i="1"/>
  <c r="M125" i="1"/>
  <c r="H148" i="1"/>
  <c r="H187" i="1" s="1"/>
  <c r="D148" i="1"/>
  <c r="D187" i="1" s="1"/>
  <c r="F33" i="14"/>
  <c r="O76" i="1"/>
  <c r="L58" i="1"/>
  <c r="N189" i="1"/>
  <c r="N192" i="1" s="1"/>
  <c r="D223" i="1"/>
  <c r="L213" i="1"/>
  <c r="L219" i="1" s="1"/>
  <c r="M148" i="1"/>
  <c r="M187" i="1" s="1"/>
  <c r="O23" i="1"/>
  <c r="D101" i="1"/>
  <c r="L41" i="1"/>
  <c r="L36" i="1"/>
  <c r="M81" i="1"/>
  <c r="H129" i="1"/>
  <c r="N117" i="1"/>
  <c r="N113" i="1"/>
  <c r="H97" i="1"/>
  <c r="L214" i="1"/>
  <c r="G87" i="1"/>
  <c r="L212" i="1"/>
  <c r="L40" i="1"/>
  <c r="L82" i="1"/>
  <c r="L140" i="1"/>
  <c r="L131" i="1"/>
  <c r="O129" i="1"/>
  <c r="O125" i="1"/>
  <c r="L124" i="1"/>
  <c r="L114" i="1"/>
  <c r="L217" i="1"/>
  <c r="L136" i="1"/>
  <c r="H146" i="1"/>
  <c r="N148" i="1"/>
  <c r="N187" i="1" s="1"/>
  <c r="J87" i="1"/>
  <c r="I21" i="10" s="1"/>
  <c r="M23" i="1"/>
  <c r="M121" i="1"/>
  <c r="M34" i="1"/>
  <c r="N28" i="1"/>
  <c r="L31" i="1"/>
  <c r="L29" i="1"/>
  <c r="L57" i="1"/>
  <c r="N55" i="1"/>
  <c r="L83" i="1"/>
  <c r="N81" i="1"/>
  <c r="N71" i="1"/>
  <c r="M60" i="1"/>
  <c r="N133" i="1"/>
  <c r="L106" i="1"/>
  <c r="N97" i="1"/>
  <c r="M113" i="1"/>
  <c r="N23" i="1"/>
  <c r="L35" i="1"/>
  <c r="L32" i="1"/>
  <c r="L56" i="1"/>
  <c r="L51" i="1"/>
  <c r="L48" i="1"/>
  <c r="L79" i="1"/>
  <c r="L68" i="1"/>
  <c r="L132" i="1"/>
  <c r="L130" i="1"/>
  <c r="L127" i="1"/>
  <c r="L126" i="1"/>
  <c r="L123" i="1"/>
  <c r="L122" i="1"/>
  <c r="L120" i="1"/>
  <c r="L119" i="1"/>
  <c r="O117" i="1"/>
  <c r="L116" i="1"/>
  <c r="L110" i="1"/>
  <c r="O105" i="1"/>
  <c r="D133" i="1"/>
  <c r="M211" i="1"/>
  <c r="M218" i="1" s="1"/>
  <c r="E87" i="1"/>
  <c r="L42" i="1"/>
  <c r="N39" i="1"/>
  <c r="O50" i="1"/>
  <c r="N50" i="1"/>
  <c r="M50" i="1"/>
  <c r="L47" i="1"/>
  <c r="L86" i="1"/>
  <c r="L67" i="1"/>
  <c r="H133" i="1"/>
  <c r="L108" i="1"/>
  <c r="N146" i="1"/>
  <c r="L145" i="1"/>
  <c r="L27" i="1"/>
  <c r="K87" i="1"/>
  <c r="N101" i="1"/>
  <c r="O142" i="1"/>
  <c r="N142" i="1"/>
  <c r="L94" i="1"/>
  <c r="D109" i="1"/>
  <c r="D137" i="1"/>
  <c r="L30" i="1"/>
  <c r="L84" i="1"/>
  <c r="L77" i="1"/>
  <c r="L74" i="1"/>
  <c r="L134" i="1"/>
  <c r="L111" i="1"/>
  <c r="L103" i="1"/>
  <c r="L95" i="1"/>
  <c r="L90" i="1"/>
  <c r="L138" i="1"/>
  <c r="O23" i="6"/>
  <c r="M19" i="6"/>
  <c r="M23" i="6" s="1"/>
  <c r="F116" i="2"/>
  <c r="E25" i="10" s="1"/>
  <c r="F141" i="2"/>
  <c r="F127" i="2" s="1"/>
  <c r="D26" i="9"/>
  <c r="D28" i="9"/>
  <c r="F55" i="14"/>
  <c r="C55" i="14" s="1"/>
  <c r="D43" i="9"/>
  <c r="F57" i="14"/>
  <c r="C57" i="14" s="1"/>
  <c r="D45" i="9"/>
  <c r="C59" i="14"/>
  <c r="F61" i="14"/>
  <c r="D49" i="9"/>
  <c r="M30" i="8"/>
  <c r="L29" i="8"/>
  <c r="H49" i="9"/>
  <c r="H38" i="9"/>
  <c r="H113" i="1"/>
  <c r="L52" i="1"/>
  <c r="L24" i="2"/>
  <c r="D106" i="2"/>
  <c r="O106" i="2"/>
  <c r="L106" i="2" s="1"/>
  <c r="O100" i="2"/>
  <c r="L100" i="2" s="1"/>
  <c r="D100" i="2"/>
  <c r="H101" i="1"/>
  <c r="H148" i="2"/>
  <c r="D97" i="12"/>
  <c r="D52" i="2"/>
  <c r="F84" i="2"/>
  <c r="G84" i="2"/>
  <c r="D132" i="2"/>
  <c r="D140" i="2"/>
  <c r="C70" i="14"/>
  <c r="D59" i="9"/>
  <c r="O137" i="1"/>
  <c r="L58" i="2"/>
  <c r="L56" i="2" s="1"/>
  <c r="O56" i="2"/>
  <c r="M103" i="7"/>
  <c r="D44" i="12"/>
  <c r="D32" i="9"/>
  <c r="C54" i="14"/>
  <c r="D47" i="9"/>
  <c r="D58" i="14"/>
  <c r="C58" i="14" s="1"/>
  <c r="C60" i="14"/>
  <c r="D146" i="1"/>
  <c r="H31" i="12"/>
  <c r="L83" i="12"/>
  <c r="N103" i="12"/>
  <c r="N60" i="1"/>
  <c r="N65" i="1"/>
  <c r="L62" i="1"/>
  <c r="L107" i="1"/>
  <c r="L85" i="1"/>
  <c r="D189" i="1"/>
  <c r="D192" i="1" s="1"/>
  <c r="D44" i="7"/>
  <c r="M97" i="1"/>
  <c r="L149" i="1"/>
  <c r="L191" i="1"/>
  <c r="L190" i="1"/>
  <c r="L216" i="1"/>
  <c r="L132" i="2"/>
  <c r="D113" i="1"/>
  <c r="D117" i="1"/>
  <c r="D121" i="1"/>
  <c r="D129" i="1"/>
  <c r="D86" i="2"/>
  <c r="D90" i="2" s="1"/>
  <c r="D48" i="2"/>
  <c r="D146" i="2"/>
  <c r="D142" i="2"/>
  <c r="D35" i="9"/>
  <c r="I104" i="12"/>
  <c r="L43" i="12"/>
  <c r="L58" i="12"/>
  <c r="L56" i="12"/>
  <c r="L55" i="12"/>
  <c r="L92" i="12"/>
  <c r="L91" i="12"/>
  <c r="L90" i="12"/>
  <c r="L53" i="1"/>
  <c r="L46" i="1"/>
  <c r="O71" i="1"/>
  <c r="L73" i="1"/>
  <c r="L63" i="1"/>
  <c r="N121" i="1"/>
  <c r="L96" i="1"/>
  <c r="L215" i="1"/>
  <c r="H48" i="2"/>
  <c r="N52" i="2"/>
  <c r="L70" i="2"/>
  <c r="N72" i="2"/>
  <c r="H146" i="2"/>
  <c r="L47" i="3"/>
  <c r="L46" i="3"/>
  <c r="L45" i="3"/>
  <c r="H23" i="6"/>
  <c r="K104" i="7"/>
  <c r="N103" i="7"/>
  <c r="L80" i="7"/>
  <c r="L79" i="7"/>
  <c r="L78" i="7"/>
  <c r="L75" i="7"/>
  <c r="O213" i="4"/>
  <c r="N76" i="14" s="1"/>
  <c r="D136" i="2"/>
  <c r="D137" i="2"/>
  <c r="D144" i="2"/>
  <c r="L38" i="12"/>
  <c r="L79" i="12"/>
  <c r="L77" i="12"/>
  <c r="L75" i="12"/>
  <c r="L74" i="12"/>
  <c r="L73" i="12"/>
  <c r="L69" i="12"/>
  <c r="L68" i="12"/>
  <c r="L66" i="12"/>
  <c r="L63" i="12"/>
  <c r="L62" i="12"/>
  <c r="H103" i="12"/>
  <c r="L100" i="12"/>
  <c r="M39" i="1"/>
  <c r="O39" i="1"/>
  <c r="O28" i="1"/>
  <c r="N76" i="1"/>
  <c r="O65" i="1"/>
  <c r="N109" i="1"/>
  <c r="O146" i="1"/>
  <c r="M44" i="2"/>
  <c r="I90" i="2"/>
  <c r="I23" i="6"/>
  <c r="H31" i="7"/>
  <c r="N257" i="4"/>
  <c r="N72" i="4"/>
  <c r="N77" i="4" s="1"/>
  <c r="N116" i="2"/>
  <c r="H145" i="2"/>
  <c r="H118" i="2"/>
  <c r="H126" i="2" s="1"/>
  <c r="L40" i="3"/>
  <c r="L39" i="3"/>
  <c r="L37" i="3"/>
  <c r="M197" i="4"/>
  <c r="L197" i="4" s="1"/>
  <c r="N21" i="8"/>
  <c r="M110" i="4"/>
  <c r="L45" i="14" s="1"/>
  <c r="N185" i="4"/>
  <c r="C79" i="14"/>
  <c r="M189" i="4"/>
  <c r="L59" i="12"/>
  <c r="E21" i="11"/>
  <c r="E20" i="11" s="1"/>
  <c r="D19" i="11"/>
  <c r="E29" i="11"/>
  <c r="L121" i="2"/>
  <c r="M26" i="4"/>
  <c r="N66" i="4"/>
  <c r="D33" i="14"/>
  <c r="N137" i="1"/>
  <c r="I87" i="1"/>
  <c r="H21" i="10" s="1"/>
  <c r="O257" i="4"/>
  <c r="D53" i="11"/>
  <c r="D52" i="11" s="1"/>
  <c r="O147" i="2"/>
  <c r="H103" i="7"/>
  <c r="E104" i="7"/>
  <c r="D23" i="6"/>
  <c r="M241" i="4"/>
  <c r="M264" i="4" s="1"/>
  <c r="C64" i="14"/>
  <c r="L42" i="3"/>
  <c r="N16" i="3"/>
  <c r="M147" i="2"/>
  <c r="D118" i="2"/>
  <c r="D126" i="2" s="1"/>
  <c r="L39" i="2"/>
  <c r="D22" i="2"/>
  <c r="I127" i="2"/>
  <c r="E84" i="2"/>
  <c r="M145" i="2"/>
  <c r="L145" i="2" s="1"/>
  <c r="N219" i="1"/>
  <c r="M219" i="1"/>
  <c r="H219" i="1"/>
  <c r="O211" i="1"/>
  <c r="O218" i="1" s="1"/>
  <c r="L26" i="1"/>
  <c r="C69" i="14"/>
  <c r="C21" i="14"/>
  <c r="C35" i="14"/>
  <c r="C43" i="14"/>
  <c r="C56" i="14"/>
  <c r="C46" i="14"/>
  <c r="C41" i="14"/>
  <c r="C45" i="14"/>
  <c r="C84" i="14"/>
  <c r="C53" i="14"/>
  <c r="C34" i="14"/>
  <c r="O103" i="12"/>
  <c r="D103" i="12"/>
  <c r="H97" i="12"/>
  <c r="J104" i="12"/>
  <c r="L37" i="1"/>
  <c r="O34" i="1"/>
  <c r="O146" i="2"/>
  <c r="L146" i="2" s="1"/>
  <c r="L38" i="2"/>
  <c r="M33" i="8"/>
  <c r="M37" i="8" s="1"/>
  <c r="M233" i="4"/>
  <c r="O189" i="1"/>
  <c r="O192" i="1" s="1"/>
  <c r="N25" i="10" s="1"/>
  <c r="G192" i="1"/>
  <c r="F25" i="10" s="1"/>
  <c r="L22" i="1"/>
  <c r="L112" i="1"/>
  <c r="M109" i="1"/>
  <c r="N64" i="2"/>
  <c r="N148" i="2"/>
  <c r="L53" i="7"/>
  <c r="N38" i="9"/>
  <c r="M41" i="9"/>
  <c r="L37" i="9"/>
  <c r="L41" i="9" s="1"/>
  <c r="I141" i="1"/>
  <c r="H89" i="1"/>
  <c r="Q22" i="6"/>
  <c r="L22" i="6"/>
  <c r="L23" i="6" s="1"/>
  <c r="D133" i="2"/>
  <c r="E127" i="2"/>
  <c r="D33" i="9"/>
  <c r="N31" i="12"/>
  <c r="L22" i="12"/>
  <c r="L46" i="12"/>
  <c r="L51" i="12"/>
  <c r="L61" i="1"/>
  <c r="O60" i="1"/>
  <c r="O55" i="1"/>
  <c r="L135" i="1"/>
  <c r="M133" i="1"/>
  <c r="M138" i="2"/>
  <c r="L138" i="2" s="1"/>
  <c r="L33" i="2"/>
  <c r="L50" i="2"/>
  <c r="O140" i="2"/>
  <c r="K141" i="2"/>
  <c r="H92" i="2"/>
  <c r="H116" i="2" s="1"/>
  <c r="L24" i="3"/>
  <c r="M56" i="3"/>
  <c r="L23" i="8"/>
  <c r="M24" i="8"/>
  <c r="D63" i="9"/>
  <c r="D22" i="9"/>
  <c r="M193" i="4"/>
  <c r="L193" i="4" s="1"/>
  <c r="D31" i="12"/>
  <c r="G141" i="2"/>
  <c r="E104" i="12"/>
  <c r="N97" i="12"/>
  <c r="M129" i="1"/>
  <c r="H121" i="1"/>
  <c r="E141" i="1"/>
  <c r="O148" i="1"/>
  <c r="O187" i="1" s="1"/>
  <c r="L66" i="1"/>
  <c r="M97" i="7"/>
  <c r="O110" i="2"/>
  <c r="L110" i="2" s="1"/>
  <c r="F141" i="1"/>
  <c r="D92" i="1"/>
  <c r="D89" i="1" s="1"/>
  <c r="D103" i="7"/>
  <c r="D31" i="7"/>
  <c r="G104" i="7"/>
  <c r="O44" i="12"/>
  <c r="L41" i="12"/>
  <c r="L42" i="12"/>
  <c r="K104" i="12"/>
  <c r="N140" i="2"/>
  <c r="J104" i="7"/>
  <c r="N197" i="4"/>
  <c r="L51" i="2"/>
  <c r="M48" i="2"/>
  <c r="G23" i="6"/>
  <c r="L104" i="1"/>
  <c r="M101" i="1"/>
  <c r="L98" i="1"/>
  <c r="O97" i="1"/>
  <c r="L91" i="1"/>
  <c r="M84" i="4"/>
  <c r="N146" i="2"/>
  <c r="N118" i="2"/>
  <c r="N126" i="2" s="1"/>
  <c r="L46" i="7"/>
  <c r="M76" i="1"/>
  <c r="H52" i="2"/>
  <c r="M55" i="2"/>
  <c r="L55" i="2" s="1"/>
  <c r="E192" i="1"/>
  <c r="D25" i="10" s="1"/>
  <c r="M189" i="1"/>
  <c r="O96" i="2"/>
  <c r="L96" i="2" s="1"/>
  <c r="D96" i="2"/>
  <c r="D62" i="14"/>
  <c r="D51" i="9"/>
  <c r="L87" i="12"/>
  <c r="M97" i="12"/>
  <c r="M79" i="2"/>
  <c r="H76" i="2"/>
  <c r="L26" i="7"/>
  <c r="M31" i="7"/>
  <c r="O31" i="7"/>
  <c r="L21" i="7"/>
  <c r="O43" i="9"/>
  <c r="N55" i="14" s="1"/>
  <c r="L44" i="9"/>
  <c r="M28" i="1"/>
  <c r="F104" i="7"/>
  <c r="N34" i="1"/>
  <c r="H117" i="1"/>
  <c r="C81" i="14"/>
  <c r="L43" i="1"/>
  <c r="M142" i="1"/>
  <c r="O56" i="3"/>
  <c r="L61" i="7"/>
  <c r="O22" i="2"/>
  <c r="L19" i="8"/>
  <c r="L18" i="8" s="1"/>
  <c r="D211" i="1"/>
  <c r="D218" i="1" s="1"/>
  <c r="D97" i="7"/>
  <c r="F104" i="12"/>
  <c r="D44" i="2"/>
  <c r="G141" i="1"/>
  <c r="L35" i="12"/>
  <c r="M44" i="12"/>
  <c r="O97" i="12"/>
  <c r="M55" i="1"/>
  <c r="H125" i="1"/>
  <c r="O113" i="1"/>
  <c r="J127" i="2"/>
  <c r="J141" i="1"/>
  <c r="E56" i="3"/>
  <c r="M71" i="1"/>
  <c r="L72" i="1"/>
  <c r="L29" i="2"/>
  <c r="M134" i="2"/>
  <c r="D97" i="1"/>
  <c r="G104" i="12"/>
  <c r="D21" i="8"/>
  <c r="D37" i="8" s="1"/>
  <c r="L20" i="12"/>
  <c r="H44" i="12"/>
  <c r="L86" i="12"/>
  <c r="M103" i="12"/>
  <c r="L118" i="1"/>
  <c r="N22" i="2"/>
  <c r="H60" i="2"/>
  <c r="K84" i="2"/>
  <c r="L112" i="2"/>
  <c r="H44" i="7"/>
  <c r="M107" i="4"/>
  <c r="L107" i="4" s="1"/>
  <c r="K141" i="1"/>
  <c r="O114" i="2"/>
  <c r="L114" i="2" s="1"/>
  <c r="D114" i="2"/>
  <c r="L139" i="1"/>
  <c r="M137" i="1"/>
  <c r="O101" i="1"/>
  <c r="L102" i="1"/>
  <c r="L54" i="2"/>
  <c r="M75" i="2"/>
  <c r="H72" i="2"/>
  <c r="F87" i="1"/>
  <c r="G148" i="2"/>
  <c r="D148" i="2" s="1"/>
  <c r="D125" i="1"/>
  <c r="C66" i="14"/>
  <c r="L24" i="12"/>
  <c r="O81" i="1"/>
  <c r="M65" i="1"/>
  <c r="M140" i="2"/>
  <c r="O26" i="4"/>
  <c r="C53" i="11"/>
  <c r="C52" i="11" s="1"/>
  <c r="M118" i="2"/>
  <c r="M126" i="2" s="1"/>
  <c r="M53" i="9"/>
  <c r="L65" i="14" s="1"/>
  <c r="L54" i="9"/>
  <c r="L53" i="9" s="1"/>
  <c r="E33" i="14"/>
  <c r="C83" i="14"/>
  <c r="L78" i="1"/>
  <c r="O133" i="1"/>
  <c r="O109" i="1"/>
  <c r="N105" i="1"/>
  <c r="M146" i="1"/>
  <c r="M22" i="2"/>
  <c r="O68" i="2"/>
  <c r="L48" i="3"/>
  <c r="L41" i="3"/>
  <c r="L30" i="3"/>
  <c r="L29" i="7"/>
  <c r="L40" i="7"/>
  <c r="L73" i="7"/>
  <c r="J38" i="9"/>
  <c r="I23" i="10" s="1"/>
  <c r="H109" i="1"/>
  <c r="M42" i="4"/>
  <c r="L27" i="14" s="1"/>
  <c r="C37" i="14"/>
  <c r="L64" i="12"/>
  <c r="H137" i="1"/>
  <c r="D33" i="11"/>
  <c r="E54" i="11"/>
  <c r="N241" i="4"/>
  <c r="N264" i="4" s="1"/>
  <c r="L124" i="2"/>
  <c r="L99" i="1"/>
  <c r="L194" i="1"/>
  <c r="L209" i="1" s="1"/>
  <c r="O64" i="2"/>
  <c r="O72" i="2"/>
  <c r="L43" i="3"/>
  <c r="L26" i="3"/>
  <c r="L34" i="7"/>
  <c r="L83" i="7"/>
  <c r="I104" i="7"/>
  <c r="H105" i="1"/>
  <c r="C48" i="14"/>
  <c r="L61" i="12"/>
  <c r="C33" i="11"/>
  <c r="H211" i="1"/>
  <c r="H218" i="1" s="1"/>
  <c r="C47" i="14"/>
  <c r="O72" i="4"/>
  <c r="C49" i="14"/>
  <c r="C50" i="14"/>
  <c r="C67" i="14"/>
  <c r="C63" i="14"/>
  <c r="C38" i="14"/>
  <c r="C65" i="14"/>
  <c r="C51" i="14"/>
  <c r="M262" i="4" l="1"/>
  <c r="M254" i="4" s="1"/>
  <c r="N262" i="4"/>
  <c r="N263" i="4"/>
  <c r="M263" i="4"/>
  <c r="M27" i="14"/>
  <c r="N27" i="14"/>
  <c r="L81" i="12"/>
  <c r="F21" i="10"/>
  <c r="Q31" i="7"/>
  <c r="Q20" i="6"/>
  <c r="L260" i="4"/>
  <c r="J21" i="10"/>
  <c r="E33" i="11"/>
  <c r="L81" i="7"/>
  <c r="M85" i="14"/>
  <c r="L88" i="4"/>
  <c r="L37" i="14"/>
  <c r="K37" i="14" s="1"/>
  <c r="H37" i="8"/>
  <c r="O37" i="8"/>
  <c r="L16" i="3"/>
  <c r="Q24" i="3"/>
  <c r="Q23" i="3"/>
  <c r="L33" i="8"/>
  <c r="Q24" i="8"/>
  <c r="L257" i="4"/>
  <c r="C22" i="14"/>
  <c r="D70" i="9"/>
  <c r="O72" i="9"/>
  <c r="O70" i="9" s="1"/>
  <c r="K34" i="14"/>
  <c r="Q20" i="9"/>
  <c r="M73" i="9"/>
  <c r="M70" i="9" s="1"/>
  <c r="N73" i="9"/>
  <c r="N70" i="9" s="1"/>
  <c r="H70" i="9"/>
  <c r="L30" i="8"/>
  <c r="Q20" i="8"/>
  <c r="K56" i="14"/>
  <c r="K79" i="14"/>
  <c r="K49" i="14"/>
  <c r="L102" i="4"/>
  <c r="K50" i="14"/>
  <c r="K47" i="14"/>
  <c r="Q22" i="9"/>
  <c r="Q19" i="9"/>
  <c r="Q17" i="9"/>
  <c r="H30" i="9"/>
  <c r="L33" i="9"/>
  <c r="L75" i="9" s="1"/>
  <c r="Q18" i="9"/>
  <c r="Q14" i="9"/>
  <c r="H20" i="9"/>
  <c r="K68" i="14"/>
  <c r="L44" i="14"/>
  <c r="K44" i="14" s="1"/>
  <c r="L62" i="4"/>
  <c r="M71" i="14"/>
  <c r="L46" i="4"/>
  <c r="L66" i="4"/>
  <c r="K82" i="14"/>
  <c r="G25" i="14"/>
  <c r="K53" i="14"/>
  <c r="K66" i="14"/>
  <c r="G33" i="14"/>
  <c r="G28" i="14"/>
  <c r="E21" i="10"/>
  <c r="G31" i="14"/>
  <c r="K62" i="14"/>
  <c r="G24" i="14"/>
  <c r="G23" i="14"/>
  <c r="N29" i="14"/>
  <c r="K69" i="14"/>
  <c r="K43" i="14"/>
  <c r="G30" i="14"/>
  <c r="K70" i="14"/>
  <c r="N25" i="14"/>
  <c r="K54" i="14"/>
  <c r="K59" i="14"/>
  <c r="K63" i="14"/>
  <c r="K42" i="14"/>
  <c r="K52" i="14"/>
  <c r="K58" i="14"/>
  <c r="K38" i="14"/>
  <c r="N31" i="14"/>
  <c r="M25" i="10"/>
  <c r="M26" i="14"/>
  <c r="N26" i="14"/>
  <c r="N32" i="14"/>
  <c r="L25" i="14"/>
  <c r="D21" i="10"/>
  <c r="M33" i="14"/>
  <c r="K67" i="14"/>
  <c r="M32" i="14"/>
  <c r="L30" i="14"/>
  <c r="N30" i="14"/>
  <c r="K77" i="14"/>
  <c r="N33" i="14"/>
  <c r="M28" i="14"/>
  <c r="L28" i="14"/>
  <c r="N28" i="14"/>
  <c r="K51" i="14"/>
  <c r="K57" i="14"/>
  <c r="K61" i="14"/>
  <c r="K65" i="14"/>
  <c r="K55" i="14"/>
  <c r="K60" i="14"/>
  <c r="K64" i="14"/>
  <c r="G32" i="14"/>
  <c r="G27" i="14"/>
  <c r="L84" i="4"/>
  <c r="N71" i="14"/>
  <c r="K71" i="14" s="1"/>
  <c r="L244" i="4"/>
  <c r="L253" i="4" s="1"/>
  <c r="N83" i="14"/>
  <c r="K83" i="14" s="1"/>
  <c r="L24" i="14"/>
  <c r="L209" i="4"/>
  <c r="L75" i="14"/>
  <c r="K75" i="14" s="1"/>
  <c r="L229" i="4"/>
  <c r="L80" i="14"/>
  <c r="K80" i="14" s="1"/>
  <c r="L221" i="4"/>
  <c r="L78" i="14"/>
  <c r="K78" i="14" s="1"/>
  <c r="N24" i="14"/>
  <c r="L233" i="4"/>
  <c r="L81" i="14"/>
  <c r="K81" i="14" s="1"/>
  <c r="K73" i="14"/>
  <c r="N23" i="14"/>
  <c r="L213" i="4"/>
  <c r="L76" i="14"/>
  <c r="K76" i="14" s="1"/>
  <c r="K74" i="14"/>
  <c r="K45" i="14"/>
  <c r="N48" i="14"/>
  <c r="K48" i="14" s="1"/>
  <c r="N40" i="14"/>
  <c r="K40" i="14" s="1"/>
  <c r="L93" i="4"/>
  <c r="L39" i="14"/>
  <c r="K39" i="14" s="1"/>
  <c r="L46" i="14"/>
  <c r="K46" i="14" s="1"/>
  <c r="M29" i="14"/>
  <c r="L50" i="4"/>
  <c r="L42" i="4"/>
  <c r="M24" i="14"/>
  <c r="M23" i="14"/>
  <c r="L29" i="14"/>
  <c r="L38" i="4"/>
  <c r="M30" i="14"/>
  <c r="L26" i="4"/>
  <c r="M31" i="14"/>
  <c r="L23" i="14"/>
  <c r="M25" i="14"/>
  <c r="L33" i="14"/>
  <c r="L144" i="2"/>
  <c r="N56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23" i="10"/>
  <c r="H23" i="10"/>
  <c r="D14" i="9"/>
  <c r="D38" i="9"/>
  <c r="L35" i="9"/>
  <c r="M20" i="9"/>
  <c r="L40" i="9"/>
  <c r="L74" i="9" s="1"/>
  <c r="Q32" i="7"/>
  <c r="D20" i="9"/>
  <c r="D25" i="9"/>
  <c r="G23" i="10"/>
  <c r="L103" i="7"/>
  <c r="R79" i="4"/>
  <c r="R81" i="4"/>
  <c r="M77" i="4"/>
  <c r="L72" i="4"/>
  <c r="L77" i="4" s="1"/>
  <c r="L157" i="4"/>
  <c r="L205" i="4"/>
  <c r="L82" i="4"/>
  <c r="L27" i="10"/>
  <c r="L241" i="4"/>
  <c r="L264" i="4" s="1"/>
  <c r="L110" i="4"/>
  <c r="R83" i="4"/>
  <c r="L201" i="4"/>
  <c r="L189" i="4"/>
  <c r="L225" i="4"/>
  <c r="L185" i="4"/>
  <c r="L263" i="4" s="1"/>
  <c r="L54" i="4"/>
  <c r="L30" i="4"/>
  <c r="L60" i="2"/>
  <c r="R23" i="2"/>
  <c r="C36" i="14"/>
  <c r="L68" i="2"/>
  <c r="L118" i="2"/>
  <c r="L126" i="2" s="1"/>
  <c r="C39" i="14"/>
  <c r="L92" i="1"/>
  <c r="Q27" i="1" s="1"/>
  <c r="C77" i="14"/>
  <c r="C68" i="14"/>
  <c r="N70" i="4"/>
  <c r="R75" i="4"/>
  <c r="C74" i="14"/>
  <c r="L140" i="2"/>
  <c r="C28" i="14"/>
  <c r="C75" i="14"/>
  <c r="L103" i="12"/>
  <c r="O104" i="7"/>
  <c r="D105" i="11"/>
  <c r="M27" i="10"/>
  <c r="M104" i="12"/>
  <c r="O239" i="4"/>
  <c r="N26" i="10" s="1"/>
  <c r="L52" i="2"/>
  <c r="E53" i="11"/>
  <c r="E52" i="11" s="1"/>
  <c r="M23" i="10"/>
  <c r="L222" i="1"/>
  <c r="L142" i="1"/>
  <c r="D87" i="1"/>
  <c r="L148" i="1"/>
  <c r="L187" i="1" s="1"/>
  <c r="L211" i="1"/>
  <c r="Q32" i="1" s="1"/>
  <c r="Q29" i="1"/>
  <c r="L117" i="1"/>
  <c r="L125" i="1"/>
  <c r="L113" i="1"/>
  <c r="L121" i="1"/>
  <c r="L129" i="1"/>
  <c r="L45" i="1"/>
  <c r="C33" i="14"/>
  <c r="L105" i="1"/>
  <c r="L137" i="1"/>
  <c r="C31" i="14"/>
  <c r="L146" i="1"/>
  <c r="L50" i="1"/>
  <c r="C27" i="14"/>
  <c r="L39" i="1"/>
  <c r="C23" i="14"/>
  <c r="L81" i="1"/>
  <c r="L28" i="1"/>
  <c r="H87" i="1"/>
  <c r="L23" i="1"/>
  <c r="L109" i="1"/>
  <c r="L55" i="1"/>
  <c r="N87" i="1"/>
  <c r="L65" i="1"/>
  <c r="L34" i="1"/>
  <c r="M141" i="1"/>
  <c r="L133" i="1"/>
  <c r="C78" i="14"/>
  <c r="Q24" i="1"/>
  <c r="Q21" i="10" s="1"/>
  <c r="C42" i="14"/>
  <c r="C29" i="14"/>
  <c r="C61" i="14"/>
  <c r="C23" i="10"/>
  <c r="M87" i="1"/>
  <c r="L71" i="1"/>
  <c r="L97" i="12"/>
  <c r="L116" i="2"/>
  <c r="N239" i="4"/>
  <c r="M26" i="10" s="1"/>
  <c r="O104" i="12"/>
  <c r="O87" i="1"/>
  <c r="L147" i="2"/>
  <c r="E19" i="11"/>
  <c r="Q31" i="1"/>
  <c r="L44" i="12"/>
  <c r="D30" i="9"/>
  <c r="C32" i="14"/>
  <c r="O141" i="1"/>
  <c r="L101" i="1"/>
  <c r="N84" i="2"/>
  <c r="D116" i="2"/>
  <c r="Q25" i="1"/>
  <c r="N104" i="7"/>
  <c r="L60" i="1"/>
  <c r="H104" i="7"/>
  <c r="M104" i="7"/>
  <c r="Q26" i="6"/>
  <c r="Q28" i="6" s="1"/>
  <c r="D84" i="2"/>
  <c r="L22" i="2"/>
  <c r="C25" i="10"/>
  <c r="C25" i="14"/>
  <c r="C80" i="14"/>
  <c r="D104" i="12"/>
  <c r="H104" i="12"/>
  <c r="M70" i="4"/>
  <c r="F220" i="1"/>
  <c r="J22" i="10"/>
  <c r="K220" i="1"/>
  <c r="L24" i="8"/>
  <c r="H141" i="2"/>
  <c r="H127" i="2" s="1"/>
  <c r="K127" i="2"/>
  <c r="M38" i="9"/>
  <c r="L23" i="10" s="1"/>
  <c r="O70" i="4"/>
  <c r="L134" i="2"/>
  <c r="L79" i="2"/>
  <c r="L76" i="2" s="1"/>
  <c r="M76" i="2"/>
  <c r="L32" i="14" s="1"/>
  <c r="D141" i="2"/>
  <c r="D127" i="2" s="1"/>
  <c r="G127" i="2"/>
  <c r="Q22" i="1"/>
  <c r="D104" i="7"/>
  <c r="N104" i="12"/>
  <c r="C71" i="14"/>
  <c r="C30" i="14"/>
  <c r="C24" i="14"/>
  <c r="L44" i="7"/>
  <c r="M52" i="2"/>
  <c r="L26" i="14" s="1"/>
  <c r="O84" i="2"/>
  <c r="M148" i="2"/>
  <c r="N141" i="1"/>
  <c r="Q28" i="1"/>
  <c r="R31" i="2"/>
  <c r="O77" i="4"/>
  <c r="L97" i="7"/>
  <c r="C26" i="14"/>
  <c r="I22" i="10"/>
  <c r="J220" i="1"/>
  <c r="Q22" i="7"/>
  <c r="L31" i="7"/>
  <c r="L189" i="1"/>
  <c r="L192" i="1" s="1"/>
  <c r="M192" i="1"/>
  <c r="L25" i="10" s="1"/>
  <c r="K25" i="10" s="1"/>
  <c r="D22" i="10"/>
  <c r="E220" i="1"/>
  <c r="M239" i="4"/>
  <c r="L26" i="10" s="1"/>
  <c r="L48" i="2"/>
  <c r="I220" i="1"/>
  <c r="H22" i="10"/>
  <c r="O20" i="9"/>
  <c r="L75" i="2"/>
  <c r="L72" i="2" s="1"/>
  <c r="M72" i="2"/>
  <c r="L31" i="14" s="1"/>
  <c r="F22" i="10"/>
  <c r="G220" i="1"/>
  <c r="L21" i="8"/>
  <c r="O148" i="2"/>
  <c r="O116" i="2"/>
  <c r="L31" i="12"/>
  <c r="L56" i="3"/>
  <c r="L97" i="1"/>
  <c r="D141" i="1"/>
  <c r="R22" i="2"/>
  <c r="C105" i="11"/>
  <c r="L76" i="1"/>
  <c r="H84" i="2"/>
  <c r="N127" i="2"/>
  <c r="E22" i="10"/>
  <c r="Q30" i="1"/>
  <c r="C62" i="14"/>
  <c r="H141" i="1"/>
  <c r="L262" i="4" l="1"/>
  <c r="G21" i="10"/>
  <c r="Q26" i="3"/>
  <c r="Q30" i="3" s="1"/>
  <c r="Q27" i="8"/>
  <c r="L37" i="8"/>
  <c r="Q24" i="10"/>
  <c r="L73" i="9"/>
  <c r="L70" i="9" s="1"/>
  <c r="L30" i="9"/>
  <c r="Q25" i="10"/>
  <c r="Q19" i="10"/>
  <c r="Q24" i="9"/>
  <c r="Q23" i="10"/>
  <c r="Q30" i="6"/>
  <c r="N21" i="10"/>
  <c r="K32" i="14"/>
  <c r="K30" i="14"/>
  <c r="K31" i="14"/>
  <c r="K29" i="14"/>
  <c r="K25" i="14"/>
  <c r="K27" i="14"/>
  <c r="K26" i="10"/>
  <c r="K28" i="14"/>
  <c r="K26" i="14"/>
  <c r="K33" i="14"/>
  <c r="K23" i="14"/>
  <c r="K24" i="14"/>
  <c r="M21" i="10"/>
  <c r="M22" i="10"/>
  <c r="L38" i="9"/>
  <c r="G22" i="10"/>
  <c r="L239" i="4"/>
  <c r="L22" i="10"/>
  <c r="L70" i="4"/>
  <c r="E105" i="11"/>
  <c r="C26" i="10"/>
  <c r="N22" i="10"/>
  <c r="H220" i="1"/>
  <c r="D220" i="1"/>
  <c r="L218" i="1"/>
  <c r="L89" i="1"/>
  <c r="L141" i="1" s="1"/>
  <c r="L87" i="1"/>
  <c r="M220" i="1"/>
  <c r="R25" i="2"/>
  <c r="Q22" i="10" s="1"/>
  <c r="M84" i="2"/>
  <c r="L21" i="10" s="1"/>
  <c r="O220" i="1"/>
  <c r="L104" i="12"/>
  <c r="Q33" i="7"/>
  <c r="L84" i="2"/>
  <c r="C22" i="10"/>
  <c r="C21" i="10"/>
  <c r="L20" i="9"/>
  <c r="R84" i="4"/>
  <c r="Q26" i="10" s="1"/>
  <c r="L104" i="7"/>
  <c r="L148" i="2"/>
  <c r="Q28" i="3"/>
  <c r="M127" i="2"/>
  <c r="Q33" i="1"/>
  <c r="N220" i="1"/>
  <c r="Q29" i="8" l="1"/>
  <c r="Q37" i="7"/>
  <c r="K21" i="10"/>
  <c r="K22" i="10"/>
  <c r="L220" i="1"/>
  <c r="Q35" i="7"/>
  <c r="L89" i="2"/>
  <c r="O88" i="2"/>
  <c r="O143" i="2" s="1"/>
  <c r="Q35" i="1" l="1"/>
  <c r="Q37" i="1"/>
  <c r="O127" i="2"/>
  <c r="L143" i="2"/>
  <c r="L127" i="2" s="1"/>
  <c r="L88" i="2"/>
  <c r="O86" i="2"/>
  <c r="O90" i="2" s="1"/>
  <c r="N23" i="10" s="1"/>
  <c r="L86" i="2" l="1"/>
  <c r="L90" i="2" s="1"/>
  <c r="K23" i="10" s="1"/>
  <c r="R28" i="2"/>
  <c r="R32" i="2" l="1"/>
  <c r="R34" i="2" l="1"/>
  <c r="R36" i="2"/>
  <c r="K25" i="9"/>
  <c r="I25" i="9"/>
  <c r="O28" i="9"/>
  <c r="O25" i="9" s="1"/>
  <c r="N22" i="14" s="1"/>
  <c r="J25" i="9"/>
  <c r="N28" i="9"/>
  <c r="N25" i="9" s="1"/>
  <c r="M28" i="9"/>
  <c r="M25" i="9"/>
  <c r="L22" i="14" s="1"/>
  <c r="M22" i="14" l="1"/>
  <c r="I22" i="14"/>
  <c r="H25" i="9"/>
  <c r="H22" i="14"/>
  <c r="J22" i="14"/>
  <c r="L28" i="9"/>
  <c r="L25" i="9" s="1"/>
  <c r="K22" i="14"/>
  <c r="G22" i="14" l="1"/>
  <c r="D72" i="14" l="1"/>
  <c r="D86" i="14" s="1"/>
  <c r="E254" i="4"/>
  <c r="E175" i="4"/>
  <c r="D24" i="10" s="1"/>
  <c r="D28" i="10" l="1"/>
  <c r="E72" i="14"/>
  <c r="E86" i="14" s="1"/>
  <c r="F72" i="14"/>
  <c r="C72" i="14" s="1"/>
  <c r="G175" i="4"/>
  <c r="F24" i="10" s="1"/>
  <c r="D171" i="4"/>
  <c r="D175" i="4" s="1"/>
  <c r="F175" i="4"/>
  <c r="E24" i="10" s="1"/>
  <c r="E28" i="10" s="1"/>
  <c r="F254" i="4"/>
  <c r="C24" i="10" l="1"/>
  <c r="H72" i="14"/>
  <c r="H86" i="14" s="1"/>
  <c r="I175" i="4"/>
  <c r="H24" i="10" s="1"/>
  <c r="H28" i="10" s="1"/>
  <c r="I72" i="14"/>
  <c r="I86" i="14" s="1"/>
  <c r="K254" i="4"/>
  <c r="J254" i="4"/>
  <c r="J175" i="4"/>
  <c r="I24" i="10" s="1"/>
  <c r="I28" i="10" s="1"/>
  <c r="K175" i="4"/>
  <c r="J24" i="10" s="1"/>
  <c r="J28" i="10" s="1"/>
  <c r="J72" i="14"/>
  <c r="J86" i="14" s="1"/>
  <c r="L72" i="14"/>
  <c r="L86" i="14" s="1"/>
  <c r="M175" i="4"/>
  <c r="L24" i="10" s="1"/>
  <c r="L28" i="10" s="1"/>
  <c r="N254" i="4"/>
  <c r="N72" i="14"/>
  <c r="N175" i="4"/>
  <c r="M24" i="10" s="1"/>
  <c r="M28" i="10" s="1"/>
  <c r="M72" i="14"/>
  <c r="M86" i="14" s="1"/>
  <c r="O175" i="4"/>
  <c r="N24" i="10" s="1"/>
  <c r="L171" i="4"/>
  <c r="R87" i="4" s="1"/>
  <c r="R256" i="4" s="1"/>
  <c r="L175" i="4" l="1"/>
  <c r="K24" i="10" s="1"/>
  <c r="G72" i="14"/>
  <c r="G86" i="14" s="1"/>
  <c r="Q27" i="10"/>
  <c r="K72" i="14"/>
  <c r="H175" i="4"/>
  <c r="G24" i="10" s="1"/>
  <c r="G28" i="10" s="1"/>
  <c r="H254" i="4"/>
  <c r="O252" i="4"/>
  <c r="F27" i="10"/>
  <c r="F85" i="14"/>
  <c r="O248" i="4"/>
  <c r="L252" i="4" l="1"/>
  <c r="O254" i="4"/>
  <c r="F28" i="10"/>
  <c r="C27" i="10"/>
  <c r="C28" i="10" s="1"/>
  <c r="F86" i="14"/>
  <c r="C85" i="14"/>
  <c r="C86" i="14" s="1"/>
  <c r="L248" i="4"/>
  <c r="G254" i="4"/>
  <c r="N27" i="10"/>
  <c r="N85" i="14"/>
  <c r="K85" i="14" l="1"/>
  <c r="K86" i="14" s="1"/>
  <c r="N86" i="14"/>
  <c r="K27" i="10"/>
  <c r="K28" i="10" s="1"/>
  <c r="N28" i="10"/>
  <c r="D254" i="4"/>
  <c r="L254" i="4"/>
  <c r="R90" i="4" l="1"/>
  <c r="R91" i="4" s="1"/>
  <c r="R262" i="4" s="1"/>
  <c r="Q28" i="10"/>
  <c r="Q29" i="10" s="1"/>
  <c r="Q31" i="10" s="1"/>
</calcChain>
</file>

<file path=xl/sharedStrings.xml><?xml version="1.0" encoding="utf-8"?>
<sst xmlns="http://schemas.openxmlformats.org/spreadsheetml/2006/main" count="2649" uniqueCount="543">
  <si>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</si>
  <si>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</si>
  <si>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</si>
  <si>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</si>
  <si>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</si>
  <si>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</si>
  <si>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</si>
  <si>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</si>
  <si>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</si>
  <si>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</si>
  <si>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</si>
  <si>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</si>
  <si>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</si>
  <si>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</si>
  <si>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</si>
  <si>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</si>
  <si>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</si>
  <si>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</si>
  <si>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</si>
  <si>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</si>
  <si>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</si>
  <si>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</si>
  <si>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</si>
  <si>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</si>
  <si>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</si>
  <si>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</si>
  <si>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</si>
  <si>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</si>
  <si>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</si>
  <si>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</si>
  <si>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</si>
  <si>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</si>
  <si>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</si>
  <si>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</si>
  <si>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</si>
  <si>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</si>
  <si>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</si>
  <si>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</si>
  <si>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</si>
  <si>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</si>
  <si>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</si>
  <si>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</si>
  <si>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</si>
  <si>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</si>
  <si>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</si>
  <si>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</si>
  <si>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</si>
  <si>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</si>
  <si>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</si>
  <si>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</si>
  <si>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</si>
  <si>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</si>
  <si>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</si>
  <si>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</si>
  <si>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</si>
  <si>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</si>
  <si>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</si>
  <si>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</si>
  <si>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</si>
  <si>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</si>
  <si>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</si>
  <si>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</si>
  <si>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</si>
  <si>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</si>
  <si>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</si>
  <si>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</si>
  <si>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</si>
  <si>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</si>
  <si>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</si>
  <si>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</si>
  <si>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</si>
  <si>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</si>
  <si>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</si>
  <si>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</si>
  <si>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</si>
  <si>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</si>
  <si>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</si>
  <si>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</si>
  <si>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</si>
  <si>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</si>
  <si>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</si>
  <si>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</si>
  <si>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</si>
  <si>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</si>
  <si>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</si>
  <si>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</si>
  <si>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</si>
  <si>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</si>
  <si>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</si>
  <si>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</si>
  <si>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</si>
  <si>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</si>
  <si>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</si>
  <si>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</si>
  <si>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</si>
  <si>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</si>
  <si>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</si>
  <si>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</si>
  <si>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</si>
  <si>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</si>
  <si>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</si>
  <si>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</si>
  <si>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</si>
  <si>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</si>
  <si>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</si>
  <si>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</si>
  <si>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</si>
  <si>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</si>
  <si>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</si>
  <si>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</si>
  <si>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</si>
  <si>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</si>
  <si>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</si>
  <si>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</si>
  <si>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</si>
  <si>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</si>
  <si>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</si>
  <si>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</si>
  <si>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</si>
  <si>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</si>
  <si>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</si>
  <si>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</si>
  <si>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</si>
  <si>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</si>
  <si>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</si>
  <si>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</si>
  <si>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</si>
  <si>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</si>
  <si>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</si>
  <si>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</si>
  <si>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</si>
  <si>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</si>
  <si>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</si>
  <si>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</si>
  <si>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</si>
  <si>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</si>
  <si>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</si>
  <si>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</si>
  <si>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</si>
  <si>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</si>
  <si>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</si>
  <si>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</si>
  <si>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</si>
  <si>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</si>
  <si>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</si>
  <si>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</si>
  <si>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</si>
  <si>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</si>
  <si>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</si>
  <si>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</si>
  <si>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</si>
  <si>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</si>
  <si>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</si>
  <si>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</si>
  <si>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</si>
  <si>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</si>
  <si>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</si>
  <si>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</si>
  <si>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</si>
  <si>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</si>
  <si>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</si>
  <si>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</si>
  <si>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</si>
  <si>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</si>
  <si>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</si>
  <si>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</si>
  <si>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</si>
  <si>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</si>
  <si>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</si>
  <si>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</si>
  <si>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</si>
  <si>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</si>
  <si>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</si>
  <si>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</si>
  <si>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</si>
  <si>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</si>
  <si>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</si>
  <si>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</si>
  <si>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</si>
  <si>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</si>
  <si>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</si>
  <si>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</si>
  <si>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</si>
  <si>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</si>
  <si>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</si>
  <si>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</si>
  <si>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</si>
  <si>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</si>
  <si>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</si>
  <si>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</si>
  <si>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</si>
  <si>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</si>
  <si>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</si>
  <si>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</si>
  <si>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</si>
  <si>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</si>
  <si>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</si>
  <si>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</si>
  <si>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</si>
  <si>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</si>
  <si>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</si>
  <si>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</si>
  <si>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</si>
  <si>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</si>
  <si>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</si>
  <si>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</si>
  <si>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</si>
  <si>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</si>
  <si>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</si>
  <si>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</si>
  <si>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</si>
  <si>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</si>
  <si>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</si>
  <si>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</si>
  <si>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</si>
  <si>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</si>
  <si>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</si>
  <si>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</si>
  <si>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</si>
  <si>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</si>
  <si>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</si>
  <si>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</si>
  <si>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</si>
  <si>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</si>
  <si>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</si>
  <si>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</si>
  <si>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</si>
  <si>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</si>
  <si>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</si>
  <si>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</si>
  <si>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</si>
  <si>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</si>
  <si>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</si>
  <si>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</si>
  <si>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</si>
  <si>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</si>
  <si>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</si>
  <si>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</si>
  <si>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</si>
  <si>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</si>
  <si>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</si>
  <si>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</si>
  <si>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</si>
  <si>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</si>
  <si>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</si>
  <si>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</si>
  <si>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</si>
  <si>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</si>
  <si>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</si>
  <si>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</si>
  <si>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</si>
  <si>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</si>
  <si>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</si>
  <si>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</si>
  <si>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</si>
  <si>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</si>
  <si>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</si>
  <si>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</si>
  <si>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</si>
  <si>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</si>
  <si>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</si>
  <si>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</si>
  <si>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</si>
  <si>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</si>
  <si>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</si>
  <si>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</si>
  <si>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</si>
  <si>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</si>
  <si>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</si>
  <si>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</si>
  <si>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</si>
  <si>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</si>
  <si>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</si>
  <si>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</si>
  <si>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</si>
  <si>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</si>
  <si>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</si>
  <si>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</si>
  <si>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</si>
  <si>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</si>
  <si>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</si>
  <si>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</si>
  <si>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</si>
  <si>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</si>
  <si>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</si>
  <si>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</si>
  <si>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</si>
  <si>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</si>
  <si>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</si>
  <si>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</si>
  <si>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</si>
  <si>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</si>
  <si>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</si>
  <si>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</si>
  <si>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</si>
  <si>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</si>
  <si>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</si>
  <si>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</si>
  <si>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</si>
  <si>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</si>
  <si>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</si>
  <si>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</si>
  <si>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</si>
  <si>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</si>
  <si>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</si>
  <si>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</si>
  <si>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</si>
  <si>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</si>
  <si>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</si>
  <si>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</si>
  <si>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</si>
  <si>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</si>
  <si>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</si>
  <si>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</si>
  <si>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</si>
  <si>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</si>
  <si>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</si>
  <si>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</si>
  <si>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</si>
  <si>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</si>
  <si>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</si>
  <si>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</si>
  <si>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</si>
  <si>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</si>
  <si>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</si>
  <si>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</si>
  <si>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</si>
  <si>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</si>
  <si>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</si>
  <si>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</si>
  <si>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</si>
  <si>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</si>
  <si>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</si>
  <si>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</si>
  <si>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</si>
  <si>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</si>
  <si>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</si>
  <si>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</si>
  <si>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</si>
  <si>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</si>
  <si>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</si>
  <si>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</si>
  <si>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</si>
  <si>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</si>
  <si>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</si>
  <si>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</si>
  <si>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</si>
  <si>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</si>
  <si>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</si>
  <si>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</si>
  <si>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</si>
  <si>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</si>
  <si>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</si>
  <si>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</si>
  <si>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</si>
  <si>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</si>
  <si>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</si>
  <si>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</si>
  <si>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</si>
  <si>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</si>
  <si>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</si>
  <si>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</si>
  <si>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</si>
  <si>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</si>
  <si>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</si>
  <si>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</si>
  <si>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</si>
  <si>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</si>
  <si>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</si>
  <si>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</si>
  <si>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</si>
  <si>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</si>
  <si>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</si>
  <si>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</si>
  <si>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</si>
  <si>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</si>
  <si>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</si>
  <si>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</si>
  <si>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</si>
  <si>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</si>
  <si>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</si>
  <si>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</si>
  <si>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</si>
  <si>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</si>
  <si>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</si>
  <si>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</si>
  <si>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</si>
  <si>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</si>
  <si>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</si>
  <si>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</si>
  <si>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</si>
  <si>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</si>
  <si>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</si>
  <si>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</si>
  <si>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</si>
  <si>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</si>
  <si>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</si>
  <si>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</si>
  <si>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</si>
  <si>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</si>
  <si>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</si>
  <si>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</si>
  <si>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</si>
  <si>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</si>
  <si>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</si>
  <si>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</si>
  <si>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</si>
  <si>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</si>
  <si>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</si>
  <si>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</si>
  <si>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</si>
  <si>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</si>
  <si>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</si>
  <si>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</si>
  <si>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</si>
  <si>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</si>
  <si>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</si>
  <si>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</si>
  <si>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</si>
  <si>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</si>
  <si>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</si>
  <si>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</si>
  <si>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</si>
  <si>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</si>
  <si>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</si>
  <si>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</si>
  <si>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</si>
  <si>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</si>
  <si>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</si>
  <si>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</si>
  <si>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</si>
  <si>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</si>
  <si>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</si>
  <si>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</si>
  <si>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</si>
  <si>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</si>
  <si>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</si>
  <si>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</si>
  <si>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</si>
  <si>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</si>
  <si>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</si>
  <si>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</si>
  <si>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</si>
  <si>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</si>
  <si>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</si>
  <si>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</si>
  <si>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</si>
  <si>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</si>
  <si>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</si>
  <si>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</si>
  <si>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</si>
  <si>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</si>
  <si>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</si>
  <si>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</si>
  <si>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</si>
  <si>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</si>
  <si>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</si>
  <si>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</si>
  <si>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</si>
  <si>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</si>
  <si>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>2016 METŲ ASIGNAVIMAI SAVARANKIŠKOMS FUNKCIJOMS VYKDYTI PAGAL ASIGNAVIMŲ VALDYTOJUS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</si>
  <si>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</si>
  <si>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</si>
  <si>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</si>
  <si>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>sprendimo Nr. T1- 103  redakcija)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</si>
  <si>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</si>
  <si>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</si>
  <si>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</si>
  <si>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</si>
  <si>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</si>
  <si>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</si>
  <si>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</si>
  <si>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</si>
  <si>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</si>
  <si>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</si>
  <si>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>sprendimo Nr. T1- 162 redakcija)</t>
  </si>
  <si>
    <t xml:space="preserve"> sprendimo Nr. T1- 162  redakcija)</t>
  </si>
  <si>
    <t xml:space="preserve">       sprendimo Nr. T1- 162 redakcija)</t>
  </si>
  <si>
    <t xml:space="preserve">       sprendimo Nr. T1-  162 redakcija)</t>
  </si>
  <si>
    <t xml:space="preserve">    sprendimo Nr. T1-  162 redakcija)</t>
  </si>
  <si>
    <t xml:space="preserve">           sprendimo Nr. T1- 162  redakcija)</t>
  </si>
  <si>
    <t xml:space="preserve">            sprendimo Nr. T1-  162 redakcija)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</si>
  <si>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</si>
  <si>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</si>
  <si>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</si>
  <si>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</si>
  <si>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</si>
  <si>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</si>
  <si>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</si>
  <si>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</si>
  <si>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</si>
  <si>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</si>
  <si>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</si>
  <si>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</si>
  <si>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</si>
  <si>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</si>
  <si>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</si>
  <si>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</si>
  <si>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</si>
  <si>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</si>
  <si>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</si>
  <si>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</si>
  <si>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</si>
  <si>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</si>
  <si>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</si>
  <si>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</si>
  <si>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</si>
  <si>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</si>
  <si>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</si>
  <si>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</si>
  <si>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</si>
  <si>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</si>
  <si>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</si>
  <si>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sprendimo Nr. T1- 242  redakcija)</t>
  </si>
  <si>
    <t xml:space="preserve">       sprendimo Nr. T1- 242 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</si>
  <si>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</si>
  <si>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</si>
  <si>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</si>
  <si>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</si>
  <si>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</si>
  <si>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</si>
  <si>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</si>
  <si>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</si>
  <si>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>sprendimo Nr. T1-            redakcija)</t>
  </si>
  <si>
    <t xml:space="preserve">  (Telšių rajono savivaldybės tarybos 2016 m. rugsėjo 29 d.</t>
  </si>
  <si>
    <t xml:space="preserve">        (Telšių rajono savivaldybės tarybos 2016 m. rugsėjo 29 d.</t>
  </si>
  <si>
    <t>(Telšių rajono savivaldybės tarybos 2016 m. rugsėjo 29 d.</t>
  </si>
  <si>
    <t xml:space="preserve">  (Telšių rajono savivaldybės tarybos 2016 m. rugsėjo  29d.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</si>
  <si>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</si>
  <si>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</si>
  <si>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</si>
  <si>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</si>
  <si>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</si>
  <si>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</si>
  <si>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</si>
  <si>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>sprendimo Nr. T1-315            redakcija)</t>
  </si>
  <si>
    <t xml:space="preserve"> sprendimo Nr. T1-315  redakcija)</t>
  </si>
  <si>
    <t>sprendimo Nr. T1-315 redakcija)</t>
  </si>
  <si>
    <t xml:space="preserve">       sprendimo Nr. T1-315 redakcija)</t>
  </si>
  <si>
    <t xml:space="preserve">       sprendimo Nr. T1-315  redakcija)</t>
  </si>
  <si>
    <t xml:space="preserve">    sprendimo Nr. T1-315 redakcija)</t>
  </si>
  <si>
    <t xml:space="preserve">           sprendimo Nr. T1-315  redakcija)</t>
  </si>
  <si>
    <t xml:space="preserve">            sprendimo Nr. T1-315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</si>
</sst>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6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inden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3" borderId="5" xfId="0" applyNumberFormat="1" applyFont="1" applyFill="1" applyBorder="1" applyAlignment="1">
      <alignment vertical="top"/>
    </xf>
    <xf numFmtId="164" fontId="7" fillId="3" borderId="9" xfId="0" applyNumberFormat="1" applyFont="1" applyFill="1" applyBorder="1" applyAlignment="1">
      <alignment vertical="top"/>
    </xf>
    <xf numFmtId="164" fontId="7" fillId="3" borderId="10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7" fillId="3" borderId="12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2" xfId="0" applyNumberFormat="1" applyFont="1" applyFill="1" applyBorder="1" applyAlignment="1">
      <alignment horizont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1"/>
  <sheetViews>
    <sheetView showZeros="0" topLeftCell="A16" workbookViewId="0">
      <selection activeCell="K19" sqref="K19"/>
    </sheetView>
  </sheetViews>
  <sheetFormatPr defaultColWidth="9.42578125" defaultRowHeight="15" x14ac:dyDescent="0.25"/>
  <cols>
    <col min="1" max="1" width="9.7109375" style="315" customWidth="1"/>
    <col min="2" max="2" width="70.28515625" style="317" customWidth="1"/>
    <col min="3" max="3" width="10.42578125" style="318" hidden="1" customWidth="1"/>
    <col min="4" max="4" width="11.7109375" style="315" hidden="1" customWidth="1"/>
    <col min="5" max="5" width="10.42578125" style="315" customWidth="1"/>
    <col min="6" max="16384" width="9.42578125" style="315"/>
  </cols>
  <sheetData>
    <row r="1" spans="1:5" x14ac:dyDescent="0.25">
      <c r="B1" s="476" t="s">
        <v>350</v>
      </c>
      <c r="C1" s="476"/>
      <c r="D1" s="476"/>
      <c r="E1" s="476"/>
    </row>
    <row r="2" spans="1:5" x14ac:dyDescent="0.25">
      <c r="B2" s="476" t="s">
        <v>437</v>
      </c>
      <c r="C2" s="476"/>
      <c r="D2" s="476"/>
      <c r="E2" s="476"/>
    </row>
    <row r="3" spans="1:5" x14ac:dyDescent="0.25">
      <c r="B3" s="476" t="s">
        <v>457</v>
      </c>
      <c r="C3" s="476"/>
      <c r="D3" s="476"/>
      <c r="E3" s="476"/>
    </row>
    <row r="4" spans="1:5" x14ac:dyDescent="0.25">
      <c r="B4" s="476" t="s">
        <v>351</v>
      </c>
      <c r="C4" s="476"/>
      <c r="D4" s="476"/>
      <c r="E4" s="476"/>
    </row>
    <row r="5" spans="1:5" s="418" customFormat="1" x14ac:dyDescent="0.25">
      <c r="B5" s="478" t="s">
        <v>458</v>
      </c>
      <c r="C5" s="478"/>
      <c r="D5" s="478"/>
      <c r="E5" s="478"/>
    </row>
    <row r="6" spans="1:5" s="418" customFormat="1" x14ac:dyDescent="0.25">
      <c r="B6" s="478" t="s">
        <v>464</v>
      </c>
      <c r="C6" s="478"/>
      <c r="D6" s="478"/>
      <c r="E6" s="478"/>
    </row>
    <row r="7" spans="1:5" s="418" customFormat="1" x14ac:dyDescent="0.25">
      <c r="B7" s="478" t="s">
        <v>466</v>
      </c>
      <c r="C7" s="478"/>
      <c r="D7" s="478"/>
      <c r="E7" s="478"/>
    </row>
    <row r="8" spans="1:5" s="418" customFormat="1" x14ac:dyDescent="0.25">
      <c r="B8" s="478" t="s">
        <v>475</v>
      </c>
      <c r="C8" s="478"/>
      <c r="D8" s="478"/>
      <c r="E8" s="478"/>
    </row>
    <row r="9" spans="1:5" s="418" customFormat="1" x14ac:dyDescent="0.25">
      <c r="B9" s="478" t="s">
        <v>482</v>
      </c>
      <c r="C9" s="478"/>
      <c r="D9" s="478"/>
      <c r="E9" s="478"/>
    </row>
    <row r="10" spans="1:5" s="418" customFormat="1" x14ac:dyDescent="0.25">
      <c r="B10" s="478" t="s">
        <v>497</v>
      </c>
      <c r="C10" s="478"/>
      <c r="D10" s="478"/>
      <c r="E10" s="478"/>
    </row>
    <row r="11" spans="1:5" s="418" customFormat="1" x14ac:dyDescent="0.25">
      <c r="B11" s="478" t="s">
        <v>503</v>
      </c>
      <c r="C11" s="478"/>
      <c r="D11" s="478"/>
      <c r="E11" s="478"/>
    </row>
    <row r="12" spans="1:5" s="418" customFormat="1" x14ac:dyDescent="0.25">
      <c r="B12" s="478" t="s">
        <v>512</v>
      </c>
      <c r="C12" s="478"/>
      <c r="D12" s="478"/>
      <c r="E12" s="478"/>
    </row>
    <row r="13" spans="1:5" s="418" customFormat="1" x14ac:dyDescent="0.25">
      <c r="B13" s="478" t="s">
        <v>522</v>
      </c>
      <c r="C13" s="478"/>
      <c r="D13" s="478"/>
      <c r="E13" s="478"/>
    </row>
    <row r="14" spans="1:5" s="418" customFormat="1" x14ac:dyDescent="0.25">
      <c r="B14" s="478" t="s">
        <v>535</v>
      </c>
      <c r="C14" s="478"/>
      <c r="D14" s="478"/>
      <c r="E14" s="478"/>
    </row>
    <row r="15" spans="1:5" ht="12" customHeight="1" x14ac:dyDescent="0.25">
      <c r="B15" s="316"/>
      <c r="C15" s="316"/>
      <c r="D15" s="316"/>
      <c r="E15" s="316"/>
    </row>
    <row r="16" spans="1:5" x14ac:dyDescent="0.25">
      <c r="A16" s="477" t="s">
        <v>438</v>
      </c>
      <c r="B16" s="477"/>
      <c r="C16" s="477"/>
    </row>
    <row r="17" spans="1:5" ht="21" customHeight="1" x14ac:dyDescent="0.25">
      <c r="E17" s="5" t="s">
        <v>448</v>
      </c>
    </row>
    <row r="18" spans="1:5" ht="30" x14ac:dyDescent="0.25">
      <c r="A18" s="319" t="s">
        <v>240</v>
      </c>
      <c r="B18" s="320" t="s">
        <v>241</v>
      </c>
      <c r="C18" s="321" t="s">
        <v>339</v>
      </c>
      <c r="D18" s="322" t="s">
        <v>335</v>
      </c>
      <c r="E18" s="320" t="s">
        <v>0</v>
      </c>
    </row>
    <row r="19" spans="1:5" x14ac:dyDescent="0.25">
      <c r="A19" s="323" t="s">
        <v>72</v>
      </c>
      <c r="B19" s="324" t="s">
        <v>242</v>
      </c>
      <c r="C19" s="325">
        <f>C20+C25+C29</f>
        <v>17858.400000000001</v>
      </c>
      <c r="D19" s="326">
        <f>D20+D25+D29</f>
        <v>225.1</v>
      </c>
      <c r="E19" s="327">
        <f>E20+E25+E29</f>
        <v>18083.5</v>
      </c>
    </row>
    <row r="20" spans="1:5" x14ac:dyDescent="0.25">
      <c r="A20" s="323" t="s">
        <v>243</v>
      </c>
      <c r="B20" s="324" t="s">
        <v>244</v>
      </c>
      <c r="C20" s="325">
        <f>C21</f>
        <v>16204.9</v>
      </c>
      <c r="D20" s="326">
        <f>D21</f>
        <v>155.1</v>
      </c>
      <c r="E20" s="327">
        <f>E21</f>
        <v>16360</v>
      </c>
    </row>
    <row r="21" spans="1:5" ht="15" customHeight="1" x14ac:dyDescent="0.25">
      <c r="A21" s="323" t="s">
        <v>245</v>
      </c>
      <c r="B21" s="328" t="s">
        <v>309</v>
      </c>
      <c r="C21" s="329">
        <f>C22+C23+C24</f>
        <v>16204.9</v>
      </c>
      <c r="D21" s="330">
        <f>D22+D23+D24</f>
        <v>155.1</v>
      </c>
      <c r="E21" s="331">
        <f>E22+E23+E24</f>
        <v>16360</v>
      </c>
    </row>
    <row r="22" spans="1:5" ht="15" customHeight="1" x14ac:dyDescent="0.25">
      <c r="A22" s="323" t="s">
        <v>246</v>
      </c>
      <c r="B22" s="328" t="s">
        <v>310</v>
      </c>
      <c r="C22" s="332">
        <v>9085.9</v>
      </c>
      <c r="D22" s="330">
        <v>155.1</v>
      </c>
      <c r="E22" s="333">
        <f>C22+D22</f>
        <v>9241</v>
      </c>
    </row>
    <row r="23" spans="1:5" x14ac:dyDescent="0.25">
      <c r="A23" s="323" t="s">
        <v>247</v>
      </c>
      <c r="B23" s="328" t="s">
        <v>311</v>
      </c>
      <c r="C23" s="332">
        <v>3234</v>
      </c>
      <c r="D23" s="330"/>
      <c r="E23" s="333">
        <f>C23+D23</f>
        <v>3234</v>
      </c>
    </row>
    <row r="24" spans="1:5" ht="30" x14ac:dyDescent="0.25">
      <c r="A24" s="323" t="s">
        <v>248</v>
      </c>
      <c r="B24" s="334" t="s">
        <v>324</v>
      </c>
      <c r="C24" s="332">
        <v>3885</v>
      </c>
      <c r="D24" s="330"/>
      <c r="E24" s="333">
        <f>C24+D24</f>
        <v>3885</v>
      </c>
    </row>
    <row r="25" spans="1:5" x14ac:dyDescent="0.25">
      <c r="A25" s="323" t="s">
        <v>249</v>
      </c>
      <c r="B25" s="324" t="s">
        <v>250</v>
      </c>
      <c r="C25" s="325">
        <f>C26+C27+C28</f>
        <v>476</v>
      </c>
      <c r="D25" s="326">
        <f>D26+D27+D28</f>
        <v>70</v>
      </c>
      <c r="E25" s="327">
        <f>E26+E27+E28</f>
        <v>546</v>
      </c>
    </row>
    <row r="26" spans="1:5" x14ac:dyDescent="0.25">
      <c r="A26" s="323" t="s">
        <v>251</v>
      </c>
      <c r="B26" s="328" t="s">
        <v>312</v>
      </c>
      <c r="C26" s="332">
        <v>250</v>
      </c>
      <c r="D26" s="330"/>
      <c r="E26" s="333">
        <f>C26+D26</f>
        <v>250</v>
      </c>
    </row>
    <row r="27" spans="1:5" x14ac:dyDescent="0.25">
      <c r="A27" s="323" t="s">
        <v>252</v>
      </c>
      <c r="B27" s="328" t="s">
        <v>313</v>
      </c>
      <c r="C27" s="332">
        <v>6</v>
      </c>
      <c r="D27" s="330"/>
      <c r="E27" s="333">
        <f>C27+D27</f>
        <v>6</v>
      </c>
    </row>
    <row r="28" spans="1:5" x14ac:dyDescent="0.25">
      <c r="A28" s="323" t="s">
        <v>253</v>
      </c>
      <c r="B28" s="328" t="s">
        <v>314</v>
      </c>
      <c r="C28" s="332">
        <v>220</v>
      </c>
      <c r="D28" s="330">
        <v>70</v>
      </c>
      <c r="E28" s="333">
        <f>C28+D28</f>
        <v>290</v>
      </c>
    </row>
    <row r="29" spans="1:5" x14ac:dyDescent="0.25">
      <c r="A29" s="323" t="s">
        <v>254</v>
      </c>
      <c r="B29" s="335" t="s">
        <v>255</v>
      </c>
      <c r="C29" s="325">
        <f>C30+C31+C32</f>
        <v>1177.5</v>
      </c>
      <c r="D29" s="326">
        <f>D30+D31+D32</f>
        <v>0</v>
      </c>
      <c r="E29" s="327">
        <f>E30+E31+E32</f>
        <v>1177.5</v>
      </c>
    </row>
    <row r="30" spans="1:5" x14ac:dyDescent="0.25">
      <c r="A30" s="323" t="s">
        <v>256</v>
      </c>
      <c r="B30" s="328" t="s">
        <v>315</v>
      </c>
      <c r="C30" s="332">
        <v>74.8</v>
      </c>
      <c r="D30" s="330"/>
      <c r="E30" s="333">
        <f>C30+D30</f>
        <v>74.8</v>
      </c>
    </row>
    <row r="31" spans="1:5" x14ac:dyDescent="0.25">
      <c r="A31" s="323" t="s">
        <v>257</v>
      </c>
      <c r="B31" s="328" t="s">
        <v>316</v>
      </c>
      <c r="C31" s="332">
        <v>43</v>
      </c>
      <c r="D31" s="330"/>
      <c r="E31" s="333">
        <f>C31+D31</f>
        <v>43</v>
      </c>
    </row>
    <row r="32" spans="1:5" x14ac:dyDescent="0.25">
      <c r="A32" s="323" t="s">
        <v>258</v>
      </c>
      <c r="B32" s="328" t="s">
        <v>317</v>
      </c>
      <c r="C32" s="332">
        <v>1059.7</v>
      </c>
      <c r="D32" s="330"/>
      <c r="E32" s="333">
        <f>C32+D32</f>
        <v>1059.7</v>
      </c>
    </row>
    <row r="33" spans="1:8" x14ac:dyDescent="0.25">
      <c r="A33" s="323" t="s">
        <v>183</v>
      </c>
      <c r="B33" s="324" t="s">
        <v>259</v>
      </c>
      <c r="C33" s="325">
        <f>C34+C38+C42+C44</f>
        <v>1371</v>
      </c>
      <c r="D33" s="326">
        <f>D34+D38+D42+D44</f>
        <v>5.0999999999999996</v>
      </c>
      <c r="E33" s="327">
        <f>E34+E38+E42+E44</f>
        <v>1376.1</v>
      </c>
    </row>
    <row r="34" spans="1:8" x14ac:dyDescent="0.25">
      <c r="A34" s="323" t="s">
        <v>260</v>
      </c>
      <c r="B34" s="324" t="s">
        <v>261</v>
      </c>
      <c r="C34" s="325">
        <f>C35+C36+C37</f>
        <v>282</v>
      </c>
      <c r="D34" s="326">
        <f>D35+D36+D37</f>
        <v>0</v>
      </c>
      <c r="E34" s="327">
        <f>E35+E36+E37</f>
        <v>282</v>
      </c>
    </row>
    <row r="35" spans="1:8" ht="30" x14ac:dyDescent="0.25">
      <c r="A35" s="323" t="s">
        <v>262</v>
      </c>
      <c r="B35" s="328" t="s">
        <v>318</v>
      </c>
      <c r="C35" s="332">
        <v>192</v>
      </c>
      <c r="D35" s="330"/>
      <c r="E35" s="333">
        <f>C35+D35</f>
        <v>192</v>
      </c>
    </row>
    <row r="36" spans="1:8" x14ac:dyDescent="0.25">
      <c r="A36" s="323" t="s">
        <v>263</v>
      </c>
      <c r="B36" s="328" t="s">
        <v>319</v>
      </c>
      <c r="C36" s="332">
        <v>24</v>
      </c>
      <c r="D36" s="330"/>
      <c r="E36" s="333">
        <f>C36+D36</f>
        <v>24</v>
      </c>
    </row>
    <row r="37" spans="1:8" x14ac:dyDescent="0.25">
      <c r="A37" s="323" t="s">
        <v>264</v>
      </c>
      <c r="B37" s="328" t="s">
        <v>320</v>
      </c>
      <c r="C37" s="332">
        <v>66</v>
      </c>
      <c r="D37" s="330"/>
      <c r="E37" s="333">
        <f>C37+D37</f>
        <v>66</v>
      </c>
    </row>
    <row r="38" spans="1:8" x14ac:dyDescent="0.25">
      <c r="A38" s="323" t="s">
        <v>265</v>
      </c>
      <c r="B38" s="324" t="s">
        <v>266</v>
      </c>
      <c r="C38" s="325">
        <f>C39+C40+C41</f>
        <v>1056</v>
      </c>
      <c r="D38" s="326">
        <f>D39+D40+D41</f>
        <v>5.0999999999999996</v>
      </c>
      <c r="E38" s="327">
        <f>E39+E40+E41</f>
        <v>1061.0999999999999</v>
      </c>
    </row>
    <row r="39" spans="1:8" x14ac:dyDescent="0.25">
      <c r="A39" s="323" t="s">
        <v>267</v>
      </c>
      <c r="B39" s="328" t="s">
        <v>321</v>
      </c>
      <c r="C39" s="329">
        <v>165.5</v>
      </c>
      <c r="D39" s="336">
        <v>1.9</v>
      </c>
      <c r="E39" s="333">
        <f t="shared" ref="E39:E45" si="0">C39+D39</f>
        <v>167.4</v>
      </c>
    </row>
    <row r="40" spans="1:8" ht="15.75" customHeight="1" x14ac:dyDescent="0.25">
      <c r="A40" s="323" t="s">
        <v>268</v>
      </c>
      <c r="B40" s="328" t="s">
        <v>322</v>
      </c>
      <c r="C40" s="329">
        <v>101.7</v>
      </c>
      <c r="D40" s="336">
        <v>0.6</v>
      </c>
      <c r="E40" s="333">
        <f t="shared" si="0"/>
        <v>102.3</v>
      </c>
    </row>
    <row r="41" spans="1:8" x14ac:dyDescent="0.25">
      <c r="A41" s="323" t="s">
        <v>269</v>
      </c>
      <c r="B41" s="328" t="s">
        <v>352</v>
      </c>
      <c r="C41" s="332">
        <v>788.8</v>
      </c>
      <c r="D41" s="330">
        <v>2.6</v>
      </c>
      <c r="E41" s="333">
        <f t="shared" si="0"/>
        <v>791.4</v>
      </c>
    </row>
    <row r="42" spans="1:8" x14ac:dyDescent="0.25">
      <c r="A42" s="323" t="s">
        <v>270</v>
      </c>
      <c r="B42" s="324" t="s">
        <v>271</v>
      </c>
      <c r="C42" s="325">
        <v>3</v>
      </c>
      <c r="D42" s="326"/>
      <c r="E42" s="337">
        <f t="shared" si="0"/>
        <v>3</v>
      </c>
    </row>
    <row r="43" spans="1:8" hidden="1" x14ac:dyDescent="0.25">
      <c r="A43" s="323"/>
      <c r="B43" s="338" t="s">
        <v>431</v>
      </c>
      <c r="C43" s="339"/>
      <c r="D43" s="340"/>
      <c r="E43" s="341">
        <f t="shared" ref="E43" si="1">C43+D43</f>
        <v>0</v>
      </c>
    </row>
    <row r="44" spans="1:8" x14ac:dyDescent="0.25">
      <c r="A44" s="323" t="s">
        <v>272</v>
      </c>
      <c r="B44" s="324" t="s">
        <v>273</v>
      </c>
      <c r="C44" s="342">
        <v>30</v>
      </c>
      <c r="D44" s="343"/>
      <c r="E44" s="337">
        <f t="shared" si="0"/>
        <v>30</v>
      </c>
    </row>
    <row r="45" spans="1:8" s="345" customFormat="1" ht="13.5" hidden="1" x14ac:dyDescent="0.2">
      <c r="A45" s="344"/>
      <c r="B45" s="338" t="s">
        <v>427</v>
      </c>
      <c r="C45" s="339"/>
      <c r="D45" s="340"/>
      <c r="E45" s="341">
        <f t="shared" si="0"/>
        <v>0</v>
      </c>
    </row>
    <row r="46" spans="1:8" ht="28.5" x14ac:dyDescent="0.25">
      <c r="A46" s="323" t="s">
        <v>73</v>
      </c>
      <c r="B46" s="324" t="s">
        <v>274</v>
      </c>
      <c r="C46" s="342">
        <f>C47+C51</f>
        <v>154.19999999999999</v>
      </c>
      <c r="D46" s="343">
        <f t="shared" ref="D46:E46" si="2">D47+D51</f>
        <v>18.7</v>
      </c>
      <c r="E46" s="337">
        <f t="shared" si="2"/>
        <v>172.9</v>
      </c>
      <c r="G46" s="426"/>
      <c r="H46" s="426"/>
    </row>
    <row r="47" spans="1:8" x14ac:dyDescent="0.25">
      <c r="A47" s="323" t="s">
        <v>275</v>
      </c>
      <c r="B47" s="324" t="s">
        <v>276</v>
      </c>
      <c r="C47" s="342">
        <f>C48+C49+C50</f>
        <v>154.19999999999999</v>
      </c>
      <c r="D47" s="343">
        <f t="shared" ref="D47:E47" si="3">D48+D49+D50</f>
        <v>18.7</v>
      </c>
      <c r="E47" s="337">
        <f t="shared" si="3"/>
        <v>172.9</v>
      </c>
      <c r="G47" s="426"/>
      <c r="H47" s="426"/>
    </row>
    <row r="48" spans="1:8" x14ac:dyDescent="0.25">
      <c r="A48" s="212" t="s">
        <v>277</v>
      </c>
      <c r="B48" s="346" t="s">
        <v>323</v>
      </c>
      <c r="C48" s="329">
        <v>119.8</v>
      </c>
      <c r="D48" s="336">
        <v>18.7</v>
      </c>
      <c r="E48" s="333">
        <f t="shared" ref="E48:E49" si="4">C48+D48</f>
        <v>138.5</v>
      </c>
      <c r="G48" s="426"/>
      <c r="H48" s="426"/>
    </row>
    <row r="49" spans="1:8" x14ac:dyDescent="0.25">
      <c r="A49" s="323" t="s">
        <v>278</v>
      </c>
      <c r="B49" s="347" t="s">
        <v>433</v>
      </c>
      <c r="C49" s="329">
        <v>34.4</v>
      </c>
      <c r="D49" s="336"/>
      <c r="E49" s="333">
        <f t="shared" si="4"/>
        <v>34.4</v>
      </c>
      <c r="G49" s="426"/>
      <c r="H49" s="426"/>
    </row>
    <row r="50" spans="1:8" hidden="1" x14ac:dyDescent="0.25">
      <c r="A50" s="323" t="s">
        <v>432</v>
      </c>
      <c r="B50" s="347" t="s">
        <v>434</v>
      </c>
      <c r="C50" s="329"/>
      <c r="D50" s="336"/>
      <c r="E50" s="333">
        <f t="shared" ref="E50:E51" si="5">C50+D50</f>
        <v>0</v>
      </c>
      <c r="G50" s="426"/>
      <c r="H50" s="426"/>
    </row>
    <row r="51" spans="1:8" hidden="1" x14ac:dyDescent="0.25">
      <c r="A51" s="348" t="s">
        <v>435</v>
      </c>
      <c r="B51" s="349" t="s">
        <v>436</v>
      </c>
      <c r="C51" s="342"/>
      <c r="D51" s="343"/>
      <c r="E51" s="337">
        <f t="shared" si="5"/>
        <v>0</v>
      </c>
      <c r="G51" s="426"/>
      <c r="H51" s="426"/>
    </row>
    <row r="52" spans="1:8" x14ac:dyDescent="0.25">
      <c r="A52" s="323" t="s">
        <v>74</v>
      </c>
      <c r="B52" s="324" t="s">
        <v>279</v>
      </c>
      <c r="C52" s="325">
        <f>C53+C103+C104</f>
        <v>18021.5</v>
      </c>
      <c r="D52" s="326">
        <f>D53+D103+D104</f>
        <v>305.5</v>
      </c>
      <c r="E52" s="350">
        <f>E53+E103+E104</f>
        <v>18327</v>
      </c>
      <c r="G52" s="426"/>
      <c r="H52" s="426"/>
    </row>
    <row r="53" spans="1:8" x14ac:dyDescent="0.25">
      <c r="A53" s="323" t="s">
        <v>280</v>
      </c>
      <c r="B53" s="349" t="s">
        <v>281</v>
      </c>
      <c r="C53" s="325">
        <f>C54+C76+C78</f>
        <v>16487.7</v>
      </c>
      <c r="D53" s="326">
        <f>D54+D76+D78</f>
        <v>210</v>
      </c>
      <c r="E53" s="350">
        <f>E54+E76+E78</f>
        <v>16697.7</v>
      </c>
    </row>
    <row r="54" spans="1:8" s="2" customFormat="1" x14ac:dyDescent="0.25">
      <c r="A54" s="212" t="s">
        <v>282</v>
      </c>
      <c r="B54" s="347" t="s">
        <v>378</v>
      </c>
      <c r="C54" s="329">
        <f>C55+C56+C57+C58+C59+C60+C61+C63+C64+C66+C67+C68+C69+C70+C71+C72+C73+C74+C75+C62+C65</f>
        <v>2491.2999999999997</v>
      </c>
      <c r="D54" s="336">
        <f>D55+D56+D57+D58+D59+D60+D61+D63+D64+D66+D67+D68+D69+D70+D71+D72+D73+D74+D75+D62+D65</f>
        <v>13.9</v>
      </c>
      <c r="E54" s="351">
        <f>E55+E56+E57+E58+E59+E60+E61+E63+E64+E66+E67+E68+E69+E70+E71+E72+E73+E74+E75+E62+E65</f>
        <v>2505.1999999999998</v>
      </c>
    </row>
    <row r="55" spans="1:8" x14ac:dyDescent="0.25">
      <c r="A55" s="323" t="s">
        <v>283</v>
      </c>
      <c r="B55" s="328" t="s">
        <v>454</v>
      </c>
      <c r="C55" s="332">
        <v>0.6</v>
      </c>
      <c r="D55" s="330"/>
      <c r="E55" s="333">
        <f t="shared" ref="E55:E76" si="6">C55+D55</f>
        <v>0.6</v>
      </c>
    </row>
    <row r="56" spans="1:8" x14ac:dyDescent="0.25">
      <c r="A56" s="323" t="s">
        <v>284</v>
      </c>
      <c r="B56" s="328" t="s">
        <v>379</v>
      </c>
      <c r="C56" s="332">
        <v>7.6</v>
      </c>
      <c r="D56" s="330"/>
      <c r="E56" s="333">
        <f t="shared" si="6"/>
        <v>7.6</v>
      </c>
    </row>
    <row r="57" spans="1:8" x14ac:dyDescent="0.25">
      <c r="A57" s="323" t="s">
        <v>285</v>
      </c>
      <c r="B57" s="328" t="s">
        <v>380</v>
      </c>
      <c r="C57" s="332">
        <v>8</v>
      </c>
      <c r="D57" s="330"/>
      <c r="E57" s="333">
        <f t="shared" si="6"/>
        <v>8</v>
      </c>
    </row>
    <row r="58" spans="1:8" x14ac:dyDescent="0.25">
      <c r="A58" s="323" t="s">
        <v>286</v>
      </c>
      <c r="B58" s="328" t="s">
        <v>381</v>
      </c>
      <c r="C58" s="332">
        <v>214</v>
      </c>
      <c r="D58" s="330"/>
      <c r="E58" s="333">
        <f t="shared" si="6"/>
        <v>214</v>
      </c>
    </row>
    <row r="59" spans="1:8" x14ac:dyDescent="0.25">
      <c r="A59" s="323" t="s">
        <v>287</v>
      </c>
      <c r="B59" s="328" t="s">
        <v>382</v>
      </c>
      <c r="C59" s="332">
        <v>440</v>
      </c>
      <c r="D59" s="330"/>
      <c r="E59" s="333">
        <f t="shared" si="6"/>
        <v>440</v>
      </c>
    </row>
    <row r="60" spans="1:8" x14ac:dyDescent="0.25">
      <c r="A60" s="323" t="s">
        <v>288</v>
      </c>
      <c r="B60" s="328" t="s">
        <v>383</v>
      </c>
      <c r="C60" s="332">
        <v>518.70000000000005</v>
      </c>
      <c r="D60" s="330"/>
      <c r="E60" s="333">
        <f t="shared" si="6"/>
        <v>518.70000000000005</v>
      </c>
    </row>
    <row r="61" spans="1:8" x14ac:dyDescent="0.25">
      <c r="A61" s="323" t="s">
        <v>289</v>
      </c>
      <c r="B61" s="328" t="s">
        <v>384</v>
      </c>
      <c r="C61" s="332">
        <v>94.3</v>
      </c>
      <c r="D61" s="330"/>
      <c r="E61" s="333">
        <f t="shared" si="6"/>
        <v>94.3</v>
      </c>
    </row>
    <row r="62" spans="1:8" x14ac:dyDescent="0.25">
      <c r="A62" s="323" t="s">
        <v>290</v>
      </c>
      <c r="B62" s="328" t="s">
        <v>385</v>
      </c>
      <c r="C62" s="332">
        <v>13.7</v>
      </c>
      <c r="D62" s="330"/>
      <c r="E62" s="333">
        <f t="shared" si="6"/>
        <v>13.7</v>
      </c>
    </row>
    <row r="63" spans="1:8" ht="30" x14ac:dyDescent="0.25">
      <c r="A63" s="323" t="s">
        <v>291</v>
      </c>
      <c r="B63" s="328" t="s">
        <v>386</v>
      </c>
      <c r="C63" s="332">
        <v>195</v>
      </c>
      <c r="D63" s="330"/>
      <c r="E63" s="333">
        <f t="shared" si="6"/>
        <v>195</v>
      </c>
    </row>
    <row r="64" spans="1:8" x14ac:dyDescent="0.25">
      <c r="A64" s="323" t="s">
        <v>292</v>
      </c>
      <c r="B64" s="328" t="s">
        <v>387</v>
      </c>
      <c r="C64" s="332">
        <v>81.2</v>
      </c>
      <c r="D64" s="330"/>
      <c r="E64" s="333">
        <f t="shared" si="6"/>
        <v>81.2</v>
      </c>
    </row>
    <row r="65" spans="1:5" x14ac:dyDescent="0.25">
      <c r="A65" s="323" t="s">
        <v>293</v>
      </c>
      <c r="B65" s="328" t="s">
        <v>388</v>
      </c>
      <c r="C65" s="332">
        <v>67.8</v>
      </c>
      <c r="D65" s="330"/>
      <c r="E65" s="333">
        <f t="shared" si="6"/>
        <v>67.8</v>
      </c>
    </row>
    <row r="66" spans="1:5" x14ac:dyDescent="0.25">
      <c r="A66" s="323" t="s">
        <v>294</v>
      </c>
      <c r="B66" s="328" t="s">
        <v>389</v>
      </c>
      <c r="C66" s="332">
        <v>30.6</v>
      </c>
      <c r="D66" s="330"/>
      <c r="E66" s="333">
        <f t="shared" si="6"/>
        <v>30.6</v>
      </c>
    </row>
    <row r="67" spans="1:5" x14ac:dyDescent="0.25">
      <c r="A67" s="323" t="s">
        <v>295</v>
      </c>
      <c r="B67" s="328" t="s">
        <v>390</v>
      </c>
      <c r="C67" s="332">
        <v>9</v>
      </c>
      <c r="D67" s="330"/>
      <c r="E67" s="333">
        <f t="shared" si="6"/>
        <v>9</v>
      </c>
    </row>
    <row r="68" spans="1:5" x14ac:dyDescent="0.25">
      <c r="A68" s="323" t="s">
        <v>296</v>
      </c>
      <c r="B68" s="328" t="s">
        <v>391</v>
      </c>
      <c r="C68" s="332">
        <v>0.8</v>
      </c>
      <c r="D68" s="330"/>
      <c r="E68" s="333">
        <f t="shared" si="6"/>
        <v>0.8</v>
      </c>
    </row>
    <row r="69" spans="1:5" x14ac:dyDescent="0.25">
      <c r="A69" s="323" t="s">
        <v>297</v>
      </c>
      <c r="B69" s="328" t="s">
        <v>392</v>
      </c>
      <c r="C69" s="332">
        <v>16.3</v>
      </c>
      <c r="D69" s="330"/>
      <c r="E69" s="333">
        <f t="shared" si="6"/>
        <v>16.3</v>
      </c>
    </row>
    <row r="70" spans="1:5" x14ac:dyDescent="0.25">
      <c r="A70" s="323" t="s">
        <v>298</v>
      </c>
      <c r="B70" s="328" t="s">
        <v>393</v>
      </c>
      <c r="C70" s="332">
        <v>346.5</v>
      </c>
      <c r="D70" s="330">
        <v>13.9</v>
      </c>
      <c r="E70" s="333">
        <f t="shared" si="6"/>
        <v>360.4</v>
      </c>
    </row>
    <row r="71" spans="1:5" ht="30" x14ac:dyDescent="0.25">
      <c r="A71" s="323" t="s">
        <v>299</v>
      </c>
      <c r="B71" s="328" t="s">
        <v>394</v>
      </c>
      <c r="C71" s="332">
        <v>12.1</v>
      </c>
      <c r="D71" s="330"/>
      <c r="E71" s="333">
        <f t="shared" si="6"/>
        <v>12.1</v>
      </c>
    </row>
    <row r="72" spans="1:5" x14ac:dyDescent="0.25">
      <c r="A72" s="323" t="s">
        <v>300</v>
      </c>
      <c r="B72" s="328" t="s">
        <v>395</v>
      </c>
      <c r="C72" s="332">
        <v>205</v>
      </c>
      <c r="D72" s="330"/>
      <c r="E72" s="333">
        <f t="shared" si="6"/>
        <v>205</v>
      </c>
    </row>
    <row r="73" spans="1:5" x14ac:dyDescent="0.25">
      <c r="A73" s="323" t="s">
        <v>301</v>
      </c>
      <c r="B73" s="328" t="s">
        <v>396</v>
      </c>
      <c r="C73" s="332">
        <v>204</v>
      </c>
      <c r="D73" s="330"/>
      <c r="E73" s="333">
        <f t="shared" si="6"/>
        <v>204</v>
      </c>
    </row>
    <row r="74" spans="1:5" ht="15.75" customHeight="1" x14ac:dyDescent="0.25">
      <c r="A74" s="323" t="s">
        <v>302</v>
      </c>
      <c r="B74" s="328" t="s">
        <v>397</v>
      </c>
      <c r="C74" s="332">
        <v>26.1</v>
      </c>
      <c r="D74" s="330"/>
      <c r="E74" s="333">
        <f t="shared" si="6"/>
        <v>26.1</v>
      </c>
    </row>
    <row r="75" spans="1:5" x14ac:dyDescent="0.25">
      <c r="A75" s="323" t="s">
        <v>303</v>
      </c>
      <c r="B75" s="328" t="s">
        <v>398</v>
      </c>
      <c r="C75" s="332"/>
      <c r="D75" s="330"/>
      <c r="E75" s="333">
        <f t="shared" si="6"/>
        <v>0</v>
      </c>
    </row>
    <row r="76" spans="1:5" s="2" customFormat="1" ht="15" customHeight="1" x14ac:dyDescent="0.25">
      <c r="A76" s="212" t="s">
        <v>304</v>
      </c>
      <c r="B76" s="352" t="s">
        <v>399</v>
      </c>
      <c r="C76" s="329">
        <v>9138</v>
      </c>
      <c r="D76" s="336">
        <v>0.3</v>
      </c>
      <c r="E76" s="331">
        <f t="shared" si="6"/>
        <v>9138.2999999999993</v>
      </c>
    </row>
    <row r="77" spans="1:5" s="2" customFormat="1" ht="15" customHeight="1" x14ac:dyDescent="0.25">
      <c r="A77" s="212"/>
      <c r="B77" s="338" t="s">
        <v>456</v>
      </c>
      <c r="C77" s="329">
        <v>39</v>
      </c>
      <c r="D77" s="336"/>
      <c r="E77" s="331">
        <v>39</v>
      </c>
    </row>
    <row r="78" spans="1:5" s="2" customFormat="1" ht="15" customHeight="1" x14ac:dyDescent="0.25">
      <c r="A78" s="212" t="s">
        <v>305</v>
      </c>
      <c r="B78" s="352" t="s">
        <v>400</v>
      </c>
      <c r="C78" s="329">
        <f>C79+C93+C94+C95+C96+C99+C98</f>
        <v>4858.4000000000005</v>
      </c>
      <c r="D78" s="336">
        <f>D79+D93+D94+D95+D97+D96+D99+D98</f>
        <v>195.8</v>
      </c>
      <c r="E78" s="331">
        <f>E79+E93+E94+E95+E96+E99+E98+E97</f>
        <v>5054.2000000000007</v>
      </c>
    </row>
    <row r="79" spans="1:5" s="2" customFormat="1" x14ac:dyDescent="0.25">
      <c r="A79" s="212" t="s">
        <v>377</v>
      </c>
      <c r="B79" s="352" t="s">
        <v>401</v>
      </c>
      <c r="C79" s="329">
        <f>SUM(C80:C92)</f>
        <v>1735</v>
      </c>
      <c r="D79" s="336">
        <f>SUM(D80:D92)</f>
        <v>30</v>
      </c>
      <c r="E79" s="331">
        <f>SUM(E80:E92)</f>
        <v>1765</v>
      </c>
    </row>
    <row r="80" spans="1:5" s="355" customFormat="1" x14ac:dyDescent="0.25">
      <c r="A80" s="344" t="s">
        <v>406</v>
      </c>
      <c r="B80" s="353" t="s">
        <v>504</v>
      </c>
      <c r="C80" s="354">
        <v>111</v>
      </c>
      <c r="D80" s="340"/>
      <c r="E80" s="341">
        <f t="shared" ref="E80:E102" si="7">C80+D80</f>
        <v>111</v>
      </c>
    </row>
    <row r="81" spans="1:12" s="355" customFormat="1" ht="25.5" x14ac:dyDescent="0.25">
      <c r="A81" s="344" t="s">
        <v>407</v>
      </c>
      <c r="B81" s="353" t="s">
        <v>343</v>
      </c>
      <c r="C81" s="354">
        <v>125</v>
      </c>
      <c r="D81" s="340">
        <v>30</v>
      </c>
      <c r="E81" s="341">
        <f t="shared" si="7"/>
        <v>155</v>
      </c>
    </row>
    <row r="82" spans="1:12" s="355" customFormat="1" ht="16.5" customHeight="1" x14ac:dyDescent="0.25">
      <c r="A82" s="344" t="s">
        <v>408</v>
      </c>
      <c r="B82" s="353" t="s">
        <v>344</v>
      </c>
      <c r="C82" s="354">
        <v>125</v>
      </c>
      <c r="D82" s="340"/>
      <c r="E82" s="341">
        <f t="shared" si="7"/>
        <v>125</v>
      </c>
      <c r="H82" s="356"/>
      <c r="I82" s="356"/>
      <c r="J82" s="356"/>
      <c r="K82" s="356"/>
      <c r="L82" s="356"/>
    </row>
    <row r="83" spans="1:12" s="355" customFormat="1" x14ac:dyDescent="0.25">
      <c r="A83" s="344" t="s">
        <v>409</v>
      </c>
      <c r="B83" s="353" t="s">
        <v>353</v>
      </c>
      <c r="C83" s="354">
        <v>149</v>
      </c>
      <c r="D83" s="340"/>
      <c r="E83" s="341">
        <f t="shared" si="7"/>
        <v>149</v>
      </c>
      <c r="H83" s="356"/>
      <c r="I83" s="356"/>
      <c r="J83" s="356"/>
      <c r="K83" s="356"/>
      <c r="L83" s="356"/>
    </row>
    <row r="84" spans="1:12" s="355" customFormat="1" ht="25.5" x14ac:dyDescent="0.25">
      <c r="A84" s="344" t="s">
        <v>410</v>
      </c>
      <c r="B84" s="353" t="s">
        <v>342</v>
      </c>
      <c r="C84" s="354">
        <v>116</v>
      </c>
      <c r="D84" s="340"/>
      <c r="E84" s="341">
        <f t="shared" si="7"/>
        <v>116</v>
      </c>
      <c r="H84" s="356"/>
      <c r="I84" s="356"/>
      <c r="J84" s="356"/>
      <c r="K84" s="356"/>
      <c r="L84" s="356"/>
    </row>
    <row r="85" spans="1:12" s="355" customFormat="1" ht="25.5" x14ac:dyDescent="0.25">
      <c r="A85" s="344" t="s">
        <v>411</v>
      </c>
      <c r="B85" s="353" t="s">
        <v>340</v>
      </c>
      <c r="C85" s="354">
        <v>116</v>
      </c>
      <c r="D85" s="340"/>
      <c r="E85" s="341">
        <f t="shared" si="7"/>
        <v>116</v>
      </c>
    </row>
    <row r="86" spans="1:12" s="355" customFormat="1" ht="38.25" x14ac:dyDescent="0.25">
      <c r="A86" s="344" t="s">
        <v>412</v>
      </c>
      <c r="B86" s="353" t="s">
        <v>341</v>
      </c>
      <c r="C86" s="354">
        <v>300</v>
      </c>
      <c r="D86" s="340"/>
      <c r="E86" s="341">
        <f t="shared" si="7"/>
        <v>300</v>
      </c>
    </row>
    <row r="87" spans="1:12" s="355" customFormat="1" x14ac:dyDescent="0.25">
      <c r="A87" s="344" t="s">
        <v>413</v>
      </c>
      <c r="B87" s="353" t="s">
        <v>455</v>
      </c>
      <c r="C87" s="354">
        <v>145</v>
      </c>
      <c r="D87" s="340"/>
      <c r="E87" s="341">
        <f t="shared" si="7"/>
        <v>145</v>
      </c>
    </row>
    <row r="88" spans="1:12" s="355" customFormat="1" x14ac:dyDescent="0.25">
      <c r="A88" s="344" t="s">
        <v>483</v>
      </c>
      <c r="B88" s="427" t="s">
        <v>488</v>
      </c>
      <c r="C88" s="354">
        <v>150</v>
      </c>
      <c r="D88" s="340"/>
      <c r="E88" s="341">
        <f t="shared" si="7"/>
        <v>150</v>
      </c>
    </row>
    <row r="89" spans="1:12" s="355" customFormat="1" x14ac:dyDescent="0.25">
      <c r="A89" s="344" t="s">
        <v>484</v>
      </c>
      <c r="B89" s="427" t="s">
        <v>489</v>
      </c>
      <c r="C89" s="354">
        <v>150</v>
      </c>
      <c r="D89" s="340"/>
      <c r="E89" s="341">
        <f t="shared" si="7"/>
        <v>150</v>
      </c>
    </row>
    <row r="90" spans="1:12" s="355" customFormat="1" ht="25.5" x14ac:dyDescent="0.25">
      <c r="A90" s="344" t="s">
        <v>485</v>
      </c>
      <c r="B90" s="427" t="s">
        <v>490</v>
      </c>
      <c r="C90" s="354">
        <v>25</v>
      </c>
      <c r="D90" s="340"/>
      <c r="E90" s="341">
        <f t="shared" si="7"/>
        <v>25</v>
      </c>
    </row>
    <row r="91" spans="1:12" s="355" customFormat="1" x14ac:dyDescent="0.25">
      <c r="A91" s="344" t="s">
        <v>486</v>
      </c>
      <c r="B91" s="427" t="s">
        <v>491</v>
      </c>
      <c r="C91" s="354">
        <v>103</v>
      </c>
      <c r="D91" s="340"/>
      <c r="E91" s="341">
        <f t="shared" si="7"/>
        <v>103</v>
      </c>
    </row>
    <row r="92" spans="1:12" s="355" customFormat="1" x14ac:dyDescent="0.25">
      <c r="A92" s="344" t="s">
        <v>487</v>
      </c>
      <c r="B92" s="427" t="s">
        <v>492</v>
      </c>
      <c r="C92" s="354">
        <v>120</v>
      </c>
      <c r="D92" s="340"/>
      <c r="E92" s="341">
        <f t="shared" si="7"/>
        <v>120</v>
      </c>
    </row>
    <row r="93" spans="1:12" s="2" customFormat="1" ht="30" x14ac:dyDescent="0.25">
      <c r="A93" s="212" t="s">
        <v>402</v>
      </c>
      <c r="B93" s="347" t="s">
        <v>403</v>
      </c>
      <c r="C93" s="329">
        <v>2467.1</v>
      </c>
      <c r="D93" s="336"/>
      <c r="E93" s="331">
        <f t="shared" si="7"/>
        <v>2467.1</v>
      </c>
    </row>
    <row r="94" spans="1:12" s="2" customFormat="1" hidden="1" x14ac:dyDescent="0.25">
      <c r="A94" s="212" t="s">
        <v>404</v>
      </c>
      <c r="B94" s="347" t="s">
        <v>428</v>
      </c>
      <c r="C94" s="329"/>
      <c r="D94" s="336"/>
      <c r="E94" s="331">
        <f t="shared" si="7"/>
        <v>0</v>
      </c>
    </row>
    <row r="95" spans="1:12" s="2" customFormat="1" ht="45" x14ac:dyDescent="0.25">
      <c r="A95" s="212" t="s">
        <v>404</v>
      </c>
      <c r="B95" s="347" t="s">
        <v>405</v>
      </c>
      <c r="C95" s="329">
        <v>324.89999999999998</v>
      </c>
      <c r="D95" s="336">
        <v>9.8000000000000007</v>
      </c>
      <c r="E95" s="331">
        <f t="shared" si="7"/>
        <v>334.7</v>
      </c>
    </row>
    <row r="96" spans="1:12" s="2" customFormat="1" x14ac:dyDescent="0.25">
      <c r="A96" s="212" t="s">
        <v>506</v>
      </c>
      <c r="B96" s="347" t="s">
        <v>414</v>
      </c>
      <c r="C96" s="329">
        <v>146</v>
      </c>
      <c r="D96" s="336"/>
      <c r="E96" s="331">
        <f>C96+D96</f>
        <v>146</v>
      </c>
    </row>
    <row r="97" spans="1:5" s="2" customFormat="1" ht="30" x14ac:dyDescent="0.25">
      <c r="A97" s="212" t="s">
        <v>507</v>
      </c>
      <c r="B97" s="347" t="s">
        <v>511</v>
      </c>
      <c r="C97" s="329"/>
      <c r="D97" s="336">
        <v>1.5</v>
      </c>
      <c r="E97" s="331">
        <f>C97+D97</f>
        <v>1.5</v>
      </c>
    </row>
    <row r="98" spans="1:5" s="2" customFormat="1" x14ac:dyDescent="0.25">
      <c r="A98" s="212" t="s">
        <v>429</v>
      </c>
      <c r="B98" s="431" t="s">
        <v>428</v>
      </c>
      <c r="C98" s="329">
        <v>118.3</v>
      </c>
      <c r="D98" s="336"/>
      <c r="E98" s="331">
        <f>C98+D98</f>
        <v>118.3</v>
      </c>
    </row>
    <row r="99" spans="1:5" s="2" customFormat="1" x14ac:dyDescent="0.25">
      <c r="A99" s="212" t="s">
        <v>529</v>
      </c>
      <c r="B99" s="347" t="s">
        <v>417</v>
      </c>
      <c r="C99" s="329">
        <f>C100+C101+C102</f>
        <v>67.099999999999994</v>
      </c>
      <c r="D99" s="336">
        <f>D100+D101+D102</f>
        <v>154.5</v>
      </c>
      <c r="E99" s="331">
        <f>E100+E101+E102</f>
        <v>221.6</v>
      </c>
    </row>
    <row r="100" spans="1:5" s="2" customFormat="1" x14ac:dyDescent="0.25">
      <c r="A100" s="344" t="s">
        <v>530</v>
      </c>
      <c r="B100" s="338" t="s">
        <v>374</v>
      </c>
      <c r="C100" s="354">
        <v>9.1999999999999993</v>
      </c>
      <c r="D100" s="340"/>
      <c r="E100" s="341">
        <f>C100+D100</f>
        <v>9.1999999999999993</v>
      </c>
    </row>
    <row r="101" spans="1:5" s="2" customFormat="1" x14ac:dyDescent="0.25">
      <c r="A101" s="344" t="s">
        <v>531</v>
      </c>
      <c r="B101" s="338" t="s">
        <v>415</v>
      </c>
      <c r="C101" s="354">
        <v>57.9</v>
      </c>
      <c r="D101" s="340"/>
      <c r="E101" s="341">
        <f>C101+D101</f>
        <v>57.9</v>
      </c>
    </row>
    <row r="102" spans="1:5" s="2" customFormat="1" x14ac:dyDescent="0.25">
      <c r="A102" s="344" t="s">
        <v>532</v>
      </c>
      <c r="B102" s="338" t="s">
        <v>416</v>
      </c>
      <c r="C102" s="354"/>
      <c r="D102" s="340">
        <v>154.5</v>
      </c>
      <c r="E102" s="341">
        <f t="shared" si="7"/>
        <v>154.5</v>
      </c>
    </row>
    <row r="103" spans="1:5" x14ac:dyDescent="0.25">
      <c r="A103" s="323" t="s">
        <v>306</v>
      </c>
      <c r="B103" s="349" t="s">
        <v>453</v>
      </c>
      <c r="C103" s="325">
        <v>1489</v>
      </c>
      <c r="D103" s="326"/>
      <c r="E103" s="337">
        <f>C103+D103</f>
        <v>1489</v>
      </c>
    </row>
    <row r="104" spans="1:5" x14ac:dyDescent="0.25">
      <c r="A104" s="323" t="s">
        <v>307</v>
      </c>
      <c r="B104" s="349" t="s">
        <v>336</v>
      </c>
      <c r="C104" s="325">
        <v>44.8</v>
      </c>
      <c r="D104" s="326">
        <v>95.5</v>
      </c>
      <c r="E104" s="337">
        <f>C104+D104</f>
        <v>140.30000000000001</v>
      </c>
    </row>
    <row r="105" spans="1:5" x14ac:dyDescent="0.25">
      <c r="A105" s="357" t="s">
        <v>75</v>
      </c>
      <c r="B105" s="358" t="s">
        <v>308</v>
      </c>
      <c r="C105" s="359">
        <f>C19+C33+C46+C52</f>
        <v>37405.100000000006</v>
      </c>
      <c r="D105" s="359">
        <f>D19+D33+D46+D52</f>
        <v>554.4</v>
      </c>
      <c r="E105" s="359">
        <f>E19+E33+E46+E52</f>
        <v>37959.5</v>
      </c>
    </row>
    <row r="106" spans="1:5" hidden="1" x14ac:dyDescent="0.25">
      <c r="A106" s="323"/>
      <c r="B106" s="360"/>
      <c r="C106" s="361"/>
    </row>
    <row r="107" spans="1:5" hidden="1" x14ac:dyDescent="0.25">
      <c r="A107" s="323"/>
      <c r="B107" s="362"/>
      <c r="C107" s="361"/>
    </row>
    <row r="108" spans="1:5" s="366" customFormat="1" hidden="1" x14ac:dyDescent="0.25">
      <c r="A108" s="363"/>
      <c r="B108" s="364"/>
      <c r="C108" s="365"/>
    </row>
    <row r="109" spans="1:5" hidden="1" x14ac:dyDescent="0.25">
      <c r="A109" s="323"/>
      <c r="B109" s="362"/>
      <c r="C109" s="365"/>
    </row>
    <row r="110" spans="1:5" hidden="1" x14ac:dyDescent="0.25">
      <c r="A110" s="323"/>
      <c r="B110" s="367"/>
      <c r="C110" s="368"/>
    </row>
    <row r="111" spans="1:5" x14ac:dyDescent="0.25">
      <c r="B111" s="369"/>
    </row>
  </sheetData>
  <mergeCells count="15">
    <mergeCell ref="B1:E1"/>
    <mergeCell ref="B3:E3"/>
    <mergeCell ref="B4:E4"/>
    <mergeCell ref="B2:E2"/>
    <mergeCell ref="A16:C16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5"/>
  <sheetViews>
    <sheetView showZeros="0" topLeftCell="A10" workbookViewId="0">
      <selection activeCell="B10" sqref="B10:O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63" t="s">
        <v>350</v>
      </c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</row>
    <row r="2" spans="1:17" x14ac:dyDescent="0.25">
      <c r="B2" s="563" t="s">
        <v>437</v>
      </c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</row>
    <row r="3" spans="1:17" x14ac:dyDescent="0.25">
      <c r="B3" s="563" t="s">
        <v>457</v>
      </c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</row>
    <row r="4" spans="1:17" x14ac:dyDescent="0.25">
      <c r="B4" s="563" t="s">
        <v>368</v>
      </c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</row>
    <row r="5" spans="1:17" s="418" customFormat="1" ht="15" customHeight="1" x14ac:dyDescent="0.25">
      <c r="B5" s="479" t="s">
        <v>461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7" s="418" customFormat="1" x14ac:dyDescent="0.25">
      <c r="B6" s="479" t="s">
        <v>470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7" s="418" customFormat="1" ht="14.25" customHeight="1" x14ac:dyDescent="0.25">
      <c r="B7" s="479" t="s">
        <v>465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7" s="418" customFormat="1" x14ac:dyDescent="0.25">
      <c r="B8" s="479" t="s">
        <v>480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7" s="418" customFormat="1" x14ac:dyDescent="0.25">
      <c r="B9" s="479" t="s">
        <v>534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7" s="418" customFormat="1" x14ac:dyDescent="0.25">
      <c r="B10" s="479" t="s">
        <v>541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7" s="418" customFormat="1" x14ac:dyDescent="0.25"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</row>
    <row r="12" spans="1:17" s="421" customFormat="1" ht="38.25" customHeight="1" x14ac:dyDescent="0.25">
      <c r="A12" s="564" t="s">
        <v>445</v>
      </c>
      <c r="B12" s="564"/>
      <c r="C12" s="564"/>
      <c r="D12" s="564"/>
      <c r="E12" s="564"/>
      <c r="F12" s="564"/>
      <c r="G12" s="564"/>
      <c r="H12" s="564"/>
      <c r="I12" s="564"/>
      <c r="J12" s="564"/>
      <c r="K12" s="564"/>
      <c r="L12" s="564"/>
      <c r="M12" s="564"/>
      <c r="N12" s="564"/>
      <c r="O12" s="564"/>
    </row>
    <row r="13" spans="1:17" ht="18.75" customHeight="1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448</v>
      </c>
    </row>
    <row r="14" spans="1:17" x14ac:dyDescent="0.25">
      <c r="A14" s="505" t="s">
        <v>5</v>
      </c>
      <c r="B14" s="508" t="s">
        <v>347</v>
      </c>
      <c r="C14" s="508" t="s">
        <v>54</v>
      </c>
      <c r="D14" s="485" t="s">
        <v>358</v>
      </c>
      <c r="E14" s="517" t="s">
        <v>196</v>
      </c>
      <c r="F14" s="517"/>
      <c r="G14" s="517"/>
      <c r="H14" s="511" t="s">
        <v>360</v>
      </c>
      <c r="I14" s="523" t="s">
        <v>196</v>
      </c>
      <c r="J14" s="523"/>
      <c r="K14" s="523"/>
      <c r="L14" s="484" t="s">
        <v>0</v>
      </c>
      <c r="M14" s="484" t="s">
        <v>196</v>
      </c>
      <c r="N14" s="484"/>
      <c r="O14" s="484"/>
    </row>
    <row r="15" spans="1:17" x14ac:dyDescent="0.25">
      <c r="A15" s="506"/>
      <c r="B15" s="509"/>
      <c r="C15" s="509"/>
      <c r="D15" s="486"/>
      <c r="E15" s="517" t="s">
        <v>1</v>
      </c>
      <c r="F15" s="517"/>
      <c r="G15" s="491" t="s">
        <v>2</v>
      </c>
      <c r="H15" s="512"/>
      <c r="I15" s="523" t="s">
        <v>1</v>
      </c>
      <c r="J15" s="523"/>
      <c r="K15" s="504" t="s">
        <v>2</v>
      </c>
      <c r="L15" s="484"/>
      <c r="M15" s="484" t="s">
        <v>1</v>
      </c>
      <c r="N15" s="484"/>
      <c r="O15" s="496" t="s">
        <v>2</v>
      </c>
      <c r="Q15" s="125"/>
    </row>
    <row r="16" spans="1:17" ht="30.75" customHeight="1" x14ac:dyDescent="0.25">
      <c r="A16" s="507"/>
      <c r="B16" s="510"/>
      <c r="C16" s="510"/>
      <c r="D16" s="487"/>
      <c r="E16" s="121" t="s">
        <v>3</v>
      </c>
      <c r="F16" s="119" t="s">
        <v>4</v>
      </c>
      <c r="G16" s="491"/>
      <c r="H16" s="513"/>
      <c r="I16" s="120" t="s">
        <v>3</v>
      </c>
      <c r="J16" s="116" t="s">
        <v>4</v>
      </c>
      <c r="K16" s="504"/>
      <c r="L16" s="484"/>
      <c r="M16" s="117" t="s">
        <v>3</v>
      </c>
      <c r="N16" s="115" t="s">
        <v>4</v>
      </c>
      <c r="O16" s="496"/>
      <c r="P16" s="131"/>
    </row>
    <row r="17" spans="1:17" ht="15.95" customHeight="1" x14ac:dyDescent="0.25">
      <c r="A17" s="14" t="s">
        <v>72</v>
      </c>
      <c r="B17" s="492" t="s">
        <v>59</v>
      </c>
      <c r="C17" s="492"/>
      <c r="D17" s="492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71" t="s">
        <v>325</v>
      </c>
      <c r="Q17" s="72"/>
    </row>
    <row r="18" spans="1:17" ht="15" customHeight="1" x14ac:dyDescent="0.25">
      <c r="A18" s="6" t="s">
        <v>183</v>
      </c>
      <c r="B18" s="81" t="s">
        <v>20</v>
      </c>
      <c r="C18" s="82"/>
      <c r="D18" s="9">
        <f>D19+D20</f>
        <v>620.9</v>
      </c>
      <c r="E18" s="9">
        <f>E19+E20</f>
        <v>52.4</v>
      </c>
      <c r="F18" s="9">
        <f t="shared" ref="F18:G18" si="0">F19+F20</f>
        <v>2</v>
      </c>
      <c r="G18" s="9">
        <f t="shared" si="0"/>
        <v>568.5</v>
      </c>
      <c r="H18" s="10">
        <f>H19+H20</f>
        <v>0</v>
      </c>
      <c r="I18" s="10">
        <f t="shared" ref="I18:K18" si="1">I19+I20</f>
        <v>0</v>
      </c>
      <c r="J18" s="10">
        <f t="shared" si="1"/>
        <v>0</v>
      </c>
      <c r="K18" s="10">
        <f t="shared" si="1"/>
        <v>0</v>
      </c>
      <c r="L18" s="12">
        <f>L19+L20</f>
        <v>620.9</v>
      </c>
      <c r="M18" s="12">
        <f>M19+M20</f>
        <v>52.4</v>
      </c>
      <c r="N18" s="12">
        <f t="shared" ref="N18:O18" si="2">N19+N20</f>
        <v>2</v>
      </c>
      <c r="O18" s="12">
        <f t="shared" si="2"/>
        <v>568.5</v>
      </c>
      <c r="P18" s="71" t="s">
        <v>326</v>
      </c>
      <c r="Q18" s="72"/>
    </row>
    <row r="19" spans="1:17" ht="15" customHeight="1" x14ac:dyDescent="0.25">
      <c r="A19" s="20"/>
      <c r="B19" s="81"/>
      <c r="C19" s="31" t="s">
        <v>25</v>
      </c>
      <c r="D19" s="17">
        <f>E19+G19</f>
        <v>173.8</v>
      </c>
      <c r="E19" s="17"/>
      <c r="F19" s="17"/>
      <c r="G19" s="17">
        <v>173.8</v>
      </c>
      <c r="H19" s="11">
        <f>I19+K19</f>
        <v>0</v>
      </c>
      <c r="I19" s="11"/>
      <c r="J19" s="11"/>
      <c r="K19" s="11"/>
      <c r="L19" s="13">
        <f>M19+O19</f>
        <v>173.8</v>
      </c>
      <c r="M19" s="13">
        <f t="shared" ref="M19:O20" si="3">E19+I19</f>
        <v>0</v>
      </c>
      <c r="N19" s="13">
        <f t="shared" si="3"/>
        <v>0</v>
      </c>
      <c r="O19" s="13">
        <f t="shared" si="3"/>
        <v>173.8</v>
      </c>
      <c r="P19" s="71" t="s">
        <v>327</v>
      </c>
      <c r="Q19" s="72"/>
    </row>
    <row r="20" spans="1:17" x14ac:dyDescent="0.25">
      <c r="A20" s="41"/>
      <c r="B20" s="42"/>
      <c r="C20" s="83" t="s">
        <v>31</v>
      </c>
      <c r="D20" s="17">
        <f>E20+G20</f>
        <v>447.09999999999997</v>
      </c>
      <c r="E20" s="17">
        <v>52.4</v>
      </c>
      <c r="F20" s="17">
        <v>2</v>
      </c>
      <c r="G20" s="17">
        <v>394.7</v>
      </c>
      <c r="H20" s="11">
        <f>I20+K20</f>
        <v>0</v>
      </c>
      <c r="I20" s="11"/>
      <c r="J20" s="11"/>
      <c r="K20" s="11"/>
      <c r="L20" s="13">
        <f>M20+O20</f>
        <v>447.09999999999997</v>
      </c>
      <c r="M20" s="13">
        <f t="shared" si="3"/>
        <v>52.4</v>
      </c>
      <c r="N20" s="13">
        <f t="shared" si="3"/>
        <v>2</v>
      </c>
      <c r="O20" s="13">
        <f t="shared" si="3"/>
        <v>394.7</v>
      </c>
      <c r="P20" s="71" t="s">
        <v>328</v>
      </c>
      <c r="Q20" s="72">
        <f>L19+L29</f>
        <v>617.20000000000005</v>
      </c>
    </row>
    <row r="21" spans="1:17" ht="15.95" customHeight="1" x14ac:dyDescent="0.25">
      <c r="A21" s="21" t="s">
        <v>73</v>
      </c>
      <c r="B21" s="22" t="s">
        <v>176</v>
      </c>
      <c r="C21" s="23"/>
      <c r="D21" s="24">
        <f>D18</f>
        <v>620.9</v>
      </c>
      <c r="E21" s="24">
        <f>E18</f>
        <v>52.4</v>
      </c>
      <c r="F21" s="24">
        <f>F18</f>
        <v>2</v>
      </c>
      <c r="G21" s="24">
        <f>G18</f>
        <v>568.5</v>
      </c>
      <c r="H21" s="11">
        <f>H18</f>
        <v>0</v>
      </c>
      <c r="I21" s="11">
        <f t="shared" ref="I21:K21" si="4">I18</f>
        <v>0</v>
      </c>
      <c r="J21" s="11">
        <f t="shared" si="4"/>
        <v>0</v>
      </c>
      <c r="K21" s="11">
        <f t="shared" si="4"/>
        <v>0</v>
      </c>
      <c r="L21" s="22">
        <f>L18</f>
        <v>620.9</v>
      </c>
      <c r="M21" s="22">
        <f>M18</f>
        <v>52.4</v>
      </c>
      <c r="N21" s="22">
        <f>N18</f>
        <v>2</v>
      </c>
      <c r="O21" s="22">
        <f>O18</f>
        <v>568.5</v>
      </c>
      <c r="P21" s="71" t="s">
        <v>331</v>
      </c>
      <c r="Q21" s="72">
        <f>L20</f>
        <v>447.09999999999997</v>
      </c>
    </row>
    <row r="22" spans="1:17" ht="15.95" customHeight="1" x14ac:dyDescent="0.25">
      <c r="A22" s="20" t="s">
        <v>74</v>
      </c>
      <c r="B22" s="556" t="s">
        <v>63</v>
      </c>
      <c r="C22" s="527"/>
      <c r="D22" s="527"/>
      <c r="E22" s="527"/>
      <c r="F22" s="527"/>
      <c r="G22" s="527"/>
      <c r="H22" s="527"/>
      <c r="I22" s="527"/>
      <c r="J22" s="527"/>
      <c r="K22" s="527"/>
      <c r="L22" s="527"/>
      <c r="M22" s="527"/>
      <c r="N22" s="527"/>
      <c r="O22" s="565"/>
      <c r="P22" s="71" t="s">
        <v>329</v>
      </c>
      <c r="Q22" s="72"/>
    </row>
    <row r="23" spans="1:17" ht="15" customHeight="1" x14ac:dyDescent="0.25">
      <c r="A23" s="6" t="s">
        <v>75</v>
      </c>
      <c r="B23" s="36" t="s">
        <v>20</v>
      </c>
      <c r="C23" s="16" t="s">
        <v>32</v>
      </c>
      <c r="D23" s="17">
        <f>E23+G23</f>
        <v>21.7</v>
      </c>
      <c r="E23" s="17"/>
      <c r="F23" s="17"/>
      <c r="G23" s="17">
        <v>21.7</v>
      </c>
      <c r="H23" s="25">
        <f>I23+K23</f>
        <v>0</v>
      </c>
      <c r="I23" s="25"/>
      <c r="J23" s="25"/>
      <c r="K23" s="25"/>
      <c r="L23" s="13">
        <f>M23+O23</f>
        <v>21.7</v>
      </c>
      <c r="M23" s="13">
        <f>E23+I23</f>
        <v>0</v>
      </c>
      <c r="N23" s="13">
        <f>F23+J23</f>
        <v>0</v>
      </c>
      <c r="O23" s="13">
        <f>G23+K23</f>
        <v>21.7</v>
      </c>
      <c r="P23" s="71" t="s">
        <v>330</v>
      </c>
      <c r="Q23" s="72">
        <f>L23</f>
        <v>21.7</v>
      </c>
    </row>
    <row r="24" spans="1:17" ht="15.95" customHeight="1" x14ac:dyDescent="0.25">
      <c r="A24" s="21" t="s">
        <v>76</v>
      </c>
      <c r="B24" s="22" t="s">
        <v>177</v>
      </c>
      <c r="C24" s="132"/>
      <c r="D24" s="24">
        <f>D23</f>
        <v>21.7</v>
      </c>
      <c r="E24" s="24">
        <f>E23</f>
        <v>0</v>
      </c>
      <c r="F24" s="24">
        <f>F23</f>
        <v>0</v>
      </c>
      <c r="G24" s="24">
        <f>G23</f>
        <v>21.7</v>
      </c>
      <c r="H24" s="25">
        <f t="shared" ref="H24:O24" si="5">H23</f>
        <v>0</v>
      </c>
      <c r="I24" s="25">
        <f t="shared" si="5"/>
        <v>0</v>
      </c>
      <c r="J24" s="25">
        <f t="shared" si="5"/>
        <v>0</v>
      </c>
      <c r="K24" s="25">
        <f t="shared" si="5"/>
        <v>0</v>
      </c>
      <c r="L24" s="22">
        <f t="shared" si="5"/>
        <v>21.7</v>
      </c>
      <c r="M24" s="22">
        <f t="shared" si="5"/>
        <v>0</v>
      </c>
      <c r="N24" s="22">
        <f t="shared" si="5"/>
        <v>0</v>
      </c>
      <c r="O24" s="22">
        <f t="shared" si="5"/>
        <v>21.7</v>
      </c>
      <c r="P24" s="71" t="s">
        <v>332</v>
      </c>
      <c r="Q24" s="72">
        <f>L32</f>
        <v>116.39999999999999</v>
      </c>
    </row>
    <row r="25" spans="1:17" ht="15.95" customHeight="1" x14ac:dyDescent="0.25">
      <c r="A25" s="6" t="s">
        <v>77</v>
      </c>
      <c r="B25" s="481" t="s">
        <v>172</v>
      </c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3"/>
      <c r="P25" s="71" t="s">
        <v>333</v>
      </c>
      <c r="Q25" s="72">
        <f>L26</f>
        <v>29.8</v>
      </c>
    </row>
    <row r="26" spans="1:17" ht="15" customHeight="1" x14ac:dyDescent="0.25">
      <c r="A26" s="6" t="s">
        <v>78</v>
      </c>
      <c r="B26" s="93" t="s">
        <v>20</v>
      </c>
      <c r="C26" s="31" t="s">
        <v>51</v>
      </c>
      <c r="D26" s="17">
        <f>E26+G26</f>
        <v>29.8</v>
      </c>
      <c r="E26" s="17">
        <v>29.8</v>
      </c>
      <c r="F26" s="17"/>
      <c r="G26" s="17"/>
      <c r="H26" s="11">
        <f>I26+K26</f>
        <v>0</v>
      </c>
      <c r="I26" s="11"/>
      <c r="J26" s="11"/>
      <c r="K26" s="11"/>
      <c r="L26" s="13">
        <f>M26+O26</f>
        <v>29.8</v>
      </c>
      <c r="M26" s="13">
        <f t="shared" ref="M26" si="6">E26+I26</f>
        <v>29.8</v>
      </c>
      <c r="N26" s="13">
        <f t="shared" ref="N26" si="7">F26+J26</f>
        <v>0</v>
      </c>
      <c r="O26" s="13">
        <f t="shared" ref="O26" si="8">G26+K26</f>
        <v>0</v>
      </c>
      <c r="P26" s="71" t="s">
        <v>334</v>
      </c>
      <c r="Q26" s="72">
        <f>L35</f>
        <v>2</v>
      </c>
    </row>
    <row r="27" spans="1:17" ht="15.95" customHeight="1" x14ac:dyDescent="0.25">
      <c r="A27" s="21" t="s">
        <v>79</v>
      </c>
      <c r="B27" s="22" t="s">
        <v>178</v>
      </c>
      <c r="C27" s="132"/>
      <c r="D27" s="24">
        <f>D26</f>
        <v>29.8</v>
      </c>
      <c r="E27" s="24">
        <f t="shared" ref="E27:G27" si="9">E26</f>
        <v>29.8</v>
      </c>
      <c r="F27" s="24">
        <f t="shared" si="9"/>
        <v>0</v>
      </c>
      <c r="G27" s="24">
        <f t="shared" si="9"/>
        <v>0</v>
      </c>
      <c r="H27" s="25">
        <f>H26</f>
        <v>0</v>
      </c>
      <c r="I27" s="25">
        <f t="shared" ref="I27:K27" si="10">I26</f>
        <v>0</v>
      </c>
      <c r="J27" s="25">
        <f t="shared" si="10"/>
        <v>0</v>
      </c>
      <c r="K27" s="25">
        <f t="shared" si="10"/>
        <v>0</v>
      </c>
      <c r="L27" s="22">
        <f>L26</f>
        <v>29.8</v>
      </c>
      <c r="M27" s="22">
        <f t="shared" ref="M27:O27" si="11">M26</f>
        <v>29.8</v>
      </c>
      <c r="N27" s="22">
        <f t="shared" si="11"/>
        <v>0</v>
      </c>
      <c r="O27" s="22">
        <f t="shared" si="11"/>
        <v>0</v>
      </c>
      <c r="P27" s="76" t="s">
        <v>173</v>
      </c>
      <c r="Q27" s="77">
        <f>SUM(Q17:Q26)</f>
        <v>1234.2</v>
      </c>
    </row>
    <row r="28" spans="1:17" ht="15.95" customHeight="1" x14ac:dyDescent="0.25">
      <c r="A28" s="20" t="s">
        <v>80</v>
      </c>
      <c r="B28" s="481" t="s">
        <v>182</v>
      </c>
      <c r="C28" s="482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3"/>
    </row>
    <row r="29" spans="1:17" ht="15" customHeight="1" x14ac:dyDescent="0.25">
      <c r="A29" s="6" t="s">
        <v>81</v>
      </c>
      <c r="B29" s="30" t="s">
        <v>20</v>
      </c>
      <c r="C29" s="31" t="s">
        <v>25</v>
      </c>
      <c r="D29" s="17">
        <f>E29+G29</f>
        <v>443.4</v>
      </c>
      <c r="E29" s="44">
        <v>2.2000000000000002</v>
      </c>
      <c r="F29" s="44">
        <v>1.5</v>
      </c>
      <c r="G29" s="44">
        <v>441.2</v>
      </c>
      <c r="H29" s="25">
        <f>I29+K29</f>
        <v>0</v>
      </c>
      <c r="I29" s="25"/>
      <c r="J29" s="25"/>
      <c r="K29" s="25"/>
      <c r="L29" s="13">
        <f>M29+O29</f>
        <v>443.4</v>
      </c>
      <c r="M29" s="13">
        <f>E29+I29</f>
        <v>2.2000000000000002</v>
      </c>
      <c r="N29" s="13">
        <f>F29+J29</f>
        <v>1.5</v>
      </c>
      <c r="O29" s="13">
        <f>G29+K29</f>
        <v>441.2</v>
      </c>
      <c r="Q29" s="2">
        <f>L37-Q27</f>
        <v>0</v>
      </c>
    </row>
    <row r="30" spans="1:17" ht="15.95" customHeight="1" x14ac:dyDescent="0.25">
      <c r="A30" s="21" t="s">
        <v>82</v>
      </c>
      <c r="B30" s="22" t="s">
        <v>179</v>
      </c>
      <c r="C30" s="23"/>
      <c r="D30" s="24">
        <f>D29</f>
        <v>443.4</v>
      </c>
      <c r="E30" s="24">
        <f>E29</f>
        <v>2.2000000000000002</v>
      </c>
      <c r="F30" s="24">
        <f>F29</f>
        <v>1.5</v>
      </c>
      <c r="G30" s="24">
        <f>G29</f>
        <v>441.2</v>
      </c>
      <c r="H30" s="25">
        <f t="shared" ref="H30:O30" si="12">H29</f>
        <v>0</v>
      </c>
      <c r="I30" s="25">
        <f t="shared" si="12"/>
        <v>0</v>
      </c>
      <c r="J30" s="25">
        <f t="shared" si="12"/>
        <v>0</v>
      </c>
      <c r="K30" s="25">
        <f t="shared" si="12"/>
        <v>0</v>
      </c>
      <c r="L30" s="22">
        <f t="shared" si="12"/>
        <v>443.4</v>
      </c>
      <c r="M30" s="22">
        <f t="shared" si="12"/>
        <v>2.2000000000000002</v>
      </c>
      <c r="N30" s="22">
        <f t="shared" si="12"/>
        <v>1.5</v>
      </c>
      <c r="O30" s="22">
        <f t="shared" si="12"/>
        <v>441.2</v>
      </c>
    </row>
    <row r="31" spans="1:17" ht="15.95" customHeight="1" x14ac:dyDescent="0.25">
      <c r="A31" s="14" t="s">
        <v>83</v>
      </c>
      <c r="B31" s="492" t="s">
        <v>67</v>
      </c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2"/>
    </row>
    <row r="32" spans="1:17" ht="15" customHeight="1" x14ac:dyDescent="0.25">
      <c r="A32" s="33" t="s">
        <v>84</v>
      </c>
      <c r="B32" s="30" t="s">
        <v>20</v>
      </c>
      <c r="C32" s="40" t="s">
        <v>30</v>
      </c>
      <c r="D32" s="17">
        <f>E32+G32</f>
        <v>116.39999999999999</v>
      </c>
      <c r="E32" s="17">
        <v>8.3000000000000007</v>
      </c>
      <c r="F32" s="17">
        <v>2</v>
      </c>
      <c r="G32" s="17">
        <v>108.1</v>
      </c>
      <c r="H32" s="11">
        <f>I32+K32</f>
        <v>0</v>
      </c>
      <c r="I32" s="11"/>
      <c r="J32" s="11"/>
      <c r="K32" s="11"/>
      <c r="L32" s="13">
        <f>M32+O32</f>
        <v>116.39999999999999</v>
      </c>
      <c r="M32" s="13">
        <f t="shared" ref="M32:O32" si="13">E32+I32</f>
        <v>8.3000000000000007</v>
      </c>
      <c r="N32" s="13">
        <f t="shared" si="13"/>
        <v>2</v>
      </c>
      <c r="O32" s="13">
        <f t="shared" si="13"/>
        <v>108.1</v>
      </c>
    </row>
    <row r="33" spans="1:15" ht="15.95" customHeight="1" x14ac:dyDescent="0.25">
      <c r="A33" s="21" t="s">
        <v>85</v>
      </c>
      <c r="B33" s="22" t="s">
        <v>180</v>
      </c>
      <c r="C33" s="132"/>
      <c r="D33" s="24">
        <f t="shared" ref="D33:O33" si="14">SUM(D32:D32)</f>
        <v>116.39999999999999</v>
      </c>
      <c r="E33" s="24">
        <f t="shared" si="14"/>
        <v>8.3000000000000007</v>
      </c>
      <c r="F33" s="24">
        <f t="shared" si="14"/>
        <v>2</v>
      </c>
      <c r="G33" s="24">
        <f t="shared" si="14"/>
        <v>108.1</v>
      </c>
      <c r="H33" s="25">
        <f t="shared" si="14"/>
        <v>0</v>
      </c>
      <c r="I33" s="25">
        <f t="shared" si="14"/>
        <v>0</v>
      </c>
      <c r="J33" s="25">
        <f t="shared" si="14"/>
        <v>0</v>
      </c>
      <c r="K33" s="25">
        <f t="shared" si="14"/>
        <v>0</v>
      </c>
      <c r="L33" s="22">
        <f t="shared" si="14"/>
        <v>116.39999999999999</v>
      </c>
      <c r="M33" s="22">
        <f t="shared" si="14"/>
        <v>8.3000000000000007</v>
      </c>
      <c r="N33" s="22">
        <f t="shared" si="14"/>
        <v>2</v>
      </c>
      <c r="O33" s="22">
        <f t="shared" si="14"/>
        <v>108.1</v>
      </c>
    </row>
    <row r="34" spans="1:15" ht="15.95" customHeight="1" x14ac:dyDescent="0.25">
      <c r="A34" s="14" t="s">
        <v>86</v>
      </c>
      <c r="B34" s="492" t="s">
        <v>69</v>
      </c>
      <c r="C34" s="492"/>
      <c r="D34" s="492"/>
      <c r="E34" s="492"/>
      <c r="F34" s="492"/>
      <c r="G34" s="492"/>
      <c r="H34" s="492"/>
      <c r="I34" s="492"/>
      <c r="J34" s="492"/>
      <c r="K34" s="492"/>
      <c r="L34" s="492"/>
      <c r="M34" s="492"/>
      <c r="N34" s="492"/>
      <c r="O34" s="492"/>
    </row>
    <row r="35" spans="1:15" ht="15" customHeight="1" x14ac:dyDescent="0.25">
      <c r="A35" s="33" t="s">
        <v>87</v>
      </c>
      <c r="B35" s="30" t="s">
        <v>20</v>
      </c>
      <c r="C35" s="1">
        <v>10</v>
      </c>
      <c r="D35" s="17">
        <f>E35+G35</f>
        <v>2</v>
      </c>
      <c r="E35" s="17">
        <v>1.4</v>
      </c>
      <c r="F35" s="17">
        <v>1</v>
      </c>
      <c r="G35" s="17">
        <v>0.6</v>
      </c>
      <c r="H35" s="11">
        <f>I35+K35</f>
        <v>0</v>
      </c>
      <c r="I35" s="11"/>
      <c r="J35" s="11"/>
      <c r="K35" s="11"/>
      <c r="L35" s="13">
        <f>M35+O35</f>
        <v>2</v>
      </c>
      <c r="M35" s="13">
        <f t="shared" ref="M35" si="15">E35+I35</f>
        <v>1.4</v>
      </c>
      <c r="N35" s="13">
        <f t="shared" ref="N35" si="16">F35+J35</f>
        <v>1</v>
      </c>
      <c r="O35" s="13">
        <f t="shared" ref="O35" si="17">G35+K35</f>
        <v>0.6</v>
      </c>
    </row>
    <row r="36" spans="1:15" ht="15.95" customHeight="1" x14ac:dyDescent="0.25">
      <c r="A36" s="21" t="s">
        <v>88</v>
      </c>
      <c r="B36" s="22" t="s">
        <v>181</v>
      </c>
      <c r="C36" s="132"/>
      <c r="D36" s="24">
        <f t="shared" ref="D36:O36" si="18">SUM(D35:D35)</f>
        <v>2</v>
      </c>
      <c r="E36" s="24">
        <f t="shared" si="18"/>
        <v>1.4</v>
      </c>
      <c r="F36" s="24">
        <f t="shared" si="18"/>
        <v>1</v>
      </c>
      <c r="G36" s="24">
        <f t="shared" si="18"/>
        <v>0.6</v>
      </c>
      <c r="H36" s="25">
        <f t="shared" si="18"/>
        <v>0</v>
      </c>
      <c r="I36" s="25">
        <f t="shared" si="18"/>
        <v>0</v>
      </c>
      <c r="J36" s="25">
        <f t="shared" si="18"/>
        <v>0</v>
      </c>
      <c r="K36" s="25">
        <f t="shared" si="18"/>
        <v>0</v>
      </c>
      <c r="L36" s="22">
        <f t="shared" si="18"/>
        <v>2</v>
      </c>
      <c r="M36" s="22">
        <f t="shared" si="18"/>
        <v>1.4</v>
      </c>
      <c r="N36" s="22">
        <f t="shared" si="18"/>
        <v>1</v>
      </c>
      <c r="O36" s="22">
        <f t="shared" si="18"/>
        <v>0.6</v>
      </c>
    </row>
    <row r="37" spans="1:15" ht="15.95" customHeight="1" x14ac:dyDescent="0.25">
      <c r="A37" s="126" t="s">
        <v>89</v>
      </c>
      <c r="B37" s="133" t="s">
        <v>173</v>
      </c>
      <c r="C37" s="134"/>
      <c r="D37" s="48">
        <f>D21+D24+D27+D30+D33+D36</f>
        <v>1234.2</v>
      </c>
      <c r="E37" s="48">
        <f t="shared" ref="E37:O37" si="19">E21+E24+E27+E30+E33+E36</f>
        <v>94.100000000000009</v>
      </c>
      <c r="F37" s="48">
        <f t="shared" si="19"/>
        <v>6.5</v>
      </c>
      <c r="G37" s="48">
        <f t="shared" si="19"/>
        <v>1140.0999999999999</v>
      </c>
      <c r="H37" s="49">
        <f t="shared" si="19"/>
        <v>0</v>
      </c>
      <c r="I37" s="49">
        <f t="shared" si="19"/>
        <v>0</v>
      </c>
      <c r="J37" s="49">
        <f t="shared" si="19"/>
        <v>0</v>
      </c>
      <c r="K37" s="49">
        <f t="shared" si="19"/>
        <v>0</v>
      </c>
      <c r="L37" s="50">
        <f t="shared" si="19"/>
        <v>1234.2</v>
      </c>
      <c r="M37" s="50">
        <f t="shared" si="19"/>
        <v>94.100000000000009</v>
      </c>
      <c r="N37" s="50">
        <f t="shared" si="19"/>
        <v>6.5</v>
      </c>
      <c r="O37" s="50">
        <f t="shared" si="19"/>
        <v>1140.0999999999999</v>
      </c>
    </row>
    <row r="38" spans="1:15" x14ac:dyDescent="0.25">
      <c r="A38" s="7"/>
      <c r="B38" s="7"/>
      <c r="C38" s="53"/>
      <c r="D38" s="7"/>
      <c r="E38" s="7"/>
      <c r="F38" s="7"/>
      <c r="G38" s="7"/>
      <c r="H38" s="135"/>
      <c r="I38" s="135"/>
      <c r="J38" s="135"/>
      <c r="L38" s="7"/>
      <c r="M38" s="7"/>
      <c r="N38" s="7"/>
    </row>
    <row r="39" spans="1:15" x14ac:dyDescent="0.25">
      <c r="A39" s="7"/>
      <c r="B39" s="127"/>
      <c r="C39" s="136"/>
      <c r="D39" s="127"/>
      <c r="E39" s="127"/>
      <c r="F39" s="127"/>
      <c r="G39" s="127"/>
      <c r="H39" s="137"/>
      <c r="I39" s="137"/>
      <c r="J39" s="137"/>
      <c r="K39" s="137"/>
      <c r="L39" s="127"/>
      <c r="M39" s="127"/>
      <c r="N39" s="127"/>
    </row>
    <row r="40" spans="1:15" x14ac:dyDescent="0.25">
      <c r="A40" s="7"/>
      <c r="B40" s="7"/>
      <c r="C40" s="53"/>
      <c r="D40" s="7"/>
      <c r="E40" s="7"/>
      <c r="F40" s="7"/>
      <c r="G40" s="7"/>
      <c r="H40" s="135"/>
      <c r="I40" s="135"/>
      <c r="J40" s="135"/>
      <c r="L40" s="7"/>
      <c r="M40" s="7"/>
      <c r="N40" s="7"/>
    </row>
    <row r="41" spans="1:15" x14ac:dyDescent="0.25">
      <c r="A41" s="7"/>
      <c r="B41" s="7"/>
      <c r="C41" s="53"/>
      <c r="D41" s="7"/>
      <c r="E41" s="7"/>
      <c r="F41" s="7"/>
      <c r="G41" s="7"/>
      <c r="H41" s="135"/>
      <c r="I41" s="135"/>
      <c r="J41" s="135"/>
      <c r="L41" s="7"/>
      <c r="M41" s="7"/>
      <c r="N41" s="7"/>
    </row>
    <row r="42" spans="1:15" x14ac:dyDescent="0.25">
      <c r="A42" s="7"/>
      <c r="B42" s="7"/>
      <c r="C42" s="53"/>
      <c r="D42" s="7"/>
      <c r="E42" s="7"/>
      <c r="F42" s="7"/>
      <c r="G42" s="7"/>
      <c r="H42" s="135"/>
      <c r="I42" s="135"/>
      <c r="J42" s="135"/>
      <c r="L42" s="7"/>
      <c r="M42" s="7"/>
      <c r="N42" s="7"/>
    </row>
    <row r="43" spans="1:15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35"/>
      <c r="I44" s="135"/>
      <c r="J44" s="135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C147" s="54"/>
    </row>
    <row r="148" spans="1:14" x14ac:dyDescent="0.25">
      <c r="C148" s="54"/>
    </row>
    <row r="149" spans="1:14" x14ac:dyDescent="0.25">
      <c r="C149" s="54"/>
    </row>
    <row r="150" spans="1:14" x14ac:dyDescent="0.25">
      <c r="C150" s="54"/>
    </row>
    <row r="151" spans="1:14" x14ac:dyDescent="0.25">
      <c r="C151" s="54"/>
    </row>
    <row r="152" spans="1:14" x14ac:dyDescent="0.25">
      <c r="C152" s="54"/>
    </row>
    <row r="153" spans="1:14" x14ac:dyDescent="0.25">
      <c r="C153" s="54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</sheetData>
  <mergeCells count="32">
    <mergeCell ref="B5:O5"/>
    <mergeCell ref="B6:O6"/>
    <mergeCell ref="A12:O12"/>
    <mergeCell ref="B34:O34"/>
    <mergeCell ref="B28:O28"/>
    <mergeCell ref="B22:O22"/>
    <mergeCell ref="E15:F15"/>
    <mergeCell ref="B31:O31"/>
    <mergeCell ref="B17:O17"/>
    <mergeCell ref="B25:O25"/>
    <mergeCell ref="A14:A16"/>
    <mergeCell ref="I15:J15"/>
    <mergeCell ref="B7:O7"/>
    <mergeCell ref="B8:O8"/>
    <mergeCell ref="B9:O9"/>
    <mergeCell ref="B10:O10"/>
    <mergeCell ref="B1:O1"/>
    <mergeCell ref="B2:O2"/>
    <mergeCell ref="B3:O3"/>
    <mergeCell ref="B4:O4"/>
    <mergeCell ref="E14:G14"/>
    <mergeCell ref="H14:H16"/>
    <mergeCell ref="L14:L16"/>
    <mergeCell ref="M14:O14"/>
    <mergeCell ref="M15:N15"/>
    <mergeCell ref="I14:K14"/>
    <mergeCell ref="C14:C16"/>
    <mergeCell ref="O15:O16"/>
    <mergeCell ref="B14:B16"/>
    <mergeCell ref="D14:D16"/>
    <mergeCell ref="K15:K16"/>
    <mergeCell ref="G15:G16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67" t="s">
        <v>350</v>
      </c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7"/>
    </row>
    <row r="2" spans="1:17" x14ac:dyDescent="0.25">
      <c r="B2" s="567" t="s">
        <v>437</v>
      </c>
      <c r="C2" s="567"/>
      <c r="D2" s="567"/>
      <c r="E2" s="567"/>
      <c r="F2" s="567"/>
      <c r="G2" s="567"/>
      <c r="H2" s="567"/>
      <c r="I2" s="567"/>
      <c r="J2" s="567"/>
      <c r="K2" s="567"/>
      <c r="L2" s="567"/>
      <c r="M2" s="567"/>
      <c r="N2" s="567"/>
      <c r="O2" s="567"/>
    </row>
    <row r="3" spans="1:17" x14ac:dyDescent="0.25">
      <c r="B3" s="567" t="s">
        <v>457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</row>
    <row r="4" spans="1:17" x14ac:dyDescent="0.25">
      <c r="B4" s="567" t="s">
        <v>369</v>
      </c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</row>
    <row r="5" spans="1:17" s="418" customFormat="1" ht="15" customHeight="1" x14ac:dyDescent="0.25">
      <c r="B5" s="479" t="s">
        <v>462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7" s="418" customFormat="1" x14ac:dyDescent="0.25">
      <c r="B6" s="479" t="s">
        <v>473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01" t="s">
        <v>447</v>
      </c>
      <c r="B8" s="501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448</v>
      </c>
    </row>
    <row r="10" spans="1:17" x14ac:dyDescent="0.25">
      <c r="A10" s="558" t="s">
        <v>5</v>
      </c>
      <c r="B10" s="496" t="s">
        <v>372</v>
      </c>
      <c r="C10" s="496" t="s">
        <v>54</v>
      </c>
      <c r="D10" s="491" t="s">
        <v>358</v>
      </c>
      <c r="E10" s="517" t="s">
        <v>196</v>
      </c>
      <c r="F10" s="517"/>
      <c r="G10" s="517"/>
      <c r="H10" s="504" t="s">
        <v>360</v>
      </c>
      <c r="I10" s="523" t="s">
        <v>196</v>
      </c>
      <c r="J10" s="523"/>
      <c r="K10" s="523"/>
      <c r="L10" s="484" t="s">
        <v>0</v>
      </c>
      <c r="M10" s="484" t="s">
        <v>196</v>
      </c>
      <c r="N10" s="484"/>
      <c r="O10" s="484"/>
    </row>
    <row r="11" spans="1:17" x14ac:dyDescent="0.25">
      <c r="A11" s="558"/>
      <c r="B11" s="496"/>
      <c r="C11" s="496"/>
      <c r="D11" s="491"/>
      <c r="E11" s="517" t="s">
        <v>1</v>
      </c>
      <c r="F11" s="517"/>
      <c r="G11" s="491" t="s">
        <v>2</v>
      </c>
      <c r="H11" s="504"/>
      <c r="I11" s="523" t="s">
        <v>1</v>
      </c>
      <c r="J11" s="523"/>
      <c r="K11" s="504" t="s">
        <v>2</v>
      </c>
      <c r="L11" s="484"/>
      <c r="M11" s="484" t="s">
        <v>1</v>
      </c>
      <c r="N11" s="484"/>
      <c r="O11" s="496" t="s">
        <v>2</v>
      </c>
    </row>
    <row r="12" spans="1:17" ht="29.25" customHeight="1" x14ac:dyDescent="0.25">
      <c r="A12" s="558"/>
      <c r="B12" s="496"/>
      <c r="C12" s="496"/>
      <c r="D12" s="491"/>
      <c r="E12" s="143" t="s">
        <v>3</v>
      </c>
      <c r="F12" s="142" t="s">
        <v>4</v>
      </c>
      <c r="G12" s="491"/>
      <c r="H12" s="504"/>
      <c r="I12" s="144" t="s">
        <v>3</v>
      </c>
      <c r="J12" s="139" t="s">
        <v>4</v>
      </c>
      <c r="K12" s="504"/>
      <c r="L12" s="484"/>
      <c r="M12" s="140" t="s">
        <v>3</v>
      </c>
      <c r="N12" s="138" t="s">
        <v>4</v>
      </c>
      <c r="O12" s="496"/>
    </row>
    <row r="13" spans="1:17" ht="15.75" customHeight="1" x14ac:dyDescent="0.25">
      <c r="A13" s="6" t="s">
        <v>72</v>
      </c>
      <c r="B13" s="554" t="s">
        <v>6</v>
      </c>
      <c r="C13" s="554"/>
      <c r="D13" s="554"/>
      <c r="E13" s="554"/>
      <c r="F13" s="554"/>
      <c r="G13" s="554"/>
      <c r="H13" s="554"/>
      <c r="I13" s="554"/>
      <c r="J13" s="554"/>
      <c r="K13" s="554"/>
      <c r="L13" s="554"/>
      <c r="M13" s="554"/>
      <c r="N13" s="554"/>
      <c r="O13" s="554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79">
        <f t="shared" ref="D14:D23" si="0">E14+G14</f>
        <v>19.899999999999999</v>
      </c>
      <c r="E14" s="379">
        <f>E15</f>
        <v>19.899999999999999</v>
      </c>
      <c r="F14" s="379">
        <f t="shared" ref="F14:K14" si="1">F15</f>
        <v>0</v>
      </c>
      <c r="G14" s="379">
        <f t="shared" si="1"/>
        <v>0</v>
      </c>
      <c r="H14" s="380">
        <f t="shared" si="1"/>
        <v>0</v>
      </c>
      <c r="I14" s="380">
        <f t="shared" si="1"/>
        <v>0</v>
      </c>
      <c r="J14" s="380">
        <f t="shared" si="1"/>
        <v>0</v>
      </c>
      <c r="K14" s="380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85"/>
      <c r="B15" s="386" t="s">
        <v>230</v>
      </c>
      <c r="C15" s="16" t="s">
        <v>22</v>
      </c>
      <c r="D15" s="381">
        <f t="shared" si="0"/>
        <v>19.899999999999999</v>
      </c>
      <c r="E15" s="381">
        <v>19.899999999999999</v>
      </c>
      <c r="F15" s="381"/>
      <c r="G15" s="381"/>
      <c r="H15" s="382">
        <f>I15+K15</f>
        <v>0</v>
      </c>
      <c r="I15" s="382"/>
      <c r="J15" s="382"/>
      <c r="K15" s="382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87"/>
      <c r="B17" s="384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5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7"/>
      <c r="B19" s="388" t="s">
        <v>230</v>
      </c>
      <c r="C19" s="396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93" t="s">
        <v>232</v>
      </c>
      <c r="C20" s="79"/>
      <c r="D20" s="293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97"/>
      <c r="D21" s="293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90"/>
      <c r="B22" s="389" t="s">
        <v>8</v>
      </c>
      <c r="C22" s="397"/>
      <c r="D22" s="395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91"/>
      <c r="B23" s="394" t="s">
        <v>235</v>
      </c>
      <c r="C23" s="204"/>
      <c r="D23" s="395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55" t="s">
        <v>59</v>
      </c>
      <c r="C24" s="566"/>
      <c r="D24" s="492"/>
      <c r="E24" s="492"/>
      <c r="F24" s="492"/>
      <c r="G24" s="492"/>
      <c r="H24" s="492"/>
      <c r="I24" s="492"/>
      <c r="J24" s="492"/>
      <c r="K24" s="492"/>
      <c r="L24" s="492"/>
      <c r="M24" s="492"/>
      <c r="N24" s="492"/>
      <c r="O24" s="492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85"/>
      <c r="B27" s="386" t="s">
        <v>452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83"/>
      <c r="B29" s="384" t="s">
        <v>230</v>
      </c>
      <c r="C29" s="396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98" t="s">
        <v>234</v>
      </c>
      <c r="C30" s="79"/>
      <c r="D30" s="293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99" t="s">
        <v>196</v>
      </c>
      <c r="C31" s="397"/>
      <c r="D31" s="293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90"/>
      <c r="B32" s="400" t="s">
        <v>8</v>
      </c>
      <c r="C32" s="397"/>
      <c r="D32" s="395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91"/>
      <c r="B33" s="401" t="s">
        <v>233</v>
      </c>
      <c r="C33" s="204"/>
      <c r="D33" s="395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55" t="s">
        <v>63</v>
      </c>
      <c r="C34" s="566"/>
      <c r="D34" s="492"/>
      <c r="E34" s="492"/>
      <c r="F34" s="492"/>
      <c r="G34" s="492"/>
      <c r="H34" s="492"/>
      <c r="I34" s="492"/>
      <c r="J34" s="492"/>
      <c r="K34" s="492"/>
      <c r="L34" s="492"/>
      <c r="M34" s="492"/>
      <c r="N34" s="492"/>
      <c r="O34" s="492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86" t="s">
        <v>450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92" t="s">
        <v>451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98" t="s">
        <v>236</v>
      </c>
      <c r="C38" s="79"/>
      <c r="D38" s="293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99" t="s">
        <v>196</v>
      </c>
      <c r="C39" s="397"/>
      <c r="D39" s="293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90"/>
      <c r="B40" s="400" t="s">
        <v>449</v>
      </c>
      <c r="C40" s="397"/>
      <c r="D40" s="395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91"/>
      <c r="B41" s="401" t="s">
        <v>235</v>
      </c>
      <c r="C41" s="204"/>
      <c r="D41" s="395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55" t="s">
        <v>172</v>
      </c>
      <c r="C42" s="566"/>
      <c r="D42" s="492"/>
      <c r="E42" s="492"/>
      <c r="F42" s="492"/>
      <c r="G42" s="492"/>
      <c r="H42" s="492"/>
      <c r="I42" s="492"/>
      <c r="J42" s="492"/>
      <c r="K42" s="492"/>
      <c r="L42" s="492"/>
      <c r="M42" s="492"/>
      <c r="N42" s="492"/>
      <c r="O42" s="492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403"/>
      <c r="B44" s="384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402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403"/>
      <c r="B46" s="384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83"/>
      <c r="B48" s="384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403"/>
      <c r="B50" s="384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403"/>
      <c r="B52" s="384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402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403"/>
      <c r="B54" s="384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402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403"/>
      <c r="B56" s="384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403"/>
      <c r="B58" s="384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403"/>
      <c r="B60" s="384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404" t="s">
        <v>238</v>
      </c>
      <c r="C61" s="79"/>
      <c r="D61" s="293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99" t="s">
        <v>196</v>
      </c>
      <c r="C62" s="397"/>
      <c r="D62" s="293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91"/>
      <c r="B63" s="401" t="s">
        <v>235</v>
      </c>
      <c r="C63" s="397"/>
      <c r="D63" s="395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55" t="s">
        <v>69</v>
      </c>
      <c r="C64" s="555"/>
      <c r="D64" s="555"/>
      <c r="E64" s="555"/>
      <c r="F64" s="555"/>
      <c r="G64" s="555"/>
      <c r="H64" s="555"/>
      <c r="I64" s="555"/>
      <c r="J64" s="555"/>
      <c r="K64" s="555"/>
      <c r="L64" s="555"/>
      <c r="M64" s="555"/>
      <c r="N64" s="555"/>
      <c r="O64" s="555"/>
    </row>
    <row r="65" spans="1:15" ht="15" customHeight="1" x14ac:dyDescent="0.25">
      <c r="A65" s="6" t="s">
        <v>94</v>
      </c>
      <c r="B65" s="30" t="s">
        <v>20</v>
      </c>
      <c r="C65" s="425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86" t="s">
        <v>230</v>
      </c>
      <c r="C66" s="425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98" t="s">
        <v>463</v>
      </c>
      <c r="C67" s="79"/>
      <c r="D67" s="293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97"/>
      <c r="D68" s="293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90"/>
      <c r="B69" s="389" t="s">
        <v>8</v>
      </c>
      <c r="C69" s="397"/>
      <c r="D69" s="395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406"/>
      <c r="D70" s="405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8"/>
      <c r="B71" s="422" t="s">
        <v>196</v>
      </c>
      <c r="C71" s="407"/>
      <c r="D71" s="405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90"/>
      <c r="B72" s="423" t="s">
        <v>371</v>
      </c>
      <c r="C72" s="397"/>
      <c r="D72" s="395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90"/>
      <c r="B73" s="423" t="s">
        <v>235</v>
      </c>
      <c r="C73" s="397"/>
      <c r="D73" s="395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90"/>
      <c r="B74" s="109" t="s">
        <v>449</v>
      </c>
      <c r="C74" s="397"/>
      <c r="D74" s="395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91"/>
      <c r="B75" s="424" t="s">
        <v>233</v>
      </c>
      <c r="C75" s="204"/>
      <c r="D75" s="395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3"/>
  <sheetViews>
    <sheetView showZeros="0" tabSelected="1" workbookViewId="0">
      <selection activeCell="V15" sqref="V15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63" t="s">
        <v>350</v>
      </c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</row>
    <row r="2" spans="1:15" x14ac:dyDescent="0.25">
      <c r="B2" s="563" t="s">
        <v>437</v>
      </c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</row>
    <row r="3" spans="1:15" x14ac:dyDescent="0.25">
      <c r="B3" s="563" t="s">
        <v>457</v>
      </c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</row>
    <row r="4" spans="1:15" x14ac:dyDescent="0.25">
      <c r="B4" s="563" t="s">
        <v>373</v>
      </c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</row>
    <row r="5" spans="1:15" s="418" customFormat="1" ht="15" customHeight="1" x14ac:dyDescent="0.25">
      <c r="B5" s="479" t="s">
        <v>461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5" s="418" customFormat="1" x14ac:dyDescent="0.25">
      <c r="B6" s="479" t="s">
        <v>471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5" s="418" customFormat="1" x14ac:dyDescent="0.25">
      <c r="B7" s="479" t="s">
        <v>472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5" s="418" customFormat="1" x14ac:dyDescent="0.25">
      <c r="B8" s="479" t="s">
        <v>481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5" s="418" customFormat="1" ht="15" customHeight="1" x14ac:dyDescent="0.25">
      <c r="B9" s="479" t="s">
        <v>496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5" s="418" customFormat="1" ht="15" customHeight="1" x14ac:dyDescent="0.25">
      <c r="B10" s="479" t="s">
        <v>502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s="418" customFormat="1" ht="15" customHeight="1" x14ac:dyDescent="0.25">
      <c r="B11" s="479" t="s">
        <v>510</v>
      </c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</row>
    <row r="12" spans="1:15" s="418" customFormat="1" ht="15" customHeight="1" x14ac:dyDescent="0.25">
      <c r="B12" s="479" t="s">
        <v>517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s="418" customFormat="1" ht="15" customHeight="1" x14ac:dyDescent="0.25">
      <c r="B13" s="479" t="s">
        <v>528</v>
      </c>
      <c r="C13" s="479"/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</row>
    <row r="14" spans="1:15" s="418" customFormat="1" ht="15" customHeight="1" x14ac:dyDescent="0.25">
      <c r="B14" s="479" t="s">
        <v>542</v>
      </c>
      <c r="C14" s="479"/>
      <c r="D14" s="479"/>
      <c r="E14" s="479"/>
      <c r="F14" s="479"/>
      <c r="G14" s="479"/>
      <c r="H14" s="479"/>
      <c r="I14" s="479"/>
      <c r="J14" s="479"/>
      <c r="K14" s="479"/>
      <c r="L14" s="479"/>
      <c r="M14" s="479"/>
      <c r="N14" s="479"/>
      <c r="O14" s="479"/>
    </row>
    <row r="16" spans="1:15" x14ac:dyDescent="0.25">
      <c r="A16" s="501" t="s">
        <v>446</v>
      </c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</row>
    <row r="17" spans="1:17" ht="17.25" customHeight="1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5" t="s">
        <v>448</v>
      </c>
      <c r="O17" s="5"/>
    </row>
    <row r="18" spans="1:17" ht="15" customHeight="1" x14ac:dyDescent="0.25">
      <c r="A18" s="505" t="s">
        <v>5</v>
      </c>
      <c r="B18" s="508" t="s">
        <v>239</v>
      </c>
      <c r="C18" s="485" t="s">
        <v>358</v>
      </c>
      <c r="D18" s="489" t="s">
        <v>196</v>
      </c>
      <c r="E18" s="489"/>
      <c r="F18" s="490"/>
      <c r="G18" s="511" t="s">
        <v>360</v>
      </c>
      <c r="H18" s="514" t="s">
        <v>196</v>
      </c>
      <c r="I18" s="515"/>
      <c r="J18" s="516"/>
      <c r="K18" s="484" t="s">
        <v>0</v>
      </c>
      <c r="L18" s="493" t="s">
        <v>196</v>
      </c>
      <c r="M18" s="494"/>
      <c r="N18" s="495"/>
      <c r="P18" s="78"/>
      <c r="Q18" s="129" t="s">
        <v>345</v>
      </c>
    </row>
    <row r="19" spans="1:17" ht="15" customHeight="1" x14ac:dyDescent="0.25">
      <c r="A19" s="506"/>
      <c r="B19" s="509"/>
      <c r="C19" s="486"/>
      <c r="D19" s="490" t="s">
        <v>1</v>
      </c>
      <c r="E19" s="517"/>
      <c r="F19" s="491" t="s">
        <v>2</v>
      </c>
      <c r="G19" s="512"/>
      <c r="H19" s="523" t="s">
        <v>1</v>
      </c>
      <c r="I19" s="523"/>
      <c r="J19" s="504" t="s">
        <v>2</v>
      </c>
      <c r="K19" s="484"/>
      <c r="L19" s="484" t="s">
        <v>1</v>
      </c>
      <c r="M19" s="484"/>
      <c r="N19" s="496" t="s">
        <v>2</v>
      </c>
      <c r="P19" s="71" t="s">
        <v>325</v>
      </c>
      <c r="Q19" s="72">
        <f>'4 pr._savarankiškos f-jos'!Q22+'5 pr._valstybinės f-jos'!R22+'6 pr._mokinio krepšelis'!Q16+'7 pr._kita dotacija'!R75+'8 pr._aplinkos apsaugos s. p.'!Q16+'9 pr._įstaigų pajamos'!Q22+'10 pr._skolintos lėšos'!Q17+'11 pr._apyvartinės lėšos'!Q14</f>
        <v>4505.8999999999996</v>
      </c>
    </row>
    <row r="20" spans="1:17" ht="28.5" customHeight="1" x14ac:dyDescent="0.25">
      <c r="A20" s="507"/>
      <c r="B20" s="510"/>
      <c r="C20" s="487"/>
      <c r="D20" s="118" t="s">
        <v>3</v>
      </c>
      <c r="E20" s="119" t="s">
        <v>4</v>
      </c>
      <c r="F20" s="491"/>
      <c r="G20" s="513"/>
      <c r="H20" s="120" t="s">
        <v>3</v>
      </c>
      <c r="I20" s="116" t="s">
        <v>4</v>
      </c>
      <c r="J20" s="504"/>
      <c r="K20" s="484"/>
      <c r="L20" s="117" t="s">
        <v>3</v>
      </c>
      <c r="M20" s="115" t="s">
        <v>4</v>
      </c>
      <c r="N20" s="496"/>
      <c r="P20" s="71" t="s">
        <v>326</v>
      </c>
      <c r="Q20" s="72">
        <f>'4 pr._savarankiškos f-jos'!Q23+'5 pr._valstybinės f-jos'!R23+'6 pr._mokinio krepšelis'!Q17+'7 pr._kita dotacija'!R77+'8 pr._aplinkos apsaugos s. p.'!Q17+'9 pr._įstaigų pajamos'!Q23+'10 pr._skolintos lėšos'!Q18+'11 pr._apyvartinės lėšos'!Q15</f>
        <v>23.9</v>
      </c>
    </row>
    <row r="21" spans="1:17" ht="15" customHeight="1" x14ac:dyDescent="0.25">
      <c r="A21" s="6" t="s">
        <v>72</v>
      </c>
      <c r="B21" s="18" t="s">
        <v>6</v>
      </c>
      <c r="C21" s="17">
        <f>D21+F21</f>
        <v>6557.1</v>
      </c>
      <c r="D21" s="17">
        <f>'4 pr._savarankiškos f-jos'!E87+'5 pr._valstybinės f-jos'!E84+'9 pr._įstaigų pajamos'!E31+'11 pr._apyvartinės lėšos'!E20+'7 pr._kita dotacija'!E70</f>
        <v>5225.8</v>
      </c>
      <c r="E21" s="17">
        <f>'4 pr._savarankiškos f-jos'!F87+'5 pr._valstybinės f-jos'!F84+'9 pr._įstaigų pajamos'!F31+'11 pr._apyvartinės lėšos'!F20+'7 pr._kita dotacija'!F70</f>
        <v>2602.1</v>
      </c>
      <c r="F21" s="17">
        <f>'4 pr._savarankiškos f-jos'!G87+'5 pr._valstybinės f-jos'!G84+'9 pr._įstaigų pajamos'!G31+'11 pr._apyvartinės lėšos'!G20+'7 pr._kita dotacija'!G70</f>
        <v>1331.3</v>
      </c>
      <c r="G21" s="11">
        <f>'4 pr._savarankiškos f-jos'!H87+'5 pr._valstybinės f-jos'!H84+'9 pr._įstaigų pajamos'!H31+'11 pr._apyvartinės lėšos'!H20+'7 pr._kita dotacija'!H70</f>
        <v>149.10000000000002</v>
      </c>
      <c r="H21" s="11">
        <f>'4 pr._savarankiškos f-jos'!I87+'5 pr._valstybinės f-jos'!I84+'9 pr._įstaigų pajamos'!I31+'11 pr._apyvartinės lėšos'!I20+'7 pr._kita dotacija'!I70</f>
        <v>138.60000000000002</v>
      </c>
      <c r="I21" s="11">
        <f>'4 pr._savarankiškos f-jos'!J87+'5 pr._valstybinės f-jos'!J84+'9 pr._įstaigų pajamos'!J31+'11 pr._apyvartinės lėšos'!J20+'7 pr._kita dotacija'!J70</f>
        <v>35.700000000000003</v>
      </c>
      <c r="J21" s="11">
        <f>'4 pr._savarankiškos f-jos'!K87+'5 pr._valstybinės f-jos'!K84+'9 pr._įstaigų pajamos'!K31+'11 pr._apyvartinės lėšos'!K20+'7 pr._kita dotacija'!K70</f>
        <v>10.499999999999998</v>
      </c>
      <c r="K21" s="95">
        <f>'4 pr._savarankiškos f-jos'!L87+'5 pr._valstybinės f-jos'!L84+'9 pr._įstaigų pajamos'!L31+'11 pr._apyvartinės lėšos'!L20+'7 pr._kita dotacija'!L70</f>
        <v>6706.2</v>
      </c>
      <c r="L21" s="95">
        <f>'4 pr._savarankiškos f-jos'!M87+'5 pr._valstybinės f-jos'!M84+'9 pr._įstaigų pajamos'!M31+'11 pr._apyvartinės lėšos'!M20+'7 pr._kita dotacija'!M70</f>
        <v>5364.4</v>
      </c>
      <c r="M21" s="95">
        <f>'4 pr._savarankiškos f-jos'!N87+'5 pr._valstybinės f-jos'!N84+'9 pr._įstaigų pajamos'!N31+'11 pr._apyvartinės lėšos'!N20+'7 pr._kita dotacija'!N70</f>
        <v>2637.7999999999997</v>
      </c>
      <c r="N21" s="95">
        <f>'4 pr._savarankiškos f-jos'!O87+'5 pr._valstybinės f-jos'!O84+'9 pr._įstaigų pajamos'!O31+'11 pr._apyvartinės lėšos'!O20+'7 pr._kita dotacija'!O70</f>
        <v>1341.8000000000002</v>
      </c>
      <c r="P21" s="71" t="s">
        <v>327</v>
      </c>
      <c r="Q21" s="72">
        <f>'4 pr._savarankiškos f-jos'!Q24+'5 pr._valstybinės f-jos'!R24+'6 pr._mokinio krepšelis'!Q18+'7 pr._kita dotacija'!R78+'8 pr._aplinkos apsaugos s. p.'!Q18+'9 pr._įstaigų pajamos'!Q24+'10 pr._skolintos lėšos'!Q19+'11 pr._apyvartinės lėšos'!Q16</f>
        <v>462.29999999999995</v>
      </c>
    </row>
    <row r="22" spans="1:17" ht="15" customHeight="1" x14ac:dyDescent="0.25">
      <c r="A22" s="6" t="s">
        <v>183</v>
      </c>
      <c r="B22" s="18" t="s">
        <v>59</v>
      </c>
      <c r="C22" s="17">
        <f t="shared" ref="C22:C27" si="0">D22+F22</f>
        <v>5683.5</v>
      </c>
      <c r="D22" s="17">
        <f>'4 pr._savarankiškos f-jos'!E141+'8 pr._aplinkos apsaugos s. p.'!E19+'9 pr._įstaigų pajamos'!E44+'10 pr._skolintos lėšos'!E21+'11 pr._apyvartinės lėšos'!E30+'7 pr._kita dotacija'!E77</f>
        <v>3207.0999999999995</v>
      </c>
      <c r="E22" s="17">
        <f>'4 pr._savarankiškos f-jos'!F141+'8 pr._aplinkos apsaugos s. p.'!F19+'9 pr._įstaigų pajamos'!F44+'10 pr._skolintos lėšos'!F21+'11 pr._apyvartinės lėšos'!F30+'7 pr._kita dotacija'!F77</f>
        <v>2</v>
      </c>
      <c r="F22" s="17">
        <f>'4 pr._savarankiškos f-jos'!G141+'8 pr._aplinkos apsaugos s. p.'!G19+'9 pr._įstaigų pajamos'!G44+'10 pr._skolintos lėšos'!G21+'11 pr._apyvartinės lėšos'!G30+'7 pr._kita dotacija'!G77</f>
        <v>2476.4</v>
      </c>
      <c r="G22" s="11">
        <f>'4 pr._savarankiškos f-jos'!H141+'8 pr._aplinkos apsaugos s. p.'!H19+'9 pr._įstaigų pajamos'!H44+'10 pr._skolintos lėšos'!H21+'11 pr._apyvartinės lėšos'!H30+'7 pr._kita dotacija'!H77</f>
        <v>169.5</v>
      </c>
      <c r="H22" s="11">
        <f>'4 pr._savarankiškos f-jos'!I141+'8 pr._aplinkos apsaugos s. p.'!I19+'9 pr._įstaigų pajamos'!I44+'10 pr._skolintos lėšos'!I21+'11 pr._apyvartinės lėšos'!I30+'7 pr._kita dotacija'!I77</f>
        <v>163.6</v>
      </c>
      <c r="I22" s="11">
        <f>'4 pr._savarankiškos f-jos'!J141+'8 pr._aplinkos apsaugos s. p.'!J19+'9 pr._įstaigų pajamos'!J44+'10 pr._skolintos lėšos'!J21+'11 pr._apyvartinės lėšos'!J30+'7 pr._kita dotacija'!J77</f>
        <v>0</v>
      </c>
      <c r="J22" s="11">
        <f>'4 pr._savarankiškos f-jos'!K141+'8 pr._aplinkos apsaugos s. p.'!K19+'9 pr._įstaigų pajamos'!K44+'10 pr._skolintos lėšos'!K21+'11 pr._apyvartinės lėšos'!K30+'7 pr._kita dotacija'!K77</f>
        <v>5.8999999999999995</v>
      </c>
      <c r="K22" s="13">
        <f>'4 pr._savarankiškos f-jos'!L141+'8 pr._aplinkos apsaugos s. p.'!L19+'9 pr._įstaigų pajamos'!L44+'10 pr._skolintos lėšos'!L21+'11 pr._apyvartinės lėšos'!L30+'7 pr._kita dotacija'!L77</f>
        <v>5853</v>
      </c>
      <c r="L22" s="13">
        <f>'4 pr._savarankiškos f-jos'!M141+'8 pr._aplinkos apsaugos s. p.'!M19+'9 pr._įstaigų pajamos'!M44+'10 pr._skolintos lėšos'!M21+'11 pr._apyvartinės lėšos'!M30+'7 pr._kita dotacija'!M77</f>
        <v>3370.6999999999994</v>
      </c>
      <c r="M22" s="13">
        <f>'4 pr._savarankiškos f-jos'!N141+'8 pr._aplinkos apsaugos s. p.'!N19+'9 pr._įstaigų pajamos'!N44+'10 pr._skolintos lėšos'!N21+'11 pr._apyvartinės lėšos'!N30+'7 pr._kita dotacija'!N77</f>
        <v>2</v>
      </c>
      <c r="N22" s="13">
        <f>'4 pr._savarankiškos f-jos'!O141+'8 pr._aplinkos apsaugos s. p.'!O19+'9 pr._įstaigų pajamos'!O44+'10 pr._skolintos lėšos'!O21+'11 pr._apyvartinės lėšos'!O30+'7 pr._kita dotacija'!O77</f>
        <v>2482.3000000000002</v>
      </c>
      <c r="P22" s="71" t="s">
        <v>328</v>
      </c>
      <c r="Q22" s="72">
        <f>'4 pr._savarankiškos f-jos'!Q25+'5 pr._valstybinės f-jos'!R25+'6 pr._mokinio krepšelis'!Q19+'7 pr._kita dotacija'!R79+'8 pr._aplinkos apsaugos s. p.'!Q19+'9 pr._įstaigų pajamos'!Q26+'10 pr._skolintos lėšos'!Q20+'11 pr._apyvartinės lėšos'!Q17</f>
        <v>4311.8</v>
      </c>
    </row>
    <row r="23" spans="1:17" ht="15.95" customHeight="1" x14ac:dyDescent="0.25">
      <c r="A23" s="6" t="s">
        <v>73</v>
      </c>
      <c r="B23" s="18" t="s">
        <v>63</v>
      </c>
      <c r="C23" s="17">
        <f t="shared" si="0"/>
        <v>705.7</v>
      </c>
      <c r="D23" s="17">
        <f>'4 pr._savarankiškos f-jos'!E146+'5 pr._valstybinės f-jos'!E90+'8 pr._aplinkos apsaugos s. p.'!E22+'9 pr._įstaigų pajamos'!E48+'10 pr._skolintos lėšos'!E24+'11 pr._apyvartinės lėšos'!E38+'7 pr._kita dotacija'!E79</f>
        <v>252.60000000000002</v>
      </c>
      <c r="E23" s="17">
        <f>'4 pr._savarankiškos f-jos'!F146+'5 pr._valstybinės f-jos'!F90+'8 pr._aplinkos apsaugos s. p.'!F22+'9 pr._įstaigų pajamos'!F48+'10 pr._skolintos lėšos'!F24+'11 pr._apyvartinės lėšos'!F38+'7 pr._kita dotacija'!F79</f>
        <v>107.7</v>
      </c>
      <c r="F23" s="17">
        <f>'4 pr._savarankiškos f-jos'!G146+'5 pr._valstybinės f-jos'!G90+'8 pr._aplinkos apsaugos s. p.'!G22+'9 pr._įstaigų pajamos'!G48+'10 pr._skolintos lėšos'!G24+'11 pr._apyvartinės lėšos'!G38+'7 pr._kita dotacija'!G79</f>
        <v>453.1</v>
      </c>
      <c r="G23" s="11">
        <f>'4 pr._savarankiškos f-jos'!H146+'5 pr._valstybinės f-jos'!H90+'8 pr._aplinkos apsaugos s. p.'!H22+'9 pr._įstaigų pajamos'!H48+'10 pr._skolintos lėšos'!H24+'11 pr._apyvartinės lėšos'!H38+'7 pr._kita dotacija'!H79</f>
        <v>30</v>
      </c>
      <c r="H23" s="11">
        <f>'4 pr._savarankiškos f-jos'!I146+'5 pr._valstybinės f-jos'!I90+'8 pr._aplinkos apsaugos s. p.'!I22+'9 pr._įstaigų pajamos'!I48+'10 pr._skolintos lėšos'!I24+'11 pr._apyvartinės lėšos'!I38+'7 pr._kita dotacija'!I79</f>
        <v>0</v>
      </c>
      <c r="I23" s="11">
        <f>'4 pr._savarankiškos f-jos'!J146+'5 pr._valstybinės f-jos'!J90+'8 pr._aplinkos apsaugos s. p.'!J22+'9 pr._įstaigų pajamos'!J48+'10 pr._skolintos lėšos'!J24+'11 pr._apyvartinės lėšos'!J38+'7 pr._kita dotacija'!J79</f>
        <v>0</v>
      </c>
      <c r="J23" s="11">
        <f>'4 pr._savarankiškos f-jos'!K146+'5 pr._valstybinės f-jos'!K90+'8 pr._aplinkos apsaugos s. p.'!K22+'9 pr._įstaigų pajamos'!K48+'10 pr._skolintos lėšos'!K24+'11 pr._apyvartinės lėšos'!K38+'7 pr._kita dotacija'!K79</f>
        <v>30</v>
      </c>
      <c r="K23" s="13">
        <f>'4 pr._savarankiškos f-jos'!L146+'5 pr._valstybinės f-jos'!L90+'8 pr._aplinkos apsaugos s. p.'!L22+'9 pr._įstaigų pajamos'!L48+'10 pr._skolintos lėšos'!L24+'11 pr._apyvartinės lėšos'!L38+'7 pr._kita dotacija'!L79</f>
        <v>735.7</v>
      </c>
      <c r="L23" s="13">
        <f>'4 pr._savarankiškos f-jos'!M146+'5 pr._valstybinės f-jos'!M90+'8 pr._aplinkos apsaugos s. p.'!M22+'9 pr._įstaigų pajamos'!M48+'10 pr._skolintos lėšos'!M24+'11 pr._apyvartinės lėšos'!M38+'7 pr._kita dotacija'!M79</f>
        <v>252.60000000000002</v>
      </c>
      <c r="M23" s="13">
        <f>'4 pr._savarankiškos f-jos'!N146+'5 pr._valstybinės f-jos'!N90+'8 pr._aplinkos apsaugos s. p.'!N22+'9 pr._įstaigų pajamos'!N48+'10 pr._skolintos lėšos'!N24+'11 pr._apyvartinės lėšos'!N38+'7 pr._kita dotacija'!N79</f>
        <v>107.7</v>
      </c>
      <c r="N23" s="13">
        <f>'4 pr._savarankiškos f-jos'!O146+'5 pr._valstybinės f-jos'!O90+'8 pr._aplinkos apsaugos s. p.'!O22+'9 pr._įstaigų pajamos'!O48+'10 pr._skolintos lėšos'!O24+'11 pr._apyvartinės lėšos'!O38+'7 pr._kita dotacija'!O79</f>
        <v>483.1</v>
      </c>
      <c r="P23" s="71" t="s">
        <v>331</v>
      </c>
      <c r="Q23" s="72">
        <f>'4 pr._savarankiškos f-jos'!Q27+'5 pr._valstybinės f-jos'!R26+'6 pr._mokinio krepšelis'!Q20+'7 pr._kita dotacija'!R81+'8 pr._aplinkos apsaugos s. p.'!Q20+'9 pr._įstaigų pajamos'!Q27+'10 pr._skolintos lėšos'!Q21+'11 pr._apyvartinės lėšos'!Q18</f>
        <v>2497.9999999999995</v>
      </c>
    </row>
    <row r="24" spans="1:17" ht="15" customHeight="1" x14ac:dyDescent="0.25">
      <c r="A24" s="6" t="s">
        <v>74</v>
      </c>
      <c r="B24" s="18" t="s">
        <v>172</v>
      </c>
      <c r="C24" s="17">
        <f>D24+F24</f>
        <v>16749.700000000004</v>
      </c>
      <c r="D24" s="17">
        <f>'4 pr._savarankiškos f-jos'!E187+'6 pr._mokinio krepšelis'!E56+'7 pr._kita dotacija'!E175+'9 pr._įstaigų pajamos'!E81+'10 pr._skolintos lėšos'!E27+'11 pr._apyvartinės lėšos'!E61</f>
        <v>15680.500000000004</v>
      </c>
      <c r="E24" s="17">
        <f>'4 pr._savarankiškos f-jos'!F187+'6 pr._mokinio krepšelis'!F56+'7 pr._kita dotacija'!F175+'9 pr._įstaigų pajamos'!F81+'10 pr._skolintos lėšos'!F27+'11 pr._apyvartinės lėšos'!F61</f>
        <v>10130.899999999998</v>
      </c>
      <c r="F24" s="17">
        <f>'4 pr._savarankiškos f-jos'!G187+'6 pr._mokinio krepšelis'!G56+'7 pr._kita dotacija'!G175+'9 pr._įstaigų pajamos'!G81+'10 pr._skolintos lėšos'!G27+'11 pr._apyvartinės lėšos'!G61</f>
        <v>1069.2</v>
      </c>
      <c r="G24" s="11">
        <f>'4 pr._savarankiškos f-jos'!H187+'6 pr._mokinio krepšelis'!H56+'7 pr._kita dotacija'!H175+'9 pr._įstaigų pajamos'!H81+'10 pr._skolintos lėšos'!H27+'11 pr._apyvartinės lėšos'!H61</f>
        <v>174.30000000000004</v>
      </c>
      <c r="H24" s="11">
        <f>'4 pr._savarankiškos f-jos'!I187+'6 pr._mokinio krepšelis'!I56+'7 pr._kita dotacija'!I175+'9 pr._įstaigų pajamos'!I81+'10 pr._skolintos lėšos'!I27+'11 pr._apyvartinės lėšos'!I61</f>
        <v>214.30000000000004</v>
      </c>
      <c r="I24" s="11">
        <f>'4 pr._savarankiškos f-jos'!J187+'6 pr._mokinio krepšelis'!J56+'7 pr._kita dotacija'!J175+'9 pr._įstaigų pajamos'!J81+'10 pr._skolintos lėšos'!J27+'11 pr._apyvartinės lėšos'!J61</f>
        <v>96.1</v>
      </c>
      <c r="J24" s="11">
        <f>'4 pr._savarankiškos f-jos'!K187+'6 pr._mokinio krepšelis'!K56+'7 pr._kita dotacija'!K175+'9 pr._įstaigų pajamos'!K81+'10 pr._skolintos lėšos'!K27+'11 pr._apyvartinės lėšos'!K61</f>
        <v>-40</v>
      </c>
      <c r="K24" s="13">
        <f>'4 pr._savarankiškos f-jos'!L187+'6 pr._mokinio krepšelis'!L56+'7 pr._kita dotacija'!L175+'9 pr._įstaigų pajamos'!L81+'10 pr._skolintos lėšos'!L27+'11 pr._apyvartinės lėšos'!L61</f>
        <v>16924</v>
      </c>
      <c r="L24" s="13">
        <f>'4 pr._savarankiškos f-jos'!M187+'6 pr._mokinio krepšelis'!M56+'7 pr._kita dotacija'!M175+'9 pr._įstaigų pajamos'!M81+'10 pr._skolintos lėšos'!M27+'11 pr._apyvartinės lėšos'!M61</f>
        <v>15894.800000000003</v>
      </c>
      <c r="M24" s="13">
        <f>'4 pr._savarankiškos f-jos'!N187+'6 pr._mokinio krepšelis'!N56+'7 pr._kita dotacija'!N175+'9 pr._įstaigų pajamos'!N81+'10 pr._skolintos lėšos'!N27+'11 pr._apyvartinės lėšos'!N61</f>
        <v>10227</v>
      </c>
      <c r="N24" s="13">
        <f>'4 pr._savarankiškos f-jos'!O187+'6 pr._mokinio krepšelis'!O56+'7 pr._kita dotacija'!O175+'9 pr._įstaigų pajamos'!O81+'10 pr._skolintos lėšos'!O27+'11 pr._apyvartinės lėšos'!O61</f>
        <v>1029.2</v>
      </c>
      <c r="P24" s="71" t="s">
        <v>329</v>
      </c>
      <c r="Q24" s="72">
        <f>'4 pr._savarankiškos f-jos'!Q28+'5 pr._valstybinės f-jos'!R27+'6 pr._mokinio krepšelis'!Q21+'7 pr._kita dotacija'!R82+'8 pr._aplinkos apsaugos s. p.'!Q21+'9 pr._įstaigų pajamos'!Q28+'10 pr._skolintos lėšos'!Q22+'11 pr._apyvartinės lėšos'!Q19</f>
        <v>1561.7000000000003</v>
      </c>
    </row>
    <row r="25" spans="1:17" x14ac:dyDescent="0.25">
      <c r="A25" s="6" t="s">
        <v>75</v>
      </c>
      <c r="B25" s="18" t="s">
        <v>182</v>
      </c>
      <c r="C25" s="17">
        <f t="shared" si="0"/>
        <v>1052.8999999999999</v>
      </c>
      <c r="D25" s="17">
        <f>'4 pr._savarankiškos f-jos'!E192+'5 pr._valstybinės f-jos'!E116+'10 pr._skolintos lėšos'!E30+'7 pr._kita dotacija'!E179</f>
        <v>610.29999999999995</v>
      </c>
      <c r="E25" s="17">
        <f>'4 pr._savarankiškos f-jos'!F192+'5 pr._valstybinės f-jos'!F116+'10 pr._skolintos lėšos'!F30+'7 pr._kita dotacija'!F179</f>
        <v>126.10000000000001</v>
      </c>
      <c r="F25" s="17">
        <f>'4 pr._savarankiškos f-jos'!G192+'5 pr._valstybinės f-jos'!G116+'10 pr._skolintos lėšos'!G30+'7 pr._kita dotacija'!G179</f>
        <v>442.59999999999997</v>
      </c>
      <c r="G25" s="11">
        <f t="shared" ref="G25:G27" si="1">H25+J25</f>
        <v>0</v>
      </c>
      <c r="H25" s="11">
        <f>'4 pr._savarankiškos f-jos'!I192+'5 pr._valstybinės f-jos'!I116+'10 pr._skolintos lėšos'!I30+'7 pr._kita dotacija'!I179</f>
        <v>0</v>
      </c>
      <c r="I25" s="11">
        <f>'4 pr._savarankiškos f-jos'!J192+'5 pr._valstybinės f-jos'!J116+'10 pr._skolintos lėšos'!J30+'7 pr._kita dotacija'!J179</f>
        <v>0</v>
      </c>
      <c r="J25" s="11">
        <f>'4 pr._savarankiškos f-jos'!K192+'5 pr._valstybinės f-jos'!K116+'10 pr._skolintos lėšos'!K30+'7 pr._kita dotacija'!K179</f>
        <v>0</v>
      </c>
      <c r="K25" s="95">
        <f t="shared" ref="K25:K27" si="2">L25+N25</f>
        <v>1052.8999999999999</v>
      </c>
      <c r="L25" s="95">
        <f>'4 pr._savarankiškos f-jos'!M192+'5 pr._valstybinės f-jos'!M116+'10 pr._skolintos lėšos'!M30+'7 pr._kita dotacija'!M179</f>
        <v>610.29999999999995</v>
      </c>
      <c r="M25" s="95">
        <f>'4 pr._savarankiškos f-jos'!N192+'5 pr._valstybinės f-jos'!N116+'10 pr._skolintos lėšos'!N30+'7 pr._kita dotacija'!N179</f>
        <v>126.10000000000001</v>
      </c>
      <c r="N25" s="95">
        <f>'4 pr._savarankiškos f-jos'!O192+'5 pr._valstybinės f-jos'!O116+'10 pr._skolintos lėšos'!O30+'7 pr._kita dotacija'!O179</f>
        <v>442.59999999999997</v>
      </c>
      <c r="P25" s="71" t="s">
        <v>330</v>
      </c>
      <c r="Q25" s="72">
        <f>'4 pr._savarankiškos f-jos'!Q29+'5 pr._valstybinės f-jos'!R28+'6 pr._mokinio krepšelis'!Q22+'7 pr._kita dotacija'!R83+'8 pr._aplinkos apsaugos s. p.'!Q22+'9 pr._įstaigų pajamos'!Q29+'10 pr._skolintos lėšos'!Q23+'11 pr._apyvartinės lėšos'!Q20</f>
        <v>735.7</v>
      </c>
    </row>
    <row r="26" spans="1:17" x14ac:dyDescent="0.25">
      <c r="A26" s="6" t="s">
        <v>76</v>
      </c>
      <c r="B26" s="18" t="s">
        <v>67</v>
      </c>
      <c r="C26" s="17">
        <f t="shared" si="0"/>
        <v>2857.5000000000005</v>
      </c>
      <c r="D26" s="17">
        <f>'4 pr._savarankiškos f-jos'!E209+'9 pr._įstaigų pajamos'!E97+'10 pr._skolintos lėšos'!E33+'7 pr._kita dotacija'!E239</f>
        <v>2162.9000000000005</v>
      </c>
      <c r="E26" s="17">
        <f>'4 pr._savarankiškos f-jos'!F209+'9 pr._įstaigų pajamos'!F97+'10 pr._skolintos lėšos'!F33+'7 pr._kita dotacija'!F239</f>
        <v>1042.5</v>
      </c>
      <c r="F26" s="17">
        <f>'4 pr._savarankiškos f-jos'!G209+'9 pr._įstaigų pajamos'!G97+'10 pr._skolintos lėšos'!G33+'7 pr._kita dotacija'!G239</f>
        <v>694.59999999999991</v>
      </c>
      <c r="G26" s="11">
        <f t="shared" si="1"/>
        <v>52</v>
      </c>
      <c r="H26" s="11">
        <f>'4 pr._savarankiškos f-jos'!I209+'9 pr._įstaigų pajamos'!I97+'10 pr._skolintos lėšos'!I33+'7 pr._kita dotacija'!I239</f>
        <v>43.7</v>
      </c>
      <c r="I26" s="11">
        <f>'4 pr._savarankiškos f-jos'!J209+'9 pr._įstaigų pajamos'!J97+'10 pr._skolintos lėšos'!J33+'7 pr._kita dotacija'!J239</f>
        <v>3.4999999999999991</v>
      </c>
      <c r="J26" s="11">
        <f>'4 pr._savarankiškos f-jos'!K209+'9 pr._įstaigų pajamos'!K97+'10 pr._skolintos lėšos'!K33+'7 pr._kita dotacija'!K239</f>
        <v>8.3000000000000007</v>
      </c>
      <c r="K26" s="95">
        <f t="shared" si="2"/>
        <v>2909.5</v>
      </c>
      <c r="L26" s="95">
        <f>'4 pr._savarankiškos f-jos'!M209+'9 pr._įstaigų pajamos'!M97+'10 pr._skolintos lėšos'!M33+'7 pr._kita dotacija'!M239</f>
        <v>2206.6</v>
      </c>
      <c r="M26" s="95">
        <f>'4 pr._savarankiškos f-jos'!N209+'9 pr._įstaigų pajamos'!N97+'10 pr._skolintos lėšos'!N33+'7 pr._kita dotacija'!N239</f>
        <v>1046</v>
      </c>
      <c r="N26" s="95">
        <f>'4 pr._savarankiškos f-jos'!O209+'9 pr._įstaigų pajamos'!O97+'10 pr._skolintos lėšos'!O33+'7 pr._kita dotacija'!O239</f>
        <v>702.9</v>
      </c>
      <c r="P26" s="71" t="s">
        <v>332</v>
      </c>
      <c r="Q26" s="72">
        <f>'4 pr._savarankiškos f-jos'!Q30+'5 pr._valstybinės f-jos'!R29+'6 pr._mokinio krepšelis'!Q23+'7 pr._kita dotacija'!R84+'8 pr._aplinkos apsaugos s. p.'!Q23+'9 pr._įstaigų pajamos'!Q30+'10 pr._skolintos lėšos'!Q24+'11 pr._apyvartinės lėšos'!Q21</f>
        <v>2992.7999999999993</v>
      </c>
    </row>
    <row r="27" spans="1:17" x14ac:dyDescent="0.25">
      <c r="A27" s="6" t="s">
        <v>77</v>
      </c>
      <c r="B27" s="18" t="s">
        <v>69</v>
      </c>
      <c r="C27" s="17">
        <f t="shared" si="0"/>
        <v>5549.7</v>
      </c>
      <c r="D27" s="17">
        <f>'4 pr._savarankiškos f-jos'!E218+'5 pr._valstybinės f-jos'!E126+'9 pr._įstaigų pajamos'!E103+'7 pr._kita dotacija'!E253+'10 pr._skolintos lėšos'!E36+'11 pr._apyvartinės lėšos'!E67</f>
        <v>5413.0999999999995</v>
      </c>
      <c r="E27" s="17">
        <f>'4 pr._savarankiškos f-jos'!F218+'5 pr._valstybinės f-jos'!F126+'9 pr._įstaigų pajamos'!F103+'7 pr._kita dotacija'!F253+'10 pr._skolintos lėšos'!F36+'11 pr._apyvartinės lėšos'!F67</f>
        <v>1114.4000000000001</v>
      </c>
      <c r="F27" s="17">
        <f>'4 pr._savarankiškos f-jos'!G218+'5 pr._valstybinės f-jos'!G126+'9 pr._įstaigų pajamos'!G103+'7 pr._kita dotacija'!G253+'10 pr._skolintos lėšos'!G36+'11 pr._apyvartinės lėšos'!G67</f>
        <v>136.6</v>
      </c>
      <c r="G27" s="11">
        <f t="shared" si="1"/>
        <v>-20.5</v>
      </c>
      <c r="H27" s="11">
        <f>'4 pr._savarankiškos f-jos'!I218+'5 pr._valstybinės f-jos'!I126+'9 pr._įstaigų pajamos'!I103+'7 pr._kita dotacija'!I253+'10 pr._skolintos lėšos'!I36+'11 pr._apyvartinės lėšos'!I67</f>
        <v>-20.5</v>
      </c>
      <c r="I27" s="11">
        <f>'4 pr._savarankiškos f-jos'!J218+'5 pr._valstybinės f-jos'!J126+'9 pr._įstaigų pajamos'!J103+'7 pr._kita dotacija'!J253+'10 pr._skolintos lėšos'!J36+'11 pr._apyvartinės lėšos'!J67</f>
        <v>4.0999999999999996</v>
      </c>
      <c r="J27" s="11">
        <f>'4 pr._savarankiškos f-jos'!K218+'5 pr._valstybinės f-jos'!K126+'9 pr._įstaigų pajamos'!K103+'7 pr._kita dotacija'!K253+'10 pr._skolintos lėšos'!K36+'11 pr._apyvartinės lėšos'!K67</f>
        <v>0</v>
      </c>
      <c r="K27" s="95">
        <f t="shared" si="2"/>
        <v>5529.2</v>
      </c>
      <c r="L27" s="95">
        <f>'4 pr._savarankiškos f-jos'!M218+'5 pr._valstybinės f-jos'!M126+'9 pr._įstaigų pajamos'!M103+'7 pr._kita dotacija'!M253+'10 pr._skolintos lėšos'!M36+'11 pr._apyvartinės lėšos'!M67</f>
        <v>5392.5999999999995</v>
      </c>
      <c r="M27" s="95">
        <f>'4 pr._savarankiškos f-jos'!N218+'5 pr._valstybinės f-jos'!N126+'9 pr._įstaigų pajamos'!N103+'7 pr._kita dotacija'!N253+'10 pr._skolintos lėšos'!N36+'11 pr._apyvartinės lėšos'!N67</f>
        <v>1118.5</v>
      </c>
      <c r="N27" s="95">
        <f>'4 pr._savarankiškos f-jos'!O218+'5 pr._valstybinės f-jos'!O126+'9 pr._įstaigų pajamos'!O103+'7 pr._kita dotacija'!O253+'10 pr._skolintos lėšos'!O36+'11 pr._apyvartinės lėšos'!O67</f>
        <v>136.6</v>
      </c>
      <c r="P27" s="71" t="s">
        <v>333</v>
      </c>
      <c r="Q27" s="72">
        <f>'4 pr._savarankiškos f-jos'!Q31+'5 pr._valstybinės f-jos'!R30+'6 pr._mokinio krepšelis'!Q24+'7 pr._kita dotacija'!R87+'8 pr._aplinkos apsaugos s. p.'!Q24+'9 pr._įstaigų pajamos'!Q31+'10 pr._skolintos lėšos'!Q25+'11 pr._apyvartinės lėšos'!Q22</f>
        <v>16904.899999999998</v>
      </c>
    </row>
    <row r="28" spans="1:17" x14ac:dyDescent="0.25">
      <c r="A28" s="126" t="s">
        <v>78</v>
      </c>
      <c r="B28" s="46" t="s">
        <v>173</v>
      </c>
      <c r="C28" s="48">
        <f>SUM(C21:C27)</f>
        <v>39156.100000000006</v>
      </c>
      <c r="D28" s="48">
        <f>SUM(D21:D27)</f>
        <v>32552.300000000003</v>
      </c>
      <c r="E28" s="48">
        <f>SUM(E21:E27)</f>
        <v>15125.699999999997</v>
      </c>
      <c r="F28" s="48">
        <f>SUM(F21:F27)</f>
        <v>6603.8000000000011</v>
      </c>
      <c r="G28" s="49">
        <f t="shared" ref="G28:N28" si="3">SUM(G21:G27)</f>
        <v>554.40000000000009</v>
      </c>
      <c r="H28" s="49">
        <f t="shared" si="3"/>
        <v>539.70000000000016</v>
      </c>
      <c r="I28" s="49">
        <f t="shared" si="3"/>
        <v>139.4</v>
      </c>
      <c r="J28" s="49">
        <f t="shared" si="3"/>
        <v>14.7</v>
      </c>
      <c r="K28" s="50">
        <f t="shared" si="3"/>
        <v>39710.5</v>
      </c>
      <c r="L28" s="50">
        <f t="shared" si="3"/>
        <v>33092</v>
      </c>
      <c r="M28" s="50">
        <f t="shared" si="3"/>
        <v>15265.1</v>
      </c>
      <c r="N28" s="50">
        <f t="shared" si="3"/>
        <v>6618.5000000000009</v>
      </c>
      <c r="P28" s="71" t="s">
        <v>334</v>
      </c>
      <c r="Q28" s="72">
        <f>'4 pr._savarankiškos f-jos'!Q32+'5 pr._valstybinės f-jos'!R31+'6 pr._mokinio krepšelis'!Q25+'7 pr._kita dotacija'!R88+'8 pr._aplinkos apsaugos s. p.'!Q25+'9 pr._įstaigų pajamos'!Q32+'10 pr._skolintos lėšos'!Q26+'11 pr._apyvartinės lėšos'!Q23</f>
        <v>5713.5</v>
      </c>
    </row>
    <row r="29" spans="1:17" x14ac:dyDescent="0.25">
      <c r="A29" s="7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P29" s="76" t="s">
        <v>173</v>
      </c>
      <c r="Q29" s="77">
        <f>SUM(Q19:Q28)</f>
        <v>39710.5</v>
      </c>
    </row>
    <row r="30" spans="1:17" x14ac:dyDescent="0.25">
      <c r="A30" s="7"/>
      <c r="B30" s="7"/>
      <c r="C30" s="7"/>
      <c r="D30" s="7"/>
      <c r="E30" s="7"/>
      <c r="F30" s="7"/>
      <c r="P30" s="78"/>
      <c r="Q30" s="78"/>
    </row>
    <row r="31" spans="1:17" x14ac:dyDescent="0.25">
      <c r="A31" s="7"/>
      <c r="B31" s="7"/>
      <c r="C31" s="7"/>
      <c r="D31" s="7"/>
      <c r="E31" s="7"/>
      <c r="F31" s="7"/>
      <c r="P31" s="78"/>
      <c r="Q31" s="78">
        <f>K28-Q29</f>
        <v>0</v>
      </c>
    </row>
    <row r="32" spans="1:17" x14ac:dyDescent="0.25">
      <c r="A32" s="7"/>
      <c r="B32" s="7"/>
      <c r="C32" s="7"/>
      <c r="D32" s="7"/>
      <c r="E32" s="7"/>
      <c r="F32" s="7"/>
    </row>
    <row r="33" spans="1:7" x14ac:dyDescent="0.25">
      <c r="A33" s="7"/>
      <c r="B33" s="7"/>
      <c r="C33" s="7"/>
      <c r="D33" s="7"/>
      <c r="E33" s="7"/>
      <c r="F33" s="7"/>
    </row>
    <row r="34" spans="1:7" x14ac:dyDescent="0.25">
      <c r="A34" s="7"/>
      <c r="B34" s="7"/>
      <c r="C34" s="7"/>
      <c r="D34" s="7"/>
      <c r="E34" s="7"/>
      <c r="F34" s="7"/>
    </row>
    <row r="35" spans="1:7" x14ac:dyDescent="0.25">
      <c r="A35" s="7"/>
      <c r="B35" s="7"/>
      <c r="C35" s="7"/>
      <c r="D35" s="7"/>
      <c r="E35" s="7"/>
      <c r="F35" s="7"/>
    </row>
    <row r="36" spans="1:7" x14ac:dyDescent="0.25">
      <c r="A36" s="7"/>
      <c r="B36" s="7"/>
      <c r="C36" s="7"/>
      <c r="D36" s="7"/>
      <c r="E36" s="7"/>
      <c r="F36" s="7"/>
    </row>
    <row r="37" spans="1:7" x14ac:dyDescent="0.25">
      <c r="A37" s="7"/>
      <c r="B37" s="7"/>
      <c r="C37" s="7"/>
      <c r="D37" s="7"/>
      <c r="E37" s="7"/>
      <c r="F37" s="7"/>
      <c r="G37" s="2" t="s">
        <v>174</v>
      </c>
    </row>
    <row r="38" spans="1:7" x14ac:dyDescent="0.25">
      <c r="A38" s="7"/>
      <c r="B38" s="7"/>
      <c r="C38" s="7"/>
      <c r="D38" s="7"/>
      <c r="E38" s="7"/>
      <c r="F38" s="7"/>
    </row>
    <row r="39" spans="1:7" x14ac:dyDescent="0.25">
      <c r="A39" s="7"/>
      <c r="B39" s="7"/>
      <c r="C39" s="7"/>
      <c r="D39" s="7"/>
      <c r="E39" s="7"/>
      <c r="F39" s="7"/>
    </row>
    <row r="40" spans="1:7" x14ac:dyDescent="0.25">
      <c r="A40" s="7"/>
      <c r="B40" s="7"/>
      <c r="C40" s="7"/>
      <c r="D40" s="7"/>
      <c r="E40" s="7"/>
      <c r="F40" s="7"/>
    </row>
    <row r="41" spans="1:7" x14ac:dyDescent="0.25">
      <c r="A41" s="7"/>
      <c r="B41" s="7"/>
      <c r="C41" s="7"/>
      <c r="D41" s="7"/>
      <c r="E41" s="7"/>
      <c r="F41" s="7"/>
    </row>
    <row r="42" spans="1:7" x14ac:dyDescent="0.25">
      <c r="A42" s="7"/>
      <c r="B42" s="7"/>
      <c r="C42" s="7"/>
      <c r="D42" s="7"/>
      <c r="E42" s="7"/>
      <c r="F42" s="7"/>
    </row>
    <row r="43" spans="1:7" x14ac:dyDescent="0.25">
      <c r="A43" s="7"/>
      <c r="B43" s="7"/>
      <c r="C43" s="7"/>
      <c r="D43" s="7"/>
      <c r="E43" s="7"/>
      <c r="F43" s="7"/>
    </row>
    <row r="44" spans="1:7" x14ac:dyDescent="0.25">
      <c r="A44" s="7"/>
      <c r="B44" s="7"/>
      <c r="C44" s="7"/>
      <c r="D44" s="7"/>
      <c r="E44" s="7"/>
      <c r="F44" s="7"/>
    </row>
    <row r="45" spans="1:7" x14ac:dyDescent="0.25">
      <c r="A45" s="7"/>
      <c r="B45" s="7"/>
      <c r="C45" s="7"/>
      <c r="D45" s="7"/>
      <c r="E45" s="7"/>
      <c r="F45" s="7"/>
    </row>
    <row r="46" spans="1:7" x14ac:dyDescent="0.25">
      <c r="A46" s="7"/>
      <c r="B46" s="7"/>
      <c r="C46" s="7"/>
      <c r="D46" s="7"/>
      <c r="E46" s="7"/>
      <c r="F46" s="7"/>
    </row>
    <row r="47" spans="1:7" x14ac:dyDescent="0.25">
      <c r="A47" s="7"/>
      <c r="B47" s="7"/>
      <c r="C47" s="7"/>
      <c r="D47" s="7"/>
      <c r="E47" s="7"/>
      <c r="F47" s="7"/>
    </row>
    <row r="48" spans="1: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</sheetData>
  <mergeCells count="29">
    <mergeCell ref="B5:O5"/>
    <mergeCell ref="B6:O6"/>
    <mergeCell ref="K18:K20"/>
    <mergeCell ref="C18:C20"/>
    <mergeCell ref="D19:E19"/>
    <mergeCell ref="B7:O7"/>
    <mergeCell ref="B8:O8"/>
    <mergeCell ref="B9:O9"/>
    <mergeCell ref="B10:O10"/>
    <mergeCell ref="B11:O11"/>
    <mergeCell ref="B12:O12"/>
    <mergeCell ref="B13:O13"/>
    <mergeCell ref="B14:O14"/>
    <mergeCell ref="A18:A20"/>
    <mergeCell ref="B1:N1"/>
    <mergeCell ref="B2:N2"/>
    <mergeCell ref="B3:N3"/>
    <mergeCell ref="B4:N4"/>
    <mergeCell ref="N19:N20"/>
    <mergeCell ref="D18:F18"/>
    <mergeCell ref="L18:N18"/>
    <mergeCell ref="L19:M19"/>
    <mergeCell ref="A16:N16"/>
    <mergeCell ref="H19:I19"/>
    <mergeCell ref="G18:G20"/>
    <mergeCell ref="H18:J18"/>
    <mergeCell ref="J19:J20"/>
    <mergeCell ref="B18:B20"/>
    <mergeCell ref="F19:F20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1"/>
  <sheetViews>
    <sheetView showZeros="0" workbookViewId="0">
      <selection activeCell="B12" sqref="B12:O12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80" t="s">
        <v>350</v>
      </c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</row>
    <row r="2" spans="1:15" x14ac:dyDescent="0.25">
      <c r="B2" s="480" t="s">
        <v>437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</row>
    <row r="3" spans="1:15" x14ac:dyDescent="0.25">
      <c r="B3" s="480" t="s">
        <v>457</v>
      </c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</row>
    <row r="4" spans="1:15" x14ac:dyDescent="0.25">
      <c r="B4" s="480" t="s">
        <v>354</v>
      </c>
      <c r="C4" s="480"/>
      <c r="D4" s="480"/>
      <c r="E4" s="480"/>
      <c r="F4" s="480"/>
      <c r="G4" s="480"/>
      <c r="H4" s="480"/>
      <c r="I4" s="480"/>
      <c r="J4" s="480"/>
      <c r="K4" s="480"/>
      <c r="L4" s="480"/>
      <c r="M4" s="480"/>
      <c r="N4" s="480"/>
      <c r="O4" s="480"/>
    </row>
    <row r="5" spans="1:15" x14ac:dyDescent="0.25">
      <c r="B5" s="479" t="s">
        <v>474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5" x14ac:dyDescent="0.25">
      <c r="B6" s="479" t="s">
        <v>476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5" s="418" customFormat="1" ht="15" customHeight="1" x14ac:dyDescent="0.25">
      <c r="B7" s="479" t="s">
        <v>493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5" s="418" customFormat="1" ht="15" customHeight="1" x14ac:dyDescent="0.25">
      <c r="B8" s="479" t="s">
        <v>498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5" s="418" customFormat="1" ht="15" customHeight="1" x14ac:dyDescent="0.25">
      <c r="B9" s="479" t="s">
        <v>508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5" s="418" customFormat="1" ht="15" customHeight="1" x14ac:dyDescent="0.25">
      <c r="B10" s="479" t="s">
        <v>513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s="418" customFormat="1" ht="15" customHeight="1" x14ac:dyDescent="0.25">
      <c r="B11" s="479" t="s">
        <v>524</v>
      </c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</row>
    <row r="12" spans="1:15" s="418" customFormat="1" ht="15" customHeight="1" x14ac:dyDescent="0.25">
      <c r="B12" s="479" t="s">
        <v>536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x14ac:dyDescent="0.25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15" ht="30.75" customHeight="1" x14ac:dyDescent="0.25">
      <c r="A14" s="501" t="s">
        <v>439</v>
      </c>
      <c r="B14" s="501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</row>
    <row r="15" spans="1:15" x14ac:dyDescent="0.25">
      <c r="G15" s="5"/>
      <c r="H15" s="5"/>
      <c r="I15" s="5"/>
      <c r="J15" s="5"/>
      <c r="K15" s="5"/>
      <c r="L15" s="5"/>
      <c r="M15" s="5"/>
      <c r="N15" s="5"/>
      <c r="O15" s="5" t="s">
        <v>448</v>
      </c>
    </row>
    <row r="16" spans="1:15" ht="15" customHeight="1" x14ac:dyDescent="0.25">
      <c r="A16" s="505" t="s">
        <v>5</v>
      </c>
      <c r="B16" s="508" t="s">
        <v>348</v>
      </c>
      <c r="C16" s="508" t="s">
        <v>54</v>
      </c>
      <c r="D16" s="485" t="s">
        <v>358</v>
      </c>
      <c r="E16" s="488" t="s">
        <v>196</v>
      </c>
      <c r="F16" s="489"/>
      <c r="G16" s="490"/>
      <c r="H16" s="511" t="s">
        <v>359</v>
      </c>
      <c r="I16" s="514" t="s">
        <v>196</v>
      </c>
      <c r="J16" s="515"/>
      <c r="K16" s="516"/>
      <c r="L16" s="484" t="s">
        <v>0</v>
      </c>
      <c r="M16" s="493" t="s">
        <v>196</v>
      </c>
      <c r="N16" s="494"/>
      <c r="O16" s="495"/>
    </row>
    <row r="17" spans="1:15" x14ac:dyDescent="0.25">
      <c r="A17" s="506"/>
      <c r="B17" s="509"/>
      <c r="C17" s="509"/>
      <c r="D17" s="486"/>
      <c r="E17" s="491" t="s">
        <v>197</v>
      </c>
      <c r="F17" s="497" t="s">
        <v>198</v>
      </c>
      <c r="G17" s="491" t="s">
        <v>199</v>
      </c>
      <c r="H17" s="512"/>
      <c r="I17" s="504" t="s">
        <v>197</v>
      </c>
      <c r="J17" s="499" t="s">
        <v>198</v>
      </c>
      <c r="K17" s="504" t="s">
        <v>199</v>
      </c>
      <c r="L17" s="484"/>
      <c r="M17" s="496" t="s">
        <v>197</v>
      </c>
      <c r="N17" s="502" t="s">
        <v>198</v>
      </c>
      <c r="O17" s="496" t="s">
        <v>199</v>
      </c>
    </row>
    <row r="18" spans="1:15" ht="70.5" customHeight="1" x14ac:dyDescent="0.25">
      <c r="A18" s="507"/>
      <c r="B18" s="510"/>
      <c r="C18" s="510"/>
      <c r="D18" s="487"/>
      <c r="E18" s="491"/>
      <c r="F18" s="498"/>
      <c r="G18" s="491"/>
      <c r="H18" s="513"/>
      <c r="I18" s="504"/>
      <c r="J18" s="500"/>
      <c r="K18" s="504"/>
      <c r="L18" s="484"/>
      <c r="M18" s="496"/>
      <c r="N18" s="503"/>
      <c r="O18" s="496"/>
    </row>
    <row r="19" spans="1:15" ht="15.95" customHeight="1" x14ac:dyDescent="0.25">
      <c r="A19" s="6" t="s">
        <v>72</v>
      </c>
      <c r="B19" s="481" t="s">
        <v>6</v>
      </c>
      <c r="C19" s="482"/>
      <c r="D19" s="482"/>
      <c r="E19" s="482"/>
      <c r="F19" s="482"/>
      <c r="G19" s="482"/>
      <c r="H19" s="482"/>
      <c r="I19" s="482"/>
      <c r="J19" s="482"/>
      <c r="K19" s="482"/>
      <c r="L19" s="482"/>
      <c r="M19" s="482"/>
      <c r="N19" s="482"/>
      <c r="O19" s="483"/>
    </row>
    <row r="20" spans="1:15" ht="15" customHeight="1" x14ac:dyDescent="0.25">
      <c r="A20" s="6" t="s">
        <v>183</v>
      </c>
      <c r="B20" s="7" t="s">
        <v>20</v>
      </c>
      <c r="C20" s="8" t="s">
        <v>9</v>
      </c>
      <c r="D20" s="9">
        <f>E20+F20+G20</f>
        <v>5.9</v>
      </c>
      <c r="E20" s="9">
        <v>4</v>
      </c>
      <c r="F20" s="9">
        <v>1.9</v>
      </c>
      <c r="G20" s="9"/>
      <c r="H20" s="10">
        <f>I20+J20+K20</f>
        <v>0</v>
      </c>
      <c r="I20" s="11"/>
      <c r="J20" s="11"/>
      <c r="K20" s="11"/>
      <c r="L20" s="12">
        <f>M20+N20+O20</f>
        <v>5.9</v>
      </c>
      <c r="M20" s="13">
        <f>E20+I20</f>
        <v>4</v>
      </c>
      <c r="N20" s="13">
        <f>F20+J20</f>
        <v>1.9</v>
      </c>
      <c r="O20" s="13">
        <f>G20+K20</f>
        <v>0</v>
      </c>
    </row>
    <row r="21" spans="1:15" x14ac:dyDescent="0.25">
      <c r="A21" s="14" t="s">
        <v>73</v>
      </c>
      <c r="B21" s="15" t="s">
        <v>346</v>
      </c>
      <c r="C21" s="16" t="s">
        <v>9</v>
      </c>
      <c r="D21" s="17">
        <f t="shared" ref="D21:D30" si="0">E21+F21+G21</f>
        <v>2.9</v>
      </c>
      <c r="E21" s="17">
        <v>2.9</v>
      </c>
      <c r="F21" s="17"/>
      <c r="G21" s="17"/>
      <c r="H21" s="11"/>
      <c r="I21" s="11"/>
      <c r="J21" s="11"/>
      <c r="K21" s="11"/>
      <c r="L21" s="13">
        <f t="shared" ref="L21:L30" si="1">M21+N21+O21</f>
        <v>2.9</v>
      </c>
      <c r="M21" s="13">
        <f t="shared" ref="M21:M30" si="2">E21+I21</f>
        <v>2.9</v>
      </c>
      <c r="N21" s="13">
        <f t="shared" ref="N21:N30" si="3">F21+J21</f>
        <v>0</v>
      </c>
      <c r="O21" s="13">
        <f t="shared" ref="O21:O30" si="4">G21+K21</f>
        <v>0</v>
      </c>
    </row>
    <row r="22" spans="1:15" ht="15" customHeight="1" x14ac:dyDescent="0.25">
      <c r="A22" s="6" t="s">
        <v>74</v>
      </c>
      <c r="B22" s="18" t="s">
        <v>10</v>
      </c>
      <c r="C22" s="16" t="s">
        <v>9</v>
      </c>
      <c r="D22" s="17">
        <f t="shared" si="0"/>
        <v>0.6</v>
      </c>
      <c r="E22" s="17">
        <v>0.6</v>
      </c>
      <c r="F22" s="17"/>
      <c r="G22" s="17"/>
      <c r="H22" s="11">
        <f t="shared" ref="H22:H30" si="5">I22+J22+K22</f>
        <v>0</v>
      </c>
      <c r="I22" s="11"/>
      <c r="J22" s="11"/>
      <c r="K22" s="11"/>
      <c r="L22" s="13">
        <f t="shared" si="1"/>
        <v>0.6</v>
      </c>
      <c r="M22" s="13">
        <f t="shared" si="2"/>
        <v>0.6</v>
      </c>
      <c r="N22" s="13">
        <f t="shared" si="3"/>
        <v>0</v>
      </c>
      <c r="O22" s="13">
        <f t="shared" si="4"/>
        <v>0</v>
      </c>
    </row>
    <row r="23" spans="1:15" ht="15" customHeight="1" x14ac:dyDescent="0.25">
      <c r="A23" s="6" t="s">
        <v>75</v>
      </c>
      <c r="B23" s="18" t="s">
        <v>11</v>
      </c>
      <c r="C23" s="16" t="s">
        <v>9</v>
      </c>
      <c r="D23" s="17">
        <f t="shared" si="0"/>
        <v>0.5</v>
      </c>
      <c r="E23" s="17">
        <v>0.5</v>
      </c>
      <c r="F23" s="17"/>
      <c r="G23" s="17"/>
      <c r="H23" s="11">
        <f t="shared" si="5"/>
        <v>0</v>
      </c>
      <c r="I23" s="11"/>
      <c r="J23" s="11"/>
      <c r="K23" s="11"/>
      <c r="L23" s="13">
        <f t="shared" si="1"/>
        <v>0.5</v>
      </c>
      <c r="M23" s="13">
        <f t="shared" si="2"/>
        <v>0.5</v>
      </c>
      <c r="N23" s="13">
        <f t="shared" si="3"/>
        <v>0</v>
      </c>
      <c r="O23" s="13">
        <f t="shared" si="4"/>
        <v>0</v>
      </c>
    </row>
    <row r="24" spans="1:15" ht="15" customHeight="1" x14ac:dyDescent="0.25">
      <c r="A24" s="6" t="s">
        <v>76</v>
      </c>
      <c r="B24" s="18" t="s">
        <v>12</v>
      </c>
      <c r="C24" s="16" t="s">
        <v>9</v>
      </c>
      <c r="D24" s="17">
        <f t="shared" si="0"/>
        <v>1.5</v>
      </c>
      <c r="E24" s="17">
        <v>1.5</v>
      </c>
      <c r="F24" s="17"/>
      <c r="G24" s="17"/>
      <c r="H24" s="11">
        <f t="shared" si="5"/>
        <v>0</v>
      </c>
      <c r="I24" s="11"/>
      <c r="J24" s="11"/>
      <c r="K24" s="11"/>
      <c r="L24" s="13">
        <f t="shared" si="1"/>
        <v>1.5</v>
      </c>
      <c r="M24" s="13">
        <f t="shared" si="2"/>
        <v>1.5</v>
      </c>
      <c r="N24" s="13">
        <f t="shared" si="3"/>
        <v>0</v>
      </c>
      <c r="O24" s="13">
        <f t="shared" si="4"/>
        <v>0</v>
      </c>
    </row>
    <row r="25" spans="1:15" ht="15" customHeight="1" x14ac:dyDescent="0.25">
      <c r="A25" s="14" t="s">
        <v>77</v>
      </c>
      <c r="B25" s="18" t="s">
        <v>13</v>
      </c>
      <c r="C25" s="16" t="s">
        <v>9</v>
      </c>
      <c r="D25" s="17">
        <f t="shared" si="0"/>
        <v>0.3</v>
      </c>
      <c r="E25" s="17">
        <v>0.3</v>
      </c>
      <c r="F25" s="17"/>
      <c r="G25" s="17"/>
      <c r="H25" s="11">
        <f t="shared" si="5"/>
        <v>0</v>
      </c>
      <c r="I25" s="11"/>
      <c r="J25" s="11"/>
      <c r="K25" s="11"/>
      <c r="L25" s="13">
        <f t="shared" si="1"/>
        <v>0.3</v>
      </c>
      <c r="M25" s="13">
        <f t="shared" si="2"/>
        <v>0.3</v>
      </c>
      <c r="N25" s="13"/>
      <c r="O25" s="13"/>
    </row>
    <row r="26" spans="1:15" ht="15" customHeight="1" x14ac:dyDescent="0.25">
      <c r="A26" s="20" t="s">
        <v>78</v>
      </c>
      <c r="B26" s="19" t="s">
        <v>14</v>
      </c>
      <c r="C26" s="16" t="s">
        <v>9</v>
      </c>
      <c r="D26" s="17">
        <f t="shared" si="0"/>
        <v>1.2</v>
      </c>
      <c r="E26" s="17">
        <v>1.2</v>
      </c>
      <c r="F26" s="17"/>
      <c r="G26" s="17"/>
      <c r="H26" s="11">
        <f t="shared" si="5"/>
        <v>0</v>
      </c>
      <c r="I26" s="11"/>
      <c r="J26" s="11"/>
      <c r="K26" s="11"/>
      <c r="L26" s="13">
        <f t="shared" si="1"/>
        <v>1.2</v>
      </c>
      <c r="M26" s="13">
        <f t="shared" si="2"/>
        <v>1.2</v>
      </c>
      <c r="N26" s="13">
        <f t="shared" si="3"/>
        <v>0</v>
      </c>
      <c r="O26" s="13">
        <f t="shared" si="4"/>
        <v>0</v>
      </c>
    </row>
    <row r="27" spans="1:15" ht="15" customHeight="1" x14ac:dyDescent="0.25">
      <c r="A27" s="6" t="s">
        <v>79</v>
      </c>
      <c r="B27" s="7" t="s">
        <v>15</v>
      </c>
      <c r="C27" s="16" t="s">
        <v>9</v>
      </c>
      <c r="D27" s="17">
        <f t="shared" si="0"/>
        <v>0.1</v>
      </c>
      <c r="E27" s="17">
        <v>0.1</v>
      </c>
      <c r="F27" s="17"/>
      <c r="G27" s="17"/>
      <c r="H27" s="11">
        <f t="shared" si="5"/>
        <v>0</v>
      </c>
      <c r="I27" s="11"/>
      <c r="J27" s="11"/>
      <c r="K27" s="11"/>
      <c r="L27" s="13">
        <f t="shared" si="1"/>
        <v>0.1</v>
      </c>
      <c r="M27" s="13">
        <f t="shared" si="2"/>
        <v>0.1</v>
      </c>
      <c r="N27" s="13">
        <f t="shared" si="3"/>
        <v>0</v>
      </c>
      <c r="O27" s="13">
        <f t="shared" si="4"/>
        <v>0</v>
      </c>
    </row>
    <row r="28" spans="1:15" ht="15" customHeight="1" x14ac:dyDescent="0.25">
      <c r="A28" s="6" t="s">
        <v>80</v>
      </c>
      <c r="B28" s="18" t="s">
        <v>16</v>
      </c>
      <c r="C28" s="16" t="s">
        <v>9</v>
      </c>
      <c r="D28" s="17">
        <f t="shared" si="0"/>
        <v>2.2000000000000002</v>
      </c>
      <c r="E28" s="17">
        <v>2.2000000000000002</v>
      </c>
      <c r="F28" s="17"/>
      <c r="G28" s="17"/>
      <c r="H28" s="11">
        <f t="shared" si="5"/>
        <v>0</v>
      </c>
      <c r="I28" s="11"/>
      <c r="J28" s="11"/>
      <c r="K28" s="11"/>
      <c r="L28" s="13">
        <f t="shared" si="1"/>
        <v>2.2000000000000002</v>
      </c>
      <c r="M28" s="13">
        <f t="shared" si="2"/>
        <v>2.2000000000000002</v>
      </c>
      <c r="N28" s="13">
        <f t="shared" si="3"/>
        <v>0</v>
      </c>
      <c r="O28" s="13">
        <f t="shared" si="4"/>
        <v>0</v>
      </c>
    </row>
    <row r="29" spans="1:15" ht="15" customHeight="1" x14ac:dyDescent="0.25">
      <c r="A29" s="6" t="s">
        <v>81</v>
      </c>
      <c r="B29" s="18" t="s">
        <v>17</v>
      </c>
      <c r="C29" s="16" t="s">
        <v>9</v>
      </c>
      <c r="D29" s="17">
        <f t="shared" si="0"/>
        <v>0.6</v>
      </c>
      <c r="E29" s="17">
        <v>0.6</v>
      </c>
      <c r="F29" s="17"/>
      <c r="G29" s="17"/>
      <c r="H29" s="11">
        <f t="shared" si="5"/>
        <v>0</v>
      </c>
      <c r="I29" s="11"/>
      <c r="J29" s="11"/>
      <c r="K29" s="11"/>
      <c r="L29" s="13">
        <f t="shared" si="1"/>
        <v>0.6</v>
      </c>
      <c r="M29" s="13">
        <f t="shared" si="2"/>
        <v>0.6</v>
      </c>
      <c r="N29" s="13">
        <f t="shared" si="3"/>
        <v>0</v>
      </c>
      <c r="O29" s="13">
        <f t="shared" si="4"/>
        <v>0</v>
      </c>
    </row>
    <row r="30" spans="1:15" ht="15" customHeight="1" x14ac:dyDescent="0.25">
      <c r="A30" s="39" t="s">
        <v>82</v>
      </c>
      <c r="B30" s="18" t="s">
        <v>18</v>
      </c>
      <c r="C30" s="16" t="s">
        <v>9</v>
      </c>
      <c r="D30" s="17">
        <f t="shared" si="0"/>
        <v>0.7</v>
      </c>
      <c r="E30" s="17">
        <v>0.7</v>
      </c>
      <c r="F30" s="17"/>
      <c r="G30" s="17"/>
      <c r="H30" s="11">
        <f t="shared" si="5"/>
        <v>0</v>
      </c>
      <c r="I30" s="11"/>
      <c r="J30" s="11"/>
      <c r="K30" s="11"/>
      <c r="L30" s="13">
        <f t="shared" si="1"/>
        <v>0.7</v>
      </c>
      <c r="M30" s="13">
        <f t="shared" si="2"/>
        <v>0.7</v>
      </c>
      <c r="N30" s="13">
        <f t="shared" si="3"/>
        <v>0</v>
      </c>
      <c r="O30" s="13">
        <f t="shared" si="4"/>
        <v>0</v>
      </c>
    </row>
    <row r="31" spans="1:15" ht="15.95" customHeight="1" x14ac:dyDescent="0.25">
      <c r="A31" s="100" t="s">
        <v>83</v>
      </c>
      <c r="B31" s="22" t="s">
        <v>175</v>
      </c>
      <c r="C31" s="23"/>
      <c r="D31" s="24">
        <f t="shared" ref="D31:O31" si="6">SUM(D20:D30)</f>
        <v>16.5</v>
      </c>
      <c r="E31" s="24">
        <f t="shared" si="6"/>
        <v>14.6</v>
      </c>
      <c r="F31" s="24">
        <f t="shared" si="6"/>
        <v>1.9</v>
      </c>
      <c r="G31" s="24">
        <f t="shared" si="6"/>
        <v>0</v>
      </c>
      <c r="H31" s="25">
        <f t="shared" si="6"/>
        <v>0</v>
      </c>
      <c r="I31" s="25">
        <f t="shared" si="6"/>
        <v>0</v>
      </c>
      <c r="J31" s="25">
        <f t="shared" si="6"/>
        <v>0</v>
      </c>
      <c r="K31" s="25">
        <f t="shared" si="6"/>
        <v>0</v>
      </c>
      <c r="L31" s="22">
        <f t="shared" si="6"/>
        <v>16.5</v>
      </c>
      <c r="M31" s="22">
        <f t="shared" si="6"/>
        <v>14.6</v>
      </c>
      <c r="N31" s="22">
        <f t="shared" si="6"/>
        <v>1.9</v>
      </c>
      <c r="O31" s="22">
        <f t="shared" si="6"/>
        <v>0</v>
      </c>
    </row>
    <row r="32" spans="1:15" ht="15.95" customHeight="1" x14ac:dyDescent="0.25">
      <c r="A32" s="6" t="s">
        <v>84</v>
      </c>
      <c r="B32" s="492" t="s">
        <v>59</v>
      </c>
      <c r="C32" s="492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92"/>
      <c r="O32" s="492"/>
    </row>
    <row r="33" spans="1:15" ht="15" customHeight="1" x14ac:dyDescent="0.25">
      <c r="A33" s="6" t="s">
        <v>85</v>
      </c>
      <c r="B33" s="7" t="s">
        <v>7</v>
      </c>
      <c r="C33" s="8" t="s">
        <v>22</v>
      </c>
      <c r="D33" s="9">
        <f>E33+F33+G33</f>
        <v>0.1</v>
      </c>
      <c r="E33" s="9">
        <v>0.1</v>
      </c>
      <c r="F33" s="9"/>
      <c r="G33" s="9"/>
      <c r="H33" s="10">
        <f>I33+J33+K33</f>
        <v>0</v>
      </c>
      <c r="I33" s="10"/>
      <c r="J33" s="10"/>
      <c r="K33" s="10"/>
      <c r="L33" s="12">
        <f>M33+N33+O33</f>
        <v>0.1</v>
      </c>
      <c r="M33" s="12">
        <f>E33+I33</f>
        <v>0.1</v>
      </c>
      <c r="N33" s="12">
        <f t="shared" ref="N33:N42" si="7">F33+J33</f>
        <v>0</v>
      </c>
      <c r="O33" s="12">
        <f t="shared" ref="O33:O42" si="8">G33+K33</f>
        <v>0</v>
      </c>
    </row>
    <row r="34" spans="1:15" ht="15" customHeight="1" x14ac:dyDescent="0.25">
      <c r="A34" s="6" t="s">
        <v>86</v>
      </c>
      <c r="B34" s="18" t="s">
        <v>10</v>
      </c>
      <c r="C34" s="16" t="s">
        <v>22</v>
      </c>
      <c r="D34" s="17">
        <f t="shared" ref="D34:D43" si="9">E34+F34+G34</f>
        <v>0.7</v>
      </c>
      <c r="E34" s="17">
        <v>0.1</v>
      </c>
      <c r="F34" s="17">
        <v>0.6</v>
      </c>
      <c r="G34" s="17"/>
      <c r="H34" s="11">
        <f t="shared" ref="H34:H42" si="10">I34+J34+K34</f>
        <v>0</v>
      </c>
      <c r="I34" s="11"/>
      <c r="J34" s="11"/>
      <c r="K34" s="11"/>
      <c r="L34" s="13">
        <f t="shared" ref="L34:L42" si="11">M34+N34+O34</f>
        <v>0.7</v>
      </c>
      <c r="M34" s="13">
        <f t="shared" ref="M34:M42" si="12">E34+I34</f>
        <v>0.1</v>
      </c>
      <c r="N34" s="13">
        <f t="shared" si="7"/>
        <v>0.6</v>
      </c>
      <c r="O34" s="13">
        <f t="shared" si="8"/>
        <v>0</v>
      </c>
    </row>
    <row r="35" spans="1:15" ht="15" customHeight="1" x14ac:dyDescent="0.25">
      <c r="A35" s="6" t="s">
        <v>87</v>
      </c>
      <c r="B35" s="18" t="s">
        <v>11</v>
      </c>
      <c r="C35" s="16" t="s">
        <v>22</v>
      </c>
      <c r="D35" s="17">
        <f t="shared" si="9"/>
        <v>16.3</v>
      </c>
      <c r="E35" s="17">
        <v>15.6</v>
      </c>
      <c r="F35" s="17">
        <v>0.7</v>
      </c>
      <c r="G35" s="17"/>
      <c r="H35" s="11">
        <f t="shared" si="10"/>
        <v>0</v>
      </c>
      <c r="I35" s="11"/>
      <c r="J35" s="11"/>
      <c r="K35" s="11"/>
      <c r="L35" s="13">
        <f t="shared" si="11"/>
        <v>16.3</v>
      </c>
      <c r="M35" s="13">
        <f t="shared" si="12"/>
        <v>15.6</v>
      </c>
      <c r="N35" s="13">
        <f t="shared" si="7"/>
        <v>0.7</v>
      </c>
      <c r="O35" s="13">
        <f t="shared" si="8"/>
        <v>0</v>
      </c>
    </row>
    <row r="36" spans="1:15" ht="15" customHeight="1" x14ac:dyDescent="0.25">
      <c r="A36" s="6" t="s">
        <v>88</v>
      </c>
      <c r="B36" s="18" t="s">
        <v>12</v>
      </c>
      <c r="C36" s="16" t="s">
        <v>22</v>
      </c>
      <c r="D36" s="17">
        <f t="shared" si="9"/>
        <v>1.1000000000000001</v>
      </c>
      <c r="E36" s="17"/>
      <c r="F36" s="17">
        <v>1.1000000000000001</v>
      </c>
      <c r="G36" s="17"/>
      <c r="H36" s="11">
        <f t="shared" si="10"/>
        <v>0</v>
      </c>
      <c r="I36" s="11"/>
      <c r="J36" s="11"/>
      <c r="K36" s="11"/>
      <c r="L36" s="13">
        <f t="shared" si="11"/>
        <v>1.1000000000000001</v>
      </c>
      <c r="M36" s="13">
        <f t="shared" si="12"/>
        <v>0</v>
      </c>
      <c r="N36" s="13">
        <f t="shared" si="7"/>
        <v>1.1000000000000001</v>
      </c>
      <c r="O36" s="13">
        <f t="shared" si="8"/>
        <v>0</v>
      </c>
    </row>
    <row r="37" spans="1:15" ht="15" customHeight="1" x14ac:dyDescent="0.25">
      <c r="A37" s="14" t="s">
        <v>89</v>
      </c>
      <c r="B37" s="18" t="s">
        <v>13</v>
      </c>
      <c r="C37" s="16" t="s">
        <v>22</v>
      </c>
      <c r="D37" s="17">
        <f t="shared" si="9"/>
        <v>1.6</v>
      </c>
      <c r="E37" s="17">
        <v>1.6</v>
      </c>
      <c r="F37" s="17"/>
      <c r="G37" s="17"/>
      <c r="H37" s="11">
        <f t="shared" si="10"/>
        <v>0</v>
      </c>
      <c r="I37" s="11"/>
      <c r="J37" s="11"/>
      <c r="K37" s="11"/>
      <c r="L37" s="13">
        <f t="shared" si="11"/>
        <v>1.6</v>
      </c>
      <c r="M37" s="13">
        <f t="shared" si="12"/>
        <v>1.6</v>
      </c>
      <c r="N37" s="13">
        <f t="shared" si="7"/>
        <v>0</v>
      </c>
      <c r="O37" s="13">
        <f t="shared" si="8"/>
        <v>0</v>
      </c>
    </row>
    <row r="38" spans="1:15" ht="15" customHeight="1" x14ac:dyDescent="0.25">
      <c r="A38" s="14" t="s">
        <v>90</v>
      </c>
      <c r="B38" s="19" t="s">
        <v>14</v>
      </c>
      <c r="C38" s="16" t="s">
        <v>22</v>
      </c>
      <c r="D38" s="17">
        <f t="shared" si="9"/>
        <v>3.4000000000000004</v>
      </c>
      <c r="E38" s="17">
        <v>1.8</v>
      </c>
      <c r="F38" s="17">
        <v>1.6</v>
      </c>
      <c r="G38" s="17"/>
      <c r="H38" s="11">
        <f t="shared" si="10"/>
        <v>0</v>
      </c>
      <c r="I38" s="11"/>
      <c r="J38" s="11"/>
      <c r="K38" s="11"/>
      <c r="L38" s="13">
        <f t="shared" si="11"/>
        <v>3.4000000000000004</v>
      </c>
      <c r="M38" s="13">
        <f t="shared" si="12"/>
        <v>1.8</v>
      </c>
      <c r="N38" s="13">
        <f t="shared" si="7"/>
        <v>1.6</v>
      </c>
      <c r="O38" s="13">
        <f t="shared" si="8"/>
        <v>0</v>
      </c>
    </row>
    <row r="39" spans="1:15" ht="15" customHeight="1" x14ac:dyDescent="0.25">
      <c r="A39" s="6" t="s">
        <v>91</v>
      </c>
      <c r="B39" s="7" t="s">
        <v>15</v>
      </c>
      <c r="C39" s="16" t="s">
        <v>22</v>
      </c>
      <c r="D39" s="17">
        <f t="shared" si="9"/>
        <v>3</v>
      </c>
      <c r="E39" s="17">
        <v>1.9</v>
      </c>
      <c r="F39" s="17">
        <v>1.1000000000000001</v>
      </c>
      <c r="G39" s="17"/>
      <c r="H39" s="11">
        <f t="shared" si="10"/>
        <v>0.3</v>
      </c>
      <c r="I39" s="11">
        <v>0.3</v>
      </c>
      <c r="J39" s="11"/>
      <c r="K39" s="11"/>
      <c r="L39" s="13">
        <f t="shared" si="11"/>
        <v>3.3</v>
      </c>
      <c r="M39" s="13">
        <f t="shared" si="12"/>
        <v>2.1999999999999997</v>
      </c>
      <c r="N39" s="13">
        <f t="shared" si="7"/>
        <v>1.1000000000000001</v>
      </c>
      <c r="O39" s="13">
        <f t="shared" si="8"/>
        <v>0</v>
      </c>
    </row>
    <row r="40" spans="1:15" ht="15" customHeight="1" x14ac:dyDescent="0.25">
      <c r="A40" s="6" t="s">
        <v>92</v>
      </c>
      <c r="B40" s="18" t="s">
        <v>16</v>
      </c>
      <c r="C40" s="16" t="s">
        <v>22</v>
      </c>
      <c r="D40" s="17">
        <f t="shared" si="9"/>
        <v>9.5</v>
      </c>
      <c r="E40" s="17">
        <v>6.6</v>
      </c>
      <c r="F40" s="17">
        <v>2.9</v>
      </c>
      <c r="G40" s="17"/>
      <c r="H40" s="11">
        <f t="shared" si="10"/>
        <v>0</v>
      </c>
      <c r="I40" s="11"/>
      <c r="J40" s="11"/>
      <c r="K40" s="11"/>
      <c r="L40" s="13">
        <f t="shared" si="11"/>
        <v>9.5</v>
      </c>
      <c r="M40" s="13">
        <f t="shared" si="12"/>
        <v>6.6</v>
      </c>
      <c r="N40" s="13">
        <f t="shared" si="7"/>
        <v>2.9</v>
      </c>
      <c r="O40" s="13">
        <f t="shared" si="8"/>
        <v>0</v>
      </c>
    </row>
    <row r="41" spans="1:15" ht="15" customHeight="1" x14ac:dyDescent="0.25">
      <c r="A41" s="6" t="s">
        <v>93</v>
      </c>
      <c r="B41" s="18" t="s">
        <v>17</v>
      </c>
      <c r="C41" s="16" t="s">
        <v>22</v>
      </c>
      <c r="D41" s="17">
        <f t="shared" si="9"/>
        <v>0.4</v>
      </c>
      <c r="E41" s="17">
        <v>0.1</v>
      </c>
      <c r="F41" s="17">
        <v>0.3</v>
      </c>
      <c r="G41" s="17"/>
      <c r="H41" s="11">
        <f t="shared" si="10"/>
        <v>0</v>
      </c>
      <c r="I41" s="11"/>
      <c r="J41" s="11"/>
      <c r="K41" s="11"/>
      <c r="L41" s="13">
        <f t="shared" si="11"/>
        <v>0.4</v>
      </c>
      <c r="M41" s="13">
        <f t="shared" si="12"/>
        <v>0.1</v>
      </c>
      <c r="N41" s="13">
        <f t="shared" si="7"/>
        <v>0.3</v>
      </c>
      <c r="O41" s="13">
        <f t="shared" si="8"/>
        <v>0</v>
      </c>
    </row>
    <row r="42" spans="1:15" ht="15" customHeight="1" x14ac:dyDescent="0.25">
      <c r="A42" s="6" t="s">
        <v>94</v>
      </c>
      <c r="B42" s="18" t="s">
        <v>18</v>
      </c>
      <c r="C42" s="16" t="s">
        <v>22</v>
      </c>
      <c r="D42" s="17">
        <f t="shared" si="9"/>
        <v>1.6</v>
      </c>
      <c r="E42" s="17">
        <v>0.9</v>
      </c>
      <c r="F42" s="17">
        <v>0.7</v>
      </c>
      <c r="G42" s="17"/>
      <c r="H42" s="11">
        <f t="shared" si="10"/>
        <v>0</v>
      </c>
      <c r="I42" s="11"/>
      <c r="J42" s="11"/>
      <c r="K42" s="11"/>
      <c r="L42" s="13">
        <f t="shared" si="11"/>
        <v>1.6</v>
      </c>
      <c r="M42" s="13">
        <f t="shared" si="12"/>
        <v>0.9</v>
      </c>
      <c r="N42" s="13">
        <f t="shared" si="7"/>
        <v>0.7</v>
      </c>
      <c r="O42" s="13">
        <f t="shared" si="8"/>
        <v>0</v>
      </c>
    </row>
    <row r="43" spans="1:15" ht="15" customHeight="1" x14ac:dyDescent="0.25">
      <c r="A43" s="39" t="s">
        <v>95</v>
      </c>
      <c r="B43" s="18" t="s">
        <v>19</v>
      </c>
      <c r="C43" s="16" t="s">
        <v>22</v>
      </c>
      <c r="D43" s="17">
        <f t="shared" si="9"/>
        <v>0.9</v>
      </c>
      <c r="E43" s="17"/>
      <c r="F43" s="17">
        <v>0.9</v>
      </c>
      <c r="G43" s="17"/>
      <c r="H43" s="11">
        <f>I43+J43+K43</f>
        <v>0</v>
      </c>
      <c r="I43" s="11"/>
      <c r="J43" s="11"/>
      <c r="K43" s="11"/>
      <c r="L43" s="13">
        <f>M43+N43+O43</f>
        <v>0.9</v>
      </c>
      <c r="M43" s="13">
        <f>E43+I43</f>
        <v>0</v>
      </c>
      <c r="N43" s="13">
        <f>F43+J43</f>
        <v>0.9</v>
      </c>
      <c r="O43" s="13">
        <f>G43+K43</f>
        <v>0</v>
      </c>
    </row>
    <row r="44" spans="1:15" ht="15.95" customHeight="1" x14ac:dyDescent="0.25">
      <c r="A44" s="100" t="s">
        <v>96</v>
      </c>
      <c r="B44" s="22" t="s">
        <v>176</v>
      </c>
      <c r="C44" s="26"/>
      <c r="D44" s="24">
        <f>SUM(D33:D43)</f>
        <v>38.6</v>
      </c>
      <c r="E44" s="24">
        <f>SUM(E33:E43)</f>
        <v>28.699999999999996</v>
      </c>
      <c r="F44" s="24">
        <f>SUM(F33:F43)</f>
        <v>9.9</v>
      </c>
      <c r="G44" s="24">
        <f>SUM(G33:G43)</f>
        <v>0</v>
      </c>
      <c r="H44" s="25">
        <f t="shared" ref="H44:O44" si="13">SUM(H33:H43)</f>
        <v>0.3</v>
      </c>
      <c r="I44" s="25">
        <f t="shared" si="13"/>
        <v>0.3</v>
      </c>
      <c r="J44" s="25">
        <f t="shared" si="13"/>
        <v>0</v>
      </c>
      <c r="K44" s="25">
        <f t="shared" si="13"/>
        <v>0</v>
      </c>
      <c r="L44" s="22">
        <f t="shared" si="13"/>
        <v>38.9</v>
      </c>
      <c r="M44" s="22">
        <f t="shared" si="13"/>
        <v>29</v>
      </c>
      <c r="N44" s="22">
        <f t="shared" si="13"/>
        <v>9.9</v>
      </c>
      <c r="O44" s="22">
        <f t="shared" si="13"/>
        <v>0</v>
      </c>
    </row>
    <row r="45" spans="1:15" ht="15.95" customHeight="1" x14ac:dyDescent="0.25">
      <c r="A45" s="6" t="s">
        <v>97</v>
      </c>
      <c r="B45" s="492" t="s">
        <v>63</v>
      </c>
      <c r="C45" s="492"/>
      <c r="D45" s="492"/>
      <c r="E45" s="492"/>
      <c r="F45" s="492"/>
      <c r="G45" s="492"/>
      <c r="H45" s="492"/>
      <c r="I45" s="492"/>
      <c r="J45" s="492"/>
      <c r="K45" s="492"/>
      <c r="L45" s="492"/>
      <c r="M45" s="492"/>
      <c r="N45" s="492"/>
      <c r="O45" s="492"/>
    </row>
    <row r="46" spans="1:15" ht="15" customHeight="1" x14ac:dyDescent="0.25">
      <c r="A46" s="39" t="s">
        <v>98</v>
      </c>
      <c r="B46" s="27" t="s">
        <v>20</v>
      </c>
      <c r="C46" s="8" t="s">
        <v>32</v>
      </c>
      <c r="D46" s="9">
        <f>E46+F46+G46</f>
        <v>98.8</v>
      </c>
      <c r="E46" s="9">
        <v>98.8</v>
      </c>
      <c r="F46" s="9"/>
      <c r="G46" s="9"/>
      <c r="H46" s="11">
        <f>I46+J46+K46</f>
        <v>0</v>
      </c>
      <c r="I46" s="11"/>
      <c r="J46" s="11"/>
      <c r="K46" s="11"/>
      <c r="L46" s="13">
        <f>M46+N46+O46</f>
        <v>98.8</v>
      </c>
      <c r="M46" s="13">
        <f t="shared" ref="M46:O47" si="14">E46+I46</f>
        <v>98.8</v>
      </c>
      <c r="N46" s="13">
        <f t="shared" si="14"/>
        <v>0</v>
      </c>
      <c r="O46" s="13">
        <f t="shared" si="14"/>
        <v>0</v>
      </c>
    </row>
    <row r="47" spans="1:15" ht="15" customHeight="1" x14ac:dyDescent="0.25">
      <c r="A47" s="41" t="s">
        <v>99</v>
      </c>
      <c r="B47" s="30" t="s">
        <v>71</v>
      </c>
      <c r="C47" s="31" t="s">
        <v>32</v>
      </c>
      <c r="D47" s="9">
        <f>E47+F47+G47</f>
        <v>0.4</v>
      </c>
      <c r="E47" s="9"/>
      <c r="F47" s="9">
        <v>0.4</v>
      </c>
      <c r="G47" s="9"/>
      <c r="H47" s="11">
        <f>I47+J47+K47</f>
        <v>0</v>
      </c>
      <c r="I47" s="11"/>
      <c r="J47" s="11"/>
      <c r="K47" s="11"/>
      <c r="L47" s="13">
        <f>M47+N47+O47</f>
        <v>0.4</v>
      </c>
      <c r="M47" s="13">
        <f t="shared" si="14"/>
        <v>0</v>
      </c>
      <c r="N47" s="13">
        <f t="shared" si="14"/>
        <v>0.4</v>
      </c>
      <c r="O47" s="13">
        <f t="shared" si="14"/>
        <v>0</v>
      </c>
    </row>
    <row r="48" spans="1:15" ht="15.95" customHeight="1" x14ac:dyDescent="0.25">
      <c r="A48" s="21" t="s">
        <v>100</v>
      </c>
      <c r="B48" s="28" t="s">
        <v>177</v>
      </c>
      <c r="C48" s="29"/>
      <c r="D48" s="24">
        <f>D46+D47</f>
        <v>99.2</v>
      </c>
      <c r="E48" s="24">
        <f t="shared" ref="E48:O48" si="15">E46+E47</f>
        <v>98.8</v>
      </c>
      <c r="F48" s="24">
        <f t="shared" si="15"/>
        <v>0.4</v>
      </c>
      <c r="G48" s="24">
        <f t="shared" si="15"/>
        <v>0</v>
      </c>
      <c r="H48" s="25">
        <f t="shared" si="15"/>
        <v>0</v>
      </c>
      <c r="I48" s="25">
        <f t="shared" si="15"/>
        <v>0</v>
      </c>
      <c r="J48" s="25">
        <f t="shared" si="15"/>
        <v>0</v>
      </c>
      <c r="K48" s="25">
        <f t="shared" si="15"/>
        <v>0</v>
      </c>
      <c r="L48" s="22">
        <f t="shared" si="15"/>
        <v>99.2</v>
      </c>
      <c r="M48" s="22">
        <f t="shared" si="15"/>
        <v>98.8</v>
      </c>
      <c r="N48" s="22">
        <f t="shared" si="15"/>
        <v>0.4</v>
      </c>
      <c r="O48" s="22">
        <f t="shared" si="15"/>
        <v>0</v>
      </c>
    </row>
    <row r="49" spans="1:15" ht="15.95" customHeight="1" x14ac:dyDescent="0.25">
      <c r="A49" s="6" t="s">
        <v>101</v>
      </c>
      <c r="B49" s="492" t="s">
        <v>172</v>
      </c>
      <c r="C49" s="492"/>
      <c r="D49" s="492"/>
      <c r="E49" s="492"/>
      <c r="F49" s="492"/>
      <c r="G49" s="492"/>
      <c r="H49" s="492"/>
      <c r="I49" s="492"/>
      <c r="J49" s="492"/>
      <c r="K49" s="492"/>
      <c r="L49" s="492"/>
      <c r="M49" s="492"/>
      <c r="N49" s="492"/>
      <c r="O49" s="492"/>
    </row>
    <row r="50" spans="1:15" ht="15.95" customHeight="1" x14ac:dyDescent="0.25">
      <c r="A50" s="14" t="s">
        <v>102</v>
      </c>
      <c r="B50" s="15" t="s">
        <v>55</v>
      </c>
      <c r="C50" s="31" t="s">
        <v>51</v>
      </c>
      <c r="D50" s="17">
        <f>E50+F50+G50</f>
        <v>0.1</v>
      </c>
      <c r="E50" s="17">
        <v>0.1</v>
      </c>
      <c r="F50" s="17"/>
      <c r="G50" s="17"/>
      <c r="H50" s="11">
        <f>I50+J50+K50</f>
        <v>0</v>
      </c>
      <c r="I50" s="11"/>
      <c r="J50" s="11"/>
      <c r="K50" s="11"/>
      <c r="L50" s="13">
        <f>M50+N50+O50</f>
        <v>0.1</v>
      </c>
      <c r="M50" s="13">
        <f t="shared" ref="M50:O51" si="16">E50+I50</f>
        <v>0.1</v>
      </c>
      <c r="N50" s="13">
        <f t="shared" si="16"/>
        <v>0</v>
      </c>
      <c r="O50" s="13">
        <f t="shared" si="16"/>
        <v>0</v>
      </c>
    </row>
    <row r="51" spans="1:15" ht="15" customHeight="1" x14ac:dyDescent="0.25">
      <c r="A51" s="20" t="s">
        <v>103</v>
      </c>
      <c r="B51" s="30" t="s">
        <v>161</v>
      </c>
      <c r="C51" s="31" t="s">
        <v>51</v>
      </c>
      <c r="D51" s="17">
        <f>E51+F51+G51</f>
        <v>1.5</v>
      </c>
      <c r="E51" s="17">
        <v>1.5</v>
      </c>
      <c r="F51" s="17"/>
      <c r="G51" s="17"/>
      <c r="H51" s="11">
        <f>I51+J51+K51</f>
        <v>0</v>
      </c>
      <c r="I51" s="11"/>
      <c r="J51" s="11"/>
      <c r="K51" s="11"/>
      <c r="L51" s="13">
        <f>M51+N51+O51</f>
        <v>1.5</v>
      </c>
      <c r="M51" s="13">
        <f t="shared" si="16"/>
        <v>1.5</v>
      </c>
      <c r="N51" s="13">
        <f t="shared" si="16"/>
        <v>0</v>
      </c>
      <c r="O51" s="13">
        <f t="shared" si="16"/>
        <v>0</v>
      </c>
    </row>
    <row r="52" spans="1:15" ht="15" customHeight="1" x14ac:dyDescent="0.25">
      <c r="A52" s="6" t="s">
        <v>104</v>
      </c>
      <c r="B52" s="30" t="s">
        <v>518</v>
      </c>
      <c r="C52" s="31" t="s">
        <v>51</v>
      </c>
      <c r="D52" s="17">
        <f t="shared" ref="D52:D80" si="17">E52+F52+G52</f>
        <v>6.8</v>
      </c>
      <c r="E52" s="17"/>
      <c r="F52" s="17"/>
      <c r="G52" s="17">
        <v>6.8</v>
      </c>
      <c r="H52" s="11">
        <f t="shared" ref="H52:H80" si="18">I52+J52+K52</f>
        <v>0.1</v>
      </c>
      <c r="I52" s="11">
        <v>0.1</v>
      </c>
      <c r="J52" s="11"/>
      <c r="K52" s="11"/>
      <c r="L52" s="13">
        <f t="shared" ref="L52:L80" si="19">M52+N52+O52</f>
        <v>6.8999999999999995</v>
      </c>
      <c r="M52" s="13">
        <f t="shared" ref="M52:M80" si="20">E52+I52</f>
        <v>0.1</v>
      </c>
      <c r="N52" s="13">
        <f t="shared" ref="N52:N80" si="21">F52+J52</f>
        <v>0</v>
      </c>
      <c r="O52" s="13">
        <f t="shared" ref="O52:O80" si="22">G52+K52</f>
        <v>6.8</v>
      </c>
    </row>
    <row r="53" spans="1:15" ht="15" customHeight="1" x14ac:dyDescent="0.25">
      <c r="A53" s="6" t="s">
        <v>105</v>
      </c>
      <c r="B53" s="19" t="s">
        <v>153</v>
      </c>
      <c r="C53" s="31" t="s">
        <v>51</v>
      </c>
      <c r="D53" s="17">
        <f t="shared" si="17"/>
        <v>7.3</v>
      </c>
      <c r="E53" s="17"/>
      <c r="F53" s="17">
        <v>7.3</v>
      </c>
      <c r="G53" s="17"/>
      <c r="H53" s="11">
        <f t="shared" si="18"/>
        <v>0</v>
      </c>
      <c r="I53" s="11"/>
      <c r="J53" s="11"/>
      <c r="K53" s="11"/>
      <c r="L53" s="13">
        <f t="shared" si="19"/>
        <v>7.3</v>
      </c>
      <c r="M53" s="13">
        <f t="shared" si="20"/>
        <v>0</v>
      </c>
      <c r="N53" s="13">
        <f t="shared" si="21"/>
        <v>7.3</v>
      </c>
      <c r="O53" s="13">
        <f t="shared" si="22"/>
        <v>0</v>
      </c>
    </row>
    <row r="54" spans="1:15" ht="15" customHeight="1" x14ac:dyDescent="0.25">
      <c r="A54" s="33" t="s">
        <v>106</v>
      </c>
      <c r="B54" s="32" t="s">
        <v>364</v>
      </c>
      <c r="C54" s="31" t="s">
        <v>51</v>
      </c>
      <c r="D54" s="17">
        <f t="shared" si="17"/>
        <v>6.6</v>
      </c>
      <c r="E54" s="17">
        <v>0.1</v>
      </c>
      <c r="F54" s="17"/>
      <c r="G54" s="17">
        <v>6.5</v>
      </c>
      <c r="H54" s="11">
        <f t="shared" si="18"/>
        <v>0</v>
      </c>
      <c r="I54" s="11"/>
      <c r="J54" s="11"/>
      <c r="K54" s="11"/>
      <c r="L54" s="13">
        <f t="shared" si="19"/>
        <v>6.6</v>
      </c>
      <c r="M54" s="13">
        <f t="shared" si="20"/>
        <v>0.1</v>
      </c>
      <c r="N54" s="13">
        <f t="shared" si="21"/>
        <v>0</v>
      </c>
      <c r="O54" s="13">
        <f t="shared" si="22"/>
        <v>6.5</v>
      </c>
    </row>
    <row r="55" spans="1:15" ht="15" customHeight="1" x14ac:dyDescent="0.25">
      <c r="A55" s="33" t="s">
        <v>107</v>
      </c>
      <c r="B55" s="30" t="s">
        <v>519</v>
      </c>
      <c r="C55" s="16" t="s">
        <v>51</v>
      </c>
      <c r="D55" s="17">
        <f t="shared" si="17"/>
        <v>35.799999999999997</v>
      </c>
      <c r="E55" s="17">
        <v>1.4</v>
      </c>
      <c r="F55" s="17">
        <v>29</v>
      </c>
      <c r="G55" s="17">
        <v>5.4</v>
      </c>
      <c r="H55" s="11">
        <f t="shared" si="18"/>
        <v>0</v>
      </c>
      <c r="I55" s="11"/>
      <c r="J55" s="11"/>
      <c r="K55" s="11"/>
      <c r="L55" s="13">
        <f t="shared" si="19"/>
        <v>35.799999999999997</v>
      </c>
      <c r="M55" s="13">
        <f t="shared" si="20"/>
        <v>1.4</v>
      </c>
      <c r="N55" s="13">
        <f t="shared" si="21"/>
        <v>29</v>
      </c>
      <c r="O55" s="13">
        <f t="shared" si="22"/>
        <v>5.4</v>
      </c>
    </row>
    <row r="56" spans="1:15" ht="15" customHeight="1" x14ac:dyDescent="0.25">
      <c r="A56" s="33" t="s">
        <v>108</v>
      </c>
      <c r="B56" s="30" t="s">
        <v>520</v>
      </c>
      <c r="C56" s="16" t="s">
        <v>51</v>
      </c>
      <c r="D56" s="17">
        <f t="shared" si="17"/>
        <v>1.4</v>
      </c>
      <c r="E56" s="17">
        <v>0.8</v>
      </c>
      <c r="F56" s="17">
        <v>0.6</v>
      </c>
      <c r="G56" s="17"/>
      <c r="H56" s="11">
        <f t="shared" si="18"/>
        <v>3.3</v>
      </c>
      <c r="I56" s="11"/>
      <c r="J56" s="11"/>
      <c r="K56" s="11">
        <v>3.3</v>
      </c>
      <c r="L56" s="13">
        <f t="shared" si="19"/>
        <v>4.6999999999999993</v>
      </c>
      <c r="M56" s="13">
        <f t="shared" si="20"/>
        <v>0.8</v>
      </c>
      <c r="N56" s="13">
        <f t="shared" si="21"/>
        <v>0.6</v>
      </c>
      <c r="O56" s="13">
        <f t="shared" si="22"/>
        <v>3.3</v>
      </c>
    </row>
    <row r="57" spans="1:15" ht="15" customHeight="1" x14ac:dyDescent="0.25">
      <c r="A57" s="33" t="s">
        <v>109</v>
      </c>
      <c r="B57" s="30" t="s">
        <v>521</v>
      </c>
      <c r="C57" s="31" t="s">
        <v>51</v>
      </c>
      <c r="D57" s="17">
        <f>E57+F57+G57</f>
        <v>0.1</v>
      </c>
      <c r="E57" s="17">
        <v>0.1</v>
      </c>
      <c r="F57" s="17"/>
      <c r="G57" s="17"/>
      <c r="H57" s="11">
        <f>I57+J57+K57</f>
        <v>0</v>
      </c>
      <c r="I57" s="11"/>
      <c r="J57" s="11"/>
      <c r="K57" s="11"/>
      <c r="L57" s="13">
        <f>M57+N57+O57</f>
        <v>0.1</v>
      </c>
      <c r="M57" s="13">
        <f>E57+I57</f>
        <v>0.1</v>
      </c>
      <c r="N57" s="13">
        <f>F57+J57</f>
        <v>0</v>
      </c>
      <c r="O57" s="13">
        <f>G57+K57</f>
        <v>0</v>
      </c>
    </row>
    <row r="58" spans="1:15" ht="15" customHeight="1" x14ac:dyDescent="0.25">
      <c r="A58" s="33" t="s">
        <v>110</v>
      </c>
      <c r="B58" s="34" t="s">
        <v>420</v>
      </c>
      <c r="C58" s="16" t="s">
        <v>51</v>
      </c>
      <c r="D58" s="17">
        <f t="shared" si="17"/>
        <v>1.7</v>
      </c>
      <c r="E58" s="17">
        <v>1.7</v>
      </c>
      <c r="F58" s="17"/>
      <c r="G58" s="17"/>
      <c r="H58" s="11">
        <f t="shared" si="18"/>
        <v>0</v>
      </c>
      <c r="I58" s="11"/>
      <c r="J58" s="11"/>
      <c r="K58" s="11"/>
      <c r="L58" s="13">
        <f t="shared" si="19"/>
        <v>1.7</v>
      </c>
      <c r="M58" s="13">
        <f t="shared" si="20"/>
        <v>1.7</v>
      </c>
      <c r="N58" s="13">
        <f t="shared" si="21"/>
        <v>0</v>
      </c>
      <c r="O58" s="13">
        <f t="shared" si="22"/>
        <v>0</v>
      </c>
    </row>
    <row r="59" spans="1:15" ht="15" customHeight="1" x14ac:dyDescent="0.25">
      <c r="A59" s="33" t="s">
        <v>156</v>
      </c>
      <c r="B59" s="35" t="s">
        <v>166</v>
      </c>
      <c r="C59" s="31" t="s">
        <v>51</v>
      </c>
      <c r="D59" s="17">
        <f t="shared" si="17"/>
        <v>6.5</v>
      </c>
      <c r="E59" s="17"/>
      <c r="F59" s="17"/>
      <c r="G59" s="17">
        <v>6.5</v>
      </c>
      <c r="H59" s="11">
        <f t="shared" si="18"/>
        <v>0</v>
      </c>
      <c r="I59" s="11"/>
      <c r="J59" s="11"/>
      <c r="K59" s="11"/>
      <c r="L59" s="13">
        <f t="shared" si="19"/>
        <v>6.5</v>
      </c>
      <c r="M59" s="13">
        <f t="shared" ref="M59:O61" si="23">E59+I59</f>
        <v>0</v>
      </c>
      <c r="N59" s="13">
        <f t="shared" si="23"/>
        <v>0</v>
      </c>
      <c r="O59" s="13">
        <f t="shared" si="23"/>
        <v>6.5</v>
      </c>
    </row>
    <row r="60" spans="1:15" ht="15" customHeight="1" x14ac:dyDescent="0.25">
      <c r="A60" s="33" t="s">
        <v>157</v>
      </c>
      <c r="B60" s="35" t="s">
        <v>44</v>
      </c>
      <c r="C60" s="31" t="s">
        <v>51</v>
      </c>
      <c r="D60" s="17">
        <f t="shared" si="17"/>
        <v>0.1</v>
      </c>
      <c r="E60" s="17">
        <v>0.1</v>
      </c>
      <c r="F60" s="17"/>
      <c r="G60" s="17"/>
      <c r="H60" s="11"/>
      <c r="I60" s="11"/>
      <c r="J60" s="11"/>
      <c r="K60" s="11"/>
      <c r="L60" s="13">
        <f t="shared" ref="L60" si="24">M60+N60+O60</f>
        <v>0.1</v>
      </c>
      <c r="M60" s="13">
        <f t="shared" ref="M60" si="25">E60+I60</f>
        <v>0.1</v>
      </c>
      <c r="N60" s="13">
        <f t="shared" ref="N60" si="26">F60+J60</f>
        <v>0</v>
      </c>
      <c r="O60" s="13">
        <f t="shared" ref="O60" si="27">G60+K60</f>
        <v>0</v>
      </c>
    </row>
    <row r="61" spans="1:15" ht="15" customHeight="1" x14ac:dyDescent="0.25">
      <c r="A61" s="33" t="s">
        <v>111</v>
      </c>
      <c r="B61" s="34" t="s">
        <v>421</v>
      </c>
      <c r="C61" s="31" t="s">
        <v>51</v>
      </c>
      <c r="D61" s="17">
        <f>E61+F61+G61</f>
        <v>7</v>
      </c>
      <c r="E61" s="17"/>
      <c r="F61" s="17"/>
      <c r="G61" s="17">
        <v>7</v>
      </c>
      <c r="H61" s="11">
        <f t="shared" si="18"/>
        <v>0</v>
      </c>
      <c r="I61" s="11"/>
      <c r="J61" s="11"/>
      <c r="K61" s="11"/>
      <c r="L61" s="13">
        <f t="shared" si="19"/>
        <v>7</v>
      </c>
      <c r="M61" s="13">
        <f t="shared" si="23"/>
        <v>0</v>
      </c>
      <c r="N61" s="13">
        <f t="shared" si="23"/>
        <v>0</v>
      </c>
      <c r="O61" s="13">
        <f t="shared" si="23"/>
        <v>7</v>
      </c>
    </row>
    <row r="62" spans="1:15" ht="15" customHeight="1" x14ac:dyDescent="0.25">
      <c r="A62" s="33" t="s">
        <v>158</v>
      </c>
      <c r="B62" s="34" t="s">
        <v>64</v>
      </c>
      <c r="C62" s="31" t="s">
        <v>51</v>
      </c>
      <c r="D62" s="17">
        <f t="shared" si="17"/>
        <v>9.4</v>
      </c>
      <c r="E62" s="17"/>
      <c r="F62" s="17"/>
      <c r="G62" s="17">
        <v>9.4</v>
      </c>
      <c r="H62" s="11">
        <f t="shared" si="18"/>
        <v>-3.3</v>
      </c>
      <c r="I62" s="11"/>
      <c r="J62" s="11"/>
      <c r="K62" s="11">
        <v>-3.3</v>
      </c>
      <c r="L62" s="13">
        <f t="shared" si="19"/>
        <v>6.1000000000000005</v>
      </c>
      <c r="M62" s="13">
        <f t="shared" si="20"/>
        <v>0</v>
      </c>
      <c r="N62" s="13">
        <f t="shared" si="21"/>
        <v>0</v>
      </c>
      <c r="O62" s="13">
        <f t="shared" si="22"/>
        <v>6.1000000000000005</v>
      </c>
    </row>
    <row r="63" spans="1:15" ht="15" customHeight="1" x14ac:dyDescent="0.25">
      <c r="A63" s="6" t="s">
        <v>159</v>
      </c>
      <c r="B63" s="34" t="s">
        <v>42</v>
      </c>
      <c r="C63" s="31" t="s">
        <v>51</v>
      </c>
      <c r="D63" s="17">
        <f t="shared" si="17"/>
        <v>27.1</v>
      </c>
      <c r="E63" s="17">
        <v>0.1</v>
      </c>
      <c r="F63" s="17"/>
      <c r="G63" s="17">
        <v>27</v>
      </c>
      <c r="H63" s="11">
        <f t="shared" si="18"/>
        <v>0</v>
      </c>
      <c r="I63" s="11"/>
      <c r="J63" s="11"/>
      <c r="K63" s="11"/>
      <c r="L63" s="13">
        <f t="shared" si="19"/>
        <v>27.1</v>
      </c>
      <c r="M63" s="13">
        <f t="shared" si="20"/>
        <v>0.1</v>
      </c>
      <c r="N63" s="13">
        <f t="shared" si="21"/>
        <v>0</v>
      </c>
      <c r="O63" s="13">
        <f t="shared" si="22"/>
        <v>27</v>
      </c>
    </row>
    <row r="64" spans="1:15" ht="15" customHeight="1" x14ac:dyDescent="0.25">
      <c r="A64" s="6" t="s">
        <v>112</v>
      </c>
      <c r="B64" s="34" t="s">
        <v>422</v>
      </c>
      <c r="C64" s="31" t="s">
        <v>51</v>
      </c>
      <c r="D64" s="17">
        <f>E64+F64+G64</f>
        <v>12</v>
      </c>
      <c r="E64" s="17"/>
      <c r="F64" s="17"/>
      <c r="G64" s="17">
        <v>12</v>
      </c>
      <c r="H64" s="11">
        <f t="shared" si="18"/>
        <v>0</v>
      </c>
      <c r="I64" s="11"/>
      <c r="J64" s="11"/>
      <c r="K64" s="11"/>
      <c r="L64" s="13">
        <f t="shared" si="19"/>
        <v>12</v>
      </c>
      <c r="M64" s="13">
        <f>E64+I64</f>
        <v>0</v>
      </c>
      <c r="N64" s="13">
        <f>F64+J64</f>
        <v>0</v>
      </c>
      <c r="O64" s="13">
        <f>G64+K64</f>
        <v>12</v>
      </c>
    </row>
    <row r="65" spans="1:15" ht="15" customHeight="1" x14ac:dyDescent="0.25">
      <c r="A65" s="6" t="s">
        <v>113</v>
      </c>
      <c r="B65" s="35" t="s">
        <v>41</v>
      </c>
      <c r="C65" s="31" t="s">
        <v>51</v>
      </c>
      <c r="D65" s="17">
        <f t="shared" si="17"/>
        <v>22.6</v>
      </c>
      <c r="E65" s="17"/>
      <c r="F65" s="17"/>
      <c r="G65" s="17">
        <v>22.6</v>
      </c>
      <c r="H65" s="11">
        <f t="shared" si="18"/>
        <v>0</v>
      </c>
      <c r="I65" s="11"/>
      <c r="J65" s="11"/>
      <c r="K65" s="11"/>
      <c r="L65" s="13">
        <f t="shared" si="19"/>
        <v>22.6</v>
      </c>
      <c r="M65" s="13">
        <f t="shared" si="20"/>
        <v>0</v>
      </c>
      <c r="N65" s="13">
        <f t="shared" si="21"/>
        <v>0</v>
      </c>
      <c r="O65" s="13">
        <f t="shared" si="22"/>
        <v>22.6</v>
      </c>
    </row>
    <row r="66" spans="1:15" ht="15" customHeight="1" x14ac:dyDescent="0.25">
      <c r="A66" s="6" t="s">
        <v>114</v>
      </c>
      <c r="B66" s="30" t="s">
        <v>162</v>
      </c>
      <c r="C66" s="31" t="s">
        <v>51</v>
      </c>
      <c r="D66" s="17">
        <f t="shared" si="17"/>
        <v>10.3</v>
      </c>
      <c r="E66" s="17">
        <v>2.2999999999999998</v>
      </c>
      <c r="F66" s="17"/>
      <c r="G66" s="17">
        <v>8</v>
      </c>
      <c r="H66" s="11">
        <f t="shared" si="18"/>
        <v>0</v>
      </c>
      <c r="I66" s="11"/>
      <c r="J66" s="11"/>
      <c r="K66" s="11"/>
      <c r="L66" s="13">
        <f t="shared" si="19"/>
        <v>10.3</v>
      </c>
      <c r="M66" s="13">
        <f t="shared" si="20"/>
        <v>2.2999999999999998</v>
      </c>
      <c r="N66" s="13">
        <f t="shared" si="21"/>
        <v>0</v>
      </c>
      <c r="O66" s="13">
        <f t="shared" si="22"/>
        <v>8</v>
      </c>
    </row>
    <row r="67" spans="1:15" ht="15" customHeight="1" x14ac:dyDescent="0.25">
      <c r="A67" s="6" t="s">
        <v>115</v>
      </c>
      <c r="B67" s="30" t="s">
        <v>154</v>
      </c>
      <c r="C67" s="31" t="s">
        <v>51</v>
      </c>
      <c r="D67" s="17">
        <f t="shared" si="17"/>
        <v>60.4</v>
      </c>
      <c r="E67" s="17"/>
      <c r="F67" s="17"/>
      <c r="G67" s="17">
        <v>60.4</v>
      </c>
      <c r="H67" s="11">
        <f t="shared" si="18"/>
        <v>0</v>
      </c>
      <c r="I67" s="11"/>
      <c r="J67" s="11"/>
      <c r="K67" s="11"/>
      <c r="L67" s="13">
        <f t="shared" si="19"/>
        <v>60.4</v>
      </c>
      <c r="M67" s="13">
        <f t="shared" si="20"/>
        <v>0</v>
      </c>
      <c r="N67" s="13">
        <f t="shared" si="21"/>
        <v>0</v>
      </c>
      <c r="O67" s="13">
        <f t="shared" si="22"/>
        <v>60.4</v>
      </c>
    </row>
    <row r="68" spans="1:15" ht="15" customHeight="1" x14ac:dyDescent="0.25">
      <c r="A68" s="6" t="s">
        <v>116</v>
      </c>
      <c r="B68" s="30" t="s">
        <v>34</v>
      </c>
      <c r="C68" s="31" t="s">
        <v>51</v>
      </c>
      <c r="D68" s="17">
        <f t="shared" si="17"/>
        <v>35.299999999999997</v>
      </c>
      <c r="E68" s="17"/>
      <c r="F68" s="17"/>
      <c r="G68" s="17">
        <v>35.299999999999997</v>
      </c>
      <c r="H68" s="11">
        <f t="shared" si="18"/>
        <v>0</v>
      </c>
      <c r="I68" s="11"/>
      <c r="J68" s="11"/>
      <c r="K68" s="11"/>
      <c r="L68" s="13">
        <f t="shared" si="19"/>
        <v>35.299999999999997</v>
      </c>
      <c r="M68" s="13">
        <f t="shared" si="20"/>
        <v>0</v>
      </c>
      <c r="N68" s="13">
        <f t="shared" si="21"/>
        <v>0</v>
      </c>
      <c r="O68" s="13">
        <f t="shared" si="22"/>
        <v>35.299999999999997</v>
      </c>
    </row>
    <row r="69" spans="1:15" ht="15" customHeight="1" x14ac:dyDescent="0.25">
      <c r="A69" s="6" t="s">
        <v>167</v>
      </c>
      <c r="B69" s="30" t="s">
        <v>36</v>
      </c>
      <c r="C69" s="31" t="s">
        <v>51</v>
      </c>
      <c r="D69" s="17">
        <f t="shared" si="17"/>
        <v>34.1</v>
      </c>
      <c r="E69" s="17"/>
      <c r="F69" s="17"/>
      <c r="G69" s="17">
        <v>34.1</v>
      </c>
      <c r="H69" s="11">
        <f t="shared" si="18"/>
        <v>0</v>
      </c>
      <c r="I69" s="11"/>
      <c r="J69" s="11"/>
      <c r="K69" s="11"/>
      <c r="L69" s="13">
        <f t="shared" si="19"/>
        <v>34.1</v>
      </c>
      <c r="M69" s="13">
        <f t="shared" si="20"/>
        <v>0</v>
      </c>
      <c r="N69" s="13">
        <f t="shared" si="21"/>
        <v>0</v>
      </c>
      <c r="O69" s="13">
        <f t="shared" si="22"/>
        <v>34.1</v>
      </c>
    </row>
    <row r="70" spans="1:15" ht="15" customHeight="1" x14ac:dyDescent="0.25">
      <c r="A70" s="6" t="s">
        <v>117</v>
      </c>
      <c r="B70" s="30" t="s">
        <v>38</v>
      </c>
      <c r="C70" s="31" t="s">
        <v>51</v>
      </c>
      <c r="D70" s="17">
        <f t="shared" si="17"/>
        <v>76.400000000000006</v>
      </c>
      <c r="E70" s="17"/>
      <c r="F70" s="17"/>
      <c r="G70" s="17">
        <v>76.400000000000006</v>
      </c>
      <c r="H70" s="11">
        <f t="shared" si="18"/>
        <v>0</v>
      </c>
      <c r="I70" s="11"/>
      <c r="J70" s="11"/>
      <c r="K70" s="11"/>
      <c r="L70" s="13">
        <f t="shared" si="19"/>
        <v>76.400000000000006</v>
      </c>
      <c r="M70" s="13">
        <f t="shared" si="20"/>
        <v>0</v>
      </c>
      <c r="N70" s="13">
        <f t="shared" si="21"/>
        <v>0</v>
      </c>
      <c r="O70" s="13">
        <f t="shared" si="22"/>
        <v>76.400000000000006</v>
      </c>
    </row>
    <row r="71" spans="1:15" ht="15" customHeight="1" x14ac:dyDescent="0.25">
      <c r="A71" s="6" t="s">
        <v>118</v>
      </c>
      <c r="B71" s="30" t="s">
        <v>37</v>
      </c>
      <c r="C71" s="31" t="s">
        <v>51</v>
      </c>
      <c r="D71" s="17">
        <f t="shared" si="17"/>
        <v>37.9</v>
      </c>
      <c r="E71" s="17"/>
      <c r="F71" s="17"/>
      <c r="G71" s="17">
        <v>37.9</v>
      </c>
      <c r="H71" s="11">
        <f t="shared" si="18"/>
        <v>0</v>
      </c>
      <c r="I71" s="11"/>
      <c r="J71" s="11"/>
      <c r="K71" s="11"/>
      <c r="L71" s="13">
        <f t="shared" si="19"/>
        <v>37.9</v>
      </c>
      <c r="M71" s="13">
        <f t="shared" si="20"/>
        <v>0</v>
      </c>
      <c r="N71" s="13">
        <f t="shared" si="21"/>
        <v>0</v>
      </c>
      <c r="O71" s="13">
        <f t="shared" si="22"/>
        <v>37.9</v>
      </c>
    </row>
    <row r="72" spans="1:15" ht="15" customHeight="1" x14ac:dyDescent="0.25">
      <c r="A72" s="6" t="s">
        <v>119</v>
      </c>
      <c r="B72" s="36" t="s">
        <v>35</v>
      </c>
      <c r="C72" s="16" t="s">
        <v>51</v>
      </c>
      <c r="D72" s="17">
        <f t="shared" si="17"/>
        <v>62</v>
      </c>
      <c r="E72" s="17"/>
      <c r="F72" s="17"/>
      <c r="G72" s="17">
        <v>62</v>
      </c>
      <c r="H72" s="11">
        <f t="shared" si="18"/>
        <v>0</v>
      </c>
      <c r="I72" s="11"/>
      <c r="J72" s="11"/>
      <c r="K72" s="11"/>
      <c r="L72" s="13">
        <f t="shared" si="19"/>
        <v>62</v>
      </c>
      <c r="M72" s="13">
        <f t="shared" si="20"/>
        <v>0</v>
      </c>
      <c r="N72" s="13">
        <f t="shared" si="21"/>
        <v>0</v>
      </c>
      <c r="O72" s="13">
        <f t="shared" si="22"/>
        <v>62</v>
      </c>
    </row>
    <row r="73" spans="1:15" ht="15" customHeight="1" x14ac:dyDescent="0.25">
      <c r="A73" s="6" t="s">
        <v>120</v>
      </c>
      <c r="B73" s="37" t="s">
        <v>39</v>
      </c>
      <c r="C73" s="16" t="s">
        <v>51</v>
      </c>
      <c r="D73" s="17">
        <f t="shared" si="17"/>
        <v>9.6</v>
      </c>
      <c r="E73" s="17"/>
      <c r="F73" s="17"/>
      <c r="G73" s="17">
        <v>9.6</v>
      </c>
      <c r="H73" s="11">
        <f t="shared" si="18"/>
        <v>0</v>
      </c>
      <c r="I73" s="11"/>
      <c r="J73" s="11"/>
      <c r="K73" s="11"/>
      <c r="L73" s="13">
        <f t="shared" si="19"/>
        <v>9.6</v>
      </c>
      <c r="M73" s="13">
        <f t="shared" si="20"/>
        <v>0</v>
      </c>
      <c r="N73" s="13">
        <f t="shared" si="21"/>
        <v>0</v>
      </c>
      <c r="O73" s="13">
        <f t="shared" si="22"/>
        <v>9.6</v>
      </c>
    </row>
    <row r="74" spans="1:15" ht="15" customHeight="1" x14ac:dyDescent="0.25">
      <c r="A74" s="6" t="s">
        <v>121</v>
      </c>
      <c r="B74" s="37" t="s">
        <v>40</v>
      </c>
      <c r="C74" s="16" t="s">
        <v>51</v>
      </c>
      <c r="D74" s="17">
        <f t="shared" si="17"/>
        <v>16.100000000000001</v>
      </c>
      <c r="E74" s="17"/>
      <c r="F74" s="17"/>
      <c r="G74" s="17">
        <v>16.100000000000001</v>
      </c>
      <c r="H74" s="11">
        <f t="shared" si="18"/>
        <v>0</v>
      </c>
      <c r="I74" s="11"/>
      <c r="J74" s="11"/>
      <c r="K74" s="11"/>
      <c r="L74" s="13">
        <f t="shared" si="19"/>
        <v>16.100000000000001</v>
      </c>
      <c r="M74" s="13">
        <f t="shared" si="20"/>
        <v>0</v>
      </c>
      <c r="N74" s="13">
        <f t="shared" si="21"/>
        <v>0</v>
      </c>
      <c r="O74" s="13">
        <f t="shared" si="22"/>
        <v>16.100000000000001</v>
      </c>
    </row>
    <row r="75" spans="1:15" ht="15" customHeight="1" x14ac:dyDescent="0.25">
      <c r="A75" s="6" t="s">
        <v>163</v>
      </c>
      <c r="B75" s="36" t="s">
        <v>49</v>
      </c>
      <c r="C75" s="16" t="s">
        <v>51</v>
      </c>
      <c r="D75" s="17">
        <f t="shared" si="17"/>
        <v>4</v>
      </c>
      <c r="E75" s="17"/>
      <c r="F75" s="17">
        <v>0.1</v>
      </c>
      <c r="G75" s="17">
        <v>3.9</v>
      </c>
      <c r="H75" s="11">
        <f t="shared" si="18"/>
        <v>0</v>
      </c>
      <c r="I75" s="11"/>
      <c r="J75" s="11"/>
      <c r="K75" s="11"/>
      <c r="L75" s="13">
        <f t="shared" si="19"/>
        <v>4</v>
      </c>
      <c r="M75" s="13">
        <f t="shared" si="20"/>
        <v>0</v>
      </c>
      <c r="N75" s="13">
        <f t="shared" si="21"/>
        <v>0.1</v>
      </c>
      <c r="O75" s="13">
        <f t="shared" si="22"/>
        <v>3.9</v>
      </c>
    </row>
    <row r="76" spans="1:15" ht="15" customHeight="1" x14ac:dyDescent="0.25">
      <c r="A76" s="6" t="s">
        <v>122</v>
      </c>
      <c r="B76" s="36" t="s">
        <v>48</v>
      </c>
      <c r="C76" s="16" t="s">
        <v>51</v>
      </c>
      <c r="D76" s="17">
        <f t="shared" si="17"/>
        <v>52.3</v>
      </c>
      <c r="E76" s="17"/>
      <c r="F76" s="17">
        <v>0.3</v>
      </c>
      <c r="G76" s="17">
        <v>52</v>
      </c>
      <c r="H76" s="11">
        <f t="shared" si="18"/>
        <v>0</v>
      </c>
      <c r="I76" s="11"/>
      <c r="J76" s="11"/>
      <c r="K76" s="11"/>
      <c r="L76" s="13">
        <f t="shared" si="19"/>
        <v>52.3</v>
      </c>
      <c r="M76" s="13">
        <f t="shared" si="20"/>
        <v>0</v>
      </c>
      <c r="N76" s="13">
        <f t="shared" si="21"/>
        <v>0.3</v>
      </c>
      <c r="O76" s="13">
        <f t="shared" si="22"/>
        <v>52</v>
      </c>
    </row>
    <row r="77" spans="1:15" ht="15" customHeight="1" x14ac:dyDescent="0.25">
      <c r="A77" s="33" t="s">
        <v>123</v>
      </c>
      <c r="B77" s="36" t="s">
        <v>66</v>
      </c>
      <c r="C77" s="16" t="s">
        <v>51</v>
      </c>
      <c r="D77" s="17">
        <f t="shared" si="17"/>
        <v>9.4</v>
      </c>
      <c r="E77" s="17"/>
      <c r="F77" s="17"/>
      <c r="G77" s="17">
        <v>9.4</v>
      </c>
      <c r="H77" s="11">
        <f t="shared" si="18"/>
        <v>0</v>
      </c>
      <c r="I77" s="11"/>
      <c r="J77" s="11"/>
      <c r="K77" s="11"/>
      <c r="L77" s="13">
        <f t="shared" si="19"/>
        <v>9.4</v>
      </c>
      <c r="M77" s="13">
        <f t="shared" si="20"/>
        <v>0</v>
      </c>
      <c r="N77" s="13">
        <f t="shared" si="21"/>
        <v>0</v>
      </c>
      <c r="O77" s="13">
        <f t="shared" si="22"/>
        <v>9.4</v>
      </c>
    </row>
    <row r="78" spans="1:15" ht="15" customHeight="1" x14ac:dyDescent="0.25">
      <c r="A78" s="39" t="s">
        <v>124</v>
      </c>
      <c r="B78" s="36" t="s">
        <v>50</v>
      </c>
      <c r="C78" s="16" t="s">
        <v>51</v>
      </c>
      <c r="D78" s="17">
        <f t="shared" si="17"/>
        <v>26.5</v>
      </c>
      <c r="E78" s="17"/>
      <c r="F78" s="17">
        <v>26.5</v>
      </c>
      <c r="G78" s="17"/>
      <c r="H78" s="11">
        <f t="shared" si="18"/>
        <v>0</v>
      </c>
      <c r="I78" s="11"/>
      <c r="J78" s="11"/>
      <c r="K78" s="11"/>
      <c r="L78" s="13">
        <f t="shared" si="19"/>
        <v>26.5</v>
      </c>
      <c r="M78" s="13">
        <f t="shared" si="20"/>
        <v>0</v>
      </c>
      <c r="N78" s="13">
        <f t="shared" si="21"/>
        <v>26.5</v>
      </c>
      <c r="O78" s="13">
        <f t="shared" si="22"/>
        <v>0</v>
      </c>
    </row>
    <row r="79" spans="1:15" ht="15" customHeight="1" x14ac:dyDescent="0.25">
      <c r="A79" s="20" t="s">
        <v>125</v>
      </c>
      <c r="B79" s="36" t="s">
        <v>168</v>
      </c>
      <c r="C79" s="16" t="s">
        <v>51</v>
      </c>
      <c r="D79" s="17">
        <f t="shared" si="17"/>
        <v>14.2</v>
      </c>
      <c r="E79" s="17">
        <v>0.1</v>
      </c>
      <c r="F79" s="17"/>
      <c r="G79" s="17">
        <v>14.1</v>
      </c>
      <c r="H79" s="11">
        <f t="shared" si="18"/>
        <v>0</v>
      </c>
      <c r="I79" s="11"/>
      <c r="J79" s="11"/>
      <c r="K79" s="11"/>
      <c r="L79" s="13">
        <f t="shared" si="19"/>
        <v>14.2</v>
      </c>
      <c r="M79" s="13">
        <f t="shared" si="20"/>
        <v>0.1</v>
      </c>
      <c r="N79" s="13">
        <f t="shared" si="21"/>
        <v>0</v>
      </c>
      <c r="O79" s="13">
        <f t="shared" si="22"/>
        <v>14.1</v>
      </c>
    </row>
    <row r="80" spans="1:15" s="38" customFormat="1" ht="15" customHeight="1" x14ac:dyDescent="0.25">
      <c r="A80" s="20" t="s">
        <v>126</v>
      </c>
      <c r="B80" s="36" t="s">
        <v>169</v>
      </c>
      <c r="C80" s="16" t="s">
        <v>51</v>
      </c>
      <c r="D80" s="17">
        <f t="shared" si="17"/>
        <v>2</v>
      </c>
      <c r="E80" s="17">
        <v>2</v>
      </c>
      <c r="F80" s="17"/>
      <c r="G80" s="17"/>
      <c r="H80" s="11">
        <f t="shared" si="18"/>
        <v>1.5</v>
      </c>
      <c r="I80" s="11">
        <v>1.5</v>
      </c>
      <c r="J80" s="11"/>
      <c r="K80" s="11"/>
      <c r="L80" s="13">
        <f t="shared" si="19"/>
        <v>3.5</v>
      </c>
      <c r="M80" s="13">
        <f t="shared" si="20"/>
        <v>3.5</v>
      </c>
      <c r="N80" s="13">
        <f t="shared" si="21"/>
        <v>0</v>
      </c>
      <c r="O80" s="13">
        <f t="shared" si="22"/>
        <v>0</v>
      </c>
    </row>
    <row r="81" spans="1:15" ht="15.95" customHeight="1" x14ac:dyDescent="0.25">
      <c r="A81" s="21" t="s">
        <v>127</v>
      </c>
      <c r="B81" s="28" t="s">
        <v>178</v>
      </c>
      <c r="C81" s="26"/>
      <c r="D81" s="22">
        <f>SUM(D49:D80)</f>
        <v>596.5</v>
      </c>
      <c r="E81" s="22">
        <f t="shared" ref="E81:G81" si="28">SUM(E49:E80)</f>
        <v>10.299999999999999</v>
      </c>
      <c r="F81" s="22">
        <f t="shared" si="28"/>
        <v>63.8</v>
      </c>
      <c r="G81" s="22">
        <f t="shared" si="28"/>
        <v>522.4</v>
      </c>
      <c r="H81" s="25">
        <f>SUM(H50:H80)</f>
        <v>1.6</v>
      </c>
      <c r="I81" s="25">
        <f t="shared" ref="I81:K81" si="29">SUM(I50:I80)</f>
        <v>1.6</v>
      </c>
      <c r="J81" s="25">
        <f t="shared" si="29"/>
        <v>0</v>
      </c>
      <c r="K81" s="25">
        <f t="shared" si="29"/>
        <v>0</v>
      </c>
      <c r="L81" s="22">
        <f>SUM(L49:L80)</f>
        <v>598.1</v>
      </c>
      <c r="M81" s="22">
        <f t="shared" ref="M81:O81" si="30">SUM(M49:M80)</f>
        <v>11.899999999999999</v>
      </c>
      <c r="N81" s="22">
        <f t="shared" si="30"/>
        <v>63.8</v>
      </c>
      <c r="O81" s="22">
        <f t="shared" si="30"/>
        <v>522.4</v>
      </c>
    </row>
    <row r="82" spans="1:15" ht="15.95" customHeight="1" x14ac:dyDescent="0.25">
      <c r="A82" s="33" t="s">
        <v>128</v>
      </c>
      <c r="B82" s="492" t="s">
        <v>67</v>
      </c>
      <c r="C82" s="492"/>
      <c r="D82" s="492"/>
      <c r="E82" s="492"/>
      <c r="F82" s="492"/>
      <c r="G82" s="492"/>
      <c r="H82" s="492"/>
      <c r="I82" s="492"/>
      <c r="J82" s="492"/>
      <c r="K82" s="492"/>
      <c r="L82" s="492"/>
      <c r="M82" s="492"/>
      <c r="N82" s="492"/>
      <c r="O82" s="492"/>
    </row>
    <row r="83" spans="1:15" ht="15" customHeight="1" x14ac:dyDescent="0.25">
      <c r="A83" s="33" t="s">
        <v>129</v>
      </c>
      <c r="B83" s="30" t="s">
        <v>7</v>
      </c>
      <c r="C83" s="40" t="s">
        <v>30</v>
      </c>
      <c r="D83" s="17">
        <f>E83+F83+G83</f>
        <v>0.7</v>
      </c>
      <c r="E83" s="17">
        <v>0.4</v>
      </c>
      <c r="F83" s="17">
        <v>0.3</v>
      </c>
      <c r="G83" s="17"/>
      <c r="H83" s="11">
        <f>I83+J83+K83</f>
        <v>0</v>
      </c>
      <c r="I83" s="11"/>
      <c r="J83" s="11"/>
      <c r="K83" s="11"/>
      <c r="L83" s="13">
        <f>M83+N83+O83</f>
        <v>0.7</v>
      </c>
      <c r="M83" s="13">
        <f>E83+I83</f>
        <v>0.4</v>
      </c>
      <c r="N83" s="13">
        <f>F83+J83</f>
        <v>0.3</v>
      </c>
      <c r="O83" s="13">
        <f>G83+K83</f>
        <v>0</v>
      </c>
    </row>
    <row r="84" spans="1:15" ht="15" customHeight="1" x14ac:dyDescent="0.25">
      <c r="A84" s="33" t="s">
        <v>130</v>
      </c>
      <c r="B84" s="30" t="s">
        <v>10</v>
      </c>
      <c r="C84" s="40" t="s">
        <v>30</v>
      </c>
      <c r="D84" s="17">
        <f t="shared" ref="D84:D96" si="31">E84+F84+G84</f>
        <v>0.8</v>
      </c>
      <c r="E84" s="17">
        <v>0.2</v>
      </c>
      <c r="F84" s="17">
        <v>0.6</v>
      </c>
      <c r="G84" s="17"/>
      <c r="H84" s="11">
        <f t="shared" ref="H84:H96" si="32">I84+J84+K84</f>
        <v>0</v>
      </c>
      <c r="I84" s="11"/>
      <c r="J84" s="11"/>
      <c r="K84" s="11"/>
      <c r="L84" s="13">
        <f t="shared" ref="L84:L96" si="33">M84+N84+O84</f>
        <v>0.8</v>
      </c>
      <c r="M84" s="13">
        <f t="shared" ref="M84:M96" si="34">E84+I84</f>
        <v>0.2</v>
      </c>
      <c r="N84" s="13">
        <f t="shared" ref="N84:N96" si="35">F84+J84</f>
        <v>0.6</v>
      </c>
      <c r="O84" s="13">
        <f t="shared" ref="O84:O96" si="36">G84+K84</f>
        <v>0</v>
      </c>
    </row>
    <row r="85" spans="1:15" ht="15" customHeight="1" x14ac:dyDescent="0.25">
      <c r="A85" s="33" t="s">
        <v>131</v>
      </c>
      <c r="B85" s="30" t="s">
        <v>11</v>
      </c>
      <c r="C85" s="40" t="s">
        <v>30</v>
      </c>
      <c r="D85" s="17">
        <f t="shared" si="31"/>
        <v>2</v>
      </c>
      <c r="E85" s="17">
        <v>1</v>
      </c>
      <c r="F85" s="17">
        <v>1</v>
      </c>
      <c r="G85" s="17"/>
      <c r="H85" s="11">
        <f t="shared" si="32"/>
        <v>0</v>
      </c>
      <c r="I85" s="11"/>
      <c r="J85" s="11"/>
      <c r="K85" s="11"/>
      <c r="L85" s="13">
        <f t="shared" si="33"/>
        <v>2</v>
      </c>
      <c r="M85" s="13">
        <f t="shared" si="34"/>
        <v>1</v>
      </c>
      <c r="N85" s="13">
        <f t="shared" si="35"/>
        <v>1</v>
      </c>
      <c r="O85" s="13">
        <f t="shared" si="36"/>
        <v>0</v>
      </c>
    </row>
    <row r="86" spans="1:15" ht="15" customHeight="1" x14ac:dyDescent="0.25">
      <c r="A86" s="33" t="s">
        <v>132</v>
      </c>
      <c r="B86" s="30" t="s">
        <v>15</v>
      </c>
      <c r="C86" s="40" t="s">
        <v>30</v>
      </c>
      <c r="D86" s="17">
        <f t="shared" si="31"/>
        <v>1</v>
      </c>
      <c r="E86" s="17">
        <v>0.2</v>
      </c>
      <c r="F86" s="17">
        <v>0.8</v>
      </c>
      <c r="G86" s="17"/>
      <c r="H86" s="11">
        <f t="shared" si="32"/>
        <v>0</v>
      </c>
      <c r="I86" s="11"/>
      <c r="J86" s="11"/>
      <c r="K86" s="11"/>
      <c r="L86" s="13">
        <f t="shared" si="33"/>
        <v>1</v>
      </c>
      <c r="M86" s="13">
        <f t="shared" si="34"/>
        <v>0.2</v>
      </c>
      <c r="N86" s="13">
        <f t="shared" si="35"/>
        <v>0.8</v>
      </c>
      <c r="O86" s="13">
        <f t="shared" si="36"/>
        <v>0</v>
      </c>
    </row>
    <row r="87" spans="1:15" ht="15" customHeight="1" x14ac:dyDescent="0.25">
      <c r="A87" s="33" t="s">
        <v>133</v>
      </c>
      <c r="B87" s="30" t="s">
        <v>27</v>
      </c>
      <c r="C87" s="40" t="s">
        <v>30</v>
      </c>
      <c r="D87" s="17">
        <f t="shared" si="31"/>
        <v>12.8</v>
      </c>
      <c r="E87" s="17"/>
      <c r="F87" s="17">
        <v>10.5</v>
      </c>
      <c r="G87" s="17">
        <v>2.2999999999999998</v>
      </c>
      <c r="H87" s="11">
        <f t="shared" si="32"/>
        <v>0</v>
      </c>
      <c r="I87" s="11"/>
      <c r="J87" s="11"/>
      <c r="K87" s="11"/>
      <c r="L87" s="13">
        <f t="shared" si="33"/>
        <v>12.8</v>
      </c>
      <c r="M87" s="13">
        <f t="shared" si="34"/>
        <v>0</v>
      </c>
      <c r="N87" s="13">
        <f t="shared" si="35"/>
        <v>10.5</v>
      </c>
      <c r="O87" s="13">
        <f t="shared" si="36"/>
        <v>2.2999999999999998</v>
      </c>
    </row>
    <row r="88" spans="1:15" ht="15" customHeight="1" x14ac:dyDescent="0.25">
      <c r="A88" s="33" t="s">
        <v>164</v>
      </c>
      <c r="B88" s="30" t="s">
        <v>57</v>
      </c>
      <c r="C88" s="40" t="s">
        <v>30</v>
      </c>
      <c r="D88" s="17">
        <f t="shared" si="31"/>
        <v>2.8000000000000003</v>
      </c>
      <c r="E88" s="17">
        <v>0.2</v>
      </c>
      <c r="F88" s="17">
        <v>2.6</v>
      </c>
      <c r="G88" s="17"/>
      <c r="H88" s="11">
        <f t="shared" si="32"/>
        <v>0.6</v>
      </c>
      <c r="I88" s="11"/>
      <c r="J88" s="11">
        <v>0.6</v>
      </c>
      <c r="K88" s="11"/>
      <c r="L88" s="13">
        <f t="shared" si="33"/>
        <v>3.4000000000000004</v>
      </c>
      <c r="M88" s="13">
        <f t="shared" si="34"/>
        <v>0.2</v>
      </c>
      <c r="N88" s="13">
        <f t="shared" si="35"/>
        <v>3.2</v>
      </c>
      <c r="O88" s="13">
        <f t="shared" si="36"/>
        <v>0</v>
      </c>
    </row>
    <row r="89" spans="1:15" ht="15" customHeight="1" x14ac:dyDescent="0.25">
      <c r="A89" s="33" t="s">
        <v>134</v>
      </c>
      <c r="B89" s="30" t="s">
        <v>58</v>
      </c>
      <c r="C89" s="40" t="s">
        <v>30</v>
      </c>
      <c r="D89" s="17">
        <f t="shared" si="31"/>
        <v>2.1</v>
      </c>
      <c r="E89" s="17">
        <v>0.3</v>
      </c>
      <c r="F89" s="17">
        <v>1.8</v>
      </c>
      <c r="G89" s="17"/>
      <c r="H89" s="11">
        <f t="shared" si="32"/>
        <v>0</v>
      </c>
      <c r="I89" s="11"/>
      <c r="J89" s="11"/>
      <c r="K89" s="11"/>
      <c r="L89" s="13">
        <f t="shared" si="33"/>
        <v>2.1</v>
      </c>
      <c r="M89" s="13">
        <f t="shared" si="34"/>
        <v>0.3</v>
      </c>
      <c r="N89" s="13">
        <f t="shared" si="35"/>
        <v>1.8</v>
      </c>
      <c r="O89" s="13">
        <f t="shared" si="36"/>
        <v>0</v>
      </c>
    </row>
    <row r="90" spans="1:15" ht="15" customHeight="1" x14ac:dyDescent="0.25">
      <c r="A90" s="33" t="s">
        <v>135</v>
      </c>
      <c r="B90" s="30" t="s">
        <v>423</v>
      </c>
      <c r="C90" s="40" t="s">
        <v>30</v>
      </c>
      <c r="D90" s="17">
        <f t="shared" si="31"/>
        <v>2.6</v>
      </c>
      <c r="E90" s="17">
        <v>0.5</v>
      </c>
      <c r="F90" s="17">
        <v>2.1</v>
      </c>
      <c r="G90" s="17"/>
      <c r="H90" s="11">
        <f t="shared" si="32"/>
        <v>0</v>
      </c>
      <c r="I90" s="11"/>
      <c r="J90" s="11"/>
      <c r="K90" s="11"/>
      <c r="L90" s="13">
        <f t="shared" si="33"/>
        <v>2.6</v>
      </c>
      <c r="M90" s="13">
        <f t="shared" si="34"/>
        <v>0.5</v>
      </c>
      <c r="N90" s="13">
        <f t="shared" si="35"/>
        <v>2.1</v>
      </c>
      <c r="O90" s="13">
        <f t="shared" si="36"/>
        <v>0</v>
      </c>
    </row>
    <row r="91" spans="1:15" ht="15" customHeight="1" x14ac:dyDescent="0.25">
      <c r="A91" s="33" t="s">
        <v>136</v>
      </c>
      <c r="B91" s="30" t="s">
        <v>424</v>
      </c>
      <c r="C91" s="40" t="s">
        <v>30</v>
      </c>
      <c r="D91" s="17">
        <f t="shared" si="31"/>
        <v>0.8</v>
      </c>
      <c r="E91" s="17">
        <v>0.4</v>
      </c>
      <c r="F91" s="17">
        <v>0.4</v>
      </c>
      <c r="G91" s="17"/>
      <c r="H91" s="11">
        <f t="shared" si="32"/>
        <v>0</v>
      </c>
      <c r="I91" s="11"/>
      <c r="J91" s="11"/>
      <c r="K91" s="11"/>
      <c r="L91" s="13">
        <f t="shared" si="33"/>
        <v>0.8</v>
      </c>
      <c r="M91" s="13">
        <f t="shared" si="34"/>
        <v>0.4</v>
      </c>
      <c r="N91" s="13">
        <f t="shared" si="35"/>
        <v>0.4</v>
      </c>
      <c r="O91" s="13">
        <f t="shared" si="36"/>
        <v>0</v>
      </c>
    </row>
    <row r="92" spans="1:15" ht="15" customHeight="1" x14ac:dyDescent="0.25">
      <c r="A92" s="33" t="s">
        <v>137</v>
      </c>
      <c r="B92" s="30" t="s">
        <v>68</v>
      </c>
      <c r="C92" s="40" t="s">
        <v>30</v>
      </c>
      <c r="D92" s="17">
        <f t="shared" si="31"/>
        <v>1.5</v>
      </c>
      <c r="E92" s="17">
        <v>0.8</v>
      </c>
      <c r="F92" s="17">
        <v>0.7</v>
      </c>
      <c r="G92" s="17"/>
      <c r="H92" s="11">
        <f t="shared" si="32"/>
        <v>0</v>
      </c>
      <c r="I92" s="11"/>
      <c r="J92" s="11"/>
      <c r="K92" s="11"/>
      <c r="L92" s="13">
        <f t="shared" si="33"/>
        <v>1.5</v>
      </c>
      <c r="M92" s="13">
        <f t="shared" si="34"/>
        <v>0.8</v>
      </c>
      <c r="N92" s="13">
        <f t="shared" si="35"/>
        <v>0.7</v>
      </c>
      <c r="O92" s="13">
        <f t="shared" si="36"/>
        <v>0</v>
      </c>
    </row>
    <row r="93" spans="1:15" ht="15" customHeight="1" x14ac:dyDescent="0.25">
      <c r="A93" s="33" t="s">
        <v>138</v>
      </c>
      <c r="B93" s="30" t="s">
        <v>155</v>
      </c>
      <c r="C93" s="40" t="s">
        <v>30</v>
      </c>
      <c r="D93" s="17">
        <f t="shared" si="31"/>
        <v>1.1000000000000001</v>
      </c>
      <c r="E93" s="17">
        <v>0.5</v>
      </c>
      <c r="F93" s="17">
        <v>0.6</v>
      </c>
      <c r="G93" s="17"/>
      <c r="H93" s="11">
        <f t="shared" si="32"/>
        <v>0</v>
      </c>
      <c r="I93" s="11"/>
      <c r="J93" s="11"/>
      <c r="K93" s="11"/>
      <c r="L93" s="13">
        <f t="shared" si="33"/>
        <v>1.1000000000000001</v>
      </c>
      <c r="M93" s="13">
        <f t="shared" si="34"/>
        <v>0.5</v>
      </c>
      <c r="N93" s="13">
        <f t="shared" si="35"/>
        <v>0.6</v>
      </c>
      <c r="O93" s="13">
        <f t="shared" si="36"/>
        <v>0</v>
      </c>
    </row>
    <row r="94" spans="1:15" ht="15" customHeight="1" x14ac:dyDescent="0.25">
      <c r="A94" s="39" t="s">
        <v>139</v>
      </c>
      <c r="B94" s="30" t="s">
        <v>28</v>
      </c>
      <c r="C94" s="40" t="s">
        <v>30</v>
      </c>
      <c r="D94" s="17">
        <f t="shared" si="31"/>
        <v>1.3</v>
      </c>
      <c r="E94" s="17"/>
      <c r="F94" s="17">
        <v>1.3</v>
      </c>
      <c r="G94" s="17"/>
      <c r="H94" s="11">
        <f t="shared" si="32"/>
        <v>0</v>
      </c>
      <c r="I94" s="11"/>
      <c r="J94" s="11"/>
      <c r="K94" s="11"/>
      <c r="L94" s="13">
        <f t="shared" si="33"/>
        <v>1.3</v>
      </c>
      <c r="M94" s="13">
        <f t="shared" si="34"/>
        <v>0</v>
      </c>
      <c r="N94" s="13">
        <f t="shared" si="35"/>
        <v>1.3</v>
      </c>
      <c r="O94" s="13">
        <f t="shared" si="36"/>
        <v>0</v>
      </c>
    </row>
    <row r="95" spans="1:15" ht="15" customHeight="1" x14ac:dyDescent="0.25">
      <c r="A95" s="14" t="s">
        <v>140</v>
      </c>
      <c r="B95" s="13" t="s">
        <v>29</v>
      </c>
      <c r="C95" s="40" t="s">
        <v>30</v>
      </c>
      <c r="D95" s="17">
        <f t="shared" si="31"/>
        <v>11.6</v>
      </c>
      <c r="E95" s="17">
        <v>8.6</v>
      </c>
      <c r="F95" s="17">
        <v>3</v>
      </c>
      <c r="G95" s="17"/>
      <c r="H95" s="11">
        <f t="shared" si="32"/>
        <v>0</v>
      </c>
      <c r="I95" s="11"/>
      <c r="J95" s="11"/>
      <c r="K95" s="11"/>
      <c r="L95" s="13">
        <f t="shared" si="33"/>
        <v>11.6</v>
      </c>
      <c r="M95" s="13">
        <f t="shared" si="34"/>
        <v>8.6</v>
      </c>
      <c r="N95" s="13">
        <f t="shared" si="35"/>
        <v>3</v>
      </c>
      <c r="O95" s="13">
        <f t="shared" si="36"/>
        <v>0</v>
      </c>
    </row>
    <row r="96" spans="1:15" ht="15" customHeight="1" x14ac:dyDescent="0.25">
      <c r="A96" s="14" t="s">
        <v>165</v>
      </c>
      <c r="B96" s="42" t="s">
        <v>65</v>
      </c>
      <c r="C96" s="40" t="s">
        <v>30</v>
      </c>
      <c r="D96" s="17">
        <f t="shared" si="31"/>
        <v>13</v>
      </c>
      <c r="E96" s="17"/>
      <c r="F96" s="17"/>
      <c r="G96" s="17">
        <v>13</v>
      </c>
      <c r="H96" s="11">
        <f t="shared" si="32"/>
        <v>0</v>
      </c>
      <c r="I96" s="11"/>
      <c r="J96" s="11"/>
      <c r="K96" s="11"/>
      <c r="L96" s="13">
        <f t="shared" si="33"/>
        <v>13</v>
      </c>
      <c r="M96" s="13">
        <f t="shared" si="34"/>
        <v>0</v>
      </c>
      <c r="N96" s="13">
        <f t="shared" si="35"/>
        <v>0</v>
      </c>
      <c r="O96" s="13">
        <f t="shared" si="36"/>
        <v>13</v>
      </c>
    </row>
    <row r="97" spans="1:15" ht="15.95" customHeight="1" x14ac:dyDescent="0.25">
      <c r="A97" s="21" t="s">
        <v>141</v>
      </c>
      <c r="B97" s="28" t="s">
        <v>180</v>
      </c>
      <c r="C97" s="26"/>
      <c r="D97" s="24">
        <f>SUM(D83:D96)</f>
        <v>54.100000000000009</v>
      </c>
      <c r="E97" s="24">
        <f>SUM(E83:E96)</f>
        <v>13.1</v>
      </c>
      <c r="F97" s="24">
        <f>SUM(F83:F96)</f>
        <v>25.7</v>
      </c>
      <c r="G97" s="24">
        <f>SUM(G83:G96)</f>
        <v>15.3</v>
      </c>
      <c r="H97" s="25">
        <f t="shared" ref="H97:O97" si="37">SUM(H83:H96)</f>
        <v>0.6</v>
      </c>
      <c r="I97" s="25">
        <f t="shared" si="37"/>
        <v>0</v>
      </c>
      <c r="J97" s="25">
        <f t="shared" si="37"/>
        <v>0.6</v>
      </c>
      <c r="K97" s="25">
        <f t="shared" si="37"/>
        <v>0</v>
      </c>
      <c r="L97" s="22">
        <f t="shared" si="37"/>
        <v>54.70000000000001</v>
      </c>
      <c r="M97" s="22">
        <f t="shared" si="37"/>
        <v>13.1</v>
      </c>
      <c r="N97" s="22">
        <f t="shared" si="37"/>
        <v>26.3</v>
      </c>
      <c r="O97" s="22">
        <f t="shared" si="37"/>
        <v>15.3</v>
      </c>
    </row>
    <row r="98" spans="1:15" ht="15.95" customHeight="1" x14ac:dyDescent="0.25">
      <c r="A98" s="14" t="s">
        <v>184</v>
      </c>
      <c r="B98" s="481" t="s">
        <v>69</v>
      </c>
      <c r="C98" s="482"/>
      <c r="D98" s="482"/>
      <c r="E98" s="482"/>
      <c r="F98" s="482"/>
      <c r="G98" s="482"/>
      <c r="H98" s="482"/>
      <c r="I98" s="482"/>
      <c r="J98" s="482"/>
      <c r="K98" s="482"/>
      <c r="L98" s="482"/>
      <c r="M98" s="482"/>
      <c r="N98" s="482"/>
      <c r="O98" s="483"/>
    </row>
    <row r="99" spans="1:15" ht="15" customHeight="1" x14ac:dyDescent="0.25">
      <c r="A99" s="14" t="s">
        <v>185</v>
      </c>
      <c r="B99" s="12" t="s">
        <v>52</v>
      </c>
      <c r="C99" s="8" t="s">
        <v>24</v>
      </c>
      <c r="D99" s="9">
        <f>E99+F99+G99</f>
        <v>218.5</v>
      </c>
      <c r="E99" s="43"/>
      <c r="F99" s="43"/>
      <c r="G99" s="43">
        <v>218.5</v>
      </c>
      <c r="H99" s="11">
        <f>I99+J99+K99</f>
        <v>0</v>
      </c>
      <c r="I99" s="11"/>
      <c r="J99" s="11"/>
      <c r="K99" s="11"/>
      <c r="L99" s="13">
        <f>M99+N99+O99</f>
        <v>218.5</v>
      </c>
      <c r="M99" s="13">
        <f t="shared" ref="M99:O102" si="38">E99+I99</f>
        <v>0</v>
      </c>
      <c r="N99" s="13">
        <f t="shared" si="38"/>
        <v>0</v>
      </c>
      <c r="O99" s="13">
        <f t="shared" si="38"/>
        <v>218.5</v>
      </c>
    </row>
    <row r="100" spans="1:15" ht="15" customHeight="1" x14ac:dyDescent="0.25">
      <c r="A100" s="39" t="s">
        <v>186</v>
      </c>
      <c r="B100" s="13" t="s">
        <v>53</v>
      </c>
      <c r="C100" s="16" t="s">
        <v>24</v>
      </c>
      <c r="D100" s="17">
        <f>E100+F100+G100</f>
        <v>23</v>
      </c>
      <c r="E100" s="17"/>
      <c r="F100" s="17"/>
      <c r="G100" s="17">
        <v>23</v>
      </c>
      <c r="H100" s="11">
        <f>I100+J100+K100</f>
        <v>0</v>
      </c>
      <c r="I100" s="11"/>
      <c r="J100" s="11"/>
      <c r="K100" s="11"/>
      <c r="L100" s="13">
        <f>M100+N100+O100</f>
        <v>23</v>
      </c>
      <c r="M100" s="13">
        <f t="shared" si="38"/>
        <v>0</v>
      </c>
      <c r="N100" s="13">
        <f t="shared" si="38"/>
        <v>0</v>
      </c>
      <c r="O100" s="13">
        <f t="shared" si="38"/>
        <v>23</v>
      </c>
    </row>
    <row r="101" spans="1:15" ht="15" customHeight="1" x14ac:dyDescent="0.25">
      <c r="A101" s="39" t="s">
        <v>187</v>
      </c>
      <c r="B101" s="13" t="s">
        <v>168</v>
      </c>
      <c r="C101" s="16" t="s">
        <v>24</v>
      </c>
      <c r="D101" s="17">
        <f>E101+F101+G101</f>
        <v>7.6</v>
      </c>
      <c r="E101" s="44"/>
      <c r="F101" s="44"/>
      <c r="G101" s="44">
        <v>7.6</v>
      </c>
      <c r="H101" s="11">
        <f>I101+J101+K101</f>
        <v>0</v>
      </c>
      <c r="I101" s="11"/>
      <c r="J101" s="11"/>
      <c r="K101" s="11"/>
      <c r="L101" s="13">
        <f>M101+N101+O101</f>
        <v>7.6</v>
      </c>
      <c r="M101" s="13">
        <f t="shared" si="38"/>
        <v>0</v>
      </c>
      <c r="N101" s="13">
        <f t="shared" si="38"/>
        <v>0</v>
      </c>
      <c r="O101" s="13">
        <f t="shared" si="38"/>
        <v>7.6</v>
      </c>
    </row>
    <row r="102" spans="1:15" s="38" customFormat="1" ht="15" customHeight="1" x14ac:dyDescent="0.25">
      <c r="A102" s="39" t="s">
        <v>188</v>
      </c>
      <c r="B102" s="13" t="s">
        <v>70</v>
      </c>
      <c r="C102" s="31" t="s">
        <v>24</v>
      </c>
      <c r="D102" s="17">
        <f>E102+F102+G102</f>
        <v>2</v>
      </c>
      <c r="E102" s="17"/>
      <c r="F102" s="17"/>
      <c r="G102" s="17">
        <v>2</v>
      </c>
      <c r="H102" s="11">
        <f>I102+J102+K102</f>
        <v>2.6</v>
      </c>
      <c r="I102" s="11"/>
      <c r="J102" s="11"/>
      <c r="K102" s="11">
        <v>2.6</v>
      </c>
      <c r="L102" s="13">
        <f>M102+N102+O102</f>
        <v>4.5999999999999996</v>
      </c>
      <c r="M102" s="13">
        <f t="shared" si="38"/>
        <v>0</v>
      </c>
      <c r="N102" s="13">
        <f t="shared" si="38"/>
        <v>0</v>
      </c>
      <c r="O102" s="13">
        <f t="shared" si="38"/>
        <v>4.5999999999999996</v>
      </c>
    </row>
    <row r="103" spans="1:15" ht="15.95" customHeight="1" x14ac:dyDescent="0.25">
      <c r="A103" s="21" t="s">
        <v>189</v>
      </c>
      <c r="B103" s="45" t="s">
        <v>181</v>
      </c>
      <c r="C103" s="26"/>
      <c r="D103" s="24">
        <f>SUM(D99:D102)</f>
        <v>251.1</v>
      </c>
      <c r="E103" s="24">
        <f>SUM(E99:E102)</f>
        <v>0</v>
      </c>
      <c r="F103" s="24">
        <f>SUM(F99:F102)</f>
        <v>0</v>
      </c>
      <c r="G103" s="24">
        <f>SUM(G99:G102)</f>
        <v>251.1</v>
      </c>
      <c r="H103" s="25">
        <f t="shared" ref="H103:O103" si="39">SUM(H99:H102)</f>
        <v>2.6</v>
      </c>
      <c r="I103" s="25">
        <f t="shared" si="39"/>
        <v>0</v>
      </c>
      <c r="J103" s="25">
        <f t="shared" si="39"/>
        <v>0</v>
      </c>
      <c r="K103" s="25">
        <f t="shared" si="39"/>
        <v>2.6</v>
      </c>
      <c r="L103" s="22">
        <f t="shared" si="39"/>
        <v>253.7</v>
      </c>
      <c r="M103" s="22">
        <f t="shared" si="39"/>
        <v>0</v>
      </c>
      <c r="N103" s="22">
        <f t="shared" si="39"/>
        <v>0</v>
      </c>
      <c r="O103" s="22">
        <f t="shared" si="39"/>
        <v>253.7</v>
      </c>
    </row>
    <row r="104" spans="1:15" ht="15.95" customHeight="1" x14ac:dyDescent="0.25">
      <c r="A104" s="21" t="s">
        <v>190</v>
      </c>
      <c r="B104" s="46" t="s">
        <v>173</v>
      </c>
      <c r="C104" s="47"/>
      <c r="D104" s="48">
        <f t="shared" ref="D104:O104" si="40">D31+D44+D48+D81+D97+D103</f>
        <v>1056</v>
      </c>
      <c r="E104" s="48">
        <f t="shared" si="40"/>
        <v>165.5</v>
      </c>
      <c r="F104" s="48">
        <f t="shared" si="40"/>
        <v>101.7</v>
      </c>
      <c r="G104" s="48">
        <f t="shared" si="40"/>
        <v>788.8</v>
      </c>
      <c r="H104" s="49">
        <f t="shared" si="40"/>
        <v>5.0999999999999996</v>
      </c>
      <c r="I104" s="49">
        <f t="shared" si="40"/>
        <v>1.9000000000000001</v>
      </c>
      <c r="J104" s="49">
        <f t="shared" si="40"/>
        <v>0.6</v>
      </c>
      <c r="K104" s="49">
        <f t="shared" si="40"/>
        <v>2.6</v>
      </c>
      <c r="L104" s="50">
        <f t="shared" si="40"/>
        <v>1061.1000000000001</v>
      </c>
      <c r="M104" s="50">
        <f t="shared" si="40"/>
        <v>167.4</v>
      </c>
      <c r="N104" s="50">
        <f t="shared" si="40"/>
        <v>102.3</v>
      </c>
      <c r="O104" s="50">
        <f t="shared" si="40"/>
        <v>791.39999999999986</v>
      </c>
    </row>
    <row r="105" spans="1:15" x14ac:dyDescent="0.25">
      <c r="A105" s="56"/>
      <c r="B105" s="51"/>
      <c r="C105" s="52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</sheetData>
  <mergeCells count="37">
    <mergeCell ref="B11:O11"/>
    <mergeCell ref="B12:O12"/>
    <mergeCell ref="J17:J18"/>
    <mergeCell ref="B45:O45"/>
    <mergeCell ref="A14:O14"/>
    <mergeCell ref="N17:N18"/>
    <mergeCell ref="O17:O18"/>
    <mergeCell ref="K17:K18"/>
    <mergeCell ref="B19:O19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98:O98"/>
    <mergeCell ref="L16:L18"/>
    <mergeCell ref="D16:D18"/>
    <mergeCell ref="E16:G16"/>
    <mergeCell ref="G17:G18"/>
    <mergeCell ref="E17:E18"/>
    <mergeCell ref="B82:O82"/>
    <mergeCell ref="M16:O16"/>
    <mergeCell ref="M17:M18"/>
    <mergeCell ref="B49:O49"/>
    <mergeCell ref="F17:F18"/>
    <mergeCell ref="B32:O32"/>
    <mergeCell ref="B9:O9"/>
    <mergeCell ref="B10:O10"/>
    <mergeCell ref="B7:O7"/>
    <mergeCell ref="B8:O8"/>
    <mergeCell ref="B5:O5"/>
    <mergeCell ref="B6:O6"/>
  </mergeCells>
  <pageMargins left="1.1811023622047245" right="0.39370078740157483" top="0.59055118110236227" bottom="0.19685039370078741" header="0.31496062992125984" footer="0.31496062992125984"/>
  <pageSetup paperSize="9" scale="5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9"/>
  <sheetViews>
    <sheetView showZeros="0" topLeftCell="B1" workbookViewId="0">
      <selection activeCell="B14" sqref="B14:N14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76" t="s">
        <v>350</v>
      </c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</row>
    <row r="2" spans="1:14" x14ac:dyDescent="0.25">
      <c r="B2" s="476" t="s">
        <v>437</v>
      </c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</row>
    <row r="3" spans="1:14" x14ac:dyDescent="0.25">
      <c r="B3" s="476" t="s">
        <v>457</v>
      </c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</row>
    <row r="4" spans="1:14" x14ac:dyDescent="0.25">
      <c r="B4" s="476" t="s">
        <v>355</v>
      </c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</row>
    <row r="5" spans="1:14" s="418" customFormat="1" x14ac:dyDescent="0.25">
      <c r="B5" s="478" t="s">
        <v>458</v>
      </c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</row>
    <row r="6" spans="1:14" s="418" customFormat="1" x14ac:dyDescent="0.25">
      <c r="B6" s="478" t="s">
        <v>464</v>
      </c>
      <c r="C6" s="478"/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8"/>
    </row>
    <row r="7" spans="1:14" s="418" customFormat="1" x14ac:dyDescent="0.25">
      <c r="B7" s="478" t="s">
        <v>466</v>
      </c>
      <c r="C7" s="478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8"/>
    </row>
    <row r="8" spans="1:14" s="418" customFormat="1" x14ac:dyDescent="0.25">
      <c r="B8" s="478" t="s">
        <v>475</v>
      </c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78"/>
      <c r="N8" s="478"/>
    </row>
    <row r="9" spans="1:14" s="418" customFormat="1" ht="15" customHeight="1" x14ac:dyDescent="0.25">
      <c r="B9" s="478" t="s">
        <v>482</v>
      </c>
      <c r="C9" s="478"/>
      <c r="D9" s="478"/>
      <c r="E9" s="478"/>
      <c r="F9" s="478"/>
      <c r="G9" s="478"/>
      <c r="H9" s="478"/>
      <c r="I9" s="478"/>
      <c r="J9" s="478"/>
      <c r="K9" s="478"/>
      <c r="L9" s="478"/>
      <c r="M9" s="478"/>
      <c r="N9" s="478"/>
    </row>
    <row r="10" spans="1:14" s="418" customFormat="1" ht="15" customHeight="1" x14ac:dyDescent="0.25">
      <c r="B10" s="478" t="s">
        <v>497</v>
      </c>
      <c r="C10" s="478"/>
      <c r="D10" s="478"/>
      <c r="E10" s="478"/>
      <c r="F10" s="478"/>
      <c r="G10" s="478"/>
      <c r="H10" s="478"/>
      <c r="I10" s="478"/>
      <c r="J10" s="478"/>
      <c r="K10" s="478"/>
      <c r="L10" s="478"/>
      <c r="M10" s="478"/>
      <c r="N10" s="478"/>
    </row>
    <row r="11" spans="1:14" s="418" customFormat="1" ht="15" customHeight="1" x14ac:dyDescent="0.25">
      <c r="B11" s="478" t="s">
        <v>503</v>
      </c>
      <c r="C11" s="478"/>
      <c r="D11" s="478"/>
      <c r="E11" s="478"/>
      <c r="F11" s="478"/>
      <c r="G11" s="478"/>
      <c r="H11" s="478"/>
      <c r="I11" s="478"/>
      <c r="J11" s="478"/>
      <c r="K11" s="478"/>
      <c r="L11" s="478"/>
      <c r="M11" s="478"/>
      <c r="N11" s="478"/>
    </row>
    <row r="12" spans="1:14" s="418" customFormat="1" ht="15" customHeight="1" x14ac:dyDescent="0.25">
      <c r="B12" s="478" t="s">
        <v>512</v>
      </c>
      <c r="C12" s="478"/>
      <c r="D12" s="478"/>
      <c r="E12" s="478"/>
      <c r="F12" s="478"/>
      <c r="G12" s="478"/>
      <c r="H12" s="478"/>
      <c r="I12" s="478"/>
      <c r="J12" s="478"/>
      <c r="K12" s="478"/>
      <c r="L12" s="478"/>
      <c r="M12" s="478"/>
      <c r="N12" s="478"/>
    </row>
    <row r="13" spans="1:14" s="418" customFormat="1" ht="15" customHeight="1" x14ac:dyDescent="0.25">
      <c r="B13" s="478" t="s">
        <v>522</v>
      </c>
      <c r="C13" s="478"/>
      <c r="D13" s="478"/>
      <c r="E13" s="478"/>
      <c r="F13" s="478"/>
      <c r="G13" s="478"/>
      <c r="H13" s="478"/>
      <c r="I13" s="478"/>
      <c r="J13" s="478"/>
      <c r="K13" s="478"/>
      <c r="L13" s="478"/>
      <c r="M13" s="478"/>
      <c r="N13" s="478"/>
    </row>
    <row r="14" spans="1:14" s="418" customFormat="1" ht="15" customHeight="1" x14ac:dyDescent="0.25">
      <c r="B14" s="478" t="s">
        <v>537</v>
      </c>
      <c r="C14" s="478"/>
      <c r="D14" s="478"/>
      <c r="E14" s="478"/>
      <c r="F14" s="478"/>
      <c r="G14" s="478"/>
      <c r="H14" s="478"/>
      <c r="I14" s="478"/>
      <c r="J14" s="478"/>
      <c r="K14" s="478"/>
      <c r="L14" s="478"/>
      <c r="M14" s="478"/>
      <c r="N14" s="478"/>
    </row>
    <row r="16" spans="1:14" ht="15" customHeight="1" x14ac:dyDescent="0.25">
      <c r="A16" s="501" t="s">
        <v>229</v>
      </c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</row>
    <row r="17" spans="1:14" x14ac:dyDescent="0.25">
      <c r="F17" s="5"/>
      <c r="N17" s="5" t="s">
        <v>448</v>
      </c>
    </row>
    <row r="18" spans="1:14" ht="15" customHeight="1" x14ac:dyDescent="0.25">
      <c r="A18" s="505" t="s">
        <v>5</v>
      </c>
      <c r="B18" s="508" t="s">
        <v>356</v>
      </c>
      <c r="C18" s="485" t="s">
        <v>358</v>
      </c>
      <c r="D18" s="489" t="s">
        <v>196</v>
      </c>
      <c r="E18" s="489"/>
      <c r="F18" s="490"/>
      <c r="G18" s="511" t="s">
        <v>360</v>
      </c>
      <c r="H18" s="514" t="s">
        <v>196</v>
      </c>
      <c r="I18" s="515"/>
      <c r="J18" s="516"/>
      <c r="K18" s="518" t="s">
        <v>0</v>
      </c>
      <c r="L18" s="519" t="s">
        <v>196</v>
      </c>
      <c r="M18" s="520"/>
      <c r="N18" s="521"/>
    </row>
    <row r="19" spans="1:14" ht="15" customHeight="1" x14ac:dyDescent="0.25">
      <c r="A19" s="506"/>
      <c r="B19" s="509"/>
      <c r="C19" s="486"/>
      <c r="D19" s="490" t="s">
        <v>1</v>
      </c>
      <c r="E19" s="517"/>
      <c r="F19" s="491" t="s">
        <v>2</v>
      </c>
      <c r="G19" s="512"/>
      <c r="H19" s="523" t="s">
        <v>1</v>
      </c>
      <c r="I19" s="523"/>
      <c r="J19" s="504" t="s">
        <v>2</v>
      </c>
      <c r="K19" s="518"/>
      <c r="L19" s="518" t="s">
        <v>1</v>
      </c>
      <c r="M19" s="518"/>
      <c r="N19" s="522" t="s">
        <v>2</v>
      </c>
    </row>
    <row r="20" spans="1:14" ht="28.5" customHeight="1" x14ac:dyDescent="0.25">
      <c r="A20" s="507"/>
      <c r="B20" s="510"/>
      <c r="C20" s="487"/>
      <c r="D20" s="89" t="s">
        <v>3</v>
      </c>
      <c r="E20" s="90" t="s">
        <v>4</v>
      </c>
      <c r="F20" s="491"/>
      <c r="G20" s="513"/>
      <c r="H20" s="91" t="s">
        <v>3</v>
      </c>
      <c r="I20" s="92" t="s">
        <v>4</v>
      </c>
      <c r="J20" s="504"/>
      <c r="K20" s="518"/>
      <c r="L20" s="146" t="s">
        <v>3</v>
      </c>
      <c r="M20" s="147" t="s">
        <v>4</v>
      </c>
      <c r="N20" s="522"/>
    </row>
    <row r="21" spans="1:14" ht="15" customHeight="1" x14ac:dyDescent="0.25">
      <c r="A21" s="6" t="s">
        <v>72</v>
      </c>
      <c r="B21" s="18" t="s">
        <v>56</v>
      </c>
      <c r="C21" s="17">
        <f>D21+F21</f>
        <v>71.8</v>
      </c>
      <c r="D21" s="17">
        <f>'4 pr._savarankiškos f-jos'!E22</f>
        <v>71.8</v>
      </c>
      <c r="E21" s="17">
        <f>'4 pr._savarankiškos f-jos'!F22</f>
        <v>53.4</v>
      </c>
      <c r="F21" s="17">
        <f>'4 pr._savarankiškos f-jos'!G22</f>
        <v>0</v>
      </c>
      <c r="G21" s="11">
        <f>H21+J21</f>
        <v>0</v>
      </c>
      <c r="H21" s="11">
        <f>'4 pr._savarankiškos f-jos'!I22</f>
        <v>0</v>
      </c>
      <c r="I21" s="11">
        <f>'4 pr._savarankiškos f-jos'!J22</f>
        <v>0</v>
      </c>
      <c r="J21" s="11">
        <f>'4 pr._savarankiškos f-jos'!K22</f>
        <v>0</v>
      </c>
      <c r="K21" s="95">
        <f>L21+N21</f>
        <v>71.8</v>
      </c>
      <c r="L21" s="95">
        <f>'4 pr._savarankiškos f-jos'!M22</f>
        <v>71.8</v>
      </c>
      <c r="M21" s="95">
        <f>'4 pr._savarankiškos f-jos'!N22</f>
        <v>53.4</v>
      </c>
      <c r="N21" s="95">
        <f>'4 pr._savarankiškos f-jos'!O22</f>
        <v>0</v>
      </c>
    </row>
    <row r="22" spans="1:14" ht="15" customHeight="1" x14ac:dyDescent="0.25">
      <c r="A22" s="14" t="s">
        <v>183</v>
      </c>
      <c r="B22" s="18" t="s">
        <v>20</v>
      </c>
      <c r="C22" s="17">
        <f>D22+F22</f>
        <v>17511.899999999998</v>
      </c>
      <c r="D22" s="17">
        <f>'4 pr._savarankiškos f-jos'!E23+'4 pr._savarankiškos f-jos'!E89+'4 pr._savarankiškos f-jos'!E144+'4 pr._savarankiškos f-jos'!E148+'4 pr._savarankiškos f-jos'!E189+'4 pr._savarankiškos f-jos'!E194+'4 pr._savarankiškos f-jos'!E211+'5 pr._valstybinės f-jos'!E22+'5 pr._valstybinės f-jos'!E92+'5 pr._valstybinės f-jos'!E118+'6 pr._mokinio krepšelis'!E16+'8 pr._aplinkos apsaugos s. p.'!E18+'8 pr._aplinkos apsaugos s. p.'!E21+'9 pr._įstaigų pajamos'!E20+'9 pr._įstaigų pajamos'!E46+'10 pr._skolintos lėšos'!E18+'10 pr._skolintos lėšos'!E23+'10 pr._skolintos lėšos'!E26+'10 pr._skolintos lėšos'!E29+'10 pr._skolintos lėšos'!E32+'10 pr._skolintos lėšos'!E35+'11 pr._apyvartinės lėšos'!E14+'11 pr._apyvartinės lėšos'!E25+'11 pr._apyvartinės lėšos'!E35+'11 pr._apyvartinės lėšos'!E65+'7 pr._kita dotacija'!E22+'7 pr._kita dotacija'!E72+'7 pr._kita dotacija'!E79+'7 pr._kita dotacija'!E84+'7 pr._kita dotacija'!E177+'7 pr._kita dotacija'!E181+'7 pr._kita dotacija'!E241</f>
        <v>12044.299999999997</v>
      </c>
      <c r="E22" s="17">
        <f>'4 pr._savarankiškos f-jos'!F23+'4 pr._savarankiškos f-jos'!F89+'4 pr._savarankiškos f-jos'!F144+'4 pr._savarankiškos f-jos'!F148+'4 pr._savarankiškos f-jos'!F189+'4 pr._savarankiškos f-jos'!F194+'4 pr._savarankiškos f-jos'!F211+'5 pr._valstybinės f-jos'!F22+'5 pr._valstybinės f-jos'!F92+'5 pr._valstybinės f-jos'!F118+'6 pr._mokinio krepšelis'!F16+'8 pr._aplinkos apsaugos s. p.'!F18+'8 pr._aplinkos apsaugos s. p.'!F21+'9 pr._įstaigų pajamos'!F20+'9 pr._įstaigų pajamos'!F46+'10 pr._skolintos lėšos'!F18+'10 pr._skolintos lėšos'!F23+'10 pr._skolintos lėšos'!F26+'10 pr._skolintos lėšos'!F29+'10 pr._skolintos lėšos'!F32+'10 pr._skolintos lėšos'!F35+'11 pr._apyvartinės lėšos'!F14+'11 pr._apyvartinės lėšos'!F25+'11 pr._apyvartinės lėšos'!F35+'11 pr._apyvartinės lėšos'!F65+'7 pr._kita dotacija'!F22+'7 pr._kita dotacija'!F72+'7 pr._kita dotacija'!F79+'7 pr._kita dotacija'!F84+'7 pr._kita dotacija'!F177+'7 pr._kita dotacija'!F181+'7 pr._kita dotacija'!F241</f>
        <v>2316.4</v>
      </c>
      <c r="F22" s="17">
        <f>'4 pr._savarankiškos f-jos'!G23+'4 pr._savarankiškos f-jos'!G89+'4 pr._savarankiškos f-jos'!G144+'4 pr._savarankiškos f-jos'!G148+'4 pr._savarankiškos f-jos'!G189+'4 pr._savarankiškos f-jos'!G194+'4 pr._savarankiškos f-jos'!G211+'5 pr._valstybinės f-jos'!G22+'5 pr._valstybinės f-jos'!G92+'5 pr._valstybinės f-jos'!G118+'6 pr._mokinio krepšelis'!G16+'8 pr._aplinkos apsaugos s. p.'!G18+'8 pr._aplinkos apsaugos s. p.'!G21+'9 pr._įstaigų pajamos'!G20+'9 pr._įstaigų pajamos'!G46+'10 pr._skolintos lėšos'!G18+'10 pr._skolintos lėšos'!G23+'10 pr._skolintos lėšos'!G26+'10 pr._skolintos lėšos'!G29+'10 pr._skolintos lėšos'!G32+'10 pr._skolintos lėšos'!G35+'11 pr._apyvartinės lėšos'!G14+'11 pr._apyvartinės lėšos'!G25+'11 pr._apyvartinės lėšos'!G35+'11 pr._apyvartinės lėšos'!G65+'7 pr._kita dotacija'!G22+'7 pr._kita dotacija'!G72+'7 pr._kita dotacija'!G79+'7 pr._kita dotacija'!G84+'7 pr._kita dotacija'!G177+'7 pr._kita dotacija'!G181+'7 pr._kita dotacija'!G241</f>
        <v>5467.5999999999995</v>
      </c>
      <c r="G22" s="11">
        <f t="shared" ref="G22" si="0">H22+J22</f>
        <v>316</v>
      </c>
      <c r="H22" s="11">
        <f>'4 pr._savarankiškos f-jos'!I23+'4 pr._savarankiškos f-jos'!I89+'4 pr._savarankiškos f-jos'!I144+'4 pr._savarankiškos f-jos'!I148+'4 pr._savarankiškos f-jos'!I189+'4 pr._savarankiškos f-jos'!I194+'4 pr._savarankiškos f-jos'!I211+'5 pr._valstybinės f-jos'!I22+'5 pr._valstybinės f-jos'!I92+'5 pr._valstybinės f-jos'!I118+'6 pr._mokinio krepšelis'!I16+'8 pr._aplinkos apsaugos s. p.'!I18+'8 pr._aplinkos apsaugos s. p.'!I21+'9 pr._įstaigų pajamos'!I20+'9 pr._įstaigų pajamos'!I46+'10 pr._skolintos lėšos'!I18+'10 pr._skolintos lėšos'!I23+'10 pr._skolintos lėšos'!I26+'10 pr._skolintos lėšos'!I29+'10 pr._skolintos lėšos'!I32+'10 pr._skolintos lėšos'!I35+'11 pr._apyvartinės lėšos'!I14+'11 pr._apyvartinės lėšos'!I25+'11 pr._apyvartinės lėšos'!I35+'11 pr._apyvartinės lėšos'!I65+'7 pr._kita dotacija'!I22+'7 pr._kita dotacija'!I72+'7 pr._kita dotacija'!I79+'7 pr._kita dotacija'!I84+'7 pr._kita dotacija'!I177+'7 pr._kita dotacija'!I181+'7 pr._kita dotacija'!I241</f>
        <v>264.10000000000002</v>
      </c>
      <c r="I22" s="11">
        <f>'4 pr._savarankiškos f-jos'!J23+'4 pr._savarankiškos f-jos'!J89+'4 pr._savarankiškos f-jos'!J144+'4 pr._savarankiškos f-jos'!J148+'4 pr._savarankiškos f-jos'!J189+'4 pr._savarankiškos f-jos'!J194+'4 pr._savarankiškos f-jos'!J211+'5 pr._valstybinės f-jos'!J22+'5 pr._valstybinės f-jos'!J92+'5 pr._valstybinės f-jos'!J118+'6 pr._mokinio krepšelis'!J16+'8 pr._aplinkos apsaugos s. p.'!J18+'8 pr._aplinkos apsaugos s. p.'!J21+'9 pr._įstaigų pajamos'!J20+'9 pr._įstaigų pajamos'!J46+'10 pr._skolintos lėšos'!J18+'10 pr._skolintos lėšos'!J23+'10 pr._skolintos lėšos'!J26+'10 pr._skolintos lėšos'!J29+'10 pr._skolintos lėšos'!J32+'10 pr._skolintos lėšos'!J35+'11 pr._apyvartinės lėšos'!J14+'11 pr._apyvartinės lėšos'!J25+'11 pr._apyvartinės lėšos'!J35+'11 pr._apyvartinės lėšos'!J65+'7 pr._kita dotacija'!J22+'7 pr._kita dotacija'!J72+'7 pr._kita dotacija'!J79+'7 pr._kita dotacija'!J84+'7 pr._kita dotacija'!J177+'7 pr._kita dotacija'!J181+'7 pr._kita dotacija'!J241</f>
        <v>10.6</v>
      </c>
      <c r="J22" s="11">
        <f>'4 pr._savarankiškos f-jos'!K23+'4 pr._savarankiškos f-jos'!K89+'4 pr._savarankiškos f-jos'!K144+'4 pr._savarankiškos f-jos'!K148+'4 pr._savarankiškos f-jos'!K189+'4 pr._savarankiškos f-jos'!K194+'4 pr._savarankiškos f-jos'!K211+'5 pr._valstybinės f-jos'!K22+'5 pr._valstybinės f-jos'!K92+'5 pr._valstybinės f-jos'!K118+'6 pr._mokinio krepšelis'!K16+'8 pr._aplinkos apsaugos s. p.'!K18+'8 pr._aplinkos apsaugos s. p.'!K21+'9 pr._įstaigų pajamos'!K20+'9 pr._įstaigų pajamos'!K46+'10 pr._skolintos lėšos'!K18+'10 pr._skolintos lėšos'!K23+'10 pr._skolintos lėšos'!K26+'10 pr._skolintos lėšos'!K29+'10 pr._skolintos lėšos'!K32+'10 pr._skolintos lėšos'!K35+'11 pr._apyvartinės lėšos'!K14+'11 pr._apyvartinės lėšos'!K25+'11 pr._apyvartinės lėšos'!K35+'11 pr._apyvartinės lėšos'!K65+'7 pr._kita dotacija'!K22+'7 pr._kita dotacija'!K72+'7 pr._kita dotacija'!K79+'7 pr._kita dotacija'!K84+'7 pr._kita dotacija'!K177+'7 pr._kita dotacija'!K181+'7 pr._kita dotacija'!K241</f>
        <v>51.9</v>
      </c>
      <c r="K22" s="95">
        <f t="shared" ref="K22" si="1">L22+N22</f>
        <v>17827.899999999994</v>
      </c>
      <c r="L22" s="95">
        <f>'4 pr._savarankiškos f-jos'!M23+'4 pr._savarankiškos f-jos'!M89+'4 pr._savarankiškos f-jos'!M144+'4 pr._savarankiškos f-jos'!M148+'4 pr._savarankiškos f-jos'!M189+'4 pr._savarankiškos f-jos'!M194+'4 pr._savarankiškos f-jos'!M211+'5 pr._valstybinės f-jos'!M22+'5 pr._valstybinės f-jos'!M92+'5 pr._valstybinės f-jos'!M118+'6 pr._mokinio krepšelis'!M16+'8 pr._aplinkos apsaugos s. p.'!M18+'8 pr._aplinkos apsaugos s. p.'!M21+'9 pr._įstaigų pajamos'!M20+'9 pr._įstaigų pajamos'!M46+'10 pr._skolintos lėšos'!M18+'10 pr._skolintos lėšos'!M23+'10 pr._skolintos lėšos'!M26+'10 pr._skolintos lėšos'!M29+'10 pr._skolintos lėšos'!M32+'10 pr._skolintos lėšos'!M35+'11 pr._apyvartinės lėšos'!M14+'11 pr._apyvartinės lėšos'!M25+'11 pr._apyvartinės lėšos'!M35+'11 pr._apyvartinės lėšos'!M65+'7 pr._kita dotacija'!M22+'7 pr._kita dotacija'!M72+'7 pr._kita dotacija'!M79+'7 pr._kita dotacija'!M84+'7 pr._kita dotacija'!M177+'7 pr._kita dotacija'!M181+'7 pr._kita dotacija'!M241</f>
        <v>12308.399999999996</v>
      </c>
      <c r="M22" s="95">
        <f>'4 pr._savarankiškos f-jos'!N23+'4 pr._savarankiškos f-jos'!N89+'4 pr._savarankiškos f-jos'!N144+'4 pr._savarankiškos f-jos'!N148+'4 pr._savarankiškos f-jos'!N189+'4 pr._savarankiškos f-jos'!N194+'4 pr._savarankiškos f-jos'!N211+'5 pr._valstybinės f-jos'!N22+'5 pr._valstybinės f-jos'!N92+'5 pr._valstybinės f-jos'!N118+'6 pr._mokinio krepšelis'!N16+'8 pr._aplinkos apsaugos s. p.'!N18+'8 pr._aplinkos apsaugos s. p.'!N21+'9 pr._įstaigų pajamos'!N20+'9 pr._įstaigų pajamos'!N46+'10 pr._skolintos lėšos'!N18+'10 pr._skolintos lėšos'!N23+'10 pr._skolintos lėšos'!N26+'10 pr._skolintos lėšos'!N29+'10 pr._skolintos lėšos'!N32+'10 pr._skolintos lėšos'!N35+'11 pr._apyvartinės lėšos'!N14+'11 pr._apyvartinės lėšos'!N25+'11 pr._apyvartinės lėšos'!N35+'11 pr._apyvartinės lėšos'!N65+'7 pr._kita dotacija'!N22+'7 pr._kita dotacija'!N72+'7 pr._kita dotacija'!N79+'7 pr._kita dotacija'!N84+'7 pr._kita dotacija'!N177+'7 pr._kita dotacija'!N181+'7 pr._kita dotacija'!N241</f>
        <v>2327</v>
      </c>
      <c r="N22" s="95">
        <f>'4 pr._savarankiškos f-jos'!O23+'4 pr._savarankiškos f-jos'!O89+'4 pr._savarankiškos f-jos'!O144+'4 pr._savarankiškos f-jos'!O148+'4 pr._savarankiškos f-jos'!O189+'4 pr._savarankiškos f-jos'!O194+'4 pr._savarankiškos f-jos'!O211+'5 pr._valstybinės f-jos'!O22+'5 pr._valstybinės f-jos'!O92+'5 pr._valstybinės f-jos'!O118+'6 pr._mokinio krepšelis'!O16+'8 pr._aplinkos apsaugos s. p.'!O18+'8 pr._aplinkos apsaugos s. p.'!O21+'9 pr._įstaigų pajamos'!O20+'9 pr._įstaigų pajamos'!O46+'10 pr._skolintos lėšos'!O18+'10 pr._skolintos lėšos'!O23+'10 pr._skolintos lėšos'!O26+'10 pr._skolintos lėšos'!O29+'10 pr._skolintos lėšos'!O32+'10 pr._skolintos lėšos'!O35+'11 pr._apyvartinės lėšos'!O14+'11 pr._apyvartinės lėšos'!O25+'11 pr._apyvartinės lėšos'!O35+'11 pr._apyvartinės lėšos'!O65+'7 pr._kita dotacija'!O22+'7 pr._kita dotacija'!O72+'7 pr._kita dotacija'!O79+'7 pr._kita dotacija'!O84+'7 pr._kita dotacija'!O177+'7 pr._kita dotacija'!O181+'7 pr._kita dotacija'!O241</f>
        <v>5519.5</v>
      </c>
    </row>
    <row r="23" spans="1:14" ht="15" customHeight="1" x14ac:dyDescent="0.25">
      <c r="A23" s="6" t="s">
        <v>73</v>
      </c>
      <c r="B23" s="18" t="s">
        <v>7</v>
      </c>
      <c r="C23" s="17">
        <f t="shared" ref="C23:C33" si="2">D23+F23</f>
        <v>143.79999999999998</v>
      </c>
      <c r="D23" s="17">
        <f>'4 pr._savarankiškos f-jos'!E28+'4 pr._savarankiškos f-jos'!E97+'4 pr._savarankiškos f-jos'!E195+'5 pr._valstybinės f-jos'!E40+'5 pr._valstybinės f-jos'!E94+'7 pr._kita dotacija'!E26+'7 pr._kita dotacija'!E185+'9 pr._įstaigų pajamos'!E21+'9 pr._įstaigų pajamos'!E33++'9 pr._įstaigų pajamos'!E83</f>
        <v>143.79999999999998</v>
      </c>
      <c r="E23" s="17">
        <f>'4 pr._savarankiškos f-jos'!F28+'4 pr._savarankiškos f-jos'!F97+'4 pr._savarankiškos f-jos'!F195+'5 pr._valstybinės f-jos'!F40+'5 pr._valstybinės f-jos'!F94+'7 pr._kita dotacija'!F26+'7 pr._kita dotacija'!F185+'9 pr._įstaigų pajamos'!F21+'9 pr._įstaigų pajamos'!F33++'9 pr._įstaigų pajamos'!F83</f>
        <v>78.900000000000006</v>
      </c>
      <c r="F23" s="17">
        <f>'4 pr._savarankiškos f-jos'!G28+'4 pr._savarankiškos f-jos'!G97+'4 pr._savarankiškos f-jos'!G195+'5 pr._valstybinės f-jos'!G40+'5 pr._valstybinės f-jos'!G94+'7 pr._kita dotacija'!G26+'7 pr._kita dotacija'!G185+'9 pr._įstaigų pajamos'!G21+'9 pr._įstaigų pajamos'!G33++'9 pr._įstaigų pajamos'!G83</f>
        <v>0</v>
      </c>
      <c r="G23" s="11">
        <f t="shared" ref="G23:G33" si="3">H23+J23</f>
        <v>1.5999999999999999</v>
      </c>
      <c r="H23" s="11">
        <f>'4 pr._savarankiškos f-jos'!I28+'4 pr._savarankiškos f-jos'!I97+'4 pr._savarankiškos f-jos'!I195+'5 pr._valstybinės f-jos'!I40+'5 pr._valstybinės f-jos'!I94+'7 pr._kita dotacija'!I26+'7 pr._kita dotacija'!I185+'9 pr._įstaigų pajamos'!I21+'9 pr._įstaigų pajamos'!I33++'9 pr._įstaigų pajamos'!I83</f>
        <v>1.5999999999999999</v>
      </c>
      <c r="I23" s="11">
        <f>'4 pr._savarankiškos f-jos'!J28+'4 pr._savarankiškos f-jos'!J97+'4 pr._savarankiškos f-jos'!J195+'5 pr._valstybinės f-jos'!J40+'5 pr._valstybinės f-jos'!J94+'7 pr._kita dotacija'!J26+'7 pr._kita dotacija'!J185+'9 pr._įstaigų pajamos'!J21+'9 pr._įstaigų pajamos'!J33++'9 pr._įstaigų pajamos'!J83</f>
        <v>0.7</v>
      </c>
      <c r="J23" s="11">
        <f>'4 pr._savarankiškos f-jos'!K28+'4 pr._savarankiškos f-jos'!K97+'4 pr._savarankiškos f-jos'!K195+'5 pr._valstybinės f-jos'!K40+'5 pr._valstybinės f-jos'!K94+'7 pr._kita dotacija'!K26+'7 pr._kita dotacija'!K185+'9 pr._įstaigų pajamos'!K21+'9 pr._įstaigų pajamos'!K33++'9 pr._įstaigų pajamos'!K83</f>
        <v>0</v>
      </c>
      <c r="K23" s="95">
        <f t="shared" ref="K23:K33" si="4">L23+N23</f>
        <v>145.39999999999998</v>
      </c>
      <c r="L23" s="95">
        <f>'4 pr._savarankiškos f-jos'!M28+'4 pr._savarankiškos f-jos'!M97+'4 pr._savarankiškos f-jos'!M195+'5 pr._valstybinės f-jos'!M40+'5 pr._valstybinės f-jos'!M94+'7 pr._kita dotacija'!M26+'7 pr._kita dotacija'!M185+'9 pr._įstaigų pajamos'!M21+'9 pr._įstaigų pajamos'!M33++'9 pr._įstaigų pajamos'!M83</f>
        <v>145.39999999999998</v>
      </c>
      <c r="M23" s="95">
        <f>'4 pr._savarankiškos f-jos'!N28+'4 pr._savarankiškos f-jos'!N97+'4 pr._savarankiškos f-jos'!N195+'5 pr._valstybinės f-jos'!N40+'5 pr._valstybinės f-jos'!N94+'7 pr._kita dotacija'!N26+'7 pr._kita dotacija'!N185+'9 pr._įstaigų pajamos'!N21+'9 pr._įstaigų pajamos'!N33++'9 pr._įstaigų pajamos'!N83</f>
        <v>79.600000000000009</v>
      </c>
      <c r="N23" s="95">
        <f>'4 pr._savarankiškos f-jos'!O28+'4 pr._savarankiškos f-jos'!O97+'4 pr._savarankiškos f-jos'!O195+'5 pr._valstybinės f-jos'!O40+'5 pr._valstybinės f-jos'!O94+'7 pr._kita dotacija'!O26+'7 pr._kita dotacija'!O185+'9 pr._įstaigų pajamos'!O21+'9 pr._įstaigų pajamos'!O33++'9 pr._įstaigų pajamos'!O83</f>
        <v>0</v>
      </c>
    </row>
    <row r="24" spans="1:14" ht="15" customHeight="1" x14ac:dyDescent="0.25">
      <c r="A24" s="6" t="s">
        <v>74</v>
      </c>
      <c r="B24" s="18" t="s">
        <v>10</v>
      </c>
      <c r="C24" s="17">
        <f t="shared" si="2"/>
        <v>154.6</v>
      </c>
      <c r="D24" s="17">
        <f>'4 pr._savarankiškos f-jos'!E34+'4 pr._savarankiškos f-jos'!E101+'4 pr._savarankiškos f-jos'!E196+'5 pr._valstybinės f-jos'!E44+'5 pr._valstybinės f-jos'!E96+'7 pr._kita dotacija'!E189+'7 pr._kita dotacija'!E30+'9 pr._įstaigų pajamos'!E22+'9 pr._įstaigų pajamos'!E34+'9 pr._įstaigų pajamos'!E84</f>
        <v>129.69999999999999</v>
      </c>
      <c r="E24" s="17">
        <f>'4 pr._savarankiškos f-jos'!F34+'4 pr._savarankiškos f-jos'!F101+'4 pr._savarankiškos f-jos'!F196+'5 pr._valstybinės f-jos'!F44+'5 pr._valstybinės f-jos'!F96+'7 pr._kita dotacija'!F189+'7 pr._kita dotacija'!F30+'9 pr._įstaigų pajamos'!F22+'9 pr._įstaigų pajamos'!F34+'9 pr._įstaigų pajamos'!F84</f>
        <v>78.3</v>
      </c>
      <c r="F24" s="17">
        <f>'4 pr._savarankiškos f-jos'!G34+'4 pr._savarankiškos f-jos'!G101+'4 pr._savarankiškos f-jos'!G196+'5 pr._valstybinės f-jos'!G44+'5 pr._valstybinės f-jos'!G96+'7 pr._kita dotacija'!G189+'7 pr._kita dotacija'!G30+'9 pr._įstaigų pajamos'!G22+'9 pr._įstaigų pajamos'!G34+'9 pr._įstaigų pajamos'!G84</f>
        <v>24.9</v>
      </c>
      <c r="G24" s="11">
        <f t="shared" si="3"/>
        <v>1.7000000000000006</v>
      </c>
      <c r="H24" s="11">
        <f>'4 pr._savarankiškos f-jos'!I34+'4 pr._savarankiškos f-jos'!I101+'4 pr._savarankiškos f-jos'!I196+'5 pr._valstybinės f-jos'!I44+'5 pr._valstybinės f-jos'!I96+'7 pr._kita dotacija'!I189+'7 pr._kita dotacija'!I30+'9 pr._įstaigų pajamos'!I22+'9 pr._įstaigų pajamos'!I34+'9 pr._įstaigų pajamos'!I84</f>
        <v>4.8000000000000007</v>
      </c>
      <c r="I24" s="11">
        <f>'4 pr._savarankiškos f-jos'!J34+'4 pr._savarankiškos f-jos'!J101+'4 pr._savarankiškos f-jos'!J196+'5 pr._valstybinės f-jos'!J44+'5 pr._valstybinės f-jos'!J96+'7 pr._kita dotacija'!J189+'7 pr._kita dotacija'!J30+'9 pr._įstaigų pajamos'!J22+'9 pr._įstaigų pajamos'!J34+'9 pr._įstaigų pajamos'!J84</f>
        <v>1.3</v>
      </c>
      <c r="J24" s="11">
        <f>'4 pr._savarankiškos f-jos'!K34+'4 pr._savarankiškos f-jos'!K101+'4 pr._savarankiškos f-jos'!K196+'5 pr._valstybinės f-jos'!K44+'5 pr._valstybinės f-jos'!K96+'7 pr._kita dotacija'!K189+'7 pr._kita dotacija'!K30+'9 pr._įstaigų pajamos'!K22+'9 pr._įstaigų pajamos'!K34+'9 pr._įstaigų pajamos'!K84</f>
        <v>-3.1</v>
      </c>
      <c r="K24" s="95">
        <f t="shared" si="4"/>
        <v>156.29999999999998</v>
      </c>
      <c r="L24" s="95">
        <f>'4 pr._savarankiškos f-jos'!M34+'4 pr._savarankiškos f-jos'!M101+'4 pr._savarankiškos f-jos'!M196+'5 pr._valstybinės f-jos'!M44+'5 pr._valstybinės f-jos'!M96+'7 pr._kita dotacija'!M189+'7 pr._kita dotacija'!M30+'9 pr._įstaigų pajamos'!M22+'9 pr._įstaigų pajamos'!M34+'9 pr._įstaigų pajamos'!M84</f>
        <v>134.49999999999997</v>
      </c>
      <c r="M24" s="95">
        <f>'4 pr._savarankiškos f-jos'!N34+'4 pr._savarankiškos f-jos'!N101+'4 pr._savarankiškos f-jos'!N196+'5 pr._valstybinės f-jos'!N44+'5 pr._valstybinės f-jos'!N96+'7 pr._kita dotacija'!N189+'7 pr._kita dotacija'!N30+'9 pr._įstaigų pajamos'!N22+'9 pr._įstaigų pajamos'!N34+'9 pr._įstaigų pajamos'!N84</f>
        <v>79.600000000000009</v>
      </c>
      <c r="N24" s="95">
        <f>'4 pr._savarankiškos f-jos'!O34+'4 pr._savarankiškos f-jos'!O101+'4 pr._savarankiškos f-jos'!O196+'5 pr._valstybinės f-jos'!O44+'5 pr._valstybinės f-jos'!O96+'7 pr._kita dotacija'!O189+'7 pr._kita dotacija'!O30+'9 pr._įstaigų pajamos'!O22+'9 pr._įstaigų pajamos'!O34+'9 pr._įstaigų pajamos'!O84</f>
        <v>21.8</v>
      </c>
    </row>
    <row r="25" spans="1:14" ht="15" customHeight="1" x14ac:dyDescent="0.25">
      <c r="A25" s="6" t="s">
        <v>75</v>
      </c>
      <c r="B25" s="18" t="s">
        <v>11</v>
      </c>
      <c r="C25" s="17">
        <f t="shared" si="2"/>
        <v>256.60000000000002</v>
      </c>
      <c r="D25" s="17">
        <f>'4 pr._savarankiškos f-jos'!E39+'4 pr._savarankiškos f-jos'!E105+'4 pr._savarankiškos f-jos'!E197+'5 pr._valstybinės f-jos'!E48+'5 pr._valstybinės f-jos'!E98+'7 pr._kita dotacija'!E34+'7 pr._kita dotacija'!E193+'9 pr._įstaigų pajamos'!E23+'9 pr._įstaigų pajamos'!E35+'9 pr._įstaigų pajamos'!E85</f>
        <v>253.6</v>
      </c>
      <c r="E25" s="17">
        <f>'4 pr._savarankiškos f-jos'!F39+'4 pr._savarankiškos f-jos'!F105+'4 pr._savarankiškos f-jos'!F197+'5 pr._valstybinės f-jos'!F48+'5 pr._valstybinės f-jos'!F98+'7 pr._kita dotacija'!F34+'7 pr._kita dotacija'!F193+'9 pr._įstaigų pajamos'!F23+'9 pr._įstaigų pajamos'!F35+'9 pr._įstaigų pajamos'!F85</f>
        <v>143.6</v>
      </c>
      <c r="F25" s="17">
        <f>'4 pr._savarankiškos f-jos'!G39+'4 pr._savarankiškos f-jos'!G105+'4 pr._savarankiškos f-jos'!G197+'5 pr._valstybinės f-jos'!G48+'5 pr._valstybinės f-jos'!G98+'7 pr._kita dotacija'!G34+'7 pr._kita dotacija'!G193+'9 pr._įstaigų pajamos'!G23+'9 pr._įstaigų pajamos'!G35+'9 pr._įstaigų pajamos'!G85</f>
        <v>3</v>
      </c>
      <c r="G25" s="11">
        <f t="shared" si="3"/>
        <v>7</v>
      </c>
      <c r="H25" s="11">
        <f>'4 pr._savarankiškos f-jos'!I39+'4 pr._savarankiškos f-jos'!I105+'4 pr._savarankiškos f-jos'!I197+'5 pr._valstybinės f-jos'!I48+'5 pr._valstybinės f-jos'!I98+'7 pr._kita dotacija'!I34+'7 pr._kita dotacija'!I193+'9 pr._įstaigų pajamos'!I23+'9 pr._įstaigų pajamos'!I35+'9 pr._įstaigų pajamos'!I85</f>
        <v>5.7</v>
      </c>
      <c r="I25" s="11">
        <f>'4 pr._savarankiškos f-jos'!J39+'4 pr._savarankiškos f-jos'!J105+'4 pr._savarankiškos f-jos'!J197+'5 pr._valstybinės f-jos'!J48+'5 pr._valstybinės f-jos'!J98+'7 pr._kita dotacija'!J34+'7 pr._kita dotacija'!J193+'9 pr._įstaigų pajamos'!J23+'9 pr._įstaigų pajamos'!J35+'9 pr._įstaigų pajamos'!J85</f>
        <v>4.3000000000000007</v>
      </c>
      <c r="J25" s="11">
        <f>'4 pr._savarankiškos f-jos'!K39+'4 pr._savarankiškos f-jos'!K105+'4 pr._savarankiškos f-jos'!K197+'5 pr._valstybinės f-jos'!K48+'5 pr._valstybinės f-jos'!K98+'7 pr._kita dotacija'!K34+'7 pr._kita dotacija'!K193+'9 pr._įstaigų pajamos'!K23+'9 pr._įstaigų pajamos'!K35+'9 pr._įstaigų pajamos'!K85</f>
        <v>1.3</v>
      </c>
      <c r="K25" s="95">
        <f t="shared" si="4"/>
        <v>263.60000000000002</v>
      </c>
      <c r="L25" s="95">
        <f>'4 pr._savarankiškos f-jos'!M39+'4 pr._savarankiškos f-jos'!M105+'4 pr._savarankiškos f-jos'!M197+'5 pr._valstybinės f-jos'!M48+'5 pr._valstybinės f-jos'!M98+'7 pr._kita dotacija'!M34+'7 pr._kita dotacija'!M193+'9 pr._įstaigų pajamos'!M23+'9 pr._įstaigų pajamos'!M35+'9 pr._įstaigų pajamos'!M85</f>
        <v>259.3</v>
      </c>
      <c r="M25" s="95">
        <f>'4 pr._savarankiškos f-jos'!N39+'4 pr._savarankiškos f-jos'!N105+'4 pr._savarankiškos f-jos'!N197+'5 pr._valstybinės f-jos'!N48+'5 pr._valstybinės f-jos'!N98+'7 pr._kita dotacija'!N34+'7 pr._kita dotacija'!N193+'9 pr._įstaigų pajamos'!N23+'9 pr._įstaigų pajamos'!N35+'9 pr._įstaigų pajamos'!N85</f>
        <v>147.89999999999998</v>
      </c>
      <c r="N25" s="95">
        <f>'4 pr._savarankiškos f-jos'!O39+'4 pr._savarankiškos f-jos'!O105+'4 pr._savarankiškos f-jos'!O197+'5 pr._valstybinės f-jos'!O48+'5 pr._valstybinės f-jos'!O98+'7 pr._kita dotacija'!O34+'7 pr._kita dotacija'!O193+'9 pr._įstaigų pajamos'!O23+'9 pr._įstaigų pajamos'!O35+'9 pr._įstaigų pajamos'!O85</f>
        <v>4.3</v>
      </c>
    </row>
    <row r="26" spans="1:14" ht="15" customHeight="1" x14ac:dyDescent="0.25">
      <c r="A26" s="6" t="s">
        <v>76</v>
      </c>
      <c r="B26" s="18" t="s">
        <v>12</v>
      </c>
      <c r="C26" s="17">
        <f t="shared" si="2"/>
        <v>168.69999999999996</v>
      </c>
      <c r="D26" s="17">
        <f>'4 pr._savarankiškos f-jos'!E45+'4 pr._savarankiškos f-jos'!E109+'5 pr._valstybinės f-jos'!E52+'5 pr._valstybinės f-jos'!E100+'7 pr._kita dotacija'!E38+'9 pr._įstaigų pajamos'!E24+'9 pr._įstaigų pajamos'!E36</f>
        <v>151.19999999999996</v>
      </c>
      <c r="E26" s="17">
        <f>'4 pr._savarankiškos f-jos'!F45+'4 pr._savarankiškos f-jos'!F109+'5 pr._valstybinės f-jos'!F52+'5 pr._valstybinės f-jos'!F100+'7 pr._kita dotacija'!F38+'9 pr._įstaigų pajamos'!F24+'9 pr._įstaigų pajamos'!F36</f>
        <v>86.9</v>
      </c>
      <c r="F26" s="17">
        <f>'4 pr._savarankiškos f-jos'!G45+'4 pr._savarankiškos f-jos'!G109+'5 pr._valstybinės f-jos'!G52+'5 pr._valstybinės f-jos'!G100+'7 pr._kita dotacija'!G38+'9 pr._įstaigų pajamos'!G24+'9 pr._įstaigų pajamos'!G36</f>
        <v>17.5</v>
      </c>
      <c r="G26" s="11">
        <f t="shared" si="3"/>
        <v>3.3999999999999995</v>
      </c>
      <c r="H26" s="11">
        <f>'4 pr._savarankiškos f-jos'!I45+'4 pr._savarankiškos f-jos'!I109+'5 pr._valstybinės f-jos'!I52+'5 pr._valstybinės f-jos'!I100+'7 pr._kita dotacija'!I38+'9 pr._įstaigų pajamos'!I24+'9 pr._įstaigų pajamos'!I36</f>
        <v>4.5999999999999996</v>
      </c>
      <c r="I26" s="11">
        <f>'4 pr._savarankiškos f-jos'!J45+'4 pr._savarankiškos f-jos'!J109+'5 pr._valstybinės f-jos'!J52+'5 pr._valstybinės f-jos'!J100+'7 pr._kita dotacija'!J38+'9 pr._įstaigų pajamos'!J24+'9 pr._įstaigų pajamos'!J36</f>
        <v>2.6</v>
      </c>
      <c r="J26" s="11">
        <f>'4 pr._savarankiškos f-jos'!K45+'4 pr._savarankiškos f-jos'!K109+'5 pr._valstybinės f-jos'!K52+'5 pr._valstybinės f-jos'!K100+'7 pr._kita dotacija'!K38+'9 pr._įstaigų pajamos'!K24+'9 pr._įstaigų pajamos'!K36</f>
        <v>-1.2</v>
      </c>
      <c r="K26" s="95">
        <f t="shared" si="4"/>
        <v>172.1</v>
      </c>
      <c r="L26" s="95">
        <f>'4 pr._savarankiškos f-jos'!M45+'4 pr._savarankiškos f-jos'!M109+'5 pr._valstybinės f-jos'!M52+'5 pr._valstybinės f-jos'!M100+'7 pr._kita dotacija'!M38+'9 pr._įstaigų pajamos'!M24+'9 pr._įstaigų pajamos'!M36</f>
        <v>155.79999999999998</v>
      </c>
      <c r="M26" s="95">
        <f>'4 pr._savarankiškos f-jos'!N45+'4 pr._savarankiškos f-jos'!N109+'5 pr._valstybinės f-jos'!N52+'5 pr._valstybinės f-jos'!N100+'7 pr._kita dotacija'!N38+'9 pr._įstaigų pajamos'!N24+'9 pr._įstaigų pajamos'!N36</f>
        <v>89.5</v>
      </c>
      <c r="N26" s="95">
        <f>'4 pr._savarankiškos f-jos'!O45+'4 pr._savarankiškos f-jos'!O109+'5 pr._valstybinės f-jos'!O52+'5 pr._valstybinės f-jos'!O100+'7 pr._kita dotacija'!O38+'9 pr._įstaigų pajamos'!O24+'9 pr._įstaigų pajamos'!O36</f>
        <v>16.3</v>
      </c>
    </row>
    <row r="27" spans="1:14" ht="15" customHeight="1" x14ac:dyDescent="0.25">
      <c r="A27" s="6" t="s">
        <v>77</v>
      </c>
      <c r="B27" s="18" t="s">
        <v>13</v>
      </c>
      <c r="C27" s="17">
        <f t="shared" si="2"/>
        <v>106.79999999999998</v>
      </c>
      <c r="D27" s="17">
        <f>'4 pr._savarankiškos f-jos'!E50+'4 pr._savarankiškos f-jos'!E113+'5 pr._valstybinės f-jos'!E56+'5 pr._valstybinės f-jos'!E102+'7 pr._kita dotacija'!E42+'9 pr._įstaigų pajamos'!E37</f>
        <v>106.79999999999998</v>
      </c>
      <c r="E27" s="17">
        <f>'4 pr._savarankiškos f-jos'!F50+'4 pr._savarankiškos f-jos'!F113+'5 pr._valstybinės f-jos'!F56+'5 pr._valstybinės f-jos'!F102+'7 pr._kita dotacija'!F42+'9 pr._įstaigų pajamos'!F37</f>
        <v>61.9</v>
      </c>
      <c r="F27" s="17">
        <f>'4 pr._savarankiškos f-jos'!G50+'4 pr._savarankiškos f-jos'!G113+'5 pr._valstybinės f-jos'!G56+'5 pr._valstybinės f-jos'!G102+'7 pr._kita dotacija'!G42+'9 pr._įstaigų pajamos'!G37</f>
        <v>0</v>
      </c>
      <c r="G27" s="11">
        <f t="shared" si="3"/>
        <v>0.8</v>
      </c>
      <c r="H27" s="11">
        <f>'4 pr._savarankiškos f-jos'!I50+'4 pr._savarankiškos f-jos'!I113+'5 pr._valstybinės f-jos'!I56+'5 pr._valstybinės f-jos'!I102+'7 pr._kita dotacija'!I42+'9 pr._įstaigų pajamos'!I37+'9 pr._įstaigų pajamos'!I25</f>
        <v>0.8</v>
      </c>
      <c r="I27" s="11">
        <f>'4 pr._savarankiškos f-jos'!J50+'4 pr._savarankiškos f-jos'!J113+'5 pr._valstybinės f-jos'!J56+'5 pr._valstybinės f-jos'!J102+'7 pr._kita dotacija'!J42+'9 pr._įstaigų pajamos'!J37+'9 pr._įstaigų pajamos'!J25</f>
        <v>0.60000000000000009</v>
      </c>
      <c r="J27" s="11">
        <f>'4 pr._savarankiškos f-jos'!K50+'4 pr._savarankiškos f-jos'!K113+'5 pr._valstybinės f-jos'!K56+'5 pr._valstybinės f-jos'!K102+'7 pr._kita dotacija'!K42+'9 pr._įstaigų pajamos'!K37+'9 pr._įstaigų pajamos'!K25</f>
        <v>0</v>
      </c>
      <c r="K27" s="95">
        <f t="shared" si="4"/>
        <v>107.89999999999998</v>
      </c>
      <c r="L27" s="95">
        <f>'4 pr._savarankiškos f-jos'!M50+'4 pr._savarankiškos f-jos'!M113+'5 pr._valstybinės f-jos'!M56+'5 pr._valstybinės f-jos'!M102+'7 pr._kita dotacija'!M42+'9 pr._įstaigų pajamos'!M37+'9 pr._įstaigų pajamos'!M25</f>
        <v>107.89999999999998</v>
      </c>
      <c r="M27" s="95">
        <f>'4 pr._savarankiškos f-jos'!N50+'4 pr._savarankiškos f-jos'!N113+'5 pr._valstybinės f-jos'!N56+'5 pr._valstybinės f-jos'!N102+'7 pr._kita dotacija'!N42+'9 pr._įstaigų pajamos'!N37+'9 pr._įstaigų pajamos'!N25</f>
        <v>62.5</v>
      </c>
      <c r="N27" s="95">
        <f>'4 pr._savarankiškos f-jos'!O50+'4 pr._savarankiškos f-jos'!O113+'5 pr._valstybinės f-jos'!O56+'5 pr._valstybinės f-jos'!O102+'7 pr._kita dotacija'!O42+'9 pr._įstaigų pajamos'!O37+'9 pr._įstaigų pajamos'!O25</f>
        <v>0</v>
      </c>
    </row>
    <row r="28" spans="1:14" ht="15" customHeight="1" x14ac:dyDescent="0.25">
      <c r="A28" s="6" t="s">
        <v>78</v>
      </c>
      <c r="B28" s="13" t="s">
        <v>14</v>
      </c>
      <c r="C28" s="17">
        <f t="shared" si="2"/>
        <v>123.5</v>
      </c>
      <c r="D28" s="17">
        <f>'4 pr._savarankiškos f-jos'!E55+'4 pr._savarankiškos f-jos'!E117+'5 pr._valstybinės f-jos'!E60+'5 pr._valstybinės f-jos'!E104+'7 pr._kita dotacija'!E46+'9 pr._įstaigų pajamos'!E26+'9 pr._įstaigų pajamos'!E38</f>
        <v>123.5</v>
      </c>
      <c r="E28" s="17">
        <f>'4 pr._savarankiškos f-jos'!F55+'4 pr._savarankiškos f-jos'!F117+'5 pr._valstybinės f-jos'!F60+'5 pr._valstybinės f-jos'!F104+'7 pr._kita dotacija'!F46+'9 pr._įstaigų pajamos'!F26+'9 pr._įstaigų pajamos'!F38</f>
        <v>65.300000000000011</v>
      </c>
      <c r="F28" s="17">
        <f>'4 pr._savarankiškos f-jos'!G55+'4 pr._savarankiškos f-jos'!G117+'5 pr._valstybinės f-jos'!G60+'5 pr._valstybinės f-jos'!G104+'7 pr._kita dotacija'!G46+'9 pr._įstaigų pajamos'!G26+'9 pr._įstaigų pajamos'!G38</f>
        <v>0</v>
      </c>
      <c r="G28" s="11">
        <f t="shared" si="3"/>
        <v>1.7000000000000002</v>
      </c>
      <c r="H28" s="11">
        <f>'4 pr._savarankiškos f-jos'!I55+'4 pr._savarankiškos f-jos'!I117+'5 pr._valstybinės f-jos'!I60+'5 pr._valstybinės f-jos'!I104+'7 pr._kita dotacija'!I46+'9 pr._įstaigų pajamos'!I26+'9 pr._įstaigų pajamos'!I38</f>
        <v>1.7000000000000002</v>
      </c>
      <c r="I28" s="11">
        <f>'4 pr._savarankiškos f-jos'!J55+'4 pr._savarankiškos f-jos'!J117+'5 pr._valstybinės f-jos'!J60+'5 pr._valstybinės f-jos'!J104+'7 pr._kita dotacija'!J46+'9 pr._įstaigų pajamos'!J26+'9 pr._įstaigų pajamos'!J38</f>
        <v>1.3</v>
      </c>
      <c r="J28" s="11">
        <f>'4 pr._savarankiškos f-jos'!K55+'4 pr._savarankiškos f-jos'!K117+'5 pr._valstybinės f-jos'!K60+'5 pr._valstybinės f-jos'!K104+'7 pr._kita dotacija'!K46+'9 pr._įstaigų pajamos'!K26+'9 pr._įstaigų pajamos'!K38</f>
        <v>0</v>
      </c>
      <c r="K28" s="95">
        <f t="shared" si="4"/>
        <v>125.2</v>
      </c>
      <c r="L28" s="95">
        <f>'4 pr._savarankiškos f-jos'!M55+'4 pr._savarankiškos f-jos'!M117+'5 pr._valstybinės f-jos'!M60+'5 pr._valstybinės f-jos'!M104+'7 pr._kita dotacija'!M46+'9 pr._įstaigų pajamos'!M26+'9 pr._įstaigų pajamos'!M38</f>
        <v>125.2</v>
      </c>
      <c r="M28" s="95">
        <f>'4 pr._savarankiškos f-jos'!N55+'4 pr._savarankiškos f-jos'!N117+'5 pr._valstybinės f-jos'!N60+'5 pr._valstybinės f-jos'!N104+'7 pr._kita dotacija'!N46+'9 pr._įstaigų pajamos'!N26+'9 pr._įstaigų pajamos'!N38</f>
        <v>66.600000000000009</v>
      </c>
      <c r="N28" s="95">
        <f>'4 pr._savarankiškos f-jos'!O55+'4 pr._savarankiškos f-jos'!O117+'5 pr._valstybinės f-jos'!O60+'5 pr._valstybinės f-jos'!O104+'7 pr._kita dotacija'!O46+'9 pr._įstaigų pajamos'!O26+'9 pr._įstaigų pajamos'!O38</f>
        <v>0</v>
      </c>
    </row>
    <row r="29" spans="1:14" ht="15" customHeight="1" x14ac:dyDescent="0.25">
      <c r="A29" s="14" t="s">
        <v>79</v>
      </c>
      <c r="B29" s="13" t="s">
        <v>15</v>
      </c>
      <c r="C29" s="17">
        <f t="shared" si="2"/>
        <v>152.10000000000002</v>
      </c>
      <c r="D29" s="17">
        <f>'4 pr._savarankiškos f-jos'!E60+'4 pr._savarankiškos f-jos'!E121++'4 pr._savarankiškos f-jos'!E198+'5 pr._valstybinės f-jos'!E64+'5 pr._valstybinės f-jos'!E106+'7 pr._kita dotacija'!E50+'7 pr._kita dotacija'!E197+'9 pr._įstaigų pajamos'!E27+'9 pr._įstaigų pajamos'!E39+'9 pr._įstaigų pajamos'!E86</f>
        <v>152.10000000000002</v>
      </c>
      <c r="E29" s="17">
        <f>'4 pr._savarankiškos f-jos'!F60+'4 pr._savarankiškos f-jos'!F121++'4 pr._savarankiškos f-jos'!F198+'5 pr._valstybinės f-jos'!F64+'5 pr._valstybinės f-jos'!F106+'7 pr._kita dotacija'!F50+'7 pr._kita dotacija'!F197+'9 pr._įstaigų pajamos'!F27+'9 pr._įstaigų pajamos'!F39+'9 pr._įstaigų pajamos'!F86</f>
        <v>90.8</v>
      </c>
      <c r="F29" s="17">
        <f>'4 pr._savarankiškos f-jos'!G60+'4 pr._savarankiškos f-jos'!G121++'4 pr._savarankiškos f-jos'!G198+'5 pr._valstybinės f-jos'!G64+'5 pr._valstybinės f-jos'!G106+'7 pr._kita dotacija'!G50+'7 pr._kita dotacija'!G197+'9 pr._įstaigų pajamos'!G27+'9 pr._įstaigų pajamos'!G39+'9 pr._įstaigų pajamos'!G86</f>
        <v>0</v>
      </c>
      <c r="G29" s="11">
        <f t="shared" si="3"/>
        <v>2.1999999999999997</v>
      </c>
      <c r="H29" s="11">
        <f>'4 pr._savarankiškos f-jos'!I60+'4 pr._savarankiškos f-jos'!I121++'4 pr._savarankiškos f-jos'!I198+'5 pr._valstybinės f-jos'!I64+'5 pr._valstybinės f-jos'!I106+'7 pr._kita dotacija'!I50+'7 pr._kita dotacija'!I197+'9 pr._įstaigų pajamos'!I27+'9 pr._įstaigų pajamos'!I39+'9 pr._įstaigų pajamos'!I86</f>
        <v>2.1999999999999997</v>
      </c>
      <c r="I29" s="11">
        <f>'4 pr._savarankiškos f-jos'!J60+'4 pr._savarankiškos f-jos'!J121++'4 pr._savarankiškos f-jos'!J198+'5 pr._valstybinės f-jos'!J64+'5 pr._valstybinės f-jos'!J106+'7 pr._kita dotacija'!J50+'7 pr._kita dotacija'!J197+'9 pr._įstaigų pajamos'!J27+'9 pr._įstaigų pajamos'!J39+'9 pr._įstaigų pajamos'!J86</f>
        <v>1.5</v>
      </c>
      <c r="J29" s="11">
        <f>'4 pr._savarankiškos f-jos'!K60+'4 pr._savarankiškos f-jos'!K121++'4 pr._savarankiškos f-jos'!K198+'5 pr._valstybinės f-jos'!K64+'5 pr._valstybinės f-jos'!K106+'7 pr._kita dotacija'!K50+'7 pr._kita dotacija'!K197+'9 pr._įstaigų pajamos'!K27+'9 pr._įstaigų pajamos'!K39+'9 pr._įstaigų pajamos'!K86</f>
        <v>0</v>
      </c>
      <c r="K29" s="95">
        <f t="shared" si="4"/>
        <v>154.30000000000004</v>
      </c>
      <c r="L29" s="95">
        <f>'4 pr._savarankiškos f-jos'!M60+'4 pr._savarankiškos f-jos'!M121++'4 pr._savarankiškos f-jos'!M198+'5 pr._valstybinės f-jos'!M64+'5 pr._valstybinės f-jos'!M106+'7 pr._kita dotacija'!M50+'7 pr._kita dotacija'!M197+'9 pr._įstaigų pajamos'!M27+'9 pr._įstaigų pajamos'!M39+'9 pr._įstaigų pajamos'!M86</f>
        <v>154.30000000000004</v>
      </c>
      <c r="M29" s="95">
        <f>'4 pr._savarankiškos f-jos'!N60+'4 pr._savarankiškos f-jos'!N121++'4 pr._savarankiškos f-jos'!N198+'5 pr._valstybinės f-jos'!N64+'5 pr._valstybinės f-jos'!N106+'7 pr._kita dotacija'!N50+'7 pr._kita dotacija'!N197+'9 pr._įstaigų pajamos'!N27+'9 pr._įstaigų pajamos'!N39+'9 pr._įstaigų pajamos'!N86</f>
        <v>92.3</v>
      </c>
      <c r="N29" s="95">
        <f>'4 pr._savarankiškos f-jos'!O60+'4 pr._savarankiškos f-jos'!O121++'4 pr._savarankiškos f-jos'!O198+'5 pr._valstybinės f-jos'!O64+'5 pr._valstybinės f-jos'!O106+'7 pr._kita dotacija'!O50+'7 pr._kita dotacija'!O197+'9 pr._įstaigų pajamos'!O27+'9 pr._įstaigų pajamos'!O39+'9 pr._įstaigų pajamos'!O86</f>
        <v>0</v>
      </c>
    </row>
    <row r="30" spans="1:14" ht="15" customHeight="1" x14ac:dyDescent="0.25">
      <c r="A30" s="20" t="s">
        <v>80</v>
      </c>
      <c r="B30" s="18" t="s">
        <v>16</v>
      </c>
      <c r="C30" s="17">
        <f t="shared" si="2"/>
        <v>258</v>
      </c>
      <c r="D30" s="17">
        <f>'4 pr._savarankiškos f-jos'!E65+'4 pr._savarankiškos f-jos'!E125+'5 pr._valstybinės f-jos'!E68+'5 pr._valstybinės f-jos'!E108+'7 pr._kita dotacija'!E54+'9 pr._įstaigų pajamos'!E28+'9 pr._įstaigų pajamos'!E40</f>
        <v>258</v>
      </c>
      <c r="E30" s="17">
        <f>'4 pr._savarankiškos f-jos'!F65+'4 pr._savarankiškos f-jos'!F125+'5 pr._valstybinės f-jos'!F68+'5 pr._valstybinės f-jos'!F108+'7 pr._kita dotacija'!F54+'9 pr._įstaigų pajamos'!F28+'9 pr._įstaigų pajamos'!F40</f>
        <v>145.30000000000001</v>
      </c>
      <c r="F30" s="17">
        <f>'4 pr._savarankiškos f-jos'!G65+'4 pr._savarankiškos f-jos'!G125+'5 pr._valstybinės f-jos'!G68+'5 pr._valstybinės f-jos'!G108+'7 pr._kita dotacija'!G54+'9 pr._įstaigų pajamos'!G28+'9 pr._įstaigų pajamos'!G40</f>
        <v>0</v>
      </c>
      <c r="G30" s="11">
        <f t="shared" si="3"/>
        <v>10.199999999999999</v>
      </c>
      <c r="H30" s="11">
        <f>'4 pr._savarankiškos f-jos'!I65+'4 pr._savarankiškos f-jos'!I125+'5 pr._valstybinės f-jos'!I68+'5 pr._valstybinės f-jos'!I108+'7 pr._kita dotacija'!I54+'9 pr._įstaigų pajamos'!I28+'9 pr._įstaigų pajamos'!I40</f>
        <v>4.4000000000000004</v>
      </c>
      <c r="I30" s="11">
        <f>'4 pr._savarankiškos f-jos'!J65+'4 pr._savarankiškos f-jos'!J125+'5 pr._valstybinės f-jos'!J68+'5 pr._valstybinės f-jos'!J108+'7 pr._kita dotacija'!J54+'9 pr._įstaigų pajamos'!J28+'9 pr._įstaigų pajamos'!J40</f>
        <v>3.3000000000000003</v>
      </c>
      <c r="J30" s="11">
        <f>'4 pr._savarankiškos f-jos'!K65+'4 pr._savarankiškos f-jos'!K125+'5 pr._valstybinės f-jos'!K68+'5 pr._valstybinės f-jos'!K108+'7 pr._kita dotacija'!K54+'9 pr._įstaigų pajamos'!K28+'9 pr._įstaigų pajamos'!K40</f>
        <v>5.8</v>
      </c>
      <c r="K30" s="95">
        <f t="shared" si="4"/>
        <v>268.2</v>
      </c>
      <c r="L30" s="95">
        <f>'4 pr._savarankiškos f-jos'!M65+'4 pr._savarankiškos f-jos'!M125+'5 pr._valstybinės f-jos'!M68+'5 pr._valstybinės f-jos'!M108+'7 pr._kita dotacija'!M54+'9 pr._įstaigų pajamos'!M28+'9 pr._įstaigų pajamos'!M40</f>
        <v>262.39999999999998</v>
      </c>
      <c r="M30" s="95">
        <f>'4 pr._savarankiškos f-jos'!N65+'4 pr._savarankiškos f-jos'!N125+'5 pr._valstybinės f-jos'!N68+'5 pr._valstybinės f-jos'!N108+'7 pr._kita dotacija'!N54+'9 pr._įstaigų pajamos'!N28+'9 pr._įstaigų pajamos'!N40</f>
        <v>148.60000000000002</v>
      </c>
      <c r="N30" s="95">
        <f>'4 pr._savarankiškos f-jos'!O65+'4 pr._savarankiškos f-jos'!O125+'5 pr._valstybinės f-jos'!O68+'5 pr._valstybinės f-jos'!O108+'7 pr._kita dotacija'!O54+'9 pr._įstaigų pajamos'!O28+'9 pr._įstaigų pajamos'!O40</f>
        <v>5.8</v>
      </c>
    </row>
    <row r="31" spans="1:14" ht="15" customHeight="1" x14ac:dyDescent="0.25">
      <c r="A31" s="6" t="s">
        <v>81</v>
      </c>
      <c r="B31" s="18" t="s">
        <v>17</v>
      </c>
      <c r="C31" s="17">
        <f t="shared" si="2"/>
        <v>127.10000000000001</v>
      </c>
      <c r="D31" s="17">
        <f>'4 pr._savarankiškos f-jos'!E71+'4 pr._savarankiškos f-jos'!E129+'5 pr._valstybinės f-jos'!E72+'5 pr._valstybinės f-jos'!E110+'7 pr._kita dotacija'!E58+'9 pr._įstaigų pajamos'!E29+'9 pr._įstaigų pajamos'!E41</f>
        <v>117.10000000000001</v>
      </c>
      <c r="E31" s="17">
        <f>'4 pr._savarankiškos f-jos'!F71+'4 pr._savarankiškos f-jos'!F129+'5 pr._valstybinės f-jos'!F72+'5 pr._valstybinės f-jos'!F110+'7 pr._kita dotacija'!F58+'9 pr._įstaigų pajamos'!F29+'9 pr._įstaigų pajamos'!F41</f>
        <v>68.100000000000009</v>
      </c>
      <c r="F31" s="17">
        <f>'4 pr._savarankiškos f-jos'!G71+'4 pr._savarankiškos f-jos'!G129+'5 pr._valstybinės f-jos'!G72+'5 pr._valstybinės f-jos'!G110+'7 pr._kita dotacija'!G58+'9 pr._įstaigų pajamos'!G29+'9 pr._įstaigų pajamos'!G41</f>
        <v>10</v>
      </c>
      <c r="G31" s="11">
        <f t="shared" si="3"/>
        <v>1.6</v>
      </c>
      <c r="H31" s="11">
        <f>'4 pr._savarankiškos f-jos'!I71+'4 pr._savarankiškos f-jos'!I129+'5 pr._valstybinės f-jos'!I72+'5 pr._valstybinės f-jos'!I110+'7 pr._kita dotacija'!I58+'9 pr._įstaigų pajamos'!I29+'9 pr._įstaigų pajamos'!I41</f>
        <v>1.6</v>
      </c>
      <c r="I31" s="11">
        <f>'4 pr._savarankiškos f-jos'!J71+'4 pr._savarankiškos f-jos'!J129+'5 pr._valstybinės f-jos'!J72+'5 pr._valstybinės f-jos'!J110+'7 pr._kita dotacija'!J58+'9 pr._įstaigų pajamos'!J29+'9 pr._įstaigų pajamos'!J41</f>
        <v>1.2</v>
      </c>
      <c r="J31" s="11">
        <f>'4 pr._savarankiškos f-jos'!K71+'4 pr._savarankiškos f-jos'!K129+'5 pr._valstybinės f-jos'!K72+'5 pr._valstybinės f-jos'!K110+'7 pr._kita dotacija'!K58+'9 pr._įstaigų pajamos'!K29+'9 pr._įstaigų pajamos'!K41</f>
        <v>0</v>
      </c>
      <c r="K31" s="95">
        <f t="shared" si="4"/>
        <v>128.69999999999999</v>
      </c>
      <c r="L31" s="95">
        <f>'4 pr._savarankiškos f-jos'!M71+'4 pr._savarankiškos f-jos'!M129+'5 pr._valstybinės f-jos'!M72+'5 pr._valstybinės f-jos'!M110+'7 pr._kita dotacija'!M58+'9 pr._įstaigų pajamos'!M29+'9 pr._įstaigų pajamos'!M41</f>
        <v>118.7</v>
      </c>
      <c r="M31" s="95">
        <f>'4 pr._savarankiškos f-jos'!N71+'4 pr._savarankiškos f-jos'!N129+'5 pr._valstybinės f-jos'!N72+'5 pr._valstybinės f-jos'!N110+'7 pr._kita dotacija'!N58+'9 pr._įstaigų pajamos'!N29+'9 pr._įstaigų pajamos'!N41</f>
        <v>69.300000000000011</v>
      </c>
      <c r="N31" s="95">
        <f>'4 pr._savarankiškos f-jos'!O71+'4 pr._savarankiškos f-jos'!O129+'5 pr._valstybinės f-jos'!O72+'5 pr._valstybinės f-jos'!O110+'7 pr._kita dotacija'!O58+'9 pr._įstaigų pajamos'!O29+'9 pr._įstaigų pajamos'!O41</f>
        <v>10</v>
      </c>
    </row>
    <row r="32" spans="1:14" ht="15" customHeight="1" x14ac:dyDescent="0.25">
      <c r="A32" s="6" t="s">
        <v>82</v>
      </c>
      <c r="B32" s="18" t="s">
        <v>18</v>
      </c>
      <c r="C32" s="17">
        <f t="shared" si="2"/>
        <v>88.5</v>
      </c>
      <c r="D32" s="17">
        <f>'4 pr._savarankiškos f-jos'!E76+'4 pr._savarankiškos f-jos'!E133+'5 pr._valstybinės f-jos'!E76+'5 pr._valstybinės f-jos'!E112+'7 pr._kita dotacija'!E62+'9 pr._įstaigų pajamos'!E30+'9 pr._įstaigų pajamos'!E42+'11 pr._apyvartinės lėšos'!E16</f>
        <v>88.5</v>
      </c>
      <c r="E32" s="17">
        <f>'4 pr._savarankiškos f-jos'!F76+'4 pr._savarankiškos f-jos'!F133+'5 pr._valstybinės f-jos'!F76+'5 pr._valstybinės f-jos'!F112+'7 pr._kita dotacija'!F62+'9 pr._įstaigų pajamos'!F30+'9 pr._įstaigų pajamos'!F42+'11 pr._apyvartinės lėšos'!F16</f>
        <v>53.4</v>
      </c>
      <c r="F32" s="17">
        <f>'4 pr._savarankiškos f-jos'!G76+'4 pr._savarankiškos f-jos'!G133+'5 pr._valstybinės f-jos'!G76+'5 pr._valstybinės f-jos'!G112+'7 pr._kita dotacija'!G62+'9 pr._įstaigų pajamos'!G30+'9 pr._įstaigų pajamos'!G42+'11 pr._apyvartinės lėšos'!G16</f>
        <v>0</v>
      </c>
      <c r="G32" s="11">
        <f t="shared" si="3"/>
        <v>1.1000000000000001</v>
      </c>
      <c r="H32" s="11">
        <f>'4 pr._savarankiškos f-jos'!I76+'4 pr._savarankiškos f-jos'!I133+'5 pr._valstybinės f-jos'!I76+'5 pr._valstybinės f-jos'!I112+'7 pr._kita dotacija'!I62+'9 pr._įstaigų pajamos'!I30+'9 pr._įstaigų pajamos'!I42+'11 pr._apyvartinės lėšos'!I16</f>
        <v>1.1000000000000001</v>
      </c>
      <c r="I32" s="11">
        <f>'4 pr._savarankiškos f-jos'!J76+'4 pr._savarankiškos f-jos'!J133+'5 pr._valstybinės f-jos'!J76+'5 pr._valstybinės f-jos'!J112+'7 pr._kita dotacija'!J62+'9 pr._įstaigų pajamos'!J30+'9 pr._įstaigų pajamos'!J42+'11 pr._apyvartinės lėšos'!J16</f>
        <v>0.89999999999999991</v>
      </c>
      <c r="J32" s="11">
        <f>'4 pr._savarankiškos f-jos'!K76+'4 pr._savarankiškos f-jos'!K133+'5 pr._valstybinės f-jos'!K76+'5 pr._valstybinės f-jos'!K112+'7 pr._kita dotacija'!K62+'9 pr._įstaigų pajamos'!K30+'9 pr._įstaigų pajamos'!K42+'11 pr._apyvartinės lėšos'!K16</f>
        <v>0</v>
      </c>
      <c r="K32" s="95">
        <f t="shared" si="4"/>
        <v>89.6</v>
      </c>
      <c r="L32" s="95">
        <f>'4 pr._savarankiškos f-jos'!M76+'4 pr._savarankiškos f-jos'!M133+'5 pr._valstybinės f-jos'!M76+'5 pr._valstybinės f-jos'!M112+'7 pr._kita dotacija'!M62+'9 pr._įstaigų pajamos'!M30+'9 pr._įstaigų pajamos'!M42+'11 pr._apyvartinės lėšos'!M16</f>
        <v>89.6</v>
      </c>
      <c r="M32" s="95">
        <f>'4 pr._savarankiškos f-jos'!N76+'4 pr._savarankiškos f-jos'!N133+'5 pr._valstybinės f-jos'!N76+'5 pr._valstybinės f-jos'!N112+'7 pr._kita dotacija'!N62+'9 pr._įstaigų pajamos'!N30+'9 pr._įstaigų pajamos'!N42+'11 pr._apyvartinės lėšos'!N16</f>
        <v>54.3</v>
      </c>
      <c r="N32" s="95">
        <f>'4 pr._savarankiškos f-jos'!O76+'4 pr._savarankiškos f-jos'!O133+'5 pr._valstybinės f-jos'!O76+'5 pr._valstybinės f-jos'!O112+'7 pr._kita dotacija'!O62+'9 pr._įstaigų pajamos'!O30+'9 pr._įstaigų pajamos'!O42+'11 pr._apyvartinės lėšos'!O16</f>
        <v>0</v>
      </c>
    </row>
    <row r="33" spans="1:14" ht="15" customHeight="1" x14ac:dyDescent="0.25">
      <c r="A33" s="6" t="s">
        <v>83</v>
      </c>
      <c r="B33" s="18" t="s">
        <v>19</v>
      </c>
      <c r="C33" s="17">
        <f t="shared" si="2"/>
        <v>762.1</v>
      </c>
      <c r="D33" s="17">
        <f>'4 pr._savarankiškos f-jos'!E81+'4 pr._savarankiškos f-jos'!E137+'5 pr._valstybinės f-jos'!E80+'5 pr._valstybinės f-jos'!E114+'7 pr._kita dotacija'!E66+'9 pr._įstaigų pajamos'!E43</f>
        <v>747.5</v>
      </c>
      <c r="E33" s="17">
        <f>'4 pr._savarankiškos f-jos'!F81+'4 pr._savarankiškos f-jos'!F137+'5 pr._valstybinės f-jos'!F80+'5 pr._valstybinės f-jos'!F114+'7 pr._kita dotacija'!F66+'9 pr._įstaigų pajamos'!F43</f>
        <v>142.6</v>
      </c>
      <c r="F33" s="17">
        <f>'4 pr._savarankiškos f-jos'!G81+'4 pr._savarankiškos f-jos'!G137+'5 pr._valstybinės f-jos'!G80+'5 pr._valstybinės f-jos'!G114+'7 pr._kita dotacija'!G66+'9 pr._įstaigų pajamos'!G43</f>
        <v>14.6</v>
      </c>
      <c r="G33" s="11">
        <f t="shared" si="3"/>
        <v>11.6</v>
      </c>
      <c r="H33" s="11">
        <f>'4 pr._savarankiškos f-jos'!I81+'4 pr._savarankiškos f-jos'!I137+'5 pr._valstybinės f-jos'!I80+'5 pr._valstybinės f-jos'!I114+'7 pr._kita dotacija'!I66+'9 pr._įstaigų pajamos'!I43</f>
        <v>11.6</v>
      </c>
      <c r="I33" s="11">
        <f>'4 pr._savarankiškos f-jos'!J81+'4 pr._savarankiškos f-jos'!J137+'5 pr._valstybinės f-jos'!J80+'5 pr._valstybinės f-jos'!J114+'7 pr._kita dotacija'!J66+'9 pr._įstaigų pajamos'!J43</f>
        <v>1.2</v>
      </c>
      <c r="J33" s="11">
        <f>'4 pr._savarankiškos f-jos'!K81+'4 pr._savarankiškos f-jos'!K137+'5 pr._valstybinės f-jos'!K80+'5 pr._valstybinės f-jos'!K114+'7 pr._kita dotacija'!K66+'9 pr._įstaigų pajamos'!K43</f>
        <v>0</v>
      </c>
      <c r="K33" s="95">
        <f t="shared" si="4"/>
        <v>773.7</v>
      </c>
      <c r="L33" s="95">
        <f>'4 pr._savarankiškos f-jos'!M81+'4 pr._savarankiškos f-jos'!M137+'5 pr._valstybinės f-jos'!M80+'5 pr._valstybinės f-jos'!M114+'7 pr._kita dotacija'!M66+'9 pr._įstaigų pajamos'!M43</f>
        <v>759.1</v>
      </c>
      <c r="M33" s="95">
        <f>'4 pr._savarankiškos f-jos'!N81+'4 pr._savarankiškos f-jos'!N137+'5 pr._valstybinės f-jos'!N80+'5 pr._valstybinės f-jos'!N114+'7 pr._kita dotacija'!N66+'9 pr._įstaigų pajamos'!N43</f>
        <v>143.79999999999998</v>
      </c>
      <c r="N33" s="95">
        <f>'4 pr._savarankiškos f-jos'!O81+'4 pr._savarankiškos f-jos'!O137+'5 pr._valstybinės f-jos'!O80+'5 pr._valstybinės f-jos'!O114+'7 pr._kita dotacija'!O66+'9 pr._įstaigų pajamos'!O43</f>
        <v>14.6</v>
      </c>
    </row>
    <row r="34" spans="1:14" ht="15" customHeight="1" x14ac:dyDescent="0.25">
      <c r="A34" s="6" t="s">
        <v>84</v>
      </c>
      <c r="B34" s="18" t="s">
        <v>26</v>
      </c>
      <c r="C34" s="17">
        <f>D34+F34</f>
        <v>1287.0999999999999</v>
      </c>
      <c r="D34" s="17">
        <f>'4 pr._savarankiškos f-jos'!E85+'11 pr._apyvartinės lėšos'!E18</f>
        <v>300.10000000000002</v>
      </c>
      <c r="E34" s="17">
        <f>'4 pr._savarankiškos f-jos'!F85+'11 pr._apyvartinės lėšos'!F18</f>
        <v>0</v>
      </c>
      <c r="F34" s="17">
        <f>'4 pr._savarankiškos f-jos'!G85+'11 pr._apyvartinės lėšos'!G18</f>
        <v>987</v>
      </c>
      <c r="G34" s="11">
        <f>H34+J34</f>
        <v>0</v>
      </c>
      <c r="H34" s="11">
        <f>'4 pr._savarankiškos f-jos'!I85+'11 pr._apyvartinės lėšos'!I18</f>
        <v>0</v>
      </c>
      <c r="I34" s="11">
        <f>'4 pr._savarankiškos f-jos'!J85+'11 pr._apyvartinės lėšos'!J18</f>
        <v>0</v>
      </c>
      <c r="J34" s="11">
        <f>'4 pr._savarankiškos f-jos'!K85+'11 pr._apyvartinės lėšos'!K18</f>
        <v>0</v>
      </c>
      <c r="K34" s="95">
        <f>L34+N34</f>
        <v>1287.0999999999999</v>
      </c>
      <c r="L34" s="95">
        <f>'4 pr._savarankiškos f-jos'!M85+'11 pr._apyvartinės lėšos'!M18</f>
        <v>300.10000000000002</v>
      </c>
      <c r="M34" s="95">
        <f>'4 pr._savarankiškos f-jos'!N85+'11 pr._apyvartinės lėšos'!N18</f>
        <v>0</v>
      </c>
      <c r="N34" s="95">
        <f>'4 pr._savarankiškos f-jos'!O85+'11 pr._apyvartinės lėšos'!O18</f>
        <v>987</v>
      </c>
    </row>
    <row r="35" spans="1:14" ht="15" customHeight="1" x14ac:dyDescent="0.25">
      <c r="A35" s="14" t="s">
        <v>85</v>
      </c>
      <c r="B35" s="36" t="s">
        <v>171</v>
      </c>
      <c r="C35" s="17">
        <f>D35+F35</f>
        <v>368.5</v>
      </c>
      <c r="D35" s="17">
        <f>'4 pr._savarankiškos f-jos'!E86+'5 pr._valstybinės f-jos'!E82</f>
        <v>347.5</v>
      </c>
      <c r="E35" s="17">
        <f>'4 pr._savarankiškos f-jos'!F86+'5 pr._valstybinės f-jos'!F82</f>
        <v>228.5</v>
      </c>
      <c r="F35" s="17">
        <f>'4 pr._savarankiškos f-jos'!G86+'5 pr._valstybinės f-jos'!G82</f>
        <v>21</v>
      </c>
      <c r="G35" s="11">
        <f>H35+J35</f>
        <v>13.9</v>
      </c>
      <c r="H35" s="11">
        <f>'4 pr._savarankiškos f-jos'!I86+'5 pr._valstybinės f-jos'!I82</f>
        <v>13.9</v>
      </c>
      <c r="I35" s="11">
        <f>'4 pr._savarankiškos f-jos'!J86+'5 pr._valstybinės f-jos'!J82</f>
        <v>10.6</v>
      </c>
      <c r="J35" s="11">
        <f>'4 pr._savarankiškos f-jos'!K86+'5 pr._valstybinės f-jos'!K82</f>
        <v>0</v>
      </c>
      <c r="K35" s="95">
        <f>L35+N35</f>
        <v>382.4</v>
      </c>
      <c r="L35" s="95">
        <f>'4 pr._savarankiškos f-jos'!M86+'5 pr._valstybinės f-jos'!M82</f>
        <v>361.4</v>
      </c>
      <c r="M35" s="95">
        <f>'4 pr._savarankiškos f-jos'!N86+'5 pr._valstybinės f-jos'!N82</f>
        <v>239.1</v>
      </c>
      <c r="N35" s="95">
        <f>'4 pr._savarankiškos f-jos'!O86+'5 pr._valstybinės f-jos'!O82</f>
        <v>21</v>
      </c>
    </row>
    <row r="36" spans="1:14" ht="15" customHeight="1" x14ac:dyDescent="0.25">
      <c r="A36" s="20" t="s">
        <v>86</v>
      </c>
      <c r="B36" s="30" t="s">
        <v>71</v>
      </c>
      <c r="C36" s="17">
        <f>D36+F36</f>
        <v>178.6</v>
      </c>
      <c r="D36" s="17">
        <f>'4 pr._savarankiškos f-jos'!E145+'5 pr._valstybinės f-jos'!E86+'9 pr._įstaigų pajamos'!E47</f>
        <v>178.6</v>
      </c>
      <c r="E36" s="17">
        <f>'4 pr._savarankiškos f-jos'!F145+'5 pr._valstybinės f-jos'!F86+'9 pr._įstaigų pajamos'!F47</f>
        <v>107.7</v>
      </c>
      <c r="F36" s="17">
        <f>'4 pr._savarankiškos f-jos'!G145+'5 pr._valstybinės f-jos'!G86+'9 pr._įstaigų pajamos'!G47</f>
        <v>0</v>
      </c>
      <c r="G36" s="11">
        <f t="shared" ref="G36" si="5">H36+J36</f>
        <v>0</v>
      </c>
      <c r="H36" s="11">
        <f>'4 pr._savarankiškos f-jos'!I145+'5 pr._valstybinės f-jos'!I86+'9 pr._įstaigų pajamos'!I47</f>
        <v>0</v>
      </c>
      <c r="I36" s="11">
        <f>'4 pr._savarankiškos f-jos'!J145+'5 pr._valstybinės f-jos'!J86+'9 pr._įstaigų pajamos'!J47</f>
        <v>0</v>
      </c>
      <c r="J36" s="11">
        <f>'4 pr._savarankiškos f-jos'!K145+'5 pr._valstybinės f-jos'!K86+'9 pr._įstaigų pajamos'!K47</f>
        <v>0</v>
      </c>
      <c r="K36" s="95">
        <f t="shared" ref="K36" si="6">L36+N36</f>
        <v>178.6</v>
      </c>
      <c r="L36" s="95">
        <f>'4 pr._savarankiškos f-jos'!M145+'5 pr._valstybinės f-jos'!M86+'9 pr._įstaigų pajamos'!M47</f>
        <v>178.6</v>
      </c>
      <c r="M36" s="95">
        <f>'4 pr._savarankiškos f-jos'!N145+'5 pr._valstybinės f-jos'!N86+'9 pr._įstaigų pajamos'!N47</f>
        <v>107.7</v>
      </c>
      <c r="N36" s="95">
        <f>'4 pr._savarankiškos f-jos'!O145+'5 pr._valstybinės f-jos'!O86+'9 pr._įstaigų pajamos'!O47</f>
        <v>0</v>
      </c>
    </row>
    <row r="37" spans="1:14" ht="15" customHeight="1" x14ac:dyDescent="0.25">
      <c r="A37" s="6" t="s">
        <v>87</v>
      </c>
      <c r="B37" s="93" t="s">
        <v>55</v>
      </c>
      <c r="C37" s="17">
        <f>D37+F37</f>
        <v>572.20000000000005</v>
      </c>
      <c r="D37" s="17">
        <f>'4 pr._savarankiškos f-jos'!E151+'6 pr._mokinio krepšelis'!E19+'7 pr._kita dotacija'!E88</f>
        <v>572.20000000000005</v>
      </c>
      <c r="E37" s="17">
        <f>'4 pr._savarankiškos f-jos'!F151+'6 pr._mokinio krepšelis'!F19+'7 pr._kita dotacija'!F88</f>
        <v>409.59999999999997</v>
      </c>
      <c r="F37" s="17">
        <f>'4 pr._savarankiškos f-jos'!G151+'6 pr._mokinio krepšelis'!G19+'7 pr._kita dotacija'!G88</f>
        <v>0</v>
      </c>
      <c r="G37" s="11">
        <f>H37+J37</f>
        <v>5.1999999999999993</v>
      </c>
      <c r="H37" s="11">
        <f>'4 pr._savarankiškos f-jos'!I151+'6 pr._mokinio krepšelis'!I19+'7 pr._kita dotacija'!I88+'9 pr._įstaigų pajamos'!I50</f>
        <v>5.1999999999999993</v>
      </c>
      <c r="I37" s="11">
        <f>'4 pr._savarankiškos f-jos'!J151+'6 pr._mokinio krepšelis'!J19+'7 pr._kita dotacija'!J88+'9 pr._įstaigų pajamos'!J50</f>
        <v>4</v>
      </c>
      <c r="J37" s="11">
        <f>'4 pr._savarankiškos f-jos'!K151+'6 pr._mokinio krepšelis'!K19+'7 pr._kita dotacija'!K88+'9 pr._įstaigų pajamos'!K50</f>
        <v>0</v>
      </c>
      <c r="K37" s="95">
        <f>L37+N37</f>
        <v>577.5</v>
      </c>
      <c r="L37" s="95">
        <f>'4 pr._savarankiškos f-jos'!M151+'6 pr._mokinio krepšelis'!M19+'7 pr._kita dotacija'!M88+'9 pr._įstaigų pajamos'!M50</f>
        <v>577.5</v>
      </c>
      <c r="M37" s="95">
        <f>'4 pr._savarankiškos f-jos'!N151+'6 pr._mokinio krepšelis'!N19+'7 pr._kita dotacija'!N88+'9 pr._įstaigų pajamos'!N50</f>
        <v>413.59999999999997</v>
      </c>
      <c r="N37" s="95">
        <f>'4 pr._savarankiškos f-jos'!O151+'6 pr._mokinio krepšelis'!O19+'7 pr._kita dotacija'!O88+'9 pr._įstaigų pajamos'!O50</f>
        <v>0</v>
      </c>
    </row>
    <row r="38" spans="1:14" ht="15" customHeight="1" x14ac:dyDescent="0.25">
      <c r="A38" s="6" t="s">
        <v>88</v>
      </c>
      <c r="B38" s="30" t="s">
        <v>33</v>
      </c>
      <c r="C38" s="17">
        <f t="shared" ref="C38:C72" si="7">D38+F38</f>
        <v>580.6</v>
      </c>
      <c r="D38" s="17">
        <f>'4 pr._savarankiškos f-jos'!E152+'6 pr._mokinio krepšelis'!E20+'7 pr._kita dotacija'!E91</f>
        <v>580.6</v>
      </c>
      <c r="E38" s="17">
        <f>'4 pr._savarankiškos f-jos'!F152+'6 pr._mokinio krepšelis'!F20+'7 pr._kita dotacija'!F91</f>
        <v>409.4</v>
      </c>
      <c r="F38" s="17">
        <f>'4 pr._savarankiškos f-jos'!G152+'6 pr._mokinio krepšelis'!G20+'7 pr._kita dotacija'!G91</f>
        <v>0</v>
      </c>
      <c r="G38" s="11">
        <f t="shared" ref="G38:G52" si="8">H38+J38</f>
        <v>3</v>
      </c>
      <c r="H38" s="11">
        <f>'4 pr._savarankiškos f-jos'!I152+'6 pr._mokinio krepšelis'!I20+'7 pr._kita dotacija'!I91</f>
        <v>3</v>
      </c>
      <c r="I38" s="11">
        <f>'4 pr._savarankiškos f-jos'!J152+'6 pr._mokinio krepšelis'!J20+'7 pr._kita dotacija'!J91</f>
        <v>2.2999999999999998</v>
      </c>
      <c r="J38" s="11">
        <f>'4 pr._savarankiškos f-jos'!K152+'6 pr._mokinio krepšelis'!K20+'7 pr._kita dotacija'!K91</f>
        <v>0</v>
      </c>
      <c r="K38" s="95">
        <f t="shared" ref="K38:K52" si="9">L38+N38</f>
        <v>583.6</v>
      </c>
      <c r="L38" s="95">
        <f>'4 pr._savarankiškos f-jos'!M152+'6 pr._mokinio krepšelis'!M20+'7 pr._kita dotacija'!M91</f>
        <v>583.6</v>
      </c>
      <c r="M38" s="95">
        <f>'4 pr._savarankiškos f-jos'!N152+'6 pr._mokinio krepšelis'!N20+'7 pr._kita dotacija'!N91</f>
        <v>411.7</v>
      </c>
      <c r="N38" s="95">
        <f>'4 pr._savarankiškos f-jos'!O152+'6 pr._mokinio krepšelis'!O20+'7 pr._kita dotacija'!O91</f>
        <v>0</v>
      </c>
    </row>
    <row r="39" spans="1:14" ht="15" customHeight="1" x14ac:dyDescent="0.25">
      <c r="A39" s="6" t="s">
        <v>89</v>
      </c>
      <c r="B39" s="30" t="s">
        <v>161</v>
      </c>
      <c r="C39" s="17">
        <f t="shared" si="7"/>
        <v>922.50000000000011</v>
      </c>
      <c r="D39" s="17">
        <f>'4 pr._savarankiškos f-jos'!E153+'6 pr._mokinio krepšelis'!E21+'9 pr._įstaigų pajamos'!E51+'7 pr._kita dotacija'!E93</f>
        <v>922.50000000000011</v>
      </c>
      <c r="E39" s="17">
        <f>'4 pr._savarankiškos f-jos'!F153+'6 pr._mokinio krepšelis'!F21+'9 pr._įstaigų pajamos'!F51+'7 pr._kita dotacija'!F93</f>
        <v>636.09999999999991</v>
      </c>
      <c r="F39" s="17">
        <f>'4 pr._savarankiškos f-jos'!G153+'6 pr._mokinio krepšelis'!G21+'9 pr._įstaigų pajamos'!G51+'7 pr._kita dotacija'!G93</f>
        <v>0</v>
      </c>
      <c r="G39" s="11">
        <f t="shared" si="8"/>
        <v>4.3</v>
      </c>
      <c r="H39" s="11">
        <f>'4 pr._savarankiškos f-jos'!I153+'6 pr._mokinio krepšelis'!I21+'9 pr._įstaigų pajamos'!I51+'7 pr._kita dotacija'!I93</f>
        <v>4.3</v>
      </c>
      <c r="I39" s="11">
        <f>'4 pr._savarankiškos f-jos'!J153+'6 pr._mokinio krepšelis'!J21+'9 pr._įstaigų pajamos'!J51+'7 pr._kita dotacija'!J93</f>
        <v>3.3</v>
      </c>
      <c r="J39" s="11">
        <f>'4 pr._savarankiškos f-jos'!K153+'6 pr._mokinio krepšelis'!K21+'9 pr._įstaigų pajamos'!K51+'7 pr._kita dotacija'!K93</f>
        <v>0</v>
      </c>
      <c r="K39" s="95">
        <f t="shared" si="9"/>
        <v>926.80000000000007</v>
      </c>
      <c r="L39" s="95">
        <f>'4 pr._savarankiškos f-jos'!M153+'6 pr._mokinio krepšelis'!M21+'9 pr._įstaigų pajamos'!M51+'7 pr._kita dotacija'!M93</f>
        <v>926.80000000000007</v>
      </c>
      <c r="M39" s="95">
        <f>'4 pr._savarankiškos f-jos'!N153+'6 pr._mokinio krepšelis'!N21+'9 pr._įstaigų pajamos'!N51+'7 pr._kita dotacija'!N93</f>
        <v>639.4</v>
      </c>
      <c r="N39" s="95">
        <f>'4 pr._savarankiškos f-jos'!O153+'6 pr._mokinio krepšelis'!O21+'9 pr._įstaigų pajamos'!O51+'7 pr._kita dotacija'!O93</f>
        <v>0</v>
      </c>
    </row>
    <row r="40" spans="1:14" ht="15" customHeight="1" x14ac:dyDescent="0.25">
      <c r="A40" s="6" t="s">
        <v>90</v>
      </c>
      <c r="B40" s="30" t="s">
        <v>518</v>
      </c>
      <c r="C40" s="17">
        <f t="shared" si="7"/>
        <v>560.59999999999991</v>
      </c>
      <c r="D40" s="17">
        <f>'4 pr._savarankiškos f-jos'!E154+'6 pr._mokinio krepšelis'!E22+'9 pr._įstaigų pajamos'!E52+'7 pr._kita dotacija'!E97</f>
        <v>560.59999999999991</v>
      </c>
      <c r="E40" s="17">
        <f>'4 pr._savarankiškos f-jos'!F154+'6 pr._mokinio krepšelis'!F22+'9 pr._įstaigų pajamos'!F52+'7 pr._kita dotacija'!F97</f>
        <v>390.7</v>
      </c>
      <c r="F40" s="17">
        <f>'4 pr._savarankiškos f-jos'!G154+'6 pr._mokinio krepšelis'!G22+'9 pr._įstaigų pajamos'!G52+'7 pr._kita dotacija'!G97</f>
        <v>0</v>
      </c>
      <c r="G40" s="11">
        <f t="shared" si="8"/>
        <v>4.8999999999999995</v>
      </c>
      <c r="H40" s="11">
        <f>'4 pr._savarankiškos f-jos'!I154+'6 pr._mokinio krepšelis'!I22+'9 pr._įstaigų pajamos'!I52+'7 pr._kita dotacija'!I97</f>
        <v>4.8999999999999995</v>
      </c>
      <c r="I40" s="11">
        <f>'4 pr._savarankiškos f-jos'!J154+'6 pr._mokinio krepšelis'!J22+'9 pr._įstaigų pajamos'!J52+'7 pr._kita dotacija'!J97</f>
        <v>3.7</v>
      </c>
      <c r="J40" s="11">
        <f>'4 pr._savarankiškos f-jos'!K154+'6 pr._mokinio krepšelis'!K22+'9 pr._įstaigų pajamos'!K52+'7 pr._kita dotacija'!K97</f>
        <v>0</v>
      </c>
      <c r="K40" s="95">
        <f t="shared" si="9"/>
        <v>565.49999999999989</v>
      </c>
      <c r="L40" s="95">
        <f>'4 pr._savarankiškos f-jos'!M154+'6 pr._mokinio krepšelis'!M22+'9 pr._įstaigų pajamos'!M52+'7 pr._kita dotacija'!M97</f>
        <v>565.49999999999989</v>
      </c>
      <c r="M40" s="95">
        <f>'4 pr._savarankiškos f-jos'!N154+'6 pr._mokinio krepšelis'!N22+'9 pr._įstaigų pajamos'!N52+'7 pr._kita dotacija'!N97</f>
        <v>394.4</v>
      </c>
      <c r="N40" s="95">
        <f>'4 pr._savarankiškos f-jos'!O154+'6 pr._mokinio krepšelis'!O22+'9 pr._įstaigų pajamos'!O52+'7 pr._kita dotacija'!O97</f>
        <v>0</v>
      </c>
    </row>
    <row r="41" spans="1:14" ht="15" customHeight="1" x14ac:dyDescent="0.25">
      <c r="A41" s="6" t="s">
        <v>91</v>
      </c>
      <c r="B41" s="19" t="s">
        <v>153</v>
      </c>
      <c r="C41" s="17">
        <f t="shared" si="7"/>
        <v>365.7</v>
      </c>
      <c r="D41" s="17">
        <f>'4 pr._savarankiškos f-jos'!E155+'6 pr._mokinio krepšelis'!E23+'9 pr._įstaigų pajamos'!E53+'7 pr._kita dotacija'!E100</f>
        <v>365.7</v>
      </c>
      <c r="E41" s="17">
        <f>'4 pr._savarankiškos f-jos'!F155+'6 pr._mokinio krepšelis'!F23+'9 pr._įstaigų pajamos'!F53+'7 pr._kita dotacija'!F100</f>
        <v>257.60000000000002</v>
      </c>
      <c r="F41" s="17">
        <f>'4 pr._savarankiškos f-jos'!G155+'6 pr._mokinio krepšelis'!G23+'9 pr._įstaigų pajamos'!G53+'7 pr._kita dotacija'!G100</f>
        <v>0</v>
      </c>
      <c r="G41" s="11">
        <f t="shared" si="8"/>
        <v>2.9</v>
      </c>
      <c r="H41" s="11">
        <f>'4 pr._savarankiškos f-jos'!I155+'6 pr._mokinio krepšelis'!I23+'9 pr._įstaigų pajamos'!I53+'7 pr._kita dotacija'!I100</f>
        <v>2.9</v>
      </c>
      <c r="I41" s="11">
        <f>'4 pr._savarankiškos f-jos'!J155+'6 pr._mokinio krepšelis'!J23+'9 pr._įstaigų pajamos'!J53+'7 pr._kita dotacija'!J100</f>
        <v>2.2000000000000002</v>
      </c>
      <c r="J41" s="11">
        <f>'4 pr._savarankiškos f-jos'!K155+'6 pr._mokinio krepšelis'!K23+'9 pr._įstaigų pajamos'!K53+'7 pr._kita dotacija'!K100</f>
        <v>0</v>
      </c>
      <c r="K41" s="95">
        <f t="shared" si="9"/>
        <v>368.59999999999997</v>
      </c>
      <c r="L41" s="95">
        <f>'4 pr._savarankiškos f-jos'!M155+'6 pr._mokinio krepšelis'!M23+'9 pr._įstaigų pajamos'!M53+'7 pr._kita dotacija'!M100</f>
        <v>368.59999999999997</v>
      </c>
      <c r="M41" s="95">
        <f>'4 pr._savarankiškos f-jos'!N155+'6 pr._mokinio krepšelis'!N23+'9 pr._įstaigų pajamos'!N53+'7 pr._kita dotacija'!N100</f>
        <v>259.8</v>
      </c>
      <c r="N41" s="95">
        <f>'4 pr._savarankiškos f-jos'!O155+'6 pr._mokinio krepšelis'!O23+'9 pr._įstaigų pajamos'!O53+'7 pr._kita dotacija'!O100</f>
        <v>0</v>
      </c>
    </row>
    <row r="42" spans="1:14" ht="15" customHeight="1" x14ac:dyDescent="0.25">
      <c r="A42" s="14" t="s">
        <v>92</v>
      </c>
      <c r="B42" s="32" t="s">
        <v>364</v>
      </c>
      <c r="C42" s="17">
        <f t="shared" si="7"/>
        <v>553.5</v>
      </c>
      <c r="D42" s="17">
        <f>'4 pr._savarankiškos f-jos'!E156+'6 pr._mokinio krepšelis'!E24+'9 pr._įstaigų pajamos'!E54+'7 pr._kita dotacija'!E102</f>
        <v>553.5</v>
      </c>
      <c r="E42" s="17">
        <f>'4 pr._savarankiškos f-jos'!F156+'6 pr._mokinio krepšelis'!F24+'9 pr._įstaigų pajamos'!F54+'7 pr._kita dotacija'!F102</f>
        <v>391.2</v>
      </c>
      <c r="F42" s="17">
        <f>'4 pr._savarankiškos f-jos'!G156+'6 pr._mokinio krepšelis'!G24+'9 pr._įstaigų pajamos'!G54+'7 pr._kita dotacija'!G102</f>
        <v>0</v>
      </c>
      <c r="G42" s="11">
        <f t="shared" si="8"/>
        <v>15.6</v>
      </c>
      <c r="H42" s="11">
        <f>'4 pr._savarankiškos f-jos'!I156+'6 pr._mokinio krepšelis'!I24+'9 pr._įstaigų pajamos'!I54+'7 pr._kita dotacija'!I102</f>
        <v>15.6</v>
      </c>
      <c r="I42" s="11">
        <f>'4 pr._savarankiškos f-jos'!J156+'6 pr._mokinio krepšelis'!J24+'9 pr._įstaigų pajamos'!J54+'7 pr._kita dotacija'!J102</f>
        <v>3.9</v>
      </c>
      <c r="J42" s="11">
        <f>'4 pr._savarankiškos f-jos'!K156+'6 pr._mokinio krepšelis'!K24+'9 pr._įstaigų pajamos'!K54+'7 pr._kita dotacija'!K102</f>
        <v>0</v>
      </c>
      <c r="K42" s="95">
        <f t="shared" si="9"/>
        <v>569.1</v>
      </c>
      <c r="L42" s="95">
        <f>'4 pr._savarankiškos f-jos'!M156+'6 pr._mokinio krepšelis'!M24+'9 pr._įstaigų pajamos'!M54+'7 pr._kita dotacija'!M102</f>
        <v>569.1</v>
      </c>
      <c r="M42" s="95">
        <f>'4 pr._savarankiškos f-jos'!N156+'6 pr._mokinio krepšelis'!N24+'9 pr._įstaigų pajamos'!N54+'7 pr._kita dotacija'!N102</f>
        <v>395.09999999999997</v>
      </c>
      <c r="N42" s="95">
        <f>'4 pr._savarankiškos f-jos'!O156+'6 pr._mokinio krepšelis'!O24+'9 pr._įstaigų pajamos'!O54+'7 pr._kita dotacija'!O102</f>
        <v>0</v>
      </c>
    </row>
    <row r="43" spans="1:14" ht="15" customHeight="1" x14ac:dyDescent="0.25">
      <c r="A43" s="6" t="s">
        <v>93</v>
      </c>
      <c r="B43" s="30" t="s">
        <v>519</v>
      </c>
      <c r="C43" s="17">
        <f t="shared" si="7"/>
        <v>721.59999999999991</v>
      </c>
      <c r="D43" s="17">
        <f>'4 pr._savarankiškos f-jos'!E157+'6 pr._mokinio krepšelis'!E25+'9 pr._įstaigų pajamos'!E55+'7 pr._kita dotacija'!E105</f>
        <v>714.3</v>
      </c>
      <c r="E43" s="17">
        <f>'4 pr._savarankiškos f-jos'!F157+'6 pr._mokinio krepšelis'!F25+'9 pr._įstaigų pajamos'!F55+'7 pr._kita dotacija'!F105</f>
        <v>463.70000000000005</v>
      </c>
      <c r="F43" s="17">
        <f>'4 pr._savarankiškos f-jos'!G157+'6 pr._mokinio krepšelis'!G25+'9 pr._įstaigų pajamos'!G55+'7 pr._kita dotacija'!G105</f>
        <v>7.3</v>
      </c>
      <c r="G43" s="11">
        <f t="shared" si="8"/>
        <v>30.9</v>
      </c>
      <c r="H43" s="11">
        <f>'4 pr._savarankiškos f-jos'!I157+'6 pr._mokinio krepšelis'!I25+'9 pr._įstaigų pajamos'!I55+'7 pr._kita dotacija'!I105</f>
        <v>30.9</v>
      </c>
      <c r="I43" s="11">
        <f>'4 pr._savarankiškos f-jos'!J157+'6 pr._mokinio krepšelis'!J25+'9 pr._įstaigų pajamos'!J55+'7 pr._kita dotacija'!J105</f>
        <v>4.5</v>
      </c>
      <c r="J43" s="11">
        <f>'4 pr._savarankiškos f-jos'!K157+'6 pr._mokinio krepšelis'!K25+'9 pr._įstaigų pajamos'!K55+'7 pr._kita dotacija'!K105</f>
        <v>0</v>
      </c>
      <c r="K43" s="95">
        <f t="shared" si="9"/>
        <v>752.49999999999989</v>
      </c>
      <c r="L43" s="95">
        <f>'4 pr._savarankiškos f-jos'!M157+'6 pr._mokinio krepšelis'!M25+'9 pr._įstaigų pajamos'!M55+'7 pr._kita dotacija'!M105</f>
        <v>745.19999999999993</v>
      </c>
      <c r="M43" s="95">
        <f>'4 pr._savarankiškos f-jos'!N157+'6 pr._mokinio krepšelis'!N25+'9 pr._įstaigų pajamos'!N55+'7 pr._kita dotacija'!N105</f>
        <v>468.20000000000005</v>
      </c>
      <c r="N43" s="95">
        <f>'4 pr._savarankiškos f-jos'!O157+'6 pr._mokinio krepšelis'!O25+'9 pr._įstaigų pajamos'!O55+'7 pr._kita dotacija'!O105</f>
        <v>7.3</v>
      </c>
    </row>
    <row r="44" spans="1:14" ht="15" customHeight="1" x14ac:dyDescent="0.25">
      <c r="A44" s="6" t="s">
        <v>94</v>
      </c>
      <c r="B44" s="30" t="s">
        <v>520</v>
      </c>
      <c r="C44" s="17">
        <f t="shared" si="7"/>
        <v>696.1</v>
      </c>
      <c r="D44" s="17">
        <f>'4 pr._savarankiškos f-jos'!E158+'6 pr._mokinio krepšelis'!E26+'9 pr._įstaigų pajamos'!E56+'7 pr._kita dotacija'!E107</f>
        <v>696.1</v>
      </c>
      <c r="E44" s="17">
        <f>'4 pr._savarankiškos f-jos'!F158+'6 pr._mokinio krepšelis'!F26+'9 pr._įstaigų pajamos'!F56+'7 pr._kita dotacija'!F107</f>
        <v>478.2</v>
      </c>
      <c r="F44" s="17">
        <f>'4 pr._savarankiškos f-jos'!G158+'6 pr._mokinio krepšelis'!G26+'9 pr._įstaigų pajamos'!G56+'7 pr._kita dotacija'!G107</f>
        <v>0</v>
      </c>
      <c r="G44" s="11">
        <f t="shared" si="8"/>
        <v>71</v>
      </c>
      <c r="H44" s="11">
        <f>'4 pr._savarankiškos f-jos'!I158+'6 pr._mokinio krepšelis'!I26+'9 pr._įstaigų pajamos'!I56+'7 pr._kita dotacija'!I107</f>
        <v>71</v>
      </c>
      <c r="I44" s="11">
        <f>'4 pr._savarankiškos f-jos'!J158+'6 pr._mokinio krepšelis'!J26+'9 pr._įstaigų pajamos'!J56+'7 pr._kita dotacija'!J107</f>
        <v>42.100000000000009</v>
      </c>
      <c r="J44" s="11">
        <f>'4 pr._savarankiškos f-jos'!K158+'6 pr._mokinio krepšelis'!K26+'9 pr._įstaigų pajamos'!K56+'7 pr._kita dotacija'!K107</f>
        <v>0</v>
      </c>
      <c r="K44" s="95">
        <f t="shared" si="9"/>
        <v>767.1</v>
      </c>
      <c r="L44" s="95">
        <f>'4 pr._savarankiškos f-jos'!M158+'6 pr._mokinio krepšelis'!M26+'9 pr._įstaigų pajamos'!M56+'7 pr._kita dotacija'!M107</f>
        <v>767.1</v>
      </c>
      <c r="M44" s="95">
        <f>'4 pr._savarankiškos f-jos'!N158+'6 pr._mokinio krepšelis'!N26+'9 pr._įstaigų pajamos'!N56+'7 pr._kita dotacija'!N107</f>
        <v>520.30000000000007</v>
      </c>
      <c r="N44" s="95">
        <f>'4 pr._savarankiškos f-jos'!O158+'6 pr._mokinio krepšelis'!O26+'9 pr._įstaigų pajamos'!O56+'7 pr._kita dotacija'!O107</f>
        <v>0</v>
      </c>
    </row>
    <row r="45" spans="1:14" ht="15" customHeight="1" x14ac:dyDescent="0.25">
      <c r="A45" s="6" t="s">
        <v>95</v>
      </c>
      <c r="B45" s="30" t="s">
        <v>521</v>
      </c>
      <c r="C45" s="17">
        <f t="shared" si="7"/>
        <v>692.1</v>
      </c>
      <c r="D45" s="17">
        <f>'4 pr._savarankiškos f-jos'!E159+'6 pr._mokinio krepšelis'!E27+'7 pr._kita dotacija'!E110</f>
        <v>692.1</v>
      </c>
      <c r="E45" s="17">
        <f>'4 pr._savarankiškos f-jos'!F159+'6 pr._mokinio krepšelis'!F27+'7 pr._kita dotacija'!F110</f>
        <v>478.20000000000005</v>
      </c>
      <c r="F45" s="17">
        <f>'4 pr._savarankiškos f-jos'!G159+'6 pr._mokinio krepšelis'!G27+'7 pr._kita dotacija'!G110</f>
        <v>0</v>
      </c>
      <c r="G45" s="11">
        <f t="shared" si="8"/>
        <v>3.8</v>
      </c>
      <c r="H45" s="11">
        <f>'4 pr._savarankiškos f-jos'!I159+'6 pr._mokinio krepšelis'!I27+'7 pr._kita dotacija'!I110+'9 pr._įstaigų pajamos'!I57</f>
        <v>3.8</v>
      </c>
      <c r="I45" s="11">
        <f>'4 pr._savarankiškos f-jos'!J159+'6 pr._mokinio krepšelis'!J27+'7 pr._kita dotacija'!J110+'9 pr._įstaigų pajamos'!J57</f>
        <v>2.9</v>
      </c>
      <c r="J45" s="11">
        <f>'4 pr._savarankiškos f-jos'!K159+'6 pr._mokinio krepšelis'!K27+'7 pr._kita dotacija'!K110+'9 pr._įstaigų pajamos'!K57</f>
        <v>0</v>
      </c>
      <c r="K45" s="95">
        <f t="shared" si="9"/>
        <v>696</v>
      </c>
      <c r="L45" s="95">
        <f>'4 pr._savarankiškos f-jos'!M159+'6 pr._mokinio krepšelis'!M27+'7 pr._kita dotacija'!M110+'9 pr._įstaigų pajamos'!M57</f>
        <v>696</v>
      </c>
      <c r="M45" s="95">
        <f>'4 pr._savarankiškos f-jos'!N159+'6 pr._mokinio krepšelis'!N27+'7 pr._kita dotacija'!N110+'9 pr._įstaigų pajamos'!N57</f>
        <v>481.1</v>
      </c>
      <c r="N45" s="95">
        <f>'4 pr._savarankiškos f-jos'!O159+'6 pr._mokinio krepšelis'!O27+'7 pr._kita dotacija'!O110+'9 pr._įstaigų pajamos'!O57</f>
        <v>0</v>
      </c>
    </row>
    <row r="46" spans="1:14" ht="15" customHeight="1" x14ac:dyDescent="0.25">
      <c r="A46" s="6" t="s">
        <v>96</v>
      </c>
      <c r="B46" s="13" t="s">
        <v>420</v>
      </c>
      <c r="C46" s="17">
        <f t="shared" si="7"/>
        <v>726.30000000000007</v>
      </c>
      <c r="D46" s="17">
        <f>'4 pr._savarankiškos f-jos'!E160+'6 pr._mokinio krepšelis'!E28+'9 pr._įstaigų pajamos'!E58+'7 pr._kita dotacija'!E113</f>
        <v>726.30000000000007</v>
      </c>
      <c r="E46" s="17">
        <f>'4 pr._savarankiškos f-jos'!F160+'6 pr._mokinio krepšelis'!F28+'9 pr._įstaigų pajamos'!F58+'7 pr._kita dotacija'!F113</f>
        <v>502.6</v>
      </c>
      <c r="F46" s="17">
        <f>'4 pr._savarankiškos f-jos'!G160+'6 pr._mokinio krepšelis'!G28+'9 pr._įstaigų pajamos'!G58+'7 pr._kita dotacija'!G113</f>
        <v>0</v>
      </c>
      <c r="G46" s="11">
        <f t="shared" si="8"/>
        <v>4.2</v>
      </c>
      <c r="H46" s="11">
        <f>'4 pr._savarankiškos f-jos'!I160+'6 pr._mokinio krepšelis'!I28+'9 pr._įstaigų pajamos'!I58+'7 pr._kita dotacija'!I113</f>
        <v>4.2</v>
      </c>
      <c r="I46" s="11">
        <f>'4 pr._savarankiškos f-jos'!J160+'6 pr._mokinio krepšelis'!J28+'9 pr._įstaigų pajamos'!J58+'7 pr._kita dotacija'!J113</f>
        <v>3.2</v>
      </c>
      <c r="J46" s="11">
        <f>'4 pr._savarankiškos f-jos'!K160+'6 pr._mokinio krepšelis'!K28+'9 pr._įstaigų pajamos'!K58+'7 pr._kita dotacija'!K113</f>
        <v>0</v>
      </c>
      <c r="K46" s="95">
        <f t="shared" si="9"/>
        <v>730.50000000000011</v>
      </c>
      <c r="L46" s="95">
        <f>'4 pr._savarankiškos f-jos'!M160+'6 pr._mokinio krepšelis'!M28+'9 pr._įstaigų pajamos'!M58+'7 pr._kita dotacija'!M113</f>
        <v>730.50000000000011</v>
      </c>
      <c r="M46" s="95">
        <f>'4 pr._savarankiškos f-jos'!N160+'6 pr._mokinio krepšelis'!N28+'9 pr._įstaigų pajamos'!N58+'7 pr._kita dotacija'!N113</f>
        <v>505.8</v>
      </c>
      <c r="N46" s="95">
        <f>'4 pr._savarankiškos f-jos'!O160+'6 pr._mokinio krepšelis'!O28+'9 pr._įstaigų pajamos'!O58+'7 pr._kita dotacija'!O113</f>
        <v>0</v>
      </c>
    </row>
    <row r="47" spans="1:14" ht="15" customHeight="1" x14ac:dyDescent="0.25">
      <c r="A47" s="6" t="s">
        <v>97</v>
      </c>
      <c r="B47" s="94" t="s">
        <v>46</v>
      </c>
      <c r="C47" s="17">
        <f t="shared" si="7"/>
        <v>238.29999999999998</v>
      </c>
      <c r="D47" s="17">
        <f>'4 pr._savarankiškos f-jos'!E161+'6 pr._mokinio krepšelis'!E29+'7 pr._kita dotacija'!E116</f>
        <v>238.29999999999998</v>
      </c>
      <c r="E47" s="17">
        <f>'4 pr._savarankiškos f-jos'!F161+'6 pr._mokinio krepšelis'!F29+'7 pr._kita dotacija'!F116</f>
        <v>169.3</v>
      </c>
      <c r="F47" s="17">
        <f>'4 pr._savarankiškos f-jos'!G161+'6 pr._mokinio krepšelis'!G29+'7 pr._kita dotacija'!G116</f>
        <v>0</v>
      </c>
      <c r="G47" s="11">
        <f t="shared" si="8"/>
        <v>4.5</v>
      </c>
      <c r="H47" s="11">
        <f>'4 pr._savarankiškos f-jos'!I161+'6 pr._mokinio krepšelis'!I29+'7 pr._kita dotacija'!I116</f>
        <v>4.5</v>
      </c>
      <c r="I47" s="11">
        <f>'4 pr._savarankiškos f-jos'!J161+'6 pr._mokinio krepšelis'!J29+'7 pr._kita dotacija'!J116</f>
        <v>2.5</v>
      </c>
      <c r="J47" s="11">
        <f>'4 pr._savarankiškos f-jos'!K161+'6 pr._mokinio krepšelis'!K29+'7 pr._kita dotacija'!K116</f>
        <v>0</v>
      </c>
      <c r="K47" s="95">
        <f t="shared" si="9"/>
        <v>242.8</v>
      </c>
      <c r="L47" s="95">
        <f>'4 pr._savarankiškos f-jos'!M161+'6 pr._mokinio krepšelis'!M29+'7 pr._kita dotacija'!M116</f>
        <v>242.8</v>
      </c>
      <c r="M47" s="95">
        <f>'4 pr._savarankiškos f-jos'!N161+'6 pr._mokinio krepšelis'!N29+'7 pr._kita dotacija'!N116</f>
        <v>171.8</v>
      </c>
      <c r="N47" s="95">
        <f>'4 pr._savarankiškos f-jos'!O161+'6 pr._mokinio krepšelis'!O29+'7 pr._kita dotacija'!O116</f>
        <v>0</v>
      </c>
    </row>
    <row r="48" spans="1:14" ht="15" customHeight="1" x14ac:dyDescent="0.25">
      <c r="A48" s="6" t="s">
        <v>98</v>
      </c>
      <c r="B48" s="30" t="s">
        <v>43</v>
      </c>
      <c r="C48" s="17">
        <f t="shared" si="7"/>
        <v>297.2</v>
      </c>
      <c r="D48" s="17">
        <f>'4 pr._savarankiškos f-jos'!E162+'6 pr._mokinio krepšelis'!E30+'7 pr._kita dotacija'!E118</f>
        <v>297.2</v>
      </c>
      <c r="E48" s="17">
        <f>'4 pr._savarankiškos f-jos'!F162+'6 pr._mokinio krepšelis'!F30+'7 pr._kita dotacija'!F118</f>
        <v>212.60000000000002</v>
      </c>
      <c r="F48" s="17">
        <f>'4 pr._savarankiškos f-jos'!G162+'6 pr._mokinio krepšelis'!G30+'7 pr._kita dotacija'!G118</f>
        <v>0</v>
      </c>
      <c r="G48" s="11">
        <f t="shared" si="8"/>
        <v>4.0999999999999996</v>
      </c>
      <c r="H48" s="11">
        <f>'4 pr._savarankiškos f-jos'!I162+'6 pr._mokinio krepšelis'!I30+'7 pr._kita dotacija'!I118</f>
        <v>4.0999999999999996</v>
      </c>
      <c r="I48" s="11">
        <f>'4 pr._savarankiškos f-jos'!J162+'6 pr._mokinio krepšelis'!J30+'7 pr._kita dotacija'!J118</f>
        <v>3.1</v>
      </c>
      <c r="J48" s="11">
        <f>'4 pr._savarankiškos f-jos'!K162+'6 pr._mokinio krepšelis'!K30+'7 pr._kita dotacija'!K118</f>
        <v>0</v>
      </c>
      <c r="K48" s="95">
        <f t="shared" si="9"/>
        <v>301.3</v>
      </c>
      <c r="L48" s="95">
        <f>'4 pr._savarankiškos f-jos'!M162+'6 pr._mokinio krepšelis'!M30+'7 pr._kita dotacija'!M118</f>
        <v>301.3</v>
      </c>
      <c r="M48" s="95">
        <f>'4 pr._savarankiškos f-jos'!N162+'6 pr._mokinio krepšelis'!N30+'7 pr._kita dotacija'!N118</f>
        <v>215.70000000000002</v>
      </c>
      <c r="N48" s="95">
        <f>'4 pr._savarankiškos f-jos'!O162+'6 pr._mokinio krepšelis'!O30+'7 pr._kita dotacija'!O118</f>
        <v>0</v>
      </c>
    </row>
    <row r="49" spans="1:14" ht="15" customHeight="1" x14ac:dyDescent="0.25">
      <c r="A49" s="6" t="s">
        <v>99</v>
      </c>
      <c r="B49" s="30" t="s">
        <v>45</v>
      </c>
      <c r="C49" s="17">
        <f t="shared" si="7"/>
        <v>261.60000000000002</v>
      </c>
      <c r="D49" s="17">
        <f>'4 pr._savarankiškos f-jos'!E163+'6 pr._mokinio krepšelis'!E31+'7 pr._kita dotacija'!E121</f>
        <v>261.60000000000002</v>
      </c>
      <c r="E49" s="17">
        <f>'4 pr._savarankiškos f-jos'!F163+'6 pr._mokinio krepšelis'!F31+'7 pr._kita dotacija'!F121</f>
        <v>188.4</v>
      </c>
      <c r="F49" s="17">
        <f>'4 pr._savarankiškos f-jos'!G163+'6 pr._mokinio krepšelis'!G31+'7 pr._kita dotacija'!G121</f>
        <v>0</v>
      </c>
      <c r="G49" s="11">
        <f t="shared" si="8"/>
        <v>2.6</v>
      </c>
      <c r="H49" s="11">
        <f>'4 pr._savarankiškos f-jos'!I163+'6 pr._mokinio krepšelis'!I31+'7 pr._kita dotacija'!I121</f>
        <v>2.6</v>
      </c>
      <c r="I49" s="11">
        <f>'4 pr._savarankiškos f-jos'!J163+'6 pr._mokinio krepšelis'!J31+'7 pr._kita dotacija'!J121</f>
        <v>2</v>
      </c>
      <c r="J49" s="11">
        <f>'4 pr._savarankiškos f-jos'!K163+'6 pr._mokinio krepšelis'!K31+'7 pr._kita dotacija'!K121</f>
        <v>0</v>
      </c>
      <c r="K49" s="95">
        <f t="shared" si="9"/>
        <v>264.20000000000005</v>
      </c>
      <c r="L49" s="95">
        <f>'4 pr._savarankiškos f-jos'!M163+'6 pr._mokinio krepšelis'!M31+'7 pr._kita dotacija'!M121</f>
        <v>264.20000000000005</v>
      </c>
      <c r="M49" s="95">
        <f>'4 pr._savarankiškos f-jos'!N163+'6 pr._mokinio krepšelis'!N31+'7 pr._kita dotacija'!N121</f>
        <v>190.4</v>
      </c>
      <c r="N49" s="95">
        <f>'4 pr._savarankiškos f-jos'!O163+'6 pr._mokinio krepšelis'!O31+'7 pr._kita dotacija'!O121</f>
        <v>0</v>
      </c>
    </row>
    <row r="50" spans="1:14" ht="15" customHeight="1" x14ac:dyDescent="0.25">
      <c r="A50" s="6" t="s">
        <v>100</v>
      </c>
      <c r="B50" s="30" t="s">
        <v>166</v>
      </c>
      <c r="C50" s="17">
        <f t="shared" si="7"/>
        <v>426.6</v>
      </c>
      <c r="D50" s="17">
        <f>'4 pr._savarankiškos f-jos'!E164+'6 pr._mokinio krepšelis'!E32+'7 pr._kita dotacija'!E123+'9 pr._įstaigų pajamos'!E59</f>
        <v>426.6</v>
      </c>
      <c r="E50" s="17">
        <f>'4 pr._savarankiškos f-jos'!F164+'6 pr._mokinio krepšelis'!F32+'7 pr._kita dotacija'!F123+'9 pr._įstaigų pajamos'!F59</f>
        <v>293.8</v>
      </c>
      <c r="F50" s="17">
        <f>'4 pr._savarankiškos f-jos'!G164+'6 pr._mokinio krepšelis'!G32+'7 pr._kita dotacija'!G123+'9 pr._įstaigų pajamos'!G59</f>
        <v>0</v>
      </c>
      <c r="G50" s="11">
        <f t="shared" si="8"/>
        <v>3.8</v>
      </c>
      <c r="H50" s="11">
        <f>'4 pr._savarankiškos f-jos'!I164+'6 pr._mokinio krepšelis'!I32+'7 pr._kita dotacija'!I123+'9 pr._įstaigų pajamos'!I59</f>
        <v>3.8</v>
      </c>
      <c r="I50" s="11">
        <f>'4 pr._savarankiškos f-jos'!J164+'6 pr._mokinio krepšelis'!J32+'7 pr._kita dotacija'!J123+'9 pr._įstaigų pajamos'!J59</f>
        <v>2.9</v>
      </c>
      <c r="J50" s="11">
        <f>'4 pr._savarankiškos f-jos'!K164+'6 pr._mokinio krepšelis'!K32+'7 pr._kita dotacija'!K123+'9 pr._įstaigų pajamos'!K59</f>
        <v>0</v>
      </c>
      <c r="K50" s="95">
        <f t="shared" si="9"/>
        <v>430.40000000000003</v>
      </c>
      <c r="L50" s="95">
        <f>'4 pr._savarankiškos f-jos'!M164+'6 pr._mokinio krepšelis'!M32+'7 pr._kita dotacija'!M123+'9 pr._įstaigų pajamos'!M59</f>
        <v>430.40000000000003</v>
      </c>
      <c r="M50" s="95">
        <f>'4 pr._savarankiškos f-jos'!N164+'6 pr._mokinio krepšelis'!N32+'7 pr._kita dotacija'!N123+'9 pr._įstaigų pajamos'!N59</f>
        <v>296.7</v>
      </c>
      <c r="N50" s="95">
        <f>'4 pr._savarankiškos f-jos'!O164+'6 pr._mokinio krepšelis'!O32+'7 pr._kita dotacija'!O123+'9 pr._įstaigų pajamos'!O59</f>
        <v>0</v>
      </c>
    </row>
    <row r="51" spans="1:14" ht="15" customHeight="1" x14ac:dyDescent="0.25">
      <c r="A51" s="6" t="s">
        <v>101</v>
      </c>
      <c r="B51" s="30" t="s">
        <v>44</v>
      </c>
      <c r="C51" s="17">
        <f t="shared" si="7"/>
        <v>190.1</v>
      </c>
      <c r="D51" s="17">
        <f>'4 pr._savarankiškos f-jos'!E165+'6 pr._mokinio krepšelis'!E33+'7 pr._kita dotacija'!E125+'9 pr._įstaigų pajamos'!E60</f>
        <v>190.1</v>
      </c>
      <c r="E51" s="17">
        <f>'4 pr._savarankiškos f-jos'!F165+'6 pr._mokinio krepšelis'!F33+'7 pr._kita dotacija'!F125+'9 pr._įstaigų pajamos'!F60</f>
        <v>134</v>
      </c>
      <c r="F51" s="17">
        <f>'4 pr._savarankiškos f-jos'!G165+'6 pr._mokinio krepšelis'!G33+'7 pr._kita dotacija'!G125+'9 pr._įstaigų pajamos'!G60</f>
        <v>0</v>
      </c>
      <c r="G51" s="11">
        <f t="shared" si="8"/>
        <v>2.6</v>
      </c>
      <c r="H51" s="11">
        <f>'4 pr._savarankiškos f-jos'!I165+'6 pr._mokinio krepšelis'!I33+'7 pr._kita dotacija'!I125+'9 pr._įstaigų pajamos'!I60</f>
        <v>2.6</v>
      </c>
      <c r="I51" s="11">
        <f>'4 pr._savarankiškos f-jos'!J165+'6 pr._mokinio krepšelis'!J33+'7 pr._kita dotacija'!J125+'9 pr._įstaigų pajamos'!J60</f>
        <v>2</v>
      </c>
      <c r="J51" s="11">
        <f>'4 pr._savarankiškos f-jos'!K165+'6 pr._mokinio krepšelis'!K33+'7 pr._kita dotacija'!K125+'9 pr._įstaigų pajamos'!K60</f>
        <v>0</v>
      </c>
      <c r="K51" s="95">
        <f t="shared" si="9"/>
        <v>192.7</v>
      </c>
      <c r="L51" s="95">
        <f>'4 pr._savarankiškos f-jos'!M165+'6 pr._mokinio krepšelis'!M33+'7 pr._kita dotacija'!M125+'9 pr._įstaigų pajamos'!M60</f>
        <v>192.7</v>
      </c>
      <c r="M51" s="95">
        <f>'4 pr._savarankiškos f-jos'!N165+'6 pr._mokinio krepšelis'!N33+'7 pr._kita dotacija'!N125+'9 pr._įstaigų pajamos'!N60</f>
        <v>136</v>
      </c>
      <c r="N51" s="95">
        <f>'4 pr._savarankiškos f-jos'!O165+'6 pr._mokinio krepšelis'!O33+'7 pr._kita dotacija'!O125+'9 pr._įstaigų pajamos'!O60</f>
        <v>0</v>
      </c>
    </row>
    <row r="52" spans="1:14" ht="15" customHeight="1" x14ac:dyDescent="0.25">
      <c r="A52" s="6" t="s">
        <v>102</v>
      </c>
      <c r="B52" s="94" t="s">
        <v>47</v>
      </c>
      <c r="C52" s="17">
        <f t="shared" si="7"/>
        <v>360.70000000000005</v>
      </c>
      <c r="D52" s="17">
        <f>'4 pr._savarankiškos f-jos'!E166+'6 pr._mokinio krepšelis'!E34+'7 pr._kita dotacija'!E127</f>
        <v>360.70000000000005</v>
      </c>
      <c r="E52" s="17">
        <f>'4 pr._savarankiškos f-jos'!F166+'6 pr._mokinio krepšelis'!F34+'7 pr._kita dotacija'!F127</f>
        <v>251.8</v>
      </c>
      <c r="F52" s="17">
        <f>'4 pr._savarankiškos f-jos'!G166+'6 pr._mokinio krepšelis'!G34+'7 pr._kita dotacija'!G127</f>
        <v>0</v>
      </c>
      <c r="G52" s="11">
        <f t="shared" si="8"/>
        <v>2.8</v>
      </c>
      <c r="H52" s="11">
        <f>'4 pr._savarankiškos f-jos'!I166+'6 pr._mokinio krepšelis'!I34+'7 pr._kita dotacija'!I127</f>
        <v>2.8</v>
      </c>
      <c r="I52" s="11">
        <f>'4 pr._savarankiškos f-jos'!J166+'6 pr._mokinio krepšelis'!J34+'7 pr._kita dotacija'!J127</f>
        <v>2.1</v>
      </c>
      <c r="J52" s="11">
        <f>'4 pr._savarankiškos f-jos'!K166+'6 pr._mokinio krepšelis'!K34+'7 pr._kita dotacija'!K127</f>
        <v>0</v>
      </c>
      <c r="K52" s="95">
        <f t="shared" si="9"/>
        <v>363.50000000000006</v>
      </c>
      <c r="L52" s="95">
        <f>'4 pr._savarankiškos f-jos'!M166+'6 pr._mokinio krepšelis'!M34+'7 pr._kita dotacija'!M127</f>
        <v>363.50000000000006</v>
      </c>
      <c r="M52" s="95">
        <f>'4 pr._savarankiškos f-jos'!N166+'6 pr._mokinio krepšelis'!N34+'7 pr._kita dotacija'!N127</f>
        <v>253.9</v>
      </c>
      <c r="N52" s="95">
        <f>'4 pr._savarankiškos f-jos'!O166+'6 pr._mokinio krepšelis'!O34+'7 pr._kita dotacija'!O127</f>
        <v>0</v>
      </c>
    </row>
    <row r="53" spans="1:14" ht="15" customHeight="1" x14ac:dyDescent="0.25">
      <c r="A53" s="6" t="s">
        <v>103</v>
      </c>
      <c r="B53" s="34" t="s">
        <v>421</v>
      </c>
      <c r="C53" s="17">
        <f>D53+F53</f>
        <v>313.7</v>
      </c>
      <c r="D53" s="17">
        <f>'4 pr._savarankiškos f-jos'!E167+'6 pr._mokinio krepšelis'!E35+'7 pr._kita dotacija'!E129+'9 pr._įstaigų pajamos'!E61</f>
        <v>313.7</v>
      </c>
      <c r="E53" s="17">
        <f>'4 pr._savarankiškos f-jos'!F167+'6 pr._mokinio krepšelis'!F35+'7 pr._kita dotacija'!F129+'9 pr._įstaigų pajamos'!F61</f>
        <v>215.10000000000002</v>
      </c>
      <c r="F53" s="17">
        <f>'4 pr._savarankiškos f-jos'!G167+'6 pr._mokinio krepšelis'!G35+'7 pr._kita dotacija'!G129+'9 pr._įstaigų pajamos'!G61</f>
        <v>0</v>
      </c>
      <c r="G53" s="11">
        <f>H53+J53</f>
        <v>3.7</v>
      </c>
      <c r="H53" s="11">
        <f>'4 pr._savarankiškos f-jos'!I167+'6 pr._mokinio krepšelis'!I35+'7 pr._kita dotacija'!I129+'9 pr._įstaigų pajamos'!I61</f>
        <v>3.7</v>
      </c>
      <c r="I53" s="11">
        <f>'4 pr._savarankiškos f-jos'!J167+'6 pr._mokinio krepšelis'!J35+'7 pr._kita dotacija'!J129+'9 pr._įstaigų pajamos'!J61</f>
        <v>2.8</v>
      </c>
      <c r="J53" s="11">
        <f>'4 pr._savarankiškos f-jos'!K167+'6 pr._mokinio krepšelis'!K35+'7 pr._kita dotacija'!K129+'9 pr._įstaigų pajamos'!K61</f>
        <v>0</v>
      </c>
      <c r="K53" s="95">
        <f>L53+N53</f>
        <v>317.39999999999998</v>
      </c>
      <c r="L53" s="95">
        <f>'4 pr._savarankiškos f-jos'!M167+'6 pr._mokinio krepšelis'!M35+'7 pr._kita dotacija'!M129+'9 pr._įstaigų pajamos'!M61</f>
        <v>317.39999999999998</v>
      </c>
      <c r="M53" s="95">
        <f>'4 pr._savarankiškos f-jos'!N167+'6 pr._mokinio krepšelis'!N35+'7 pr._kita dotacija'!N129+'9 pr._įstaigų pajamos'!N61</f>
        <v>217.90000000000003</v>
      </c>
      <c r="N53" s="95">
        <f>'4 pr._savarankiškos f-jos'!O167+'6 pr._mokinio krepšelis'!O35+'7 pr._kita dotacija'!O129+'9 pr._įstaigų pajamos'!O61</f>
        <v>0</v>
      </c>
    </row>
    <row r="54" spans="1:14" ht="15" customHeight="1" x14ac:dyDescent="0.25">
      <c r="A54" s="6" t="s">
        <v>104</v>
      </c>
      <c r="B54" s="30" t="s">
        <v>64</v>
      </c>
      <c r="C54" s="17">
        <f t="shared" si="7"/>
        <v>176.6</v>
      </c>
      <c r="D54" s="17">
        <f>'4 pr._savarankiškos f-jos'!E168+'6 pr._mokinio krepšelis'!E36+'9 pr._įstaigų pajamos'!E62+'7 pr._kita dotacija'!E131</f>
        <v>176.6</v>
      </c>
      <c r="E54" s="17">
        <f>'4 pr._savarankiškos f-jos'!F168+'6 pr._mokinio krepšelis'!F36+'9 pr._įstaigų pajamos'!F62+'7 pr._kita dotacija'!F131</f>
        <v>111.2</v>
      </c>
      <c r="F54" s="17">
        <f>'4 pr._savarankiškos f-jos'!G168+'6 pr._mokinio krepšelis'!G36+'9 pr._įstaigų pajamos'!G62+'7 pr._kita dotacija'!G131</f>
        <v>0</v>
      </c>
      <c r="G54" s="11">
        <f t="shared" ref="G54:G55" si="10">H54+J54</f>
        <v>-64.2</v>
      </c>
      <c r="H54" s="11">
        <f>'4 pr._savarankiškos f-jos'!I168+'6 pr._mokinio krepšelis'!I36+'9 pr._įstaigų pajamos'!I62+'7 pr._kita dotacija'!I131</f>
        <v>-64.2</v>
      </c>
      <c r="I54" s="11">
        <f>'4 pr._savarankiškos f-jos'!J168+'6 pr._mokinio krepšelis'!J36+'9 pr._įstaigų pajamos'!J62+'7 pr._kita dotacija'!J131</f>
        <v>-36.900000000000006</v>
      </c>
      <c r="J54" s="11">
        <f>'4 pr._savarankiškos f-jos'!K168+'6 pr._mokinio krepšelis'!K36+'9 pr._įstaigų pajamos'!K62+'7 pr._kita dotacija'!K131</f>
        <v>0</v>
      </c>
      <c r="K54" s="95">
        <f t="shared" ref="K54:K55" si="11">L54+N54</f>
        <v>112.4</v>
      </c>
      <c r="L54" s="95">
        <f>'4 pr._savarankiškos f-jos'!M168+'6 pr._mokinio krepšelis'!M36+'9 pr._įstaigų pajamos'!M62+'7 pr._kita dotacija'!M131</f>
        <v>112.4</v>
      </c>
      <c r="M54" s="95">
        <f>'4 pr._savarankiškos f-jos'!N168+'6 pr._mokinio krepšelis'!N36+'9 pr._įstaigų pajamos'!N62+'7 pr._kita dotacija'!N131</f>
        <v>74.300000000000011</v>
      </c>
      <c r="N54" s="95">
        <f>'4 pr._savarankiškos f-jos'!O168+'6 pr._mokinio krepšelis'!O36+'9 pr._įstaigų pajamos'!O62+'7 pr._kita dotacija'!O131</f>
        <v>0</v>
      </c>
    </row>
    <row r="55" spans="1:14" ht="15" customHeight="1" x14ac:dyDescent="0.25">
      <c r="A55" s="14" t="s">
        <v>105</v>
      </c>
      <c r="B55" s="30" t="s">
        <v>42</v>
      </c>
      <c r="C55" s="17">
        <f t="shared" si="7"/>
        <v>373.70000000000005</v>
      </c>
      <c r="D55" s="17">
        <f>'4 pr._savarankiškos f-jos'!E169+'6 pr._mokinio krepšelis'!E37+'9 pr._įstaigų pajamos'!E63+'11 pr._apyvartinės lėšos'!E43+'7 pr._kita dotacija'!E133</f>
        <v>373.70000000000005</v>
      </c>
      <c r="E55" s="17">
        <f>'4 pr._savarankiškos f-jos'!F169+'6 pr._mokinio krepšelis'!F37+'9 pr._įstaigų pajamos'!F63+'11 pr._apyvartinės lėšos'!F43+'7 pr._kita dotacija'!F133</f>
        <v>228.7</v>
      </c>
      <c r="F55" s="17">
        <f>'4 pr._savarankiškos f-jos'!G169+'6 pr._mokinio krepšelis'!G37+'9 pr._įstaigų pajamos'!G63+'11 pr._apyvartinės lėšos'!G43+'7 pr._kita dotacija'!G133</f>
        <v>0</v>
      </c>
      <c r="G55" s="11">
        <f t="shared" si="10"/>
        <v>2.9</v>
      </c>
      <c r="H55" s="11">
        <f>'4 pr._savarankiškos f-jos'!I169+'6 pr._mokinio krepšelis'!I37+'9 pr._įstaigų pajamos'!I63+'11 pr._apyvartinės lėšos'!I43+'7 pr._kita dotacija'!I133</f>
        <v>2.9</v>
      </c>
      <c r="I55" s="11">
        <f>'4 pr._savarankiškos f-jos'!J169+'6 pr._mokinio krepšelis'!J37+'9 pr._įstaigų pajamos'!J63+'11 pr._apyvartinės lėšos'!J43+'7 pr._kita dotacija'!J133</f>
        <v>2.2000000000000002</v>
      </c>
      <c r="J55" s="11">
        <f>'4 pr._savarankiškos f-jos'!K169+'6 pr._mokinio krepšelis'!K37+'9 pr._įstaigų pajamos'!K63+'11 pr._apyvartinės lėšos'!K43+'7 pr._kita dotacija'!K133</f>
        <v>0</v>
      </c>
      <c r="K55" s="95">
        <f t="shared" si="11"/>
        <v>376.6</v>
      </c>
      <c r="L55" s="95">
        <f>'4 pr._savarankiškos f-jos'!M169+'6 pr._mokinio krepšelis'!M37+'9 pr._įstaigų pajamos'!M63+'11 pr._apyvartinės lėšos'!M43+'7 pr._kita dotacija'!M133</f>
        <v>376.6</v>
      </c>
      <c r="M55" s="95">
        <f>'4 pr._savarankiškos f-jos'!N169+'6 pr._mokinio krepšelis'!N37+'9 pr._įstaigų pajamos'!N63+'11 pr._apyvartinės lėšos'!N43+'7 pr._kita dotacija'!N133</f>
        <v>230.89999999999998</v>
      </c>
      <c r="N55" s="95">
        <f>'4 pr._savarankiškos f-jos'!O169+'6 pr._mokinio krepšelis'!O37+'9 pr._įstaigų pajamos'!O63+'11 pr._apyvartinės lėšos'!O43+'7 pr._kita dotacija'!O133</f>
        <v>0</v>
      </c>
    </row>
    <row r="56" spans="1:14" ht="15" customHeight="1" x14ac:dyDescent="0.25">
      <c r="A56" s="33" t="s">
        <v>106</v>
      </c>
      <c r="B56" s="30" t="s">
        <v>422</v>
      </c>
      <c r="C56" s="17">
        <f>D56+F56</f>
        <v>201</v>
      </c>
      <c r="D56" s="17">
        <f>'4 pr._savarankiškos f-jos'!E170+'6 pr._mokinio krepšelis'!E38+'7 pr._kita dotacija'!E135+'9 pr._įstaigų pajamos'!E64</f>
        <v>201</v>
      </c>
      <c r="E56" s="17">
        <f>'4 pr._savarankiškos f-jos'!F170+'6 pr._mokinio krepšelis'!F38+'7 pr._kita dotacija'!F135+'9 pr._įstaigų pajamos'!F64</f>
        <v>126.2</v>
      </c>
      <c r="F56" s="17">
        <f>'4 pr._savarankiškos f-jos'!G170+'6 pr._mokinio krepšelis'!G38+'7 pr._kita dotacija'!G135+'9 pr._įstaigų pajamos'!G64</f>
        <v>0</v>
      </c>
      <c r="G56" s="11">
        <f>H56+J56</f>
        <v>2.5</v>
      </c>
      <c r="H56" s="11">
        <f>'4 pr._savarankiškos f-jos'!I170+'6 pr._mokinio krepšelis'!I38+'7 pr._kita dotacija'!I135+'9 pr._įstaigų pajamos'!I64</f>
        <v>2.5</v>
      </c>
      <c r="I56" s="11">
        <f>'4 pr._savarankiškos f-jos'!J170+'6 pr._mokinio krepšelis'!J38+'7 pr._kita dotacija'!J135+'9 pr._įstaigų pajamos'!J64</f>
        <v>1.9</v>
      </c>
      <c r="J56" s="11">
        <f>'4 pr._savarankiškos f-jos'!K170+'6 pr._mokinio krepšelis'!K38+'7 pr._kita dotacija'!K135+'9 pr._įstaigų pajamos'!K64</f>
        <v>0</v>
      </c>
      <c r="K56" s="95">
        <f>L56+N56</f>
        <v>203.5</v>
      </c>
      <c r="L56" s="95">
        <f>'4 pr._savarankiškos f-jos'!M170+'6 pr._mokinio krepšelis'!M38+'7 pr._kita dotacija'!M135+'9 pr._įstaigų pajamos'!M64</f>
        <v>203.5</v>
      </c>
      <c r="M56" s="95">
        <f>'4 pr._savarankiškos f-jos'!N170+'6 pr._mokinio krepšelis'!N38+'7 pr._kita dotacija'!N135+'9 pr._įstaigų pajamos'!N64</f>
        <v>128.1</v>
      </c>
      <c r="N56" s="95">
        <f>'4 pr._savarankiškos f-jos'!O170+'6 pr._mokinio krepšelis'!O38+'7 pr._kita dotacija'!O135+'9 pr._įstaigų pajamos'!O64</f>
        <v>0</v>
      </c>
    </row>
    <row r="57" spans="1:14" ht="15" customHeight="1" x14ac:dyDescent="0.25">
      <c r="A57" s="6" t="s">
        <v>107</v>
      </c>
      <c r="B57" s="94" t="s">
        <v>41</v>
      </c>
      <c r="C57" s="17">
        <f t="shared" si="7"/>
        <v>189.39999999999998</v>
      </c>
      <c r="D57" s="17">
        <f>'4 pr._savarankiškos f-jos'!E171+'6 pr._mokinio krepšelis'!E39+'9 pr._įstaigų pajamos'!E65+'11 pr._apyvartinės lėšos'!E45+'7 pr._kita dotacija'!E137</f>
        <v>189.39999999999998</v>
      </c>
      <c r="E57" s="17">
        <f>'4 pr._savarankiškos f-jos'!F171+'6 pr._mokinio krepšelis'!F39+'9 pr._įstaigų pajamos'!F65+'11 pr._apyvartinės lėšos'!F45+'7 pr._kita dotacija'!F137</f>
        <v>110.4</v>
      </c>
      <c r="F57" s="17">
        <f>'4 pr._savarankiškos f-jos'!G171+'6 pr._mokinio krepšelis'!G39+'9 pr._įstaigų pajamos'!G65+'11 pr._apyvartinės lėšos'!G45+'7 pr._kita dotacija'!G137</f>
        <v>0</v>
      </c>
      <c r="G57" s="11">
        <f t="shared" ref="G57:G82" si="12">H57+J57</f>
        <v>1.4</v>
      </c>
      <c r="H57" s="11">
        <f>'4 pr._savarankiškos f-jos'!I171+'6 pr._mokinio krepšelis'!I39+'9 pr._įstaigų pajamos'!I65+'11 pr._apyvartinės lėšos'!I45+'7 pr._kita dotacija'!I137</f>
        <v>1.4</v>
      </c>
      <c r="I57" s="11">
        <f>'4 pr._savarankiškos f-jos'!J171+'6 pr._mokinio krepšelis'!J39+'9 pr._įstaigų pajamos'!J65+'11 pr._apyvartinės lėšos'!J45+'7 pr._kita dotacija'!J137</f>
        <v>1.1000000000000001</v>
      </c>
      <c r="J57" s="11">
        <f>'4 pr._savarankiškos f-jos'!K171+'6 pr._mokinio krepšelis'!K39+'9 pr._įstaigų pajamos'!K65+'11 pr._apyvartinės lėšos'!K45+'7 pr._kita dotacija'!K137</f>
        <v>0</v>
      </c>
      <c r="K57" s="95">
        <f t="shared" ref="K57:K82" si="13">L57+N57</f>
        <v>190.79999999999998</v>
      </c>
      <c r="L57" s="95">
        <f>'4 pr._savarankiškos f-jos'!M171+'6 pr._mokinio krepšelis'!M39+'9 pr._įstaigų pajamos'!M65+'11 pr._apyvartinės lėšos'!M45+'7 pr._kita dotacija'!M137</f>
        <v>190.79999999999998</v>
      </c>
      <c r="M57" s="95">
        <f>'4 pr._savarankiškos f-jos'!N171+'6 pr._mokinio krepšelis'!N39+'9 pr._įstaigų pajamos'!N65+'11 pr._apyvartinės lėšos'!N45+'7 pr._kita dotacija'!N137</f>
        <v>111.5</v>
      </c>
      <c r="N57" s="95">
        <f>'4 pr._savarankiškos f-jos'!O171+'6 pr._mokinio krepšelis'!O39+'9 pr._įstaigų pajamos'!O65+'11 pr._apyvartinės lėšos'!O45+'7 pr._kita dotacija'!O137</f>
        <v>0</v>
      </c>
    </row>
    <row r="58" spans="1:14" ht="15" customHeight="1" x14ac:dyDescent="0.25">
      <c r="A58" s="6" t="s">
        <v>108</v>
      </c>
      <c r="B58" s="30" t="s">
        <v>162</v>
      </c>
      <c r="C58" s="17">
        <f t="shared" si="7"/>
        <v>206.8</v>
      </c>
      <c r="D58" s="17">
        <f>'4 pr._savarankiškos f-jos'!E172+'6 pr._mokinio krepšelis'!E40+'9 pr._įstaigų pajamos'!E66+'11 pr._apyvartinės lėšos'!E47+'7 pr._kita dotacija'!E139</f>
        <v>206.8</v>
      </c>
      <c r="E58" s="17">
        <f>'4 pr._savarankiškos f-jos'!F172+'6 pr._mokinio krepšelis'!F40+'9 pr._įstaigų pajamos'!F66+'11 pr._apyvartinės lėšos'!F47+'7 pr._kita dotacija'!F139</f>
        <v>128.30000000000001</v>
      </c>
      <c r="F58" s="17">
        <f>'4 pr._savarankiškos f-jos'!G172+'6 pr._mokinio krepšelis'!G40+'9 pr._įstaigų pajamos'!G66+'11 pr._apyvartinės lėšos'!G47+'7 pr._kita dotacija'!G139</f>
        <v>0</v>
      </c>
      <c r="G58" s="11">
        <f t="shared" si="12"/>
        <v>3</v>
      </c>
      <c r="H58" s="11">
        <f>'4 pr._savarankiškos f-jos'!I172+'6 pr._mokinio krepšelis'!I40+'9 pr._įstaigų pajamos'!I66+'11 pr._apyvartinės lėšos'!I47+'7 pr._kita dotacija'!I139</f>
        <v>3</v>
      </c>
      <c r="I58" s="11">
        <f>'4 pr._savarankiškos f-jos'!J172+'6 pr._mokinio krepšelis'!J40+'9 pr._įstaigų pajamos'!J66+'11 pr._apyvartinės lėšos'!J47+'7 pr._kita dotacija'!J139</f>
        <v>2.2999999999999998</v>
      </c>
      <c r="J58" s="11">
        <f>'4 pr._savarankiškos f-jos'!K172+'6 pr._mokinio krepšelis'!K40+'9 pr._įstaigų pajamos'!K66+'11 pr._apyvartinės lėšos'!K47+'7 pr._kita dotacija'!K139</f>
        <v>0</v>
      </c>
      <c r="K58" s="95">
        <f t="shared" si="13"/>
        <v>209.8</v>
      </c>
      <c r="L58" s="95">
        <f>'4 pr._savarankiškos f-jos'!M172+'6 pr._mokinio krepšelis'!M40+'9 pr._įstaigų pajamos'!M66+'11 pr._apyvartinės lėšos'!M47+'7 pr._kita dotacija'!M139</f>
        <v>209.8</v>
      </c>
      <c r="M58" s="95">
        <f>'4 pr._savarankiškos f-jos'!N172+'6 pr._mokinio krepšelis'!N40+'9 pr._įstaigų pajamos'!N66+'11 pr._apyvartinės lėšos'!N47+'7 pr._kita dotacija'!N139</f>
        <v>130.60000000000002</v>
      </c>
      <c r="N58" s="95">
        <f>'4 pr._savarankiškos f-jos'!O172+'6 pr._mokinio krepšelis'!O40+'9 pr._įstaigų pajamos'!O66+'11 pr._apyvartinės lėšos'!O47+'7 pr._kita dotacija'!O139</f>
        <v>0</v>
      </c>
    </row>
    <row r="59" spans="1:14" ht="15" customHeight="1" x14ac:dyDescent="0.25">
      <c r="A59" s="6" t="s">
        <v>109</v>
      </c>
      <c r="B59" s="30" t="s">
        <v>154</v>
      </c>
      <c r="C59" s="17">
        <f t="shared" si="7"/>
        <v>466</v>
      </c>
      <c r="D59" s="17">
        <f>'4 pr._savarankiškos f-jos'!E173+'6 pr._mokinio krepšelis'!E41+'9 pr._įstaigų pajamos'!E67+'7 pr._kita dotacija'!E141</f>
        <v>466</v>
      </c>
      <c r="E59" s="17">
        <f>'4 pr._savarankiškos f-jos'!F173+'6 pr._mokinio krepšelis'!F41+'9 pr._įstaigų pajamos'!F67+'7 pr._kita dotacija'!F141</f>
        <v>256.60000000000002</v>
      </c>
      <c r="F59" s="17">
        <f>'4 pr._savarankiškos f-jos'!G173+'6 pr._mokinio krepšelis'!G41+'9 pr._įstaigų pajamos'!G67+'7 pr._kita dotacija'!G141</f>
        <v>0</v>
      </c>
      <c r="G59" s="11">
        <f t="shared" si="12"/>
        <v>4.3</v>
      </c>
      <c r="H59" s="11">
        <f>'4 pr._savarankiškos f-jos'!I173+'6 pr._mokinio krepšelis'!I41+'9 pr._įstaigų pajamos'!I67+'7 pr._kita dotacija'!I141</f>
        <v>4.3</v>
      </c>
      <c r="I59" s="11">
        <f>'4 pr._savarankiškos f-jos'!J173+'6 pr._mokinio krepšelis'!J41+'9 pr._įstaigų pajamos'!J67+'7 pr._kita dotacija'!J141</f>
        <v>3.3</v>
      </c>
      <c r="J59" s="11">
        <f>'4 pr._savarankiškos f-jos'!K173+'6 pr._mokinio krepšelis'!K41+'9 pr._įstaigų pajamos'!K67+'7 pr._kita dotacija'!K141</f>
        <v>0</v>
      </c>
      <c r="K59" s="95">
        <f t="shared" si="13"/>
        <v>470.3</v>
      </c>
      <c r="L59" s="95">
        <f>'4 pr._savarankiškos f-jos'!M173+'6 pr._mokinio krepšelis'!M41+'9 pr._įstaigų pajamos'!M67+'7 pr._kita dotacija'!M141</f>
        <v>470.3</v>
      </c>
      <c r="M59" s="95">
        <f>'4 pr._savarankiškos f-jos'!N173+'6 pr._mokinio krepšelis'!N41+'9 pr._įstaigų pajamos'!N67+'7 pr._kita dotacija'!N141</f>
        <v>259.90000000000003</v>
      </c>
      <c r="N59" s="95">
        <f>'4 pr._savarankiškos f-jos'!O173+'6 pr._mokinio krepšelis'!O41+'9 pr._įstaigų pajamos'!O67+'7 pr._kita dotacija'!O141</f>
        <v>0</v>
      </c>
    </row>
    <row r="60" spans="1:14" ht="15" customHeight="1" x14ac:dyDescent="0.25">
      <c r="A60" s="6" t="s">
        <v>110</v>
      </c>
      <c r="B60" s="30" t="s">
        <v>34</v>
      </c>
      <c r="C60" s="17">
        <f t="shared" si="7"/>
        <v>270.5</v>
      </c>
      <c r="D60" s="17">
        <f>'4 pr._savarankiškos f-jos'!E174+'6 pr._mokinio krepšelis'!E42+'9 pr._įstaigų pajamos'!E68+'7 pr._kita dotacija'!E143</f>
        <v>270.5</v>
      </c>
      <c r="E60" s="17">
        <f>'4 pr._savarankiškos f-jos'!F174+'6 pr._mokinio krepšelis'!F42+'9 pr._įstaigų pajamos'!F68+'7 pr._kita dotacija'!F143</f>
        <v>157.60000000000002</v>
      </c>
      <c r="F60" s="17">
        <f>'4 pr._savarankiškos f-jos'!G174+'6 pr._mokinio krepšelis'!G42+'9 pr._įstaigų pajamos'!G68+'7 pr._kita dotacija'!G143</f>
        <v>0</v>
      </c>
      <c r="G60" s="11">
        <f t="shared" si="12"/>
        <v>3</v>
      </c>
      <c r="H60" s="11">
        <f>'4 pr._savarankiškos f-jos'!I174+'6 pr._mokinio krepšelis'!I42+'9 pr._įstaigų pajamos'!I68+'7 pr._kita dotacija'!I143</f>
        <v>3</v>
      </c>
      <c r="I60" s="11">
        <f>'4 pr._savarankiškos f-jos'!J174+'6 pr._mokinio krepšelis'!J42+'9 pr._įstaigų pajamos'!J68+'7 pr._kita dotacija'!J143</f>
        <v>2.2999999999999998</v>
      </c>
      <c r="J60" s="11">
        <f>'4 pr._savarankiškos f-jos'!K174+'6 pr._mokinio krepšelis'!K42+'9 pr._įstaigų pajamos'!K68+'7 pr._kita dotacija'!K143</f>
        <v>0</v>
      </c>
      <c r="K60" s="95">
        <f t="shared" si="13"/>
        <v>273.5</v>
      </c>
      <c r="L60" s="95">
        <f>'4 pr._savarankiškos f-jos'!M174+'6 pr._mokinio krepšelis'!M42+'9 pr._įstaigų pajamos'!M68+'7 pr._kita dotacija'!M143</f>
        <v>273.5</v>
      </c>
      <c r="M60" s="95">
        <f>'4 pr._savarankiškos f-jos'!N174+'6 pr._mokinio krepšelis'!N42+'9 pr._įstaigų pajamos'!N68+'7 pr._kita dotacija'!N143</f>
        <v>159.90000000000003</v>
      </c>
      <c r="N60" s="95">
        <f>'4 pr._savarankiškos f-jos'!O174+'6 pr._mokinio krepšelis'!O42+'9 pr._įstaigų pajamos'!O68+'7 pr._kita dotacija'!O143</f>
        <v>0</v>
      </c>
    </row>
    <row r="61" spans="1:14" ht="15" customHeight="1" x14ac:dyDescent="0.25">
      <c r="A61" s="6" t="s">
        <v>156</v>
      </c>
      <c r="B61" s="30" t="s">
        <v>36</v>
      </c>
      <c r="C61" s="17">
        <f t="shared" si="7"/>
        <v>298.00000000000006</v>
      </c>
      <c r="D61" s="17">
        <f>'4 pr._savarankiškos f-jos'!E175+'6 pr._mokinio krepšelis'!E43+'9 pr._įstaigų pajamos'!E69+'11 pr._apyvartinės lėšos'!E49+'7 pr._kita dotacija'!E145</f>
        <v>298.00000000000006</v>
      </c>
      <c r="E61" s="17">
        <f>'4 pr._savarankiškos f-jos'!F175+'6 pr._mokinio krepšelis'!F43+'9 pr._įstaigų pajamos'!F69+'11 pr._apyvartinės lėšos'!F49+'7 pr._kita dotacija'!F145</f>
        <v>168</v>
      </c>
      <c r="F61" s="17">
        <f>'4 pr._savarankiškos f-jos'!G175+'6 pr._mokinio krepšelis'!G43+'9 pr._įstaigų pajamos'!G69+'11 pr._apyvartinės lėšos'!G49+'7 pr._kita dotacija'!G145</f>
        <v>0</v>
      </c>
      <c r="G61" s="11">
        <f t="shared" si="12"/>
        <v>3</v>
      </c>
      <c r="H61" s="11">
        <f>'4 pr._savarankiškos f-jos'!I175+'6 pr._mokinio krepšelis'!I43+'9 pr._įstaigų pajamos'!I69+'11 pr._apyvartinės lėšos'!I49+'7 pr._kita dotacija'!I145</f>
        <v>3</v>
      </c>
      <c r="I61" s="11">
        <f>'4 pr._savarankiškos f-jos'!J175+'6 pr._mokinio krepšelis'!J43+'9 pr._įstaigų pajamos'!J69+'11 pr._apyvartinės lėšos'!J49+'7 pr._kita dotacija'!J145</f>
        <v>2.2999999999999998</v>
      </c>
      <c r="J61" s="11">
        <f>'4 pr._savarankiškos f-jos'!K175+'6 pr._mokinio krepšelis'!K43+'9 pr._įstaigų pajamos'!K69+'11 pr._apyvartinės lėšos'!K49+'7 pr._kita dotacija'!K145</f>
        <v>0</v>
      </c>
      <c r="K61" s="95">
        <f t="shared" si="13"/>
        <v>301.00000000000006</v>
      </c>
      <c r="L61" s="95">
        <f>'4 pr._savarankiškos f-jos'!M175+'6 pr._mokinio krepšelis'!M43+'9 pr._įstaigų pajamos'!M69+'11 pr._apyvartinės lėšos'!M49+'7 pr._kita dotacija'!M145</f>
        <v>301.00000000000006</v>
      </c>
      <c r="M61" s="95">
        <f>'4 pr._savarankiškos f-jos'!N175+'6 pr._mokinio krepšelis'!N43+'9 pr._įstaigų pajamos'!N69+'11 pr._apyvartinės lėšos'!N49+'7 pr._kita dotacija'!N145</f>
        <v>170.3</v>
      </c>
      <c r="N61" s="95">
        <f>'4 pr._savarankiškos f-jos'!O175+'6 pr._mokinio krepšelis'!O43+'9 pr._įstaigų pajamos'!O69+'11 pr._apyvartinės lėšos'!O49+'7 pr._kita dotacija'!O145</f>
        <v>0</v>
      </c>
    </row>
    <row r="62" spans="1:14" ht="15" customHeight="1" x14ac:dyDescent="0.25">
      <c r="A62" s="6" t="s">
        <v>157</v>
      </c>
      <c r="B62" s="30" t="s">
        <v>38</v>
      </c>
      <c r="C62" s="17">
        <f t="shared" si="7"/>
        <v>530.9</v>
      </c>
      <c r="D62" s="17">
        <f>'4 pr._savarankiškos f-jos'!E176+'6 pr._mokinio krepšelis'!E44+'9 pr._įstaigų pajamos'!E70+'11 pr._apyvartinės lėšos'!E51+'7 pr._kita dotacija'!E147</f>
        <v>530.9</v>
      </c>
      <c r="E62" s="17">
        <f>'4 pr._savarankiškos f-jos'!F176+'6 pr._mokinio krepšelis'!F44+'9 pr._įstaigų pajamos'!F70+'11 pr._apyvartinės lėšos'!F51+'7 pr._kita dotacija'!F147</f>
        <v>291.39999999999998</v>
      </c>
      <c r="F62" s="17">
        <f>'4 pr._savarankiškos f-jos'!G176+'6 pr._mokinio krepšelis'!G44+'9 pr._įstaigų pajamos'!G70+'11 pr._apyvartinės lėšos'!G51+'7 pr._kita dotacija'!G147</f>
        <v>0</v>
      </c>
      <c r="G62" s="11">
        <f t="shared" si="12"/>
        <v>4.5</v>
      </c>
      <c r="H62" s="11">
        <f>'4 pr._savarankiškos f-jos'!I176+'6 pr._mokinio krepšelis'!I44+'9 pr._įstaigų pajamos'!I70+'11 pr._apyvartinės lėšos'!I51+'7 pr._kita dotacija'!I147</f>
        <v>4.5</v>
      </c>
      <c r="I62" s="11">
        <f>'4 pr._savarankiškos f-jos'!J176+'6 pr._mokinio krepšelis'!J44+'9 pr._įstaigų pajamos'!J70+'11 pr._apyvartinės lėšos'!J51+'7 pr._kita dotacija'!J147</f>
        <v>3.4</v>
      </c>
      <c r="J62" s="11">
        <f>'4 pr._savarankiškos f-jos'!K176+'6 pr._mokinio krepšelis'!K44+'9 pr._įstaigų pajamos'!K70+'11 pr._apyvartinės lėšos'!K51+'7 pr._kita dotacija'!K147</f>
        <v>0</v>
      </c>
      <c r="K62" s="95">
        <f t="shared" si="13"/>
        <v>535.4</v>
      </c>
      <c r="L62" s="95">
        <f>'4 pr._savarankiškos f-jos'!M176+'6 pr._mokinio krepšelis'!M44+'9 pr._įstaigų pajamos'!M70+'11 pr._apyvartinės lėšos'!M51+'7 pr._kita dotacija'!M147</f>
        <v>535.4</v>
      </c>
      <c r="M62" s="95">
        <f>'4 pr._savarankiškos f-jos'!N176+'6 pr._mokinio krepšelis'!N44+'9 pr._įstaigų pajamos'!N70+'11 pr._apyvartinės lėšos'!N51+'7 pr._kita dotacija'!N147</f>
        <v>294.79999999999995</v>
      </c>
      <c r="N62" s="95">
        <f>'4 pr._savarankiškos f-jos'!O176+'6 pr._mokinio krepšelis'!O44+'9 pr._įstaigų pajamos'!O70+'11 pr._apyvartinės lėšos'!O51+'7 pr._kita dotacija'!O147</f>
        <v>0</v>
      </c>
    </row>
    <row r="63" spans="1:14" ht="15" customHeight="1" x14ac:dyDescent="0.25">
      <c r="A63" s="6" t="s">
        <v>111</v>
      </c>
      <c r="B63" s="30" t="s">
        <v>37</v>
      </c>
      <c r="C63" s="17">
        <f t="shared" si="7"/>
        <v>292.7</v>
      </c>
      <c r="D63" s="17">
        <f>'4 pr._savarankiškos f-jos'!E177+'6 pr._mokinio krepšelis'!E45+'9 pr._įstaigų pajamos'!E71+'7 pr._kita dotacija'!E149</f>
        <v>292.7</v>
      </c>
      <c r="E63" s="17">
        <f>'4 pr._savarankiškos f-jos'!F177+'6 pr._mokinio krepšelis'!F45+'9 pr._įstaigų pajamos'!F71+'7 pr._kita dotacija'!F149</f>
        <v>171.4</v>
      </c>
      <c r="F63" s="17">
        <f>'4 pr._savarankiškos f-jos'!G177+'6 pr._mokinio krepšelis'!G45+'9 pr._įstaigų pajamos'!G71+'7 pr._kita dotacija'!G149</f>
        <v>0</v>
      </c>
      <c r="G63" s="11">
        <f t="shared" si="12"/>
        <v>3.3</v>
      </c>
      <c r="H63" s="11">
        <f>'4 pr._savarankiškos f-jos'!I177+'6 pr._mokinio krepšelis'!I45+'9 pr._įstaigų pajamos'!I71+'7 pr._kita dotacija'!I149</f>
        <v>3.3</v>
      </c>
      <c r="I63" s="11">
        <f>'4 pr._savarankiškos f-jos'!J177+'6 pr._mokinio krepšelis'!J45+'9 pr._įstaigų pajamos'!J71+'7 pr._kita dotacija'!J149</f>
        <v>2.5</v>
      </c>
      <c r="J63" s="11">
        <f>'4 pr._savarankiškos f-jos'!K177+'6 pr._mokinio krepšelis'!K45+'9 pr._įstaigų pajamos'!K71+'7 pr._kita dotacija'!K149</f>
        <v>0</v>
      </c>
      <c r="K63" s="95">
        <f t="shared" si="13"/>
        <v>296</v>
      </c>
      <c r="L63" s="95">
        <f>'4 pr._savarankiškos f-jos'!M177+'6 pr._mokinio krepšelis'!M45+'9 pr._įstaigų pajamos'!M71+'7 pr._kita dotacija'!M149</f>
        <v>296</v>
      </c>
      <c r="M63" s="95">
        <f>'4 pr._savarankiškos f-jos'!N177+'6 pr._mokinio krepšelis'!N45+'9 pr._įstaigų pajamos'!N71+'7 pr._kita dotacija'!N149</f>
        <v>173.9</v>
      </c>
      <c r="N63" s="95">
        <f>'4 pr._savarankiškos f-jos'!O177+'6 pr._mokinio krepšelis'!O45+'9 pr._įstaigų pajamos'!O71+'7 pr._kita dotacija'!O149</f>
        <v>0</v>
      </c>
    </row>
    <row r="64" spans="1:14" ht="15" customHeight="1" x14ac:dyDescent="0.25">
      <c r="A64" s="6" t="s">
        <v>158</v>
      </c>
      <c r="B64" s="36" t="s">
        <v>35</v>
      </c>
      <c r="C64" s="17">
        <f t="shared" si="7"/>
        <v>497.3</v>
      </c>
      <c r="D64" s="17">
        <f>'4 pr._savarankiškos f-jos'!E178+'6 pr._mokinio krepšelis'!E46+'9 pr._įstaigų pajamos'!E72+'7 pr._kita dotacija'!E151</f>
        <v>457.3</v>
      </c>
      <c r="E64" s="17">
        <f>'4 pr._savarankiškos f-jos'!F178+'6 pr._mokinio krepšelis'!F46+'9 pr._įstaigų pajamos'!F72+'7 pr._kita dotacija'!F151</f>
        <v>246.89999999999998</v>
      </c>
      <c r="F64" s="17">
        <f>'4 pr._savarankiškos f-jos'!G178+'6 pr._mokinio krepšelis'!G46+'9 pr._įstaigų pajamos'!G72+'7 pr._kita dotacija'!G151</f>
        <v>40</v>
      </c>
      <c r="G64" s="11">
        <f t="shared" si="12"/>
        <v>3.8999999999999986</v>
      </c>
      <c r="H64" s="11">
        <f>'4 pr._savarankiškos f-jos'!I178+'6 pr._mokinio krepšelis'!I46+'9 pr._įstaigų pajamos'!I72+'7 pr._kita dotacija'!I151</f>
        <v>43.9</v>
      </c>
      <c r="I64" s="11">
        <f>'4 pr._savarankiškos f-jos'!J178+'6 pr._mokinio krepšelis'!J46+'9 pr._įstaigų pajamos'!J72+'7 pr._kita dotacija'!J151</f>
        <v>3</v>
      </c>
      <c r="J64" s="11">
        <f>'4 pr._savarankiškos f-jos'!K178+'6 pr._mokinio krepšelis'!K46+'9 pr._įstaigų pajamos'!K72+'7 pr._kita dotacija'!K151</f>
        <v>-40</v>
      </c>
      <c r="K64" s="95">
        <f t="shared" si="13"/>
        <v>501.2</v>
      </c>
      <c r="L64" s="95">
        <f>'4 pr._savarankiškos f-jos'!M178+'6 pr._mokinio krepšelis'!M46+'9 pr._įstaigų pajamos'!M72+'7 pr._kita dotacija'!M151</f>
        <v>501.2</v>
      </c>
      <c r="M64" s="95">
        <f>'4 pr._savarankiškos f-jos'!N178+'6 pr._mokinio krepšelis'!N46+'9 pr._įstaigų pajamos'!N72+'7 pr._kita dotacija'!N151</f>
        <v>249.89999999999998</v>
      </c>
      <c r="N64" s="95">
        <f>'4 pr._savarankiškos f-jos'!O178+'6 pr._mokinio krepšelis'!O46+'9 pr._įstaigų pajamos'!O72+'7 pr._kita dotacija'!O151</f>
        <v>0</v>
      </c>
    </row>
    <row r="65" spans="1:14" ht="15" customHeight="1" x14ac:dyDescent="0.25">
      <c r="A65" s="6" t="s">
        <v>159</v>
      </c>
      <c r="B65" s="37" t="s">
        <v>39</v>
      </c>
      <c r="C65" s="17">
        <f t="shared" si="7"/>
        <v>109.1</v>
      </c>
      <c r="D65" s="17">
        <f>'4 pr._savarankiškos f-jos'!E179+'6 pr._mokinio krepšelis'!E47+'9 pr._įstaigų pajamos'!E73+'11 pr._apyvartinės lėšos'!E53+'7 pr._kita dotacija'!E153</f>
        <v>109.1</v>
      </c>
      <c r="E65" s="17">
        <f>'4 pr._savarankiškos f-jos'!F179+'6 pr._mokinio krepšelis'!F47+'9 pr._įstaigų pajamos'!F73+'11 pr._apyvartinės lėšos'!F53+'7 pr._kita dotacija'!F153</f>
        <v>67.900000000000006</v>
      </c>
      <c r="F65" s="17">
        <f>'4 pr._savarankiškos f-jos'!G179+'6 pr._mokinio krepšelis'!G47+'9 pr._įstaigų pajamos'!G73+'11 pr._apyvartinės lėšos'!G53+'7 pr._kita dotacija'!G153</f>
        <v>0</v>
      </c>
      <c r="G65" s="11">
        <f t="shared" si="12"/>
        <v>1.4</v>
      </c>
      <c r="H65" s="11">
        <f>'4 pr._savarankiškos f-jos'!I179+'6 pr._mokinio krepšelis'!I47+'9 pr._įstaigų pajamos'!I73+'11 pr._apyvartinės lėšos'!I53+'7 pr._kita dotacija'!I153</f>
        <v>1.4</v>
      </c>
      <c r="I65" s="11">
        <f>'4 pr._savarankiškos f-jos'!J179+'6 pr._mokinio krepšelis'!J47+'9 pr._įstaigų pajamos'!J73+'11 pr._apyvartinės lėšos'!J53+'7 pr._kita dotacija'!J153</f>
        <v>1.1000000000000001</v>
      </c>
      <c r="J65" s="11">
        <f>'4 pr._savarankiškos f-jos'!K179+'6 pr._mokinio krepšelis'!K47+'9 pr._įstaigų pajamos'!K73+'11 pr._apyvartinės lėšos'!K53+'7 pr._kita dotacija'!K153</f>
        <v>0</v>
      </c>
      <c r="K65" s="95">
        <f t="shared" si="13"/>
        <v>110.5</v>
      </c>
      <c r="L65" s="95">
        <f>'4 pr._savarankiškos f-jos'!M179+'6 pr._mokinio krepšelis'!M47+'9 pr._įstaigų pajamos'!M73+'11 pr._apyvartinės lėšos'!M53+'7 pr._kita dotacija'!M153</f>
        <v>110.5</v>
      </c>
      <c r="M65" s="95">
        <f>'4 pr._savarankiškos f-jos'!N179+'6 pr._mokinio krepšelis'!N47+'9 pr._įstaigų pajamos'!N73+'11 pr._apyvartinės lėšos'!N53+'7 pr._kita dotacija'!N153</f>
        <v>69</v>
      </c>
      <c r="N65" s="95">
        <f>'4 pr._savarankiškos f-jos'!O179+'6 pr._mokinio krepšelis'!O47+'9 pr._įstaigų pajamos'!O73+'11 pr._apyvartinės lėšos'!O53+'7 pr._kita dotacija'!O153</f>
        <v>0</v>
      </c>
    </row>
    <row r="66" spans="1:14" ht="15" customHeight="1" x14ac:dyDescent="0.25">
      <c r="A66" s="6" t="s">
        <v>112</v>
      </c>
      <c r="B66" s="37" t="s">
        <v>40</v>
      </c>
      <c r="C66" s="17">
        <f t="shared" si="7"/>
        <v>153.39999999999998</v>
      </c>
      <c r="D66" s="17">
        <f>'4 pr._savarankiškos f-jos'!E180+'6 pr._mokinio krepšelis'!E48+'9 pr._įstaigų pajamos'!E74+'11 pr._apyvartinės lėšos'!E55+'7 pr._kita dotacija'!E155</f>
        <v>153.39999999999998</v>
      </c>
      <c r="E66" s="17">
        <f>'4 pr._savarankiškos f-jos'!F180+'6 pr._mokinio krepšelis'!F48+'9 pr._įstaigų pajamos'!F74+'11 pr._apyvartinės lėšos'!F55+'7 pr._kita dotacija'!F155</f>
        <v>94.3</v>
      </c>
      <c r="F66" s="17">
        <f>'4 pr._savarankiškos f-jos'!G180+'6 pr._mokinio krepšelis'!G48+'9 pr._įstaigų pajamos'!G74+'11 pr._apyvartinės lėšos'!G55+'7 pr._kita dotacija'!G155</f>
        <v>0</v>
      </c>
      <c r="G66" s="11">
        <f t="shared" si="12"/>
        <v>2.4</v>
      </c>
      <c r="H66" s="11">
        <f>'4 pr._savarankiškos f-jos'!I180+'6 pr._mokinio krepšelis'!I48+'9 pr._įstaigų pajamos'!I74+'11 pr._apyvartinės lėšos'!I55+'7 pr._kita dotacija'!I155</f>
        <v>2.4</v>
      </c>
      <c r="I66" s="11">
        <f>'4 pr._savarankiškos f-jos'!J180+'6 pr._mokinio krepšelis'!J48+'9 pr._įstaigų pajamos'!J74+'11 pr._apyvartinės lėšos'!J55+'7 pr._kita dotacija'!J155</f>
        <v>1.8</v>
      </c>
      <c r="J66" s="11">
        <f>'4 pr._savarankiškos f-jos'!K180+'6 pr._mokinio krepšelis'!K48+'9 pr._įstaigų pajamos'!K74+'11 pr._apyvartinės lėšos'!K55+'7 pr._kita dotacija'!K155</f>
        <v>0</v>
      </c>
      <c r="K66" s="95">
        <f t="shared" si="13"/>
        <v>155.79999999999998</v>
      </c>
      <c r="L66" s="95">
        <f>'4 pr._savarankiškos f-jos'!M180+'6 pr._mokinio krepšelis'!M48+'9 pr._įstaigų pajamos'!M74+'11 pr._apyvartinės lėšos'!M55+'7 pr._kita dotacija'!M155</f>
        <v>155.79999999999998</v>
      </c>
      <c r="M66" s="95">
        <f>'4 pr._savarankiškos f-jos'!N180+'6 pr._mokinio krepšelis'!N48+'9 pr._įstaigų pajamos'!N74+'11 pr._apyvartinės lėšos'!N55+'7 pr._kita dotacija'!N155</f>
        <v>96.1</v>
      </c>
      <c r="N66" s="95">
        <f>'4 pr._savarankiškos f-jos'!O180+'6 pr._mokinio krepšelis'!O48+'9 pr._įstaigų pajamos'!O74+'11 pr._apyvartinės lėšos'!O55+'7 pr._kita dotacija'!O155</f>
        <v>0</v>
      </c>
    </row>
    <row r="67" spans="1:14" ht="15" customHeight="1" x14ac:dyDescent="0.25">
      <c r="A67" s="6" t="s">
        <v>113</v>
      </c>
      <c r="B67" s="36" t="s">
        <v>49</v>
      </c>
      <c r="C67" s="17">
        <f t="shared" si="7"/>
        <v>72.8</v>
      </c>
      <c r="D67" s="17">
        <f>'4 pr._savarankiškos f-jos'!E181+'6 pr._mokinio krepšelis'!E49+'9 pr._įstaigų pajamos'!E75+'7 pr._kita dotacija'!E157</f>
        <v>72.8</v>
      </c>
      <c r="E67" s="17">
        <f>'4 pr._savarankiškos f-jos'!F181+'6 pr._mokinio krepšelis'!F49+'9 pr._įstaigų pajamos'!F75+'7 pr._kita dotacija'!F157</f>
        <v>54.100000000000009</v>
      </c>
      <c r="F67" s="17">
        <f>'4 pr._savarankiškos f-jos'!G181+'6 pr._mokinio krepšelis'!G49+'9 pr._įstaigų pajamos'!G75+'7 pr._kita dotacija'!G157</f>
        <v>0</v>
      </c>
      <c r="G67" s="11">
        <f t="shared" si="12"/>
        <v>0.3</v>
      </c>
      <c r="H67" s="11">
        <f>'4 pr._savarankiškos f-jos'!I181+'6 pr._mokinio krepšelis'!I49+'9 pr._įstaigų pajamos'!I75+'7 pr._kita dotacija'!I157</f>
        <v>0.3</v>
      </c>
      <c r="I67" s="11">
        <f>'4 pr._savarankiškos f-jos'!J181+'6 pr._mokinio krepšelis'!J49+'9 pr._įstaigų pajamos'!J75+'7 pr._kita dotacija'!J157</f>
        <v>0.2</v>
      </c>
      <c r="J67" s="11">
        <f>'4 pr._savarankiškos f-jos'!K181+'6 pr._mokinio krepšelis'!K49+'9 pr._įstaigų pajamos'!K75+'7 pr._kita dotacija'!K157</f>
        <v>0</v>
      </c>
      <c r="K67" s="95">
        <f t="shared" si="13"/>
        <v>73.099999999999994</v>
      </c>
      <c r="L67" s="95">
        <f>'4 pr._savarankiškos f-jos'!M181+'6 pr._mokinio krepšelis'!M49+'9 pr._įstaigų pajamos'!M75+'7 pr._kita dotacija'!M157</f>
        <v>73.099999999999994</v>
      </c>
      <c r="M67" s="95">
        <f>'4 pr._savarankiškos f-jos'!N181+'6 pr._mokinio krepšelis'!N49+'9 pr._įstaigų pajamos'!N75+'7 pr._kita dotacija'!N157</f>
        <v>54.300000000000004</v>
      </c>
      <c r="N67" s="95">
        <f>'4 pr._savarankiškos f-jos'!O181+'6 pr._mokinio krepšelis'!O49+'9 pr._įstaigų pajamos'!O75+'7 pr._kita dotacija'!O157</f>
        <v>0</v>
      </c>
    </row>
    <row r="68" spans="1:14" ht="15" customHeight="1" x14ac:dyDescent="0.25">
      <c r="A68" s="6" t="s">
        <v>114</v>
      </c>
      <c r="B68" s="36" t="s">
        <v>48</v>
      </c>
      <c r="C68" s="17">
        <f t="shared" si="7"/>
        <v>569.29999999999995</v>
      </c>
      <c r="D68" s="17">
        <f>'4 pr._savarankiškos f-jos'!E182+'6 pr._mokinio krepšelis'!E50+'9 pr._įstaigų pajamos'!E76+'11 pr._apyvartinės lėšos'!E57+'7 pr._kita dotacija'!E161</f>
        <v>569.29999999999995</v>
      </c>
      <c r="E68" s="17">
        <f>'4 pr._savarankiškos f-jos'!F182+'6 pr._mokinio krepšelis'!F50+'9 pr._įstaigų pajamos'!F76+'11 pr._apyvartinės lėšos'!F57+'7 pr._kita dotacija'!F161</f>
        <v>416.09999999999997</v>
      </c>
      <c r="F68" s="17">
        <f>'4 pr._savarankiškos f-jos'!G182+'6 pr._mokinio krepšelis'!G50+'9 pr._įstaigų pajamos'!G76+'11 pr._apyvartinės lėšos'!G57+'7 pr._kita dotacija'!G161</f>
        <v>0</v>
      </c>
      <c r="G68" s="11">
        <f t="shared" si="12"/>
        <v>1.4</v>
      </c>
      <c r="H68" s="11">
        <f>'4 pr._savarankiškos f-jos'!I182+'6 pr._mokinio krepšelis'!I50+'9 pr._įstaigų pajamos'!I76+'11 pr._apyvartinės lėšos'!I57+'7 pr._kita dotacija'!I161</f>
        <v>1.4</v>
      </c>
      <c r="I68" s="11">
        <f>'4 pr._savarankiškos f-jos'!J182+'6 pr._mokinio krepšelis'!J50+'9 pr._įstaigų pajamos'!J76+'11 pr._apyvartinės lėšos'!J57+'7 pr._kita dotacija'!J161</f>
        <v>1.1000000000000001</v>
      </c>
      <c r="J68" s="11">
        <f>'4 pr._savarankiškos f-jos'!K182+'6 pr._mokinio krepšelis'!K50+'9 pr._įstaigų pajamos'!K76+'11 pr._apyvartinės lėšos'!K57+'7 pr._kita dotacija'!K161</f>
        <v>0</v>
      </c>
      <c r="K68" s="95">
        <f t="shared" si="13"/>
        <v>570.69999999999993</v>
      </c>
      <c r="L68" s="95">
        <f>'4 pr._savarankiškos f-jos'!M182+'6 pr._mokinio krepšelis'!M50+'9 pr._įstaigų pajamos'!M76+'11 pr._apyvartinės lėšos'!M57+'7 pr._kita dotacija'!M161</f>
        <v>570.69999999999993</v>
      </c>
      <c r="M68" s="95">
        <f>'4 pr._savarankiškos f-jos'!N182+'6 pr._mokinio krepšelis'!N50+'9 pr._įstaigų pajamos'!N76+'11 pr._apyvartinės lėšos'!N57+'7 pr._kita dotacija'!N161</f>
        <v>417.2</v>
      </c>
      <c r="N68" s="95">
        <f>'4 pr._savarankiškos f-jos'!O182+'6 pr._mokinio krepšelis'!O50+'9 pr._įstaigų pajamos'!O76+'11 pr._apyvartinės lėšos'!O57+'7 pr._kita dotacija'!O161</f>
        <v>0</v>
      </c>
    </row>
    <row r="69" spans="1:14" ht="15" customHeight="1" x14ac:dyDescent="0.25">
      <c r="A69" s="6" t="s">
        <v>115</v>
      </c>
      <c r="B69" s="36" t="s">
        <v>66</v>
      </c>
      <c r="C69" s="17">
        <f t="shared" si="7"/>
        <v>69.3</v>
      </c>
      <c r="D69" s="17">
        <f>'4 pr._savarankiškos f-jos'!E183+'6 pr._mokinio krepšelis'!E51+'9 pr._įstaigų pajamos'!E77+'7 pr._kita dotacija'!E165</f>
        <v>69.3</v>
      </c>
      <c r="E69" s="17">
        <f>'4 pr._savarankiškos f-jos'!F183+'6 pr._mokinio krepšelis'!F51+'9 pr._įstaigų pajamos'!F77+'7 pr._kita dotacija'!F165</f>
        <v>46.900000000000006</v>
      </c>
      <c r="F69" s="17">
        <f>'4 pr._savarankiškos f-jos'!G183+'6 pr._mokinio krepšelis'!G51+'9 pr._įstaigų pajamos'!G77+'7 pr._kita dotacija'!G165</f>
        <v>0</v>
      </c>
      <c r="G69" s="11">
        <f t="shared" si="12"/>
        <v>0.4</v>
      </c>
      <c r="H69" s="11">
        <f>'4 pr._savarankiškos f-jos'!I183+'6 pr._mokinio krepšelis'!I51+'9 pr._įstaigų pajamos'!I77+'7 pr._kita dotacija'!I165</f>
        <v>0.4</v>
      </c>
      <c r="I69" s="11">
        <f>'4 pr._savarankiškos f-jos'!J183+'6 pr._mokinio krepšelis'!J51+'9 pr._įstaigų pajamos'!J77+'7 pr._kita dotacija'!J165</f>
        <v>0.3</v>
      </c>
      <c r="J69" s="11">
        <f>'4 pr._savarankiškos f-jos'!K183+'6 pr._mokinio krepšelis'!K51+'9 pr._įstaigų pajamos'!K77+'7 pr._kita dotacija'!K165</f>
        <v>0</v>
      </c>
      <c r="K69" s="95">
        <f t="shared" si="13"/>
        <v>69.7</v>
      </c>
      <c r="L69" s="95">
        <f>'4 pr._savarankiškos f-jos'!M183+'6 pr._mokinio krepšelis'!M51+'9 pr._įstaigų pajamos'!M77+'7 pr._kita dotacija'!M165</f>
        <v>69.7</v>
      </c>
      <c r="M69" s="95">
        <f>'4 pr._savarankiškos f-jos'!N183+'6 pr._mokinio krepšelis'!N51+'9 pr._įstaigų pajamos'!N77+'7 pr._kita dotacija'!N165</f>
        <v>47.2</v>
      </c>
      <c r="N69" s="95">
        <f>'4 pr._savarankiškos f-jos'!O183+'6 pr._mokinio krepšelis'!O51+'9 pr._įstaigų pajamos'!O77+'7 pr._kita dotacija'!O165</f>
        <v>0</v>
      </c>
    </row>
    <row r="70" spans="1:14" ht="15" customHeight="1" x14ac:dyDescent="0.25">
      <c r="A70" s="6" t="s">
        <v>116</v>
      </c>
      <c r="B70" s="36" t="s">
        <v>50</v>
      </c>
      <c r="C70" s="17">
        <f t="shared" si="7"/>
        <v>152.99999999999997</v>
      </c>
      <c r="D70" s="17">
        <f>'4 pr._savarankiškos f-jos'!E184+'6 pr._mokinio krepšelis'!E52+'9 pr._įstaigų pajamos'!E78+'11 pr._apyvartinės lėšos'!E59</f>
        <v>152.99999999999997</v>
      </c>
      <c r="E70" s="17">
        <f>'4 pr._savarankiškos f-jos'!F184+'6 pr._mokinio krepšelis'!F52+'9 pr._įstaigų pajamos'!F78+'11 pr._apyvartinės lėšos'!F59</f>
        <v>93.9</v>
      </c>
      <c r="F70" s="17">
        <f>'4 pr._savarankiškos f-jos'!G184+'6 pr._mokinio krepšelis'!G52+'9 pr._įstaigų pajamos'!G78+'11 pr._apyvartinės lėšos'!G59</f>
        <v>0</v>
      </c>
      <c r="G70" s="11">
        <f t="shared" si="12"/>
        <v>0</v>
      </c>
      <c r="H70" s="11">
        <f>'4 pr._savarankiškos f-jos'!I184+'6 pr._mokinio krepšelis'!I52+'9 pr._įstaigų pajamos'!I78+'11 pr._apyvartinės lėšos'!I59</f>
        <v>0</v>
      </c>
      <c r="I70" s="11">
        <f>'4 pr._savarankiškos f-jos'!J184+'6 pr._mokinio krepšelis'!J52+'9 pr._įstaigų pajamos'!J78+'11 pr._apyvartinės lėšos'!J59</f>
        <v>0</v>
      </c>
      <c r="J70" s="11">
        <f>'4 pr._savarankiškos f-jos'!K184+'6 pr._mokinio krepšelis'!K52+'9 pr._įstaigų pajamos'!K78+'11 pr._apyvartinės lėšos'!K59</f>
        <v>0</v>
      </c>
      <c r="K70" s="95">
        <f t="shared" si="13"/>
        <v>152.99999999999997</v>
      </c>
      <c r="L70" s="95">
        <f>'4 pr._savarankiškos f-jos'!M184+'6 pr._mokinio krepšelis'!M52+'9 pr._įstaigų pajamos'!M78+'11 pr._apyvartinės lėšos'!M59</f>
        <v>152.99999999999997</v>
      </c>
      <c r="M70" s="95">
        <f>'4 pr._savarankiškos f-jos'!N184+'6 pr._mokinio krepšelis'!N52+'9 pr._įstaigų pajamos'!N78+'11 pr._apyvartinės lėšos'!N59</f>
        <v>93.9</v>
      </c>
      <c r="N70" s="95">
        <f>'4 pr._savarankiškos f-jos'!O184+'6 pr._mokinio krepšelis'!O52+'9 pr._įstaigų pajamos'!O78+'11 pr._apyvartinės lėšos'!O59</f>
        <v>0</v>
      </c>
    </row>
    <row r="71" spans="1:14" ht="15" customHeight="1" x14ac:dyDescent="0.25">
      <c r="A71" s="6" t="s">
        <v>167</v>
      </c>
      <c r="B71" s="36" t="s">
        <v>168</v>
      </c>
      <c r="C71" s="17">
        <f t="shared" si="7"/>
        <v>689.40000000000009</v>
      </c>
      <c r="D71" s="17">
        <f>'4 pr._savarankiškos f-jos'!E185+'4 pr._savarankiškos f-jos'!E216+'6 pr._mokinio krepšelis'!E53+'7 pr._kita dotacija'!E167+'9 pr._įstaigų pajamos'!E79+'9 pr._įstaigų pajamos'!E101</f>
        <v>689.40000000000009</v>
      </c>
      <c r="E71" s="17">
        <f>'4 pr._savarankiškos f-jos'!F185+'4 pr._savarankiškos f-jos'!F216+'6 pr._mokinio krepšelis'!F53+'7 pr._kita dotacija'!F167+'9 pr._įstaigų pajamos'!F79+'9 pr._įstaigų pajamos'!F101</f>
        <v>466.69999999999993</v>
      </c>
      <c r="F71" s="17">
        <f>'4 pr._savarankiškos f-jos'!G185+'4 pr._savarankiškos f-jos'!G216+'6 pr._mokinio krepšelis'!G53+'7 pr._kita dotacija'!G167+'9 pr._įstaigų pajamos'!G79+'9 pr._įstaigų pajamos'!G101</f>
        <v>0</v>
      </c>
      <c r="G71" s="11">
        <f t="shared" si="12"/>
        <v>19.600000000000001</v>
      </c>
      <c r="H71" s="11">
        <f>'4 pr._savarankiškos f-jos'!I185+'4 pr._savarankiškos f-jos'!I216+'6 pr._mokinio krepšelis'!I53+'7 pr._kita dotacija'!I167+'9 pr._įstaigų pajamos'!I79+'9 pr._įstaigų pajamos'!I101</f>
        <v>19.600000000000001</v>
      </c>
      <c r="I71" s="11">
        <f>'4 pr._savarankiškos f-jos'!J185+'4 pr._savarankiškos f-jos'!J216+'6 pr._mokinio krepšelis'!J53+'7 pr._kita dotacija'!J167+'9 pr._įstaigų pajamos'!J79+'9 pr._įstaigų pajamos'!J101</f>
        <v>7.3</v>
      </c>
      <c r="J71" s="11">
        <f>'4 pr._savarankiškos f-jos'!K185+'4 pr._savarankiškos f-jos'!K216+'6 pr._mokinio krepšelis'!K53+'7 pr._kita dotacija'!K167+'9 pr._įstaigų pajamos'!K79+'9 pr._įstaigų pajamos'!K101</f>
        <v>0</v>
      </c>
      <c r="K71" s="95">
        <f t="shared" si="13"/>
        <v>709.00000000000011</v>
      </c>
      <c r="L71" s="95">
        <f>'4 pr._savarankiškos f-jos'!M185+'4 pr._savarankiškos f-jos'!M216+'6 pr._mokinio krepšelis'!M53+'7 pr._kita dotacija'!M167+'9 pr._įstaigų pajamos'!M79+'9 pr._įstaigų pajamos'!M101</f>
        <v>709.00000000000011</v>
      </c>
      <c r="M71" s="95">
        <f>'4 pr._savarankiškos f-jos'!N185+'4 pr._savarankiškos f-jos'!N216+'6 pr._mokinio krepšelis'!N53+'7 pr._kita dotacija'!N167+'9 pr._įstaigų pajamos'!N79+'9 pr._įstaigų pajamos'!N101</f>
        <v>473.99999999999994</v>
      </c>
      <c r="N71" s="95">
        <f>'4 pr._savarankiškos f-jos'!O185+'4 pr._savarankiškos f-jos'!O216+'6 pr._mokinio krepšelis'!O53+'7 pr._kita dotacija'!O167+'9 pr._įstaigų pajamos'!O79+'9 pr._įstaigų pajamos'!O101</f>
        <v>0</v>
      </c>
    </row>
    <row r="72" spans="1:14" s="38" customFormat="1" ht="15" customHeight="1" x14ac:dyDescent="0.25">
      <c r="A72" s="6" t="s">
        <v>117</v>
      </c>
      <c r="B72" s="36" t="s">
        <v>169</v>
      </c>
      <c r="C72" s="17">
        <f t="shared" si="7"/>
        <v>406.8</v>
      </c>
      <c r="D72" s="17">
        <f>'4 pr._savarankiškos f-jos'!E186+'6 pr._mokinio krepšelis'!E54+'7 pr._kita dotacija'!E171+'9 pr._įstaigų pajamos'!E80</f>
        <v>406.8</v>
      </c>
      <c r="E72" s="17">
        <f>'4 pr._savarankiškos f-jos'!F186+'6 pr._mokinio krepšelis'!F54+'7 pr._kita dotacija'!F171+'9 pr._įstaigų pajamos'!F80</f>
        <v>274.8</v>
      </c>
      <c r="F72" s="17">
        <f>'4 pr._savarankiškos f-jos'!G186+'6 pr._mokinio krepšelis'!G54+'7 pr._kita dotacija'!G171+'9 pr._įstaigų pajamos'!G80</f>
        <v>0</v>
      </c>
      <c r="G72" s="11">
        <f t="shared" si="12"/>
        <v>7.7</v>
      </c>
      <c r="H72" s="11">
        <f>'4 pr._savarankiškos f-jos'!I186+'6 pr._mokinio krepšelis'!I54+'7 pr._kita dotacija'!I171+'9 pr._įstaigų pajamos'!I80</f>
        <v>7.7</v>
      </c>
      <c r="I72" s="11">
        <f>'4 pr._savarankiškos f-jos'!J186+'6 pr._mokinio krepšelis'!J54+'7 pr._kita dotacija'!J171+'9 pr._įstaigų pajamos'!J80</f>
        <v>4.7</v>
      </c>
      <c r="J72" s="11">
        <f>'4 pr._savarankiškos f-jos'!K186+'6 pr._mokinio krepšelis'!K54+'7 pr._kita dotacija'!K171+'9 pr._įstaigų pajamos'!K80</f>
        <v>0</v>
      </c>
      <c r="K72" s="95">
        <f t="shared" si="13"/>
        <v>414.5</v>
      </c>
      <c r="L72" s="95">
        <f>'4 pr._savarankiškos f-jos'!M186+'6 pr._mokinio krepšelis'!M54+'7 pr._kita dotacija'!M171+'9 pr._įstaigų pajamos'!M80</f>
        <v>414.5</v>
      </c>
      <c r="M72" s="95">
        <f>'4 pr._savarankiškos f-jos'!N186+'6 pr._mokinio krepšelis'!N54+'7 pr._kita dotacija'!N171+'9 pr._įstaigų pajamos'!N80</f>
        <v>279.5</v>
      </c>
      <c r="N72" s="95">
        <f>'4 pr._savarankiškos f-jos'!O186+'6 pr._mokinio krepšelis'!O54+'7 pr._kita dotacija'!O171+'9 pr._įstaigų pajamos'!O80</f>
        <v>0</v>
      </c>
    </row>
    <row r="73" spans="1:14" ht="15" customHeight="1" x14ac:dyDescent="0.25">
      <c r="A73" s="6" t="s">
        <v>118</v>
      </c>
      <c r="B73" s="30" t="s">
        <v>27</v>
      </c>
      <c r="C73" s="17">
        <f t="shared" ref="C73:C82" si="14">D73+F73</f>
        <v>227.49999999999997</v>
      </c>
      <c r="D73" s="17">
        <f>'4 pr._savarankiškos f-jos'!E199+'9 pr._įstaigų pajamos'!E87+'7 pr._kita dotacija'!E201</f>
        <v>226.79999999999998</v>
      </c>
      <c r="E73" s="17">
        <f>'4 pr._savarankiškos f-jos'!F199+'9 pr._įstaigų pajamos'!F87+'7 pr._kita dotacija'!F201</f>
        <v>142.19999999999999</v>
      </c>
      <c r="F73" s="17">
        <f>'4 pr._savarankiškos f-jos'!G199+'9 pr._įstaigų pajamos'!G87+'7 pr._kita dotacija'!G201</f>
        <v>0.7</v>
      </c>
      <c r="G73" s="11">
        <f t="shared" si="12"/>
        <v>0.4</v>
      </c>
      <c r="H73" s="11">
        <f>'4 pr._savarankiškos f-jos'!I199+'9 pr._įstaigų pajamos'!I87+'7 pr._kita dotacija'!I201</f>
        <v>0.4</v>
      </c>
      <c r="I73" s="11">
        <f>'4 pr._savarankiškos f-jos'!J199+'9 pr._įstaigų pajamos'!J87+'7 pr._kita dotacija'!J201</f>
        <v>0.3</v>
      </c>
      <c r="J73" s="11">
        <f>'4 pr._savarankiškos f-jos'!K199+'9 pr._įstaigų pajamos'!K87+'7 pr._kita dotacija'!K201</f>
        <v>0</v>
      </c>
      <c r="K73" s="95">
        <f t="shared" si="13"/>
        <v>227.89999999999998</v>
      </c>
      <c r="L73" s="95">
        <f>'4 pr._savarankiškos f-jos'!M199+'9 pr._įstaigų pajamos'!M87+'7 pr._kita dotacija'!M201</f>
        <v>227.2</v>
      </c>
      <c r="M73" s="95">
        <f>'4 pr._savarankiškos f-jos'!N199+'9 pr._įstaigų pajamos'!N87+'7 pr._kita dotacija'!N201</f>
        <v>142.5</v>
      </c>
      <c r="N73" s="95">
        <f>'4 pr._savarankiškos f-jos'!O199+'9 pr._įstaigų pajamos'!O87+'7 pr._kita dotacija'!O201</f>
        <v>0.7</v>
      </c>
    </row>
    <row r="74" spans="1:14" ht="15" customHeight="1" x14ac:dyDescent="0.25">
      <c r="A74" s="14" t="s">
        <v>119</v>
      </c>
      <c r="B74" s="30" t="s">
        <v>57</v>
      </c>
      <c r="C74" s="17">
        <f t="shared" si="14"/>
        <v>61.8</v>
      </c>
      <c r="D74" s="17">
        <f>'4 pr._savarankiškos f-jos'!E200+'9 pr._įstaigų pajamos'!E88+'7 pr._kita dotacija'!E205</f>
        <v>61.8</v>
      </c>
      <c r="E74" s="17">
        <f>'4 pr._savarankiškos f-jos'!F200+'9 pr._įstaigų pajamos'!F88+'7 pr._kita dotacija'!F205</f>
        <v>42.3</v>
      </c>
      <c r="F74" s="17">
        <f>'4 pr._savarankiškos f-jos'!G200+'9 pr._įstaigų pajamos'!G88+'7 pr._kita dotacija'!G205</f>
        <v>0</v>
      </c>
      <c r="G74" s="11">
        <f t="shared" si="12"/>
        <v>1.6</v>
      </c>
      <c r="H74" s="11">
        <f>'4 pr._savarankiškos f-jos'!I200+'9 pr._įstaigų pajamos'!I88+'7 pr._kita dotacija'!I205</f>
        <v>1.6</v>
      </c>
      <c r="I74" s="11">
        <f>'4 pr._savarankiškos f-jos'!J200+'9 pr._įstaigų pajamos'!J88+'7 pr._kita dotacija'!J205</f>
        <v>0.8</v>
      </c>
      <c r="J74" s="11">
        <f>'4 pr._savarankiškos f-jos'!K200+'9 pr._įstaigų pajamos'!K88+'7 pr._kita dotacija'!K205</f>
        <v>0</v>
      </c>
      <c r="K74" s="95">
        <f t="shared" si="13"/>
        <v>63.4</v>
      </c>
      <c r="L74" s="95">
        <f>'4 pr._savarankiškos f-jos'!M200+'9 pr._įstaigų pajamos'!M88+'7 pr._kita dotacija'!M205</f>
        <v>63.4</v>
      </c>
      <c r="M74" s="95">
        <f>'4 pr._savarankiškos f-jos'!N200+'9 pr._įstaigų pajamos'!N88+'7 pr._kita dotacija'!N205</f>
        <v>43.1</v>
      </c>
      <c r="N74" s="95">
        <f>'4 pr._savarankiškos f-jos'!O200+'9 pr._įstaigų pajamos'!O88+'7 pr._kita dotacija'!O205</f>
        <v>0</v>
      </c>
    </row>
    <row r="75" spans="1:14" ht="15" customHeight="1" x14ac:dyDescent="0.25">
      <c r="A75" s="41" t="s">
        <v>120</v>
      </c>
      <c r="B75" s="30" t="s">
        <v>58</v>
      </c>
      <c r="C75" s="17">
        <f t="shared" si="14"/>
        <v>49.9</v>
      </c>
      <c r="D75" s="17">
        <f>'4 pr._savarankiškos f-jos'!E201+'9 pr._įstaigų pajamos'!E89+'7 pr._kita dotacija'!E209</f>
        <v>49.9</v>
      </c>
      <c r="E75" s="17">
        <f>'4 pr._savarankiškos f-jos'!F201+'9 pr._įstaigų pajamos'!F89+'7 pr._kita dotacija'!F209</f>
        <v>31.2</v>
      </c>
      <c r="F75" s="17">
        <f>'4 pr._savarankiškos f-jos'!G201+'9 pr._įstaigų pajamos'!G89+'7 pr._kita dotacija'!G209</f>
        <v>0</v>
      </c>
      <c r="G75" s="11">
        <f t="shared" si="12"/>
        <v>0.4</v>
      </c>
      <c r="H75" s="11">
        <f>'4 pr._savarankiškos f-jos'!I201+'9 pr._įstaigų pajamos'!I89+'7 pr._kita dotacija'!I209</f>
        <v>0.4</v>
      </c>
      <c r="I75" s="11">
        <f>'4 pr._savarankiškos f-jos'!J201+'9 pr._įstaigų pajamos'!J89+'7 pr._kita dotacija'!J209</f>
        <v>0.3</v>
      </c>
      <c r="J75" s="11">
        <f>'4 pr._savarankiškos f-jos'!K201+'9 pr._įstaigų pajamos'!K89+'7 pr._kita dotacija'!K209</f>
        <v>0</v>
      </c>
      <c r="K75" s="95">
        <f t="shared" si="13"/>
        <v>50.3</v>
      </c>
      <c r="L75" s="95">
        <f>'4 pr._savarankiškos f-jos'!M201+'9 pr._įstaigų pajamos'!M89+'7 pr._kita dotacija'!M209</f>
        <v>50.3</v>
      </c>
      <c r="M75" s="95">
        <f>'4 pr._savarankiškos f-jos'!N201+'9 pr._įstaigų pajamos'!N89+'7 pr._kita dotacija'!N209</f>
        <v>31.5</v>
      </c>
      <c r="N75" s="95">
        <f>'4 pr._savarankiškos f-jos'!O201+'9 pr._įstaigų pajamos'!O89+'7 pr._kita dotacija'!O209</f>
        <v>0</v>
      </c>
    </row>
    <row r="76" spans="1:14" ht="15" customHeight="1" x14ac:dyDescent="0.25">
      <c r="A76" s="33" t="s">
        <v>121</v>
      </c>
      <c r="B76" s="30" t="s">
        <v>423</v>
      </c>
      <c r="C76" s="17">
        <f t="shared" si="14"/>
        <v>34.700000000000003</v>
      </c>
      <c r="D76" s="17">
        <f>'4 pr._savarankiškos f-jos'!E202+'9 pr._įstaigų pajamos'!E90+'7 pr._kita dotacija'!E213</f>
        <v>34.700000000000003</v>
      </c>
      <c r="E76" s="17">
        <f>'4 pr._savarankiškos f-jos'!F202+'9 pr._įstaigų pajamos'!F90+'7 pr._kita dotacija'!F213</f>
        <v>23.3</v>
      </c>
      <c r="F76" s="17">
        <f>'4 pr._savarankiškos f-jos'!G202+'9 pr._įstaigų pajamos'!G90+'7 pr._kita dotacija'!G213</f>
        <v>0</v>
      </c>
      <c r="G76" s="11">
        <f t="shared" si="12"/>
        <v>0.1</v>
      </c>
      <c r="H76" s="11">
        <f>'4 pr._savarankiškos f-jos'!I202+'9 pr._įstaigų pajamos'!I90+'7 pr._kita dotacija'!I213</f>
        <v>0.1</v>
      </c>
      <c r="I76" s="11">
        <f>'4 pr._savarankiškos f-jos'!J202+'9 pr._įstaigų pajamos'!J90+'7 pr._kita dotacija'!J213</f>
        <v>0.1</v>
      </c>
      <c r="J76" s="11">
        <f>'4 pr._savarankiškos f-jos'!K202+'9 pr._įstaigų pajamos'!K90+'7 pr._kita dotacija'!K213</f>
        <v>0</v>
      </c>
      <c r="K76" s="95">
        <f t="shared" si="13"/>
        <v>34.800000000000004</v>
      </c>
      <c r="L76" s="95">
        <f>'4 pr._savarankiškos f-jos'!M202+'9 pr._įstaigų pajamos'!M90+'7 pr._kita dotacija'!M213</f>
        <v>34.800000000000004</v>
      </c>
      <c r="M76" s="95">
        <f>'4 pr._savarankiškos f-jos'!N202+'9 pr._įstaigų pajamos'!N90+'7 pr._kita dotacija'!N213</f>
        <v>23.4</v>
      </c>
      <c r="N76" s="95">
        <f>'4 pr._savarankiškos f-jos'!O202+'9 pr._įstaigų pajamos'!O90+'7 pr._kita dotacija'!O213</f>
        <v>0</v>
      </c>
    </row>
    <row r="77" spans="1:14" ht="15" customHeight="1" x14ac:dyDescent="0.25">
      <c r="A77" s="33" t="s">
        <v>163</v>
      </c>
      <c r="B77" s="30" t="s">
        <v>425</v>
      </c>
      <c r="C77" s="17">
        <f t="shared" si="14"/>
        <v>71.399999999999991</v>
      </c>
      <c r="D77" s="17">
        <f>'4 pr._savarankiškos f-jos'!E203+'9 pr._įstaigų pajamos'!E91+'7 pr._kita dotacija'!E217</f>
        <v>71.399999999999991</v>
      </c>
      <c r="E77" s="17">
        <f>'4 pr._savarankiškos f-jos'!F203+'9 pr._įstaigų pajamos'!F91+'7 pr._kita dotacija'!F217</f>
        <v>48</v>
      </c>
      <c r="F77" s="17">
        <f>'4 pr._savarankiškos f-jos'!G203+'9 pr._įstaigų pajamos'!G91+'7 pr._kita dotacija'!G217</f>
        <v>0</v>
      </c>
      <c r="G77" s="11">
        <f t="shared" si="12"/>
        <v>1.2</v>
      </c>
      <c r="H77" s="11">
        <f>'4 pr._savarankiškos f-jos'!I203+'9 pr._įstaigų pajamos'!I91+'7 pr._kita dotacija'!I217</f>
        <v>1.2</v>
      </c>
      <c r="I77" s="11">
        <f>'4 pr._savarankiškos f-jos'!J203+'9 pr._įstaigų pajamos'!J91+'7 pr._kita dotacija'!J217</f>
        <v>0.9</v>
      </c>
      <c r="J77" s="11">
        <f>'4 pr._savarankiškos f-jos'!K203+'9 pr._įstaigų pajamos'!K91+'7 pr._kita dotacija'!K217</f>
        <v>0</v>
      </c>
      <c r="K77" s="95">
        <f t="shared" si="13"/>
        <v>72.599999999999994</v>
      </c>
      <c r="L77" s="95">
        <f>'4 pr._savarankiškos f-jos'!M203+'9 pr._įstaigų pajamos'!M91+'7 pr._kita dotacija'!M217</f>
        <v>72.599999999999994</v>
      </c>
      <c r="M77" s="95">
        <f>'4 pr._savarankiškos f-jos'!N203+'9 pr._įstaigų pajamos'!N91+'7 pr._kita dotacija'!N217</f>
        <v>48.9</v>
      </c>
      <c r="N77" s="95">
        <f>'4 pr._savarankiškos f-jos'!O203+'9 pr._įstaigų pajamos'!O91+'7 pr._kita dotacija'!O217</f>
        <v>0</v>
      </c>
    </row>
    <row r="78" spans="1:14" ht="15" customHeight="1" x14ac:dyDescent="0.25">
      <c r="A78" s="33" t="s">
        <v>122</v>
      </c>
      <c r="B78" s="30" t="s">
        <v>68</v>
      </c>
      <c r="C78" s="17">
        <f t="shared" si="14"/>
        <v>38.200000000000003</v>
      </c>
      <c r="D78" s="17">
        <f>'4 pr._savarankiškos f-jos'!E204+'9 pr._įstaigų pajamos'!E92+'7 pr._kita dotacija'!E221</f>
        <v>38.200000000000003</v>
      </c>
      <c r="E78" s="17">
        <f>'4 pr._savarankiškos f-jos'!F204+'9 pr._įstaigų pajamos'!F92+'7 pr._kita dotacija'!F221</f>
        <v>26.1</v>
      </c>
      <c r="F78" s="17">
        <f>'4 pr._savarankiškos f-jos'!G204+'9 pr._įstaigų pajamos'!G92+'7 pr._kita dotacija'!G221</f>
        <v>0</v>
      </c>
      <c r="G78" s="11">
        <f t="shared" si="12"/>
        <v>0.3</v>
      </c>
      <c r="H78" s="11">
        <f>'4 pr._savarankiškos f-jos'!I204+'9 pr._įstaigų pajamos'!I92+'7 pr._kita dotacija'!I221</f>
        <v>0.3</v>
      </c>
      <c r="I78" s="11">
        <f>'4 pr._savarankiškos f-jos'!J204+'9 pr._įstaigų pajamos'!J92+'7 pr._kita dotacija'!J221</f>
        <v>0.2</v>
      </c>
      <c r="J78" s="11">
        <f>'4 pr._savarankiškos f-jos'!K204+'9 pr._įstaigų pajamos'!K92+'7 pr._kita dotacija'!K221</f>
        <v>0</v>
      </c>
      <c r="K78" s="95">
        <f t="shared" si="13"/>
        <v>38.5</v>
      </c>
      <c r="L78" s="95">
        <f>'4 pr._savarankiškos f-jos'!M204+'9 pr._įstaigų pajamos'!M92+'7 pr._kita dotacija'!M221</f>
        <v>38.5</v>
      </c>
      <c r="M78" s="95">
        <f>'4 pr._savarankiškos f-jos'!N204+'9 pr._įstaigų pajamos'!N92+'7 pr._kita dotacija'!N221</f>
        <v>26.3</v>
      </c>
      <c r="N78" s="95">
        <f>'4 pr._savarankiškos f-jos'!O204+'9 pr._įstaigų pajamos'!O92+'7 pr._kita dotacija'!O221</f>
        <v>0</v>
      </c>
    </row>
    <row r="79" spans="1:14" ht="15" customHeight="1" x14ac:dyDescent="0.25">
      <c r="A79" s="33" t="s">
        <v>123</v>
      </c>
      <c r="B79" s="30" t="s">
        <v>155</v>
      </c>
      <c r="C79" s="17">
        <f t="shared" si="14"/>
        <v>30.6</v>
      </c>
      <c r="D79" s="17">
        <f>'4 pr._savarankiškos f-jos'!E205+'9 pr._įstaigų pajamos'!E93+'7 pr._kita dotacija'!E225</f>
        <v>30.6</v>
      </c>
      <c r="E79" s="17">
        <f>'4 pr._savarankiškos f-jos'!F205+'9 pr._įstaigų pajamos'!F93+'7 pr._kita dotacija'!F225</f>
        <v>19.600000000000001</v>
      </c>
      <c r="F79" s="17">
        <f>'4 pr._savarankiškos f-jos'!G205+'9 pr._įstaigų pajamos'!G93+'7 pr._kita dotacija'!G225</f>
        <v>0</v>
      </c>
      <c r="G79" s="11">
        <f t="shared" si="12"/>
        <v>0.3</v>
      </c>
      <c r="H79" s="11">
        <f>'4 pr._savarankiškos f-jos'!I205+'9 pr._įstaigų pajamos'!I93+'7 pr._kita dotacija'!I225</f>
        <v>0.3</v>
      </c>
      <c r="I79" s="11">
        <f>'4 pr._savarankiškos f-jos'!J205+'9 pr._įstaigų pajamos'!J93+'7 pr._kita dotacija'!J225</f>
        <v>0.2</v>
      </c>
      <c r="J79" s="11">
        <f>'4 pr._savarankiškos f-jos'!K205+'9 pr._įstaigų pajamos'!K93+'7 pr._kita dotacija'!K225</f>
        <v>0</v>
      </c>
      <c r="K79" s="95">
        <f t="shared" si="13"/>
        <v>30.900000000000002</v>
      </c>
      <c r="L79" s="95">
        <f>'4 pr._savarankiškos f-jos'!M205+'9 pr._įstaigų pajamos'!M93+'7 pr._kita dotacija'!M225</f>
        <v>30.900000000000002</v>
      </c>
      <c r="M79" s="95">
        <f>'4 pr._savarankiškos f-jos'!N205+'9 pr._įstaigų pajamos'!N93+'7 pr._kita dotacija'!N225</f>
        <v>19.8</v>
      </c>
      <c r="N79" s="95">
        <f>'4 pr._savarankiškos f-jos'!O205+'9 pr._įstaigų pajamos'!O93+'7 pr._kita dotacija'!O225</f>
        <v>0</v>
      </c>
    </row>
    <row r="80" spans="1:14" ht="15" customHeight="1" x14ac:dyDescent="0.25">
      <c r="A80" s="33" t="s">
        <v>124</v>
      </c>
      <c r="B80" s="30" t="s">
        <v>28</v>
      </c>
      <c r="C80" s="17">
        <f t="shared" si="14"/>
        <v>453</v>
      </c>
      <c r="D80" s="17">
        <f>'4 pr._savarankiškos f-jos'!E206+'9 pr._įstaigų pajamos'!E94+'7 pr._kita dotacija'!E229</f>
        <v>442.8</v>
      </c>
      <c r="E80" s="17">
        <f>'4 pr._savarankiškos f-jos'!F206+'9 pr._įstaigų pajamos'!F94+'7 pr._kita dotacija'!F229</f>
        <v>293.3</v>
      </c>
      <c r="F80" s="17">
        <f>'4 pr._savarankiškos f-jos'!G206+'9 pr._įstaigų pajamos'!G94+'7 pr._kita dotacija'!G229</f>
        <v>10.199999999999999</v>
      </c>
      <c r="G80" s="11">
        <f t="shared" si="12"/>
        <v>1.3</v>
      </c>
      <c r="H80" s="11">
        <f>'4 pr._savarankiškos f-jos'!I206+'9 pr._įstaigų pajamos'!I94+'7 pr._kita dotacija'!I229</f>
        <v>1.3</v>
      </c>
      <c r="I80" s="11">
        <f>'4 pr._savarankiškos f-jos'!J206+'9 pr._įstaigų pajamos'!J94+'7 pr._kita dotacija'!J229</f>
        <v>1</v>
      </c>
      <c r="J80" s="11">
        <f>'4 pr._savarankiškos f-jos'!K206+'9 pr._įstaigų pajamos'!K94+'7 pr._kita dotacija'!K229</f>
        <v>0</v>
      </c>
      <c r="K80" s="95">
        <f t="shared" si="13"/>
        <v>454.3</v>
      </c>
      <c r="L80" s="95">
        <f>'4 pr._savarankiškos f-jos'!M206+'9 pr._įstaigų pajamos'!M94+'7 pr._kita dotacija'!M229</f>
        <v>444.1</v>
      </c>
      <c r="M80" s="95">
        <f>'4 pr._savarankiškos f-jos'!N206+'9 pr._įstaigų pajamos'!N94+'7 pr._kita dotacija'!N229</f>
        <v>294.3</v>
      </c>
      <c r="N80" s="95">
        <f>'4 pr._savarankiškos f-jos'!O206+'9 pr._įstaigų pajamos'!O94+'7 pr._kita dotacija'!O229</f>
        <v>10.199999999999999</v>
      </c>
    </row>
    <row r="81" spans="1:14" ht="15" customHeight="1" x14ac:dyDescent="0.25">
      <c r="A81" s="33" t="s">
        <v>125</v>
      </c>
      <c r="B81" s="13" t="s">
        <v>29</v>
      </c>
      <c r="C81" s="17">
        <f t="shared" si="14"/>
        <v>134.80000000000001</v>
      </c>
      <c r="D81" s="17">
        <f>'4 pr._savarankiškos f-jos'!E207+'9 pr._įstaigų pajamos'!E95+'7 pr._kita dotacija'!E233</f>
        <v>134.80000000000001</v>
      </c>
      <c r="E81" s="17">
        <f>'4 pr._savarankiškos f-jos'!F207+'9 pr._įstaigų pajamos'!F95+'7 pr._kita dotacija'!F233</f>
        <v>85.100000000000009</v>
      </c>
      <c r="F81" s="17">
        <f>'4 pr._savarankiškos f-jos'!G207+'9 pr._įstaigų pajamos'!G95+'7 pr._kita dotacija'!G233</f>
        <v>0</v>
      </c>
      <c r="G81" s="11">
        <f t="shared" si="12"/>
        <v>0.8</v>
      </c>
      <c r="H81" s="11">
        <f>'4 pr._savarankiškos f-jos'!I207+'9 pr._įstaigų pajamos'!I95+'7 pr._kita dotacija'!I233</f>
        <v>0.8</v>
      </c>
      <c r="I81" s="11">
        <f>'4 pr._savarankiškos f-jos'!J207+'9 pr._įstaigų pajamos'!J95+'7 pr._kita dotacija'!J233</f>
        <v>0.6</v>
      </c>
      <c r="J81" s="11">
        <f>'4 pr._savarankiškos f-jos'!K207+'9 pr._įstaigų pajamos'!K95+'7 pr._kita dotacija'!K233</f>
        <v>0</v>
      </c>
      <c r="K81" s="95">
        <f t="shared" si="13"/>
        <v>135.60000000000002</v>
      </c>
      <c r="L81" s="95">
        <f>'4 pr._savarankiškos f-jos'!M207+'9 pr._įstaigų pajamos'!M95+'7 pr._kita dotacija'!M233</f>
        <v>135.60000000000002</v>
      </c>
      <c r="M81" s="95">
        <f>'4 pr._savarankiškos f-jos'!N207+'9 pr._įstaigų pajamos'!N95+'7 pr._kita dotacija'!N233</f>
        <v>85.7</v>
      </c>
      <c r="N81" s="95">
        <f>'4 pr._savarankiškos f-jos'!O207+'9 pr._įstaigų pajamos'!O95+'7 pr._kita dotacija'!O233</f>
        <v>0</v>
      </c>
    </row>
    <row r="82" spans="1:14" ht="15" customHeight="1" x14ac:dyDescent="0.25">
      <c r="A82" s="33" t="s">
        <v>126</v>
      </c>
      <c r="B82" s="95" t="s">
        <v>65</v>
      </c>
      <c r="C82" s="17">
        <f t="shared" si="14"/>
        <v>377.40000000000003</v>
      </c>
      <c r="D82" s="17">
        <f>'4 pr._savarankiškos f-jos'!E208+'6 pr._mokinio krepšelis'!E55+'9 pr._įstaigų pajamos'!E96+'7 pr._kita dotacija'!E237</f>
        <v>377.40000000000003</v>
      </c>
      <c r="E82" s="17">
        <f>'4 pr._savarankiškos f-jos'!F208+'6 pr._mokinio krepšelis'!F55+'9 pr._įstaigų pajamos'!F96+'7 pr._kita dotacija'!F237</f>
        <v>245.4</v>
      </c>
      <c r="F82" s="17">
        <f>'4 pr._savarankiškos f-jos'!G208+'6 pr._mokinio krepšelis'!G55+'9 pr._įstaigų pajamos'!G96+'7 pr._kita dotacija'!G237</f>
        <v>0</v>
      </c>
      <c r="G82" s="11">
        <f t="shared" si="12"/>
        <v>-3.4</v>
      </c>
      <c r="H82" s="11">
        <f>'4 pr._savarankiškos f-jos'!I208+'6 pr._mokinio krepšelis'!I55+'9 pr._įstaigų pajamos'!I96+'7 pr._kita dotacija'!I237</f>
        <v>-3.4</v>
      </c>
      <c r="I82" s="11">
        <f>'4 pr._savarankiškos f-jos'!J208+'6 pr._mokinio krepšelis'!J55+'9 pr._įstaigų pajamos'!J96+'7 pr._kita dotacija'!J237</f>
        <v>-2.6000000000000005</v>
      </c>
      <c r="J82" s="11">
        <f>'4 pr._savarankiškos f-jos'!K208+'6 pr._mokinio krepšelis'!K55+'9 pr._įstaigų pajamos'!K96+'7 pr._kita dotacija'!K237</f>
        <v>0</v>
      </c>
      <c r="K82" s="95">
        <f t="shared" si="13"/>
        <v>374</v>
      </c>
      <c r="L82" s="95">
        <f>'4 pr._savarankiškos f-jos'!M208+'6 pr._mokinio krepšelis'!M55+'9 pr._įstaigų pajamos'!M96+'7 pr._kita dotacija'!M237</f>
        <v>374</v>
      </c>
      <c r="M82" s="95">
        <f>'4 pr._savarankiškos f-jos'!N208+'6 pr._mokinio krepšelis'!N55+'9 pr._įstaigų pajamos'!N96+'7 pr._kita dotacija'!N237</f>
        <v>242.8</v>
      </c>
      <c r="N82" s="95">
        <f>'4 pr._savarankiškos f-jos'!O208+'6 pr._mokinio krepšelis'!O55+'9 pr._įstaigų pajamos'!O96+'7 pr._kita dotacija'!O237</f>
        <v>0</v>
      </c>
    </row>
    <row r="83" spans="1:14" ht="15" customHeight="1" x14ac:dyDescent="0.25">
      <c r="A83" s="33" t="s">
        <v>127</v>
      </c>
      <c r="B83" s="81" t="s">
        <v>52</v>
      </c>
      <c r="C83" s="17">
        <f>D83+F83</f>
        <v>460.7</v>
      </c>
      <c r="D83" s="44">
        <f>'4 pr._savarankiškos f-jos'!E214+'9 pr._įstaigų pajamos'!E99+'7 pr._kita dotacija'!E244</f>
        <v>460.7</v>
      </c>
      <c r="E83" s="44">
        <f>'4 pr._savarankiškos f-jos'!F214+'9 pr._įstaigų pajamos'!F99+'7 pr._kita dotacija'!F244</f>
        <v>239.3</v>
      </c>
      <c r="F83" s="44">
        <f>'4 pr._savarankiškos f-jos'!G214+'9 pr._įstaigų pajamos'!G99+'7 pr._kita dotacija'!G244</f>
        <v>0</v>
      </c>
      <c r="G83" s="11">
        <f>H83+J83</f>
        <v>2.6</v>
      </c>
      <c r="H83" s="106">
        <f>'4 pr._savarankiškos f-jos'!I214+'9 pr._įstaigų pajamos'!I99+'7 pr._kita dotacija'!I244</f>
        <v>2.6</v>
      </c>
      <c r="I83" s="106">
        <f>'4 pr._savarankiškos f-jos'!J214+'9 pr._įstaigų pajamos'!J99+'7 pr._kita dotacija'!J244</f>
        <v>2</v>
      </c>
      <c r="J83" s="106">
        <f>'4 pr._savarankiškos f-jos'!K214+'9 pr._įstaigų pajamos'!K99+'7 pr._kita dotacija'!K244</f>
        <v>0</v>
      </c>
      <c r="K83" s="95">
        <f>L83+N83</f>
        <v>463.3</v>
      </c>
      <c r="L83" s="105">
        <f>'4 pr._savarankiškos f-jos'!M214+'9 pr._įstaigų pajamos'!M99+'7 pr._kita dotacija'!M244</f>
        <v>463.3</v>
      </c>
      <c r="M83" s="105">
        <f>'4 pr._savarankiškos f-jos'!N214+'9 pr._įstaigų pajamos'!N99+'7 pr._kita dotacija'!N244</f>
        <v>241.3</v>
      </c>
      <c r="N83" s="105">
        <f>'4 pr._savarankiškos f-jos'!O214+'9 pr._įstaigų pajamos'!O99+'7 pr._kita dotacija'!O244</f>
        <v>0</v>
      </c>
    </row>
    <row r="84" spans="1:14" ht="15" customHeight="1" x14ac:dyDescent="0.25">
      <c r="A84" s="33" t="s">
        <v>128</v>
      </c>
      <c r="B84" s="30" t="s">
        <v>53</v>
      </c>
      <c r="C84" s="17">
        <f>D84+F84</f>
        <v>618</v>
      </c>
      <c r="D84" s="17">
        <f>'4 pr._savarankiškos f-jos'!E215+'5 pr._valstybinės f-jos'!E124+'9 pr._įstaigų pajamos'!E100+'7 pr._kita dotacija'!E246</f>
        <v>618</v>
      </c>
      <c r="E84" s="17">
        <f>'4 pr._savarankiškos f-jos'!F215+'5 pr._valstybinės f-jos'!F124+'9 pr._įstaigų pajamos'!F100+'7 pr._kita dotacija'!F246</f>
        <v>436.1</v>
      </c>
      <c r="F84" s="17">
        <f>'4 pr._savarankiškos f-jos'!G215+'5 pr._valstybinės f-jos'!G124+'9 pr._įstaigų pajamos'!G100+'7 pr._kita dotacija'!G246</f>
        <v>0</v>
      </c>
      <c r="G84" s="11">
        <f>H84+J84</f>
        <v>0.1</v>
      </c>
      <c r="H84" s="11">
        <f>'4 pr._savarankiškos f-jos'!I215+'5 pr._valstybinės f-jos'!I124+'9 pr._įstaigų pajamos'!I100+'7 pr._kita dotacija'!I246</f>
        <v>0.1</v>
      </c>
      <c r="I84" s="11">
        <f>'4 pr._savarankiškos f-jos'!J215+'5 pr._valstybinės f-jos'!J124+'9 pr._įstaigų pajamos'!J100+'7 pr._kita dotacija'!J246</f>
        <v>0.1</v>
      </c>
      <c r="J84" s="11">
        <f>'4 pr._savarankiškos f-jos'!K215+'5 pr._valstybinės f-jos'!K124+'9 pr._įstaigų pajamos'!K100+'7 pr._kita dotacija'!K246</f>
        <v>0</v>
      </c>
      <c r="K84" s="95">
        <f>L84+N84</f>
        <v>618.1</v>
      </c>
      <c r="L84" s="95">
        <f>'4 pr._savarankiškos f-jos'!M215+'5 pr._valstybinės f-jos'!M124+'9 pr._įstaigų pajamos'!M100+'7 pr._kita dotacija'!M246</f>
        <v>618.1</v>
      </c>
      <c r="M84" s="95">
        <f>'4 pr._savarankiškos f-jos'!N215+'5 pr._valstybinės f-jos'!N124+'9 pr._įstaigų pajamos'!N100+'7 pr._kita dotacija'!N246</f>
        <v>436.20000000000005</v>
      </c>
      <c r="N84" s="95">
        <f>'4 pr._savarankiškos f-jos'!O215+'5 pr._valstybinės f-jos'!O124+'9 pr._įstaigų pajamos'!O100+'7 pr._kita dotacija'!O246</f>
        <v>0</v>
      </c>
    </row>
    <row r="85" spans="1:14" s="38" customFormat="1" ht="15" customHeight="1" x14ac:dyDescent="0.25">
      <c r="A85" s="39" t="s">
        <v>129</v>
      </c>
      <c r="B85" s="13" t="s">
        <v>70</v>
      </c>
      <c r="C85" s="17">
        <f>D85+F85</f>
        <v>632.5</v>
      </c>
      <c r="D85" s="17">
        <f>'4 pr._savarankiškos f-jos'!E217+'7 pr._kita dotacija'!E248+'9 pr._įstaigų pajamos'!E102</f>
        <v>632.5</v>
      </c>
      <c r="E85" s="17">
        <f>'4 pr._savarankiškos f-jos'!F217+'7 pr._kita dotacija'!F248+'9 pr._įstaigų pajamos'!F102</f>
        <v>379</v>
      </c>
      <c r="F85" s="17">
        <f>'4 pr._savarankiškos f-jos'!G217+'7 pr._kita dotacija'!G248+'9 pr._įstaigų pajamos'!G102</f>
        <v>0</v>
      </c>
      <c r="G85" s="11">
        <f>H85+J85</f>
        <v>5.2</v>
      </c>
      <c r="H85" s="11">
        <f>'4 pr._savarankiškos f-jos'!I217+'7 pr._kita dotacija'!I248+'9 pr._įstaigų pajamos'!I102</f>
        <v>5.2</v>
      </c>
      <c r="I85" s="11">
        <f>'4 pr._savarankiškos f-jos'!J217+'7 pr._kita dotacija'!J248+'9 pr._įstaigų pajamos'!J102</f>
        <v>2</v>
      </c>
      <c r="J85" s="11">
        <f>'4 pr._savarankiškos f-jos'!K217+'7 pr._kita dotacija'!K248+'9 pr._įstaigų pajamos'!K102</f>
        <v>0</v>
      </c>
      <c r="K85" s="95">
        <f>L85+N85</f>
        <v>637.70000000000005</v>
      </c>
      <c r="L85" s="95">
        <f>'4 pr._savarankiškos f-jos'!M217+'7 pr._kita dotacija'!M248+'9 pr._įstaigų pajamos'!M102</f>
        <v>637.70000000000005</v>
      </c>
      <c r="M85" s="95">
        <f>'4 pr._savarankiškos f-jos'!N217+'7 pr._kita dotacija'!N248+'9 pr._įstaigų pajamos'!N102</f>
        <v>381</v>
      </c>
      <c r="N85" s="95">
        <f>'4 pr._savarankiškos f-jos'!O217+'7 pr._kita dotacija'!O248+'9 pr._įstaigų pajamos'!O102</f>
        <v>0</v>
      </c>
    </row>
    <row r="86" spans="1:14" ht="15.95" customHeight="1" x14ac:dyDescent="0.25">
      <c r="A86" s="21" t="s">
        <v>130</v>
      </c>
      <c r="B86" s="46" t="s">
        <v>173</v>
      </c>
      <c r="C86" s="48">
        <f t="shared" ref="C86:N86" si="15">SUM(C21:C85)</f>
        <v>39155.599999999991</v>
      </c>
      <c r="D86" s="48">
        <f t="shared" si="15"/>
        <v>32551.799999999996</v>
      </c>
      <c r="E86" s="48">
        <f t="shared" si="15"/>
        <v>15125.699999999999</v>
      </c>
      <c r="F86" s="48">
        <f t="shared" si="15"/>
        <v>6603.7999999999993</v>
      </c>
      <c r="G86" s="49">
        <f t="shared" si="15"/>
        <v>554.4</v>
      </c>
      <c r="H86" s="49">
        <f t="shared" si="15"/>
        <v>539.70000000000005</v>
      </c>
      <c r="I86" s="49">
        <f t="shared" si="15"/>
        <v>139.4</v>
      </c>
      <c r="J86" s="49">
        <f t="shared" si="15"/>
        <v>14.699999999999989</v>
      </c>
      <c r="K86" s="50">
        <f t="shared" si="15"/>
        <v>39710.499999999993</v>
      </c>
      <c r="L86" s="50">
        <f t="shared" si="15"/>
        <v>33091.999999999985</v>
      </c>
      <c r="M86" s="50">
        <f t="shared" si="15"/>
        <v>15265.099999999995</v>
      </c>
      <c r="N86" s="50">
        <f t="shared" si="15"/>
        <v>6618.5000000000009</v>
      </c>
    </row>
    <row r="87" spans="1:14" x14ac:dyDescent="0.25">
      <c r="A87" s="7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</row>
    <row r="88" spans="1:14" x14ac:dyDescent="0.25">
      <c r="A88" s="7"/>
      <c r="B88" s="7"/>
      <c r="C88" s="7"/>
      <c r="D88" s="7"/>
      <c r="E88" s="7"/>
      <c r="F88" s="7"/>
    </row>
    <row r="89" spans="1:14" x14ac:dyDescent="0.25">
      <c r="A89" s="7"/>
      <c r="B89" s="7"/>
      <c r="C89" s="7"/>
      <c r="D89" s="7"/>
      <c r="E89" s="7"/>
      <c r="F89" s="7"/>
    </row>
    <row r="90" spans="1:14" x14ac:dyDescent="0.25">
      <c r="A90" s="7"/>
      <c r="B90" s="7"/>
      <c r="C90" s="7"/>
      <c r="D90" s="7"/>
      <c r="E90" s="7"/>
      <c r="F90" s="7"/>
    </row>
    <row r="91" spans="1:14" x14ac:dyDescent="0.25">
      <c r="A91" s="7"/>
      <c r="B91" s="7"/>
      <c r="C91" s="7"/>
      <c r="D91" s="7"/>
      <c r="E91" s="7"/>
      <c r="F91" s="7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</sheetData>
  <mergeCells count="29">
    <mergeCell ref="B1:N1"/>
    <mergeCell ref="B2:N2"/>
    <mergeCell ref="B3:N3"/>
    <mergeCell ref="B4:N4"/>
    <mergeCell ref="K18:K20"/>
    <mergeCell ref="B7:N7"/>
    <mergeCell ref="B8:N8"/>
    <mergeCell ref="B6:N6"/>
    <mergeCell ref="B5:N5"/>
    <mergeCell ref="B9:N9"/>
    <mergeCell ref="B10:N10"/>
    <mergeCell ref="B11:N11"/>
    <mergeCell ref="B12:N12"/>
    <mergeCell ref="B13:N13"/>
    <mergeCell ref="B14:N14"/>
    <mergeCell ref="A18:A20"/>
    <mergeCell ref="B18:B20"/>
    <mergeCell ref="A16:N16"/>
    <mergeCell ref="G18:G20"/>
    <mergeCell ref="H18:J18"/>
    <mergeCell ref="F19:F20"/>
    <mergeCell ref="D19:E19"/>
    <mergeCell ref="L19:M19"/>
    <mergeCell ref="D18:F18"/>
    <mergeCell ref="L18:N18"/>
    <mergeCell ref="C18:C20"/>
    <mergeCell ref="N19:N20"/>
    <mergeCell ref="J19:J20"/>
    <mergeCell ref="H19:I19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1"/>
  <sheetViews>
    <sheetView showZeros="0" zoomScaleNormal="100" zoomScaleSheetLayoutView="100" workbookViewId="0">
      <selection activeCell="S38" sqref="S38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28" t="s">
        <v>350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</row>
    <row r="2" spans="1:15" x14ac:dyDescent="0.25">
      <c r="B2" s="528" t="s">
        <v>437</v>
      </c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</row>
    <row r="3" spans="1:15" x14ac:dyDescent="0.25">
      <c r="B3" s="528" t="s">
        <v>457</v>
      </c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</row>
    <row r="4" spans="1:15" x14ac:dyDescent="0.25">
      <c r="B4" s="528" t="s">
        <v>357</v>
      </c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</row>
    <row r="5" spans="1:15" s="418" customFormat="1" ht="15" customHeight="1" x14ac:dyDescent="0.25">
      <c r="B5" s="478" t="s">
        <v>459</v>
      </c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</row>
    <row r="6" spans="1:15" s="418" customFormat="1" x14ac:dyDescent="0.25">
      <c r="B6" s="478" t="s">
        <v>468</v>
      </c>
      <c r="C6" s="478"/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8"/>
      <c r="O6" s="478"/>
    </row>
    <row r="7" spans="1:15" s="418" customFormat="1" x14ac:dyDescent="0.25">
      <c r="B7" s="478" t="s">
        <v>467</v>
      </c>
      <c r="C7" s="478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8"/>
      <c r="O7" s="478"/>
    </row>
    <row r="8" spans="1:15" s="418" customFormat="1" x14ac:dyDescent="0.25">
      <c r="B8" s="478" t="s">
        <v>477</v>
      </c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</row>
    <row r="9" spans="1:15" s="418" customFormat="1" ht="15" customHeight="1" x14ac:dyDescent="0.25">
      <c r="B9" s="478" t="s">
        <v>494</v>
      </c>
      <c r="C9" s="478"/>
      <c r="D9" s="478"/>
      <c r="E9" s="478"/>
      <c r="F9" s="478"/>
      <c r="G9" s="478"/>
      <c r="H9" s="478"/>
      <c r="I9" s="478"/>
      <c r="J9" s="478"/>
      <c r="K9" s="478"/>
      <c r="L9" s="478"/>
      <c r="M9" s="478"/>
      <c r="N9" s="478"/>
      <c r="O9" s="478"/>
    </row>
    <row r="10" spans="1:15" s="418" customFormat="1" ht="15" customHeight="1" x14ac:dyDescent="0.25">
      <c r="B10" s="478" t="s">
        <v>499</v>
      </c>
      <c r="C10" s="478"/>
      <c r="D10" s="478"/>
      <c r="E10" s="478"/>
      <c r="F10" s="478"/>
      <c r="G10" s="478"/>
      <c r="H10" s="478"/>
      <c r="I10" s="478"/>
      <c r="J10" s="478"/>
      <c r="K10" s="478"/>
      <c r="L10" s="478"/>
      <c r="M10" s="478"/>
      <c r="N10" s="478"/>
      <c r="O10" s="478"/>
    </row>
    <row r="11" spans="1:15" s="418" customFormat="1" ht="15" customHeight="1" x14ac:dyDescent="0.25">
      <c r="B11" s="478" t="s">
        <v>505</v>
      </c>
      <c r="C11" s="478"/>
      <c r="D11" s="478"/>
      <c r="E11" s="478"/>
      <c r="F11" s="478"/>
      <c r="G11" s="478"/>
      <c r="H11" s="478"/>
      <c r="I11" s="478"/>
      <c r="J11" s="478"/>
      <c r="K11" s="478"/>
      <c r="L11" s="478"/>
      <c r="M11" s="478"/>
      <c r="N11" s="478"/>
      <c r="O11" s="478"/>
    </row>
    <row r="12" spans="1:15" s="418" customFormat="1" ht="15" customHeight="1" x14ac:dyDescent="0.25">
      <c r="B12" s="478" t="s">
        <v>514</v>
      </c>
      <c r="C12" s="478"/>
      <c r="D12" s="478"/>
      <c r="E12" s="478"/>
      <c r="F12" s="478"/>
      <c r="G12" s="478"/>
      <c r="H12" s="478"/>
      <c r="I12" s="478"/>
      <c r="J12" s="478"/>
      <c r="K12" s="478"/>
      <c r="L12" s="478"/>
      <c r="M12" s="478"/>
      <c r="N12" s="478"/>
      <c r="O12" s="478"/>
    </row>
    <row r="13" spans="1:15" s="418" customFormat="1" ht="15" customHeight="1" x14ac:dyDescent="0.25">
      <c r="B13" s="478" t="s">
        <v>525</v>
      </c>
      <c r="C13" s="478"/>
      <c r="D13" s="478"/>
      <c r="E13" s="478"/>
      <c r="F13" s="478"/>
      <c r="G13" s="478"/>
      <c r="H13" s="478"/>
      <c r="I13" s="478"/>
      <c r="J13" s="478"/>
      <c r="K13" s="478"/>
      <c r="L13" s="478"/>
      <c r="M13" s="478"/>
      <c r="N13" s="478"/>
      <c r="O13" s="478"/>
    </row>
    <row r="14" spans="1:15" s="418" customFormat="1" ht="15" customHeight="1" x14ac:dyDescent="0.25">
      <c r="B14" s="478" t="s">
        <v>538</v>
      </c>
      <c r="C14" s="478"/>
      <c r="D14" s="478"/>
      <c r="E14" s="478"/>
      <c r="F14" s="478"/>
      <c r="G14" s="478"/>
      <c r="H14" s="478"/>
      <c r="I14" s="478"/>
      <c r="J14" s="478"/>
      <c r="K14" s="478"/>
      <c r="L14" s="478"/>
      <c r="M14" s="478"/>
      <c r="N14" s="478"/>
      <c r="O14" s="478"/>
    </row>
    <row r="15" spans="1:15" s="418" customFormat="1" x14ac:dyDescent="0.25">
      <c r="B15" s="419"/>
      <c r="C15" s="419"/>
      <c r="D15" s="419"/>
      <c r="E15" s="419"/>
      <c r="F15" s="419"/>
      <c r="G15" s="419"/>
      <c r="H15" s="419"/>
      <c r="I15" s="419"/>
      <c r="J15" s="419"/>
      <c r="K15" s="419"/>
      <c r="L15" s="419"/>
      <c r="M15" s="419"/>
      <c r="N15" s="419"/>
      <c r="O15" s="419"/>
    </row>
    <row r="16" spans="1:15" ht="32.25" customHeight="1" x14ac:dyDescent="0.25">
      <c r="A16" s="501" t="s">
        <v>460</v>
      </c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</row>
    <row r="17" spans="1:17" ht="17.25" customHeight="1" x14ac:dyDescent="0.25">
      <c r="G17" s="5"/>
      <c r="H17" s="5"/>
      <c r="I17" s="5"/>
      <c r="J17" s="5"/>
      <c r="K17" s="5"/>
      <c r="L17" s="5"/>
      <c r="M17" s="5"/>
      <c r="N17" s="5"/>
      <c r="O17" s="5" t="s">
        <v>448</v>
      </c>
    </row>
    <row r="18" spans="1:17" ht="15" customHeight="1" x14ac:dyDescent="0.25">
      <c r="A18" s="505" t="s">
        <v>5</v>
      </c>
      <c r="B18" s="508" t="s">
        <v>349</v>
      </c>
      <c r="C18" s="508" t="s">
        <v>54</v>
      </c>
      <c r="D18" s="485" t="s">
        <v>358</v>
      </c>
      <c r="E18" s="488" t="s">
        <v>196</v>
      </c>
      <c r="F18" s="489"/>
      <c r="G18" s="490"/>
      <c r="H18" s="511" t="s">
        <v>360</v>
      </c>
      <c r="I18" s="514" t="s">
        <v>196</v>
      </c>
      <c r="J18" s="515"/>
      <c r="K18" s="515"/>
      <c r="L18" s="484" t="s">
        <v>0</v>
      </c>
      <c r="M18" s="484" t="s">
        <v>196</v>
      </c>
      <c r="N18" s="484"/>
      <c r="O18" s="484"/>
    </row>
    <row r="19" spans="1:17" x14ac:dyDescent="0.25">
      <c r="A19" s="506"/>
      <c r="B19" s="509"/>
      <c r="C19" s="509"/>
      <c r="D19" s="486"/>
      <c r="E19" s="488" t="s">
        <v>1</v>
      </c>
      <c r="F19" s="490"/>
      <c r="G19" s="485" t="s">
        <v>2</v>
      </c>
      <c r="H19" s="512"/>
      <c r="I19" s="514" t="s">
        <v>1</v>
      </c>
      <c r="J19" s="516"/>
      <c r="K19" s="525" t="s">
        <v>2</v>
      </c>
      <c r="L19" s="484"/>
      <c r="M19" s="484" t="s">
        <v>1</v>
      </c>
      <c r="N19" s="484"/>
      <c r="O19" s="496" t="s">
        <v>2</v>
      </c>
    </row>
    <row r="20" spans="1:17" ht="49.5" customHeight="1" x14ac:dyDescent="0.25">
      <c r="A20" s="507"/>
      <c r="B20" s="510"/>
      <c r="C20" s="510"/>
      <c r="D20" s="487"/>
      <c r="E20" s="61" t="s">
        <v>3</v>
      </c>
      <c r="F20" s="149" t="s">
        <v>4</v>
      </c>
      <c r="G20" s="487"/>
      <c r="H20" s="513"/>
      <c r="I20" s="63" t="s">
        <v>3</v>
      </c>
      <c r="J20" s="151" t="s">
        <v>4</v>
      </c>
      <c r="K20" s="526"/>
      <c r="L20" s="484"/>
      <c r="M20" s="148" t="s">
        <v>3</v>
      </c>
      <c r="N20" s="150" t="s">
        <v>4</v>
      </c>
      <c r="O20" s="496"/>
    </row>
    <row r="21" spans="1:17" ht="15.95" customHeight="1" x14ac:dyDescent="0.25">
      <c r="A21" s="159" t="s">
        <v>72</v>
      </c>
      <c r="B21" s="524" t="s">
        <v>6</v>
      </c>
      <c r="C21" s="524"/>
      <c r="D21" s="524"/>
      <c r="E21" s="524"/>
      <c r="F21" s="524"/>
      <c r="G21" s="524"/>
      <c r="H21" s="524"/>
      <c r="I21" s="524"/>
      <c r="J21" s="524"/>
      <c r="K21" s="524"/>
      <c r="L21" s="524"/>
      <c r="M21" s="524"/>
      <c r="N21" s="524"/>
      <c r="O21" s="524"/>
    </row>
    <row r="22" spans="1:17" ht="15" customHeight="1" x14ac:dyDescent="0.25">
      <c r="A22" s="6" t="s">
        <v>183</v>
      </c>
      <c r="B22" s="7" t="s">
        <v>56</v>
      </c>
      <c r="C22" s="8" t="s">
        <v>9</v>
      </c>
      <c r="D22" s="9">
        <f>E22+G22</f>
        <v>71.8</v>
      </c>
      <c r="E22" s="9">
        <v>71.8</v>
      </c>
      <c r="F22" s="9">
        <v>53.4</v>
      </c>
      <c r="G22" s="9"/>
      <c r="H22" s="10">
        <f>I22+K22</f>
        <v>0</v>
      </c>
      <c r="I22" s="10"/>
      <c r="J22" s="10"/>
      <c r="K22" s="260"/>
      <c r="L22" s="12">
        <f>M22+O22</f>
        <v>71.8</v>
      </c>
      <c r="M22" s="12">
        <f>E22+I22</f>
        <v>71.8</v>
      </c>
      <c r="N22" s="12">
        <f>F22+J22</f>
        <v>53.4</v>
      </c>
      <c r="O22" s="12">
        <f>G22+K22</f>
        <v>0</v>
      </c>
      <c r="P22" s="71" t="s">
        <v>325</v>
      </c>
      <c r="Q22" s="72">
        <f>SUMIF(C22:C217,1,L22:L217)</f>
        <v>3806.6000000000004</v>
      </c>
    </row>
    <row r="23" spans="1:17" ht="15" customHeight="1" x14ac:dyDescent="0.25">
      <c r="A23" s="159" t="s">
        <v>73</v>
      </c>
      <c r="B23" s="30" t="s">
        <v>20</v>
      </c>
      <c r="C23" s="31"/>
      <c r="D23" s="9">
        <f t="shared" ref="D23:D86" si="0">E23+G23</f>
        <v>3140.8</v>
      </c>
      <c r="E23" s="9">
        <f>E24+E25+E26+E27</f>
        <v>2943.7000000000003</v>
      </c>
      <c r="F23" s="9">
        <f>F24+F25+F26+F27</f>
        <v>1294.5</v>
      </c>
      <c r="G23" s="9">
        <f>G24+G25+G26+G27</f>
        <v>197.1</v>
      </c>
      <c r="H23" s="10">
        <f t="shared" ref="H23:H86" si="1">I23+K23</f>
        <v>96.9</v>
      </c>
      <c r="I23" s="10">
        <f t="shared" ref="I23:O23" si="2">I24+I25+I26+I27</f>
        <v>93.5</v>
      </c>
      <c r="J23" s="10">
        <f t="shared" si="2"/>
        <v>7.7</v>
      </c>
      <c r="K23" s="260">
        <f t="shared" si="2"/>
        <v>3.3999999999999986</v>
      </c>
      <c r="L23" s="12">
        <f t="shared" si="2"/>
        <v>3237.7000000000003</v>
      </c>
      <c r="M23" s="12">
        <f t="shared" si="2"/>
        <v>3037.2000000000003</v>
      </c>
      <c r="N23" s="12">
        <f t="shared" si="2"/>
        <v>1302.2</v>
      </c>
      <c r="O23" s="12">
        <f t="shared" si="2"/>
        <v>200.5</v>
      </c>
      <c r="P23" s="71" t="s">
        <v>326</v>
      </c>
      <c r="Q23" s="72">
        <f>SUMIF(C22:C217,2,L22:L217)</f>
        <v>0</v>
      </c>
    </row>
    <row r="24" spans="1:17" ht="15" customHeight="1" x14ac:dyDescent="0.25">
      <c r="A24" s="163"/>
      <c r="B24" s="81"/>
      <c r="C24" s="31" t="s">
        <v>9</v>
      </c>
      <c r="D24" s="9">
        <f t="shared" si="0"/>
        <v>2263.4</v>
      </c>
      <c r="E24" s="17">
        <v>2170.3000000000002</v>
      </c>
      <c r="F24" s="17">
        <v>1294.5</v>
      </c>
      <c r="G24" s="17">
        <v>93.1</v>
      </c>
      <c r="H24" s="10">
        <f t="shared" si="1"/>
        <v>61.9</v>
      </c>
      <c r="I24" s="11">
        <v>32</v>
      </c>
      <c r="J24" s="11">
        <v>7.7</v>
      </c>
      <c r="K24" s="11">
        <v>29.9</v>
      </c>
      <c r="L24" s="12">
        <f>M24+O24</f>
        <v>2325.3000000000002</v>
      </c>
      <c r="M24" s="12">
        <f t="shared" ref="M24:O25" si="3">E24+I24</f>
        <v>2202.3000000000002</v>
      </c>
      <c r="N24" s="12">
        <f t="shared" si="3"/>
        <v>1302.2</v>
      </c>
      <c r="O24" s="12">
        <f t="shared" si="3"/>
        <v>123</v>
      </c>
      <c r="P24" s="71" t="s">
        <v>327</v>
      </c>
      <c r="Q24" s="72">
        <f>SUMIF(C22:C217,3,L22:L217)</f>
        <v>101.89999999999999</v>
      </c>
    </row>
    <row r="25" spans="1:17" ht="15" customHeight="1" x14ac:dyDescent="0.25">
      <c r="A25" s="163"/>
      <c r="B25" s="42"/>
      <c r="C25" s="31" t="s">
        <v>25</v>
      </c>
      <c r="D25" s="9">
        <f t="shared" si="0"/>
        <v>466</v>
      </c>
      <c r="E25" s="17">
        <v>466</v>
      </c>
      <c r="F25" s="17"/>
      <c r="G25" s="17"/>
      <c r="H25" s="10">
        <f t="shared" si="1"/>
        <v>50</v>
      </c>
      <c r="I25" s="11">
        <v>50</v>
      </c>
      <c r="J25" s="11"/>
      <c r="K25" s="11"/>
      <c r="L25" s="12">
        <f>M25+O25</f>
        <v>516</v>
      </c>
      <c r="M25" s="12">
        <f t="shared" si="3"/>
        <v>516</v>
      </c>
      <c r="N25" s="12">
        <f t="shared" si="3"/>
        <v>0</v>
      </c>
      <c r="O25" s="12">
        <f t="shared" si="3"/>
        <v>0</v>
      </c>
      <c r="P25" s="71" t="s">
        <v>328</v>
      </c>
      <c r="Q25" s="72">
        <f>SUMIF(C22:C217,4,L22:L217)</f>
        <v>823.50000000000023</v>
      </c>
    </row>
    <row r="26" spans="1:17" ht="15" customHeight="1" x14ac:dyDescent="0.25">
      <c r="A26" s="163"/>
      <c r="B26" s="261"/>
      <c r="C26" s="31" t="s">
        <v>22</v>
      </c>
      <c r="D26" s="9">
        <f t="shared" si="0"/>
        <v>397.9</v>
      </c>
      <c r="E26" s="17">
        <v>293.89999999999998</v>
      </c>
      <c r="F26" s="17"/>
      <c r="G26" s="17">
        <v>104</v>
      </c>
      <c r="H26" s="10">
        <f t="shared" si="1"/>
        <v>-15</v>
      </c>
      <c r="I26" s="11">
        <v>11.5</v>
      </c>
      <c r="J26" s="11"/>
      <c r="K26" s="217">
        <v>-26.5</v>
      </c>
      <c r="L26" s="13">
        <f>M26+O26</f>
        <v>382.9</v>
      </c>
      <c r="M26" s="13">
        <f t="shared" ref="M26:O26" si="4">E26+I26</f>
        <v>305.39999999999998</v>
      </c>
      <c r="N26" s="13">
        <f t="shared" si="4"/>
        <v>0</v>
      </c>
      <c r="O26" s="13">
        <f t="shared" si="4"/>
        <v>77.5</v>
      </c>
      <c r="P26" s="71"/>
      <c r="Q26" s="72"/>
    </row>
    <row r="27" spans="1:17" ht="15" customHeight="1" x14ac:dyDescent="0.25">
      <c r="A27" s="163"/>
      <c r="B27" s="262"/>
      <c r="C27" s="303">
        <v>10</v>
      </c>
      <c r="D27" s="9">
        <f t="shared" si="0"/>
        <v>13.5</v>
      </c>
      <c r="E27" s="17">
        <v>13.5</v>
      </c>
      <c r="F27" s="17"/>
      <c r="G27" s="17"/>
      <c r="H27" s="10">
        <f t="shared" si="1"/>
        <v>0</v>
      </c>
      <c r="I27" s="11"/>
      <c r="J27" s="11"/>
      <c r="K27" s="217"/>
      <c r="L27" s="13">
        <f>M27+O27</f>
        <v>13.5</v>
      </c>
      <c r="M27" s="13">
        <f>E27+I27</f>
        <v>13.5</v>
      </c>
      <c r="N27" s="13">
        <f>F27+J27</f>
        <v>0</v>
      </c>
      <c r="O27" s="13">
        <f>G27+K27</f>
        <v>0</v>
      </c>
      <c r="P27" s="71" t="s">
        <v>331</v>
      </c>
      <c r="Q27" s="72">
        <f>SUMIF(C23:C218,5,L23:L218)</f>
        <v>1594.6</v>
      </c>
    </row>
    <row r="28" spans="1:17" ht="15" customHeight="1" x14ac:dyDescent="0.25">
      <c r="A28" s="6" t="s">
        <v>74</v>
      </c>
      <c r="B28" s="7" t="s">
        <v>7</v>
      </c>
      <c r="C28" s="16"/>
      <c r="D28" s="9">
        <f t="shared" si="0"/>
        <v>77.400000000000006</v>
      </c>
      <c r="E28" s="17">
        <f>SUM(E29:E33)</f>
        <v>77.400000000000006</v>
      </c>
      <c r="F28" s="17">
        <f>SUM(F29:F33)</f>
        <v>49.6</v>
      </c>
      <c r="G28" s="17">
        <f t="shared" ref="G28:O28" si="5">SUM(G29:G33)</f>
        <v>0</v>
      </c>
      <c r="H28" s="10">
        <f t="shared" si="1"/>
        <v>0.49999999999999994</v>
      </c>
      <c r="I28" s="11">
        <f t="shared" si="5"/>
        <v>0.49999999999999994</v>
      </c>
      <c r="J28" s="11">
        <f t="shared" si="5"/>
        <v>0</v>
      </c>
      <c r="K28" s="217">
        <f t="shared" si="5"/>
        <v>0</v>
      </c>
      <c r="L28" s="13">
        <f t="shared" si="5"/>
        <v>77.900000000000006</v>
      </c>
      <c r="M28" s="13">
        <f t="shared" si="5"/>
        <v>77.900000000000006</v>
      </c>
      <c r="N28" s="13">
        <f t="shared" si="5"/>
        <v>49.6</v>
      </c>
      <c r="O28" s="13">
        <f t="shared" si="5"/>
        <v>0</v>
      </c>
      <c r="P28" s="71" t="s">
        <v>329</v>
      </c>
      <c r="Q28" s="72">
        <f>SUMIF(C22:C217,6,L22:L217)</f>
        <v>1488.9</v>
      </c>
    </row>
    <row r="29" spans="1:17" ht="15" customHeight="1" x14ac:dyDescent="0.25">
      <c r="A29" s="20"/>
      <c r="C29" s="16" t="s">
        <v>9</v>
      </c>
      <c r="D29" s="9">
        <f t="shared" si="0"/>
        <v>31.4</v>
      </c>
      <c r="E29" s="17">
        <v>31.4</v>
      </c>
      <c r="F29" s="17">
        <v>18.5</v>
      </c>
      <c r="G29" s="17"/>
      <c r="H29" s="10">
        <f t="shared" si="1"/>
        <v>-0.2</v>
      </c>
      <c r="I29" s="11">
        <v>-0.2</v>
      </c>
      <c r="J29" s="11"/>
      <c r="K29" s="217"/>
      <c r="L29" s="13">
        <f t="shared" ref="L29:L43" si="6">M29+O29</f>
        <v>31.2</v>
      </c>
      <c r="M29" s="13">
        <f t="shared" ref="M29:M43" si="7">E29+I29</f>
        <v>31.2</v>
      </c>
      <c r="N29" s="13">
        <f t="shared" ref="N29:N43" si="8">F29+J29</f>
        <v>18.5</v>
      </c>
      <c r="O29" s="13">
        <f t="shared" ref="O29:O43" si="9">G29+K29</f>
        <v>0</v>
      </c>
      <c r="P29" s="71" t="s">
        <v>330</v>
      </c>
      <c r="Q29" s="72">
        <f>SUMIF(C22:C217,7,L22:L217)</f>
        <v>39.299999999999997</v>
      </c>
    </row>
    <row r="30" spans="1:17" ht="15" customHeight="1" x14ac:dyDescent="0.25">
      <c r="A30" s="20"/>
      <c r="C30" s="16" t="s">
        <v>31</v>
      </c>
      <c r="D30" s="9">
        <f t="shared" si="0"/>
        <v>2.5</v>
      </c>
      <c r="E30" s="17">
        <v>2.5</v>
      </c>
      <c r="F30" s="17">
        <v>1.9</v>
      </c>
      <c r="G30" s="17"/>
      <c r="H30" s="10">
        <f t="shared" si="1"/>
        <v>0</v>
      </c>
      <c r="I30" s="11"/>
      <c r="J30" s="11"/>
      <c r="K30" s="217"/>
      <c r="L30" s="13">
        <f t="shared" si="6"/>
        <v>2.5</v>
      </c>
      <c r="M30" s="13">
        <f t="shared" si="7"/>
        <v>2.5</v>
      </c>
      <c r="N30" s="13">
        <f t="shared" si="8"/>
        <v>1.9</v>
      </c>
      <c r="O30" s="13">
        <f t="shared" si="9"/>
        <v>0</v>
      </c>
      <c r="P30" s="71" t="s">
        <v>332</v>
      </c>
      <c r="Q30" s="72">
        <f>SUMIF(C22:C217,8,L22:L217)</f>
        <v>2298.3999999999996</v>
      </c>
    </row>
    <row r="31" spans="1:17" ht="15" customHeight="1" x14ac:dyDescent="0.25">
      <c r="A31" s="20"/>
      <c r="C31" s="16" t="s">
        <v>22</v>
      </c>
      <c r="D31" s="9">
        <f t="shared" si="0"/>
        <v>21.3</v>
      </c>
      <c r="E31" s="17">
        <v>21.3</v>
      </c>
      <c r="F31" s="17">
        <v>16.3</v>
      </c>
      <c r="G31" s="17"/>
      <c r="H31" s="10">
        <f t="shared" si="1"/>
        <v>0</v>
      </c>
      <c r="I31" s="11"/>
      <c r="J31" s="11"/>
      <c r="K31" s="217"/>
      <c r="L31" s="13">
        <f t="shared" si="6"/>
        <v>21.3</v>
      </c>
      <c r="M31" s="13">
        <f t="shared" si="7"/>
        <v>21.3</v>
      </c>
      <c r="N31" s="13">
        <f t="shared" si="8"/>
        <v>16.3</v>
      </c>
      <c r="O31" s="13">
        <f t="shared" si="9"/>
        <v>0</v>
      </c>
      <c r="P31" s="71" t="s">
        <v>333</v>
      </c>
      <c r="Q31" s="72">
        <f>SUMIF(C22:C217,9,L22:L217)</f>
        <v>5755.1</v>
      </c>
    </row>
    <row r="32" spans="1:17" ht="15" customHeight="1" x14ac:dyDescent="0.25">
      <c r="A32" s="20"/>
      <c r="C32" s="98" t="s">
        <v>30</v>
      </c>
      <c r="D32" s="9">
        <f t="shared" si="0"/>
        <v>8.1999999999999993</v>
      </c>
      <c r="E32" s="17">
        <v>8.1999999999999993</v>
      </c>
      <c r="F32" s="17">
        <v>2.2999999999999998</v>
      </c>
      <c r="G32" s="17"/>
      <c r="H32" s="10">
        <f t="shared" si="1"/>
        <v>0.7</v>
      </c>
      <c r="I32" s="11">
        <v>0.7</v>
      </c>
      <c r="J32" s="11"/>
      <c r="K32" s="217"/>
      <c r="L32" s="13">
        <f t="shared" si="6"/>
        <v>8.8999999999999986</v>
      </c>
      <c r="M32" s="13">
        <f t="shared" si="7"/>
        <v>8.8999999999999986</v>
      </c>
      <c r="N32" s="13">
        <f t="shared" si="8"/>
        <v>2.2999999999999998</v>
      </c>
      <c r="O32" s="13">
        <f t="shared" si="9"/>
        <v>0</v>
      </c>
      <c r="P32" s="71" t="s">
        <v>334</v>
      </c>
      <c r="Q32" s="72">
        <f>SUMIF(C22:C217,10,L22:L217)</f>
        <v>4130.3999999999996</v>
      </c>
    </row>
    <row r="33" spans="1:17" ht="15" customHeight="1" x14ac:dyDescent="0.25">
      <c r="A33" s="41"/>
      <c r="B33" s="263"/>
      <c r="C33" s="98" t="s">
        <v>24</v>
      </c>
      <c r="D33" s="9">
        <f t="shared" si="0"/>
        <v>14</v>
      </c>
      <c r="E33" s="17">
        <v>14</v>
      </c>
      <c r="F33" s="17">
        <v>10.6</v>
      </c>
      <c r="G33" s="17"/>
      <c r="H33" s="10">
        <f t="shared" si="1"/>
        <v>0</v>
      </c>
      <c r="I33" s="11"/>
      <c r="J33" s="11"/>
      <c r="K33" s="217"/>
      <c r="L33" s="12">
        <f>M33+O33</f>
        <v>14</v>
      </c>
      <c r="M33" s="12">
        <f>E33+I33</f>
        <v>14</v>
      </c>
      <c r="N33" s="12">
        <f>F33+J33</f>
        <v>10.6</v>
      </c>
      <c r="O33" s="12">
        <f>G33+K33</f>
        <v>0</v>
      </c>
      <c r="P33" s="76" t="s">
        <v>173</v>
      </c>
      <c r="Q33" s="77">
        <f>SUM(Q22:Q32)</f>
        <v>20038.7</v>
      </c>
    </row>
    <row r="34" spans="1:17" ht="15" customHeight="1" x14ac:dyDescent="0.25">
      <c r="A34" s="6" t="s">
        <v>75</v>
      </c>
      <c r="B34" s="18" t="s">
        <v>10</v>
      </c>
      <c r="C34" s="16"/>
      <c r="D34" s="9">
        <f t="shared" si="0"/>
        <v>77.599999999999994</v>
      </c>
      <c r="E34" s="17">
        <f>SUM(E35:E38)</f>
        <v>70.899999999999991</v>
      </c>
      <c r="F34" s="17">
        <f>SUM(F35:F38)</f>
        <v>50.7</v>
      </c>
      <c r="G34" s="17">
        <f t="shared" ref="G34:O34" si="10">SUM(G35:G38)</f>
        <v>6.7</v>
      </c>
      <c r="H34" s="10">
        <f t="shared" si="1"/>
        <v>0</v>
      </c>
      <c r="I34" s="11">
        <f t="shared" si="10"/>
        <v>0</v>
      </c>
      <c r="J34" s="11">
        <f t="shared" si="10"/>
        <v>0</v>
      </c>
      <c r="K34" s="217">
        <f t="shared" si="10"/>
        <v>0</v>
      </c>
      <c r="L34" s="13">
        <f t="shared" si="10"/>
        <v>77.599999999999994</v>
      </c>
      <c r="M34" s="13">
        <f t="shared" si="10"/>
        <v>70.899999999999991</v>
      </c>
      <c r="N34" s="13">
        <f t="shared" si="10"/>
        <v>50.7</v>
      </c>
      <c r="O34" s="13">
        <f t="shared" si="10"/>
        <v>6.7</v>
      </c>
      <c r="P34" s="78"/>
      <c r="Q34" s="78"/>
    </row>
    <row r="35" spans="1:17" ht="15" customHeight="1" x14ac:dyDescent="0.25">
      <c r="A35" s="20"/>
      <c r="C35" s="16" t="s">
        <v>9</v>
      </c>
      <c r="D35" s="9">
        <f t="shared" si="0"/>
        <v>42.1</v>
      </c>
      <c r="E35" s="17">
        <v>35.4</v>
      </c>
      <c r="F35" s="17">
        <v>23.8</v>
      </c>
      <c r="G35" s="17">
        <v>6.7</v>
      </c>
      <c r="H35" s="10">
        <f t="shared" si="1"/>
        <v>0</v>
      </c>
      <c r="I35" s="11"/>
      <c r="J35" s="11"/>
      <c r="K35" s="217"/>
      <c r="L35" s="13">
        <f t="shared" si="6"/>
        <v>42.1</v>
      </c>
      <c r="M35" s="13">
        <f t="shared" si="7"/>
        <v>35.4</v>
      </c>
      <c r="N35" s="13">
        <f t="shared" si="8"/>
        <v>23.8</v>
      </c>
      <c r="O35" s="13">
        <f t="shared" si="9"/>
        <v>6.7</v>
      </c>
      <c r="P35" s="78"/>
      <c r="Q35" s="78">
        <f>Q33-L220</f>
        <v>0</v>
      </c>
    </row>
    <row r="36" spans="1:17" ht="15" customHeight="1" x14ac:dyDescent="0.25">
      <c r="A36" s="20"/>
      <c r="C36" s="16" t="s">
        <v>31</v>
      </c>
      <c r="D36" s="9">
        <f t="shared" si="0"/>
        <v>2.5</v>
      </c>
      <c r="E36" s="17">
        <v>2.5</v>
      </c>
      <c r="F36" s="17">
        <v>1.9</v>
      </c>
      <c r="G36" s="17"/>
      <c r="H36" s="10">
        <f t="shared" si="1"/>
        <v>0</v>
      </c>
      <c r="I36" s="11"/>
      <c r="J36" s="11"/>
      <c r="K36" s="217"/>
      <c r="L36" s="13">
        <f t="shared" si="6"/>
        <v>2.5</v>
      </c>
      <c r="M36" s="13">
        <f t="shared" si="7"/>
        <v>2.5</v>
      </c>
      <c r="N36" s="13">
        <f t="shared" si="8"/>
        <v>1.9</v>
      </c>
      <c r="O36" s="13">
        <f t="shared" si="9"/>
        <v>0</v>
      </c>
    </row>
    <row r="37" spans="1:17" ht="15" customHeight="1" x14ac:dyDescent="0.25">
      <c r="A37" s="20"/>
      <c r="C37" s="16" t="s">
        <v>22</v>
      </c>
      <c r="D37" s="9">
        <f t="shared" si="0"/>
        <v>18.899999999999999</v>
      </c>
      <c r="E37" s="17">
        <v>18.899999999999999</v>
      </c>
      <c r="F37" s="17">
        <v>14.4</v>
      </c>
      <c r="G37" s="17"/>
      <c r="H37" s="10">
        <f t="shared" si="1"/>
        <v>0</v>
      </c>
      <c r="I37" s="11"/>
      <c r="J37" s="11"/>
      <c r="K37" s="217"/>
      <c r="L37" s="13">
        <f t="shared" si="6"/>
        <v>18.899999999999999</v>
      </c>
      <c r="M37" s="13">
        <f t="shared" si="7"/>
        <v>18.899999999999999</v>
      </c>
      <c r="N37" s="13">
        <f t="shared" si="8"/>
        <v>14.4</v>
      </c>
      <c r="O37" s="13">
        <f t="shared" si="9"/>
        <v>0</v>
      </c>
      <c r="Q37" s="2">
        <f>L220-Q33</f>
        <v>0</v>
      </c>
    </row>
    <row r="38" spans="1:17" ht="15" customHeight="1" x14ac:dyDescent="0.25">
      <c r="A38" s="41"/>
      <c r="B38" s="263"/>
      <c r="C38" s="98" t="s">
        <v>24</v>
      </c>
      <c r="D38" s="9">
        <f t="shared" si="0"/>
        <v>14.1</v>
      </c>
      <c r="E38" s="17">
        <v>14.1</v>
      </c>
      <c r="F38" s="17">
        <v>10.6</v>
      </c>
      <c r="G38" s="17"/>
      <c r="H38" s="10">
        <f t="shared" si="1"/>
        <v>0</v>
      </c>
      <c r="I38" s="11"/>
      <c r="J38" s="11"/>
      <c r="K38" s="217"/>
      <c r="L38" s="12">
        <f>M38+O38</f>
        <v>14.1</v>
      </c>
      <c r="M38" s="12">
        <f>E38+I38</f>
        <v>14.1</v>
      </c>
      <c r="N38" s="12">
        <f>F38+J38</f>
        <v>10.6</v>
      </c>
      <c r="O38" s="12">
        <f>G38+K38</f>
        <v>0</v>
      </c>
    </row>
    <row r="39" spans="1:17" ht="15" customHeight="1" x14ac:dyDescent="0.25">
      <c r="A39" s="6" t="s">
        <v>76</v>
      </c>
      <c r="B39" s="18" t="s">
        <v>11</v>
      </c>
      <c r="C39" s="16"/>
      <c r="D39" s="9">
        <f t="shared" si="0"/>
        <v>126.8</v>
      </c>
      <c r="E39" s="17">
        <f>SUM(E40:E44)</f>
        <v>126.8</v>
      </c>
      <c r="F39" s="17">
        <f>SUM(F40:F44)</f>
        <v>84.299999999999983</v>
      </c>
      <c r="G39" s="17">
        <f t="shared" ref="G39:O39" si="11">SUM(G40:G44)</f>
        <v>0</v>
      </c>
      <c r="H39" s="10">
        <f t="shared" si="1"/>
        <v>1.5</v>
      </c>
      <c r="I39" s="11">
        <f t="shared" si="11"/>
        <v>0.2</v>
      </c>
      <c r="J39" s="11">
        <f t="shared" si="11"/>
        <v>0</v>
      </c>
      <c r="K39" s="217">
        <f t="shared" si="11"/>
        <v>1.3</v>
      </c>
      <c r="L39" s="13">
        <f t="shared" si="11"/>
        <v>128.30000000000001</v>
      </c>
      <c r="M39" s="13">
        <f t="shared" si="11"/>
        <v>127</v>
      </c>
      <c r="N39" s="13">
        <f t="shared" si="11"/>
        <v>84.299999999999983</v>
      </c>
      <c r="O39" s="13">
        <f t="shared" si="11"/>
        <v>1.3</v>
      </c>
    </row>
    <row r="40" spans="1:17" ht="15" customHeight="1" x14ac:dyDescent="0.25">
      <c r="A40" s="20"/>
      <c r="C40" s="16" t="s">
        <v>9</v>
      </c>
      <c r="D40" s="9">
        <f t="shared" si="0"/>
        <v>40.1</v>
      </c>
      <c r="E40" s="17">
        <v>40.1</v>
      </c>
      <c r="F40" s="17">
        <v>26.2</v>
      </c>
      <c r="G40" s="17"/>
      <c r="H40" s="10">
        <f t="shared" si="1"/>
        <v>0</v>
      </c>
      <c r="I40" s="11"/>
      <c r="J40" s="11"/>
      <c r="K40" s="217"/>
      <c r="L40" s="13">
        <f t="shared" si="6"/>
        <v>40.1</v>
      </c>
      <c r="M40" s="13">
        <f t="shared" si="7"/>
        <v>40.1</v>
      </c>
      <c r="N40" s="13">
        <f t="shared" si="8"/>
        <v>26.2</v>
      </c>
      <c r="O40" s="13">
        <f t="shared" si="9"/>
        <v>0</v>
      </c>
    </row>
    <row r="41" spans="1:17" ht="15" customHeight="1" x14ac:dyDescent="0.25">
      <c r="A41" s="20"/>
      <c r="C41" s="16" t="s">
        <v>31</v>
      </c>
      <c r="D41" s="9">
        <f t="shared" si="0"/>
        <v>5.0999999999999996</v>
      </c>
      <c r="E41" s="17">
        <v>5.0999999999999996</v>
      </c>
      <c r="F41" s="17">
        <v>3.9</v>
      </c>
      <c r="G41" s="17"/>
      <c r="H41" s="10">
        <f t="shared" si="1"/>
        <v>0</v>
      </c>
      <c r="I41" s="11"/>
      <c r="J41" s="11"/>
      <c r="K41" s="217"/>
      <c r="L41" s="13">
        <f t="shared" si="6"/>
        <v>5.0999999999999996</v>
      </c>
      <c r="M41" s="13">
        <f t="shared" si="7"/>
        <v>5.0999999999999996</v>
      </c>
      <c r="N41" s="13">
        <f t="shared" si="8"/>
        <v>3.9</v>
      </c>
      <c r="O41" s="13">
        <f t="shared" si="9"/>
        <v>0</v>
      </c>
    </row>
    <row r="42" spans="1:17" ht="15" customHeight="1" x14ac:dyDescent="0.25">
      <c r="A42" s="20"/>
      <c r="C42" s="16" t="s">
        <v>22</v>
      </c>
      <c r="D42" s="9">
        <f t="shared" si="0"/>
        <v>64.8</v>
      </c>
      <c r="E42" s="17">
        <v>64.8</v>
      </c>
      <c r="F42" s="17">
        <v>41.5</v>
      </c>
      <c r="G42" s="17"/>
      <c r="H42" s="10">
        <f t="shared" si="1"/>
        <v>1.5</v>
      </c>
      <c r="I42" s="11">
        <v>0.2</v>
      </c>
      <c r="J42" s="11"/>
      <c r="K42" s="217">
        <v>1.3</v>
      </c>
      <c r="L42" s="13">
        <f t="shared" si="6"/>
        <v>66.3</v>
      </c>
      <c r="M42" s="13">
        <f t="shared" si="7"/>
        <v>65</v>
      </c>
      <c r="N42" s="13">
        <f t="shared" si="8"/>
        <v>41.5</v>
      </c>
      <c r="O42" s="13">
        <f t="shared" si="9"/>
        <v>1.3</v>
      </c>
    </row>
    <row r="43" spans="1:17" ht="15" customHeight="1" x14ac:dyDescent="0.25">
      <c r="A43" s="20"/>
      <c r="C43" s="98" t="s">
        <v>30</v>
      </c>
      <c r="D43" s="9">
        <f t="shared" si="0"/>
        <v>2.8</v>
      </c>
      <c r="E43" s="17">
        <v>2.8</v>
      </c>
      <c r="F43" s="17">
        <v>2.1</v>
      </c>
      <c r="G43" s="17"/>
      <c r="H43" s="10">
        <f t="shared" si="1"/>
        <v>0</v>
      </c>
      <c r="I43" s="11"/>
      <c r="J43" s="11"/>
      <c r="K43" s="217"/>
      <c r="L43" s="13">
        <f t="shared" si="6"/>
        <v>2.8</v>
      </c>
      <c r="M43" s="13">
        <f t="shared" si="7"/>
        <v>2.8</v>
      </c>
      <c r="N43" s="13">
        <f t="shared" si="8"/>
        <v>2.1</v>
      </c>
      <c r="O43" s="13">
        <f t="shared" si="9"/>
        <v>0</v>
      </c>
    </row>
    <row r="44" spans="1:17" ht="15" customHeight="1" x14ac:dyDescent="0.25">
      <c r="A44" s="41"/>
      <c r="B44" s="263"/>
      <c r="C44" s="98" t="s">
        <v>24</v>
      </c>
      <c r="D44" s="9">
        <f t="shared" si="0"/>
        <v>14</v>
      </c>
      <c r="E44" s="17">
        <v>14</v>
      </c>
      <c r="F44" s="17">
        <v>10.6</v>
      </c>
      <c r="G44" s="17"/>
      <c r="H44" s="10">
        <f t="shared" si="1"/>
        <v>0</v>
      </c>
      <c r="I44" s="11"/>
      <c r="J44" s="11"/>
      <c r="K44" s="217"/>
      <c r="L44" s="13">
        <f t="shared" ref="L44" si="12">M44+O44</f>
        <v>14</v>
      </c>
      <c r="M44" s="13">
        <f t="shared" ref="M44" si="13">E44+I44</f>
        <v>14</v>
      </c>
      <c r="N44" s="13">
        <f t="shared" ref="N44" si="14">F44+J44</f>
        <v>10.6</v>
      </c>
      <c r="O44" s="13">
        <f t="shared" ref="O44" si="15">G44+K44</f>
        <v>0</v>
      </c>
    </row>
    <row r="45" spans="1:17" ht="15" customHeight="1" x14ac:dyDescent="0.25">
      <c r="A45" s="6" t="s">
        <v>77</v>
      </c>
      <c r="B45" s="18" t="s">
        <v>12</v>
      </c>
      <c r="C45" s="16"/>
      <c r="D45" s="9">
        <f t="shared" si="0"/>
        <v>114</v>
      </c>
      <c r="E45" s="17">
        <f>SUM(E46:E49)</f>
        <v>114</v>
      </c>
      <c r="F45" s="17">
        <f>SUM(F46:F49)</f>
        <v>75.3</v>
      </c>
      <c r="G45" s="17">
        <f t="shared" ref="G45:O45" si="16">SUM(G46:G49)</f>
        <v>0</v>
      </c>
      <c r="H45" s="10">
        <f t="shared" si="1"/>
        <v>1.2</v>
      </c>
      <c r="I45" s="11">
        <f t="shared" si="16"/>
        <v>1.2</v>
      </c>
      <c r="J45" s="11">
        <f t="shared" si="16"/>
        <v>0</v>
      </c>
      <c r="K45" s="217">
        <f t="shared" si="16"/>
        <v>0</v>
      </c>
      <c r="L45" s="13">
        <f t="shared" si="16"/>
        <v>115.20000000000002</v>
      </c>
      <c r="M45" s="13">
        <f t="shared" si="16"/>
        <v>115.20000000000002</v>
      </c>
      <c r="N45" s="13">
        <f t="shared" si="16"/>
        <v>75.3</v>
      </c>
      <c r="O45" s="13">
        <f t="shared" si="16"/>
        <v>0</v>
      </c>
    </row>
    <row r="46" spans="1:17" ht="15" customHeight="1" x14ac:dyDescent="0.25">
      <c r="A46" s="20"/>
      <c r="C46" s="16" t="s">
        <v>9</v>
      </c>
      <c r="D46" s="9">
        <f t="shared" si="0"/>
        <v>35.200000000000003</v>
      </c>
      <c r="E46" s="17">
        <v>35.200000000000003</v>
      </c>
      <c r="F46" s="17">
        <v>23.6</v>
      </c>
      <c r="G46" s="17"/>
      <c r="H46" s="10">
        <f t="shared" si="1"/>
        <v>0</v>
      </c>
      <c r="I46" s="11"/>
      <c r="J46" s="11"/>
      <c r="K46" s="217"/>
      <c r="L46" s="13">
        <f t="shared" ref="L46:L61" si="17">M46+O46</f>
        <v>35.200000000000003</v>
      </c>
      <c r="M46" s="13">
        <f t="shared" ref="M46:M61" si="18">E46+I46</f>
        <v>35.200000000000003</v>
      </c>
      <c r="N46" s="13">
        <f t="shared" ref="N46:N61" si="19">F46+J46</f>
        <v>23.6</v>
      </c>
      <c r="O46" s="13">
        <f t="shared" ref="O46:O61" si="20">G46+K46</f>
        <v>0</v>
      </c>
    </row>
    <row r="47" spans="1:17" ht="15" customHeight="1" x14ac:dyDescent="0.25">
      <c r="A47" s="20"/>
      <c r="C47" s="16" t="s">
        <v>31</v>
      </c>
      <c r="D47" s="9">
        <f t="shared" si="0"/>
        <v>7.6</v>
      </c>
      <c r="E47" s="17">
        <v>7.6</v>
      </c>
      <c r="F47" s="17">
        <v>5.8</v>
      </c>
      <c r="G47" s="17"/>
      <c r="H47" s="10">
        <f t="shared" si="1"/>
        <v>0</v>
      </c>
      <c r="I47" s="11"/>
      <c r="J47" s="11"/>
      <c r="K47" s="217"/>
      <c r="L47" s="13">
        <f t="shared" si="17"/>
        <v>7.6</v>
      </c>
      <c r="M47" s="13">
        <f t="shared" si="18"/>
        <v>7.6</v>
      </c>
      <c r="N47" s="13">
        <f t="shared" si="19"/>
        <v>5.8</v>
      </c>
      <c r="O47" s="13">
        <f t="shared" si="20"/>
        <v>0</v>
      </c>
    </row>
    <row r="48" spans="1:17" ht="15" customHeight="1" x14ac:dyDescent="0.25">
      <c r="A48" s="20"/>
      <c r="C48" s="16" t="s">
        <v>22</v>
      </c>
      <c r="D48" s="9">
        <f t="shared" si="0"/>
        <v>57.2</v>
      </c>
      <c r="E48" s="17">
        <v>57.2</v>
      </c>
      <c r="F48" s="17">
        <v>35.299999999999997</v>
      </c>
      <c r="G48" s="17"/>
      <c r="H48" s="10">
        <f t="shared" si="1"/>
        <v>1.2</v>
      </c>
      <c r="I48" s="11">
        <v>1.2</v>
      </c>
      <c r="J48" s="11"/>
      <c r="K48" s="217"/>
      <c r="L48" s="13">
        <f t="shared" si="17"/>
        <v>58.400000000000006</v>
      </c>
      <c r="M48" s="13">
        <f t="shared" si="18"/>
        <v>58.400000000000006</v>
      </c>
      <c r="N48" s="13">
        <f t="shared" si="19"/>
        <v>35.299999999999997</v>
      </c>
      <c r="O48" s="13">
        <f t="shared" si="20"/>
        <v>0</v>
      </c>
    </row>
    <row r="49" spans="1:15" ht="15" customHeight="1" x14ac:dyDescent="0.25">
      <c r="A49" s="41"/>
      <c r="B49" s="263"/>
      <c r="C49" s="98" t="s">
        <v>24</v>
      </c>
      <c r="D49" s="9">
        <f t="shared" si="0"/>
        <v>14</v>
      </c>
      <c r="E49" s="17">
        <v>14</v>
      </c>
      <c r="F49" s="17">
        <v>10.6</v>
      </c>
      <c r="G49" s="17"/>
      <c r="H49" s="10">
        <f t="shared" si="1"/>
        <v>0</v>
      </c>
      <c r="I49" s="11"/>
      <c r="J49" s="11"/>
      <c r="K49" s="217"/>
      <c r="L49" s="12">
        <f>M49+O49</f>
        <v>14</v>
      </c>
      <c r="M49" s="12">
        <f>E49+I49</f>
        <v>14</v>
      </c>
      <c r="N49" s="12">
        <f>F49+J49</f>
        <v>10.6</v>
      </c>
      <c r="O49" s="12">
        <f>G49+K49</f>
        <v>0</v>
      </c>
    </row>
    <row r="50" spans="1:15" ht="15" customHeight="1" x14ac:dyDescent="0.25">
      <c r="A50" s="6" t="s">
        <v>78</v>
      </c>
      <c r="B50" s="18" t="s">
        <v>13</v>
      </c>
      <c r="C50" s="16"/>
      <c r="D50" s="9">
        <f t="shared" si="0"/>
        <v>69.599999999999994</v>
      </c>
      <c r="E50" s="17">
        <f>SUM(E51:E54)</f>
        <v>69.599999999999994</v>
      </c>
      <c r="F50" s="17">
        <f>SUM(F51:F54)</f>
        <v>46.4</v>
      </c>
      <c r="G50" s="17">
        <f>SUM(G51:G54)</f>
        <v>0</v>
      </c>
      <c r="H50" s="10">
        <f t="shared" si="1"/>
        <v>0</v>
      </c>
      <c r="I50" s="11">
        <f t="shared" ref="I50:O50" si="21">SUM(I51:I54)</f>
        <v>0</v>
      </c>
      <c r="J50" s="11">
        <f t="shared" si="21"/>
        <v>0</v>
      </c>
      <c r="K50" s="217">
        <f t="shared" si="21"/>
        <v>0</v>
      </c>
      <c r="L50" s="13">
        <f t="shared" si="21"/>
        <v>69.599999999999994</v>
      </c>
      <c r="M50" s="13">
        <f t="shared" si="21"/>
        <v>69.599999999999994</v>
      </c>
      <c r="N50" s="13">
        <f t="shared" si="21"/>
        <v>46.4</v>
      </c>
      <c r="O50" s="13">
        <f t="shared" si="21"/>
        <v>0</v>
      </c>
    </row>
    <row r="51" spans="1:15" ht="15" customHeight="1" x14ac:dyDescent="0.25">
      <c r="A51" s="20"/>
      <c r="C51" s="16" t="s">
        <v>9</v>
      </c>
      <c r="D51" s="9">
        <f t="shared" si="0"/>
        <v>35.9</v>
      </c>
      <c r="E51" s="17">
        <v>35.9</v>
      </c>
      <c r="F51" s="17">
        <v>21.4</v>
      </c>
      <c r="G51" s="17"/>
      <c r="H51" s="10">
        <f t="shared" si="1"/>
        <v>0</v>
      </c>
      <c r="I51" s="11"/>
      <c r="J51" s="11"/>
      <c r="K51" s="217"/>
      <c r="L51" s="13">
        <f t="shared" si="17"/>
        <v>35.9</v>
      </c>
      <c r="M51" s="13">
        <f t="shared" si="18"/>
        <v>35.9</v>
      </c>
      <c r="N51" s="13">
        <f t="shared" si="19"/>
        <v>21.4</v>
      </c>
      <c r="O51" s="13">
        <f t="shared" si="20"/>
        <v>0</v>
      </c>
    </row>
    <row r="52" spans="1:15" ht="15" customHeight="1" x14ac:dyDescent="0.25">
      <c r="A52" s="20"/>
      <c r="C52" s="16" t="s">
        <v>31</v>
      </c>
      <c r="D52" s="9">
        <f t="shared" si="0"/>
        <v>5.0999999999999996</v>
      </c>
      <c r="E52" s="17">
        <v>5.0999999999999996</v>
      </c>
      <c r="F52" s="17">
        <v>3.9</v>
      </c>
      <c r="G52" s="17"/>
      <c r="H52" s="10">
        <f t="shared" si="1"/>
        <v>0</v>
      </c>
      <c r="I52" s="11"/>
      <c r="J52" s="11"/>
      <c r="K52" s="217"/>
      <c r="L52" s="13">
        <f t="shared" si="17"/>
        <v>5.0999999999999996</v>
      </c>
      <c r="M52" s="13">
        <f t="shared" si="18"/>
        <v>5.0999999999999996</v>
      </c>
      <c r="N52" s="13">
        <f t="shared" si="19"/>
        <v>3.9</v>
      </c>
      <c r="O52" s="13">
        <f t="shared" si="20"/>
        <v>0</v>
      </c>
    </row>
    <row r="53" spans="1:15" ht="15" customHeight="1" x14ac:dyDescent="0.25">
      <c r="A53" s="20"/>
      <c r="C53" s="16" t="s">
        <v>22</v>
      </c>
      <c r="D53" s="9">
        <f t="shared" si="0"/>
        <v>14.6</v>
      </c>
      <c r="E53" s="17">
        <v>14.6</v>
      </c>
      <c r="F53" s="17">
        <v>10.5</v>
      </c>
      <c r="G53" s="17"/>
      <c r="H53" s="10">
        <f t="shared" si="1"/>
        <v>0</v>
      </c>
      <c r="I53" s="11"/>
      <c r="J53" s="11"/>
      <c r="K53" s="217"/>
      <c r="L53" s="13">
        <f t="shared" si="17"/>
        <v>14.6</v>
      </c>
      <c r="M53" s="13">
        <f t="shared" si="18"/>
        <v>14.6</v>
      </c>
      <c r="N53" s="13">
        <f t="shared" si="19"/>
        <v>10.5</v>
      </c>
      <c r="O53" s="13">
        <f t="shared" si="20"/>
        <v>0</v>
      </c>
    </row>
    <row r="54" spans="1:15" ht="15" customHeight="1" x14ac:dyDescent="0.25">
      <c r="A54" s="41"/>
      <c r="B54" s="263"/>
      <c r="C54" s="98" t="s">
        <v>24</v>
      </c>
      <c r="D54" s="9">
        <f t="shared" si="0"/>
        <v>14</v>
      </c>
      <c r="E54" s="17">
        <v>14</v>
      </c>
      <c r="F54" s="17">
        <v>10.6</v>
      </c>
      <c r="G54" s="17"/>
      <c r="H54" s="10">
        <f t="shared" si="1"/>
        <v>0</v>
      </c>
      <c r="I54" s="11"/>
      <c r="J54" s="11"/>
      <c r="K54" s="217"/>
      <c r="L54" s="12">
        <f>M54+O54</f>
        <v>14</v>
      </c>
      <c r="M54" s="12">
        <f>E54+I54</f>
        <v>14</v>
      </c>
      <c r="N54" s="12">
        <f>F54+J54</f>
        <v>10.6</v>
      </c>
      <c r="O54" s="12">
        <f>G54+K54</f>
        <v>0</v>
      </c>
    </row>
    <row r="55" spans="1:15" ht="15" customHeight="1" x14ac:dyDescent="0.25">
      <c r="A55" s="6" t="s">
        <v>79</v>
      </c>
      <c r="B55" s="30" t="s">
        <v>14</v>
      </c>
      <c r="C55" s="31"/>
      <c r="D55" s="9">
        <f t="shared" si="0"/>
        <v>76.099999999999994</v>
      </c>
      <c r="E55" s="17">
        <f t="shared" ref="E55:O55" si="22">SUM(E56:E59)</f>
        <v>76.099999999999994</v>
      </c>
      <c r="F55" s="17">
        <f t="shared" si="22"/>
        <v>53.1</v>
      </c>
      <c r="G55" s="17">
        <f t="shared" si="22"/>
        <v>0</v>
      </c>
      <c r="H55" s="10">
        <f t="shared" si="1"/>
        <v>0</v>
      </c>
      <c r="I55" s="11">
        <f t="shared" si="22"/>
        <v>0</v>
      </c>
      <c r="J55" s="11">
        <f t="shared" si="22"/>
        <v>0</v>
      </c>
      <c r="K55" s="217">
        <f t="shared" si="22"/>
        <v>0</v>
      </c>
      <c r="L55" s="13">
        <f t="shared" si="22"/>
        <v>76.099999999999994</v>
      </c>
      <c r="M55" s="13">
        <f t="shared" si="22"/>
        <v>76.099999999999994</v>
      </c>
      <c r="N55" s="13">
        <f t="shared" si="22"/>
        <v>53.1</v>
      </c>
      <c r="O55" s="13">
        <f t="shared" si="22"/>
        <v>0</v>
      </c>
    </row>
    <row r="56" spans="1:15" ht="15" customHeight="1" x14ac:dyDescent="0.25">
      <c r="A56" s="20"/>
      <c r="B56" s="81"/>
      <c r="C56" s="31" t="s">
        <v>9</v>
      </c>
      <c r="D56" s="9">
        <f t="shared" si="0"/>
        <v>38</v>
      </c>
      <c r="E56" s="17">
        <v>38</v>
      </c>
      <c r="F56" s="17">
        <v>24.2</v>
      </c>
      <c r="G56" s="17"/>
      <c r="H56" s="10">
        <f t="shared" si="1"/>
        <v>0</v>
      </c>
      <c r="I56" s="11"/>
      <c r="J56" s="11"/>
      <c r="K56" s="217"/>
      <c r="L56" s="13">
        <f t="shared" si="17"/>
        <v>38</v>
      </c>
      <c r="M56" s="13">
        <f t="shared" si="18"/>
        <v>38</v>
      </c>
      <c r="N56" s="13">
        <f t="shared" si="19"/>
        <v>24.2</v>
      </c>
      <c r="O56" s="13">
        <f t="shared" si="20"/>
        <v>0</v>
      </c>
    </row>
    <row r="57" spans="1:15" ht="15" customHeight="1" x14ac:dyDescent="0.25">
      <c r="A57" s="20"/>
      <c r="B57" s="81"/>
      <c r="C57" s="31" t="s">
        <v>31</v>
      </c>
      <c r="D57" s="9">
        <f t="shared" si="0"/>
        <v>5.0999999999999996</v>
      </c>
      <c r="E57" s="17">
        <v>5.0999999999999996</v>
      </c>
      <c r="F57" s="17">
        <v>3.9</v>
      </c>
      <c r="G57" s="17"/>
      <c r="H57" s="10">
        <f t="shared" si="1"/>
        <v>0</v>
      </c>
      <c r="I57" s="11"/>
      <c r="J57" s="11"/>
      <c r="K57" s="217"/>
      <c r="L57" s="13">
        <f t="shared" si="17"/>
        <v>5.0999999999999996</v>
      </c>
      <c r="M57" s="13">
        <f t="shared" si="18"/>
        <v>5.0999999999999996</v>
      </c>
      <c r="N57" s="13">
        <f t="shared" si="19"/>
        <v>3.9</v>
      </c>
      <c r="O57" s="13">
        <f t="shared" si="20"/>
        <v>0</v>
      </c>
    </row>
    <row r="58" spans="1:15" ht="15" customHeight="1" x14ac:dyDescent="0.25">
      <c r="A58" s="20"/>
      <c r="B58" s="81"/>
      <c r="C58" s="31" t="s">
        <v>22</v>
      </c>
      <c r="D58" s="9">
        <f t="shared" si="0"/>
        <v>18.899999999999999</v>
      </c>
      <c r="E58" s="17">
        <v>18.899999999999999</v>
      </c>
      <c r="F58" s="17">
        <v>14.4</v>
      </c>
      <c r="G58" s="17"/>
      <c r="H58" s="10">
        <f t="shared" si="1"/>
        <v>0</v>
      </c>
      <c r="I58" s="11"/>
      <c r="J58" s="11"/>
      <c r="K58" s="217"/>
      <c r="L58" s="13">
        <f t="shared" si="17"/>
        <v>18.899999999999999</v>
      </c>
      <c r="M58" s="13">
        <f t="shared" si="18"/>
        <v>18.899999999999999</v>
      </c>
      <c r="N58" s="13">
        <f t="shared" si="19"/>
        <v>14.4</v>
      </c>
      <c r="O58" s="13">
        <f t="shared" si="20"/>
        <v>0</v>
      </c>
    </row>
    <row r="59" spans="1:15" ht="15" customHeight="1" x14ac:dyDescent="0.25">
      <c r="A59" s="41"/>
      <c r="B59" s="42"/>
      <c r="C59" s="83" t="s">
        <v>24</v>
      </c>
      <c r="D59" s="9">
        <f t="shared" si="0"/>
        <v>14.1</v>
      </c>
      <c r="E59" s="17">
        <v>14.1</v>
      </c>
      <c r="F59" s="17">
        <v>10.6</v>
      </c>
      <c r="G59" s="17"/>
      <c r="H59" s="10">
        <f t="shared" si="1"/>
        <v>0</v>
      </c>
      <c r="I59" s="11"/>
      <c r="J59" s="11"/>
      <c r="K59" s="217"/>
      <c r="L59" s="12">
        <f>M59+O59</f>
        <v>14.1</v>
      </c>
      <c r="M59" s="12">
        <f>E59+I59</f>
        <v>14.1</v>
      </c>
      <c r="N59" s="12">
        <f>F59+J59</f>
        <v>10.6</v>
      </c>
      <c r="O59" s="12">
        <f>G59+K59</f>
        <v>0</v>
      </c>
    </row>
    <row r="60" spans="1:15" ht="15" customHeight="1" x14ac:dyDescent="0.25">
      <c r="A60" s="159" t="s">
        <v>80</v>
      </c>
      <c r="B60" s="30" t="s">
        <v>15</v>
      </c>
      <c r="C60" s="31"/>
      <c r="D60" s="9">
        <f t="shared" si="0"/>
        <v>83.4</v>
      </c>
      <c r="E60" s="17">
        <f>SUM(E61:E64)</f>
        <v>83.4</v>
      </c>
      <c r="F60" s="17">
        <f>SUM(F61:F64)</f>
        <v>60.1</v>
      </c>
      <c r="G60" s="17">
        <f t="shared" ref="G60:O60" si="23">SUM(G61:G64)</f>
        <v>0</v>
      </c>
      <c r="H60" s="10">
        <f t="shared" si="1"/>
        <v>0</v>
      </c>
      <c r="I60" s="11">
        <f t="shared" si="23"/>
        <v>0</v>
      </c>
      <c r="J60" s="11">
        <f t="shared" si="23"/>
        <v>0</v>
      </c>
      <c r="K60" s="217">
        <f t="shared" si="23"/>
        <v>0</v>
      </c>
      <c r="L60" s="13">
        <f t="shared" si="23"/>
        <v>83.4</v>
      </c>
      <c r="M60" s="13">
        <f t="shared" si="23"/>
        <v>83.4</v>
      </c>
      <c r="N60" s="13">
        <f t="shared" si="23"/>
        <v>60.1</v>
      </c>
      <c r="O60" s="13">
        <f t="shared" si="23"/>
        <v>0</v>
      </c>
    </row>
    <row r="61" spans="1:15" ht="15" customHeight="1" x14ac:dyDescent="0.25">
      <c r="A61" s="163"/>
      <c r="B61" s="81"/>
      <c r="C61" s="31" t="s">
        <v>9</v>
      </c>
      <c r="D61" s="9">
        <f t="shared" si="0"/>
        <v>32.299999999999997</v>
      </c>
      <c r="E61" s="17">
        <v>32.299999999999997</v>
      </c>
      <c r="F61" s="17">
        <v>21.3</v>
      </c>
      <c r="G61" s="17"/>
      <c r="H61" s="10">
        <f t="shared" si="1"/>
        <v>0</v>
      </c>
      <c r="I61" s="11"/>
      <c r="J61" s="11"/>
      <c r="K61" s="217"/>
      <c r="L61" s="13">
        <f t="shared" si="17"/>
        <v>32.299999999999997</v>
      </c>
      <c r="M61" s="13">
        <f t="shared" si="18"/>
        <v>32.299999999999997</v>
      </c>
      <c r="N61" s="13">
        <f t="shared" si="19"/>
        <v>21.3</v>
      </c>
      <c r="O61" s="13">
        <f t="shared" si="20"/>
        <v>0</v>
      </c>
    </row>
    <row r="62" spans="1:15" ht="15" customHeight="1" x14ac:dyDescent="0.25">
      <c r="A62" s="163"/>
      <c r="B62" s="81"/>
      <c r="C62" s="31" t="s">
        <v>31</v>
      </c>
      <c r="D62" s="9">
        <f t="shared" si="0"/>
        <v>7.6</v>
      </c>
      <c r="E62" s="17">
        <v>7.6</v>
      </c>
      <c r="F62" s="17">
        <v>5.8</v>
      </c>
      <c r="G62" s="17"/>
      <c r="H62" s="10">
        <f t="shared" si="1"/>
        <v>0</v>
      </c>
      <c r="I62" s="11"/>
      <c r="J62" s="11"/>
      <c r="K62" s="217"/>
      <c r="L62" s="13">
        <f>M62+O62</f>
        <v>7.6</v>
      </c>
      <c r="M62" s="13">
        <f>E62+I62</f>
        <v>7.6</v>
      </c>
      <c r="N62" s="13">
        <f>F62+J62</f>
        <v>5.8</v>
      </c>
      <c r="O62" s="13">
        <f>G62+K62</f>
        <v>0</v>
      </c>
    </row>
    <row r="63" spans="1:15" ht="15" customHeight="1" x14ac:dyDescent="0.25">
      <c r="A63" s="163"/>
      <c r="B63" s="81"/>
      <c r="C63" s="31" t="s">
        <v>22</v>
      </c>
      <c r="D63" s="9">
        <f t="shared" si="0"/>
        <v>29.3</v>
      </c>
      <c r="E63" s="17">
        <v>29.3</v>
      </c>
      <c r="F63" s="17">
        <v>22.4</v>
      </c>
      <c r="G63" s="17"/>
      <c r="H63" s="10">
        <f t="shared" si="1"/>
        <v>0</v>
      </c>
      <c r="I63" s="11"/>
      <c r="J63" s="11"/>
      <c r="K63" s="217"/>
      <c r="L63" s="13">
        <f t="shared" ref="L63:L84" si="24">M63+O63</f>
        <v>29.3</v>
      </c>
      <c r="M63" s="13">
        <f t="shared" ref="M63:M84" si="25">E63+I63</f>
        <v>29.3</v>
      </c>
      <c r="N63" s="13">
        <f t="shared" ref="N63:N84" si="26">F63+J63</f>
        <v>22.4</v>
      </c>
      <c r="O63" s="13">
        <f t="shared" ref="O63:O84" si="27">G63+K63</f>
        <v>0</v>
      </c>
    </row>
    <row r="64" spans="1:15" ht="15" customHeight="1" x14ac:dyDescent="0.25">
      <c r="A64" s="264"/>
      <c r="B64" s="42"/>
      <c r="C64" s="83" t="s">
        <v>24</v>
      </c>
      <c r="D64" s="9">
        <f t="shared" si="0"/>
        <v>14.2</v>
      </c>
      <c r="E64" s="17">
        <v>14.2</v>
      </c>
      <c r="F64" s="17">
        <v>10.6</v>
      </c>
      <c r="G64" s="17"/>
      <c r="H64" s="10">
        <f t="shared" si="1"/>
        <v>0</v>
      </c>
      <c r="I64" s="11"/>
      <c r="J64" s="11"/>
      <c r="K64" s="217"/>
      <c r="L64" s="12">
        <f>M64+O64</f>
        <v>14.2</v>
      </c>
      <c r="M64" s="12">
        <f>E64+I64</f>
        <v>14.2</v>
      </c>
      <c r="N64" s="12">
        <f>F64+J64</f>
        <v>10.6</v>
      </c>
      <c r="O64" s="12">
        <f>G64+K64</f>
        <v>0</v>
      </c>
    </row>
    <row r="65" spans="1:15" ht="15" customHeight="1" x14ac:dyDescent="0.25">
      <c r="A65" s="6" t="s">
        <v>81</v>
      </c>
      <c r="B65" s="265" t="s">
        <v>16</v>
      </c>
      <c r="C65" s="16"/>
      <c r="D65" s="9">
        <f t="shared" si="0"/>
        <v>160.9</v>
      </c>
      <c r="E65" s="17">
        <f>SUM(E66:E70)</f>
        <v>160.9</v>
      </c>
      <c r="F65" s="17">
        <f>SUM(F66:F70)</f>
        <v>113.5</v>
      </c>
      <c r="G65" s="17">
        <f t="shared" ref="G65:O65" si="28">SUM(G66:G70)</f>
        <v>0</v>
      </c>
      <c r="H65" s="10">
        <f t="shared" si="1"/>
        <v>5.8</v>
      </c>
      <c r="I65" s="11">
        <f>SUM(I66:I70)</f>
        <v>0</v>
      </c>
      <c r="J65" s="11">
        <f>SUM(J66:J70)</f>
        <v>0</v>
      </c>
      <c r="K65" s="11">
        <f t="shared" si="28"/>
        <v>5.8</v>
      </c>
      <c r="L65" s="13">
        <f t="shared" si="28"/>
        <v>166.70000000000002</v>
      </c>
      <c r="M65" s="13">
        <f t="shared" si="28"/>
        <v>160.9</v>
      </c>
      <c r="N65" s="13">
        <f t="shared" si="28"/>
        <v>113.5</v>
      </c>
      <c r="O65" s="13">
        <f t="shared" si="28"/>
        <v>5.8</v>
      </c>
    </row>
    <row r="66" spans="1:15" ht="15" customHeight="1" x14ac:dyDescent="0.25">
      <c r="A66" s="20"/>
      <c r="B66" s="266"/>
      <c r="C66" s="16" t="s">
        <v>9</v>
      </c>
      <c r="D66" s="9">
        <f t="shared" si="0"/>
        <v>65.599999999999994</v>
      </c>
      <c r="E66" s="17">
        <v>65.599999999999994</v>
      </c>
      <c r="F66" s="17">
        <v>43.2</v>
      </c>
      <c r="G66" s="17"/>
      <c r="H66" s="10">
        <f t="shared" si="1"/>
        <v>-0.5</v>
      </c>
      <c r="I66" s="11">
        <v>-0.5</v>
      </c>
      <c r="J66" s="11">
        <v>-0.4</v>
      </c>
      <c r="K66" s="217"/>
      <c r="L66" s="13">
        <f t="shared" si="24"/>
        <v>65.099999999999994</v>
      </c>
      <c r="M66" s="13">
        <f t="shared" si="25"/>
        <v>65.099999999999994</v>
      </c>
      <c r="N66" s="13">
        <f t="shared" si="26"/>
        <v>42.800000000000004</v>
      </c>
      <c r="O66" s="13">
        <f t="shared" si="27"/>
        <v>0</v>
      </c>
    </row>
    <row r="67" spans="1:15" ht="15" customHeight="1" x14ac:dyDescent="0.25">
      <c r="A67" s="20"/>
      <c r="B67" s="266"/>
      <c r="C67" s="16" t="s">
        <v>31</v>
      </c>
      <c r="D67" s="9">
        <f t="shared" si="0"/>
        <v>12.6</v>
      </c>
      <c r="E67" s="17">
        <v>12.6</v>
      </c>
      <c r="F67" s="17">
        <v>9.6</v>
      </c>
      <c r="G67" s="17"/>
      <c r="H67" s="10">
        <f t="shared" si="1"/>
        <v>0</v>
      </c>
      <c r="I67" s="11"/>
      <c r="J67" s="11"/>
      <c r="K67" s="217"/>
      <c r="L67" s="13">
        <f t="shared" si="24"/>
        <v>12.6</v>
      </c>
      <c r="M67" s="13">
        <f t="shared" si="25"/>
        <v>12.6</v>
      </c>
      <c r="N67" s="13">
        <f t="shared" si="26"/>
        <v>9.6</v>
      </c>
      <c r="O67" s="13">
        <f t="shared" si="27"/>
        <v>0</v>
      </c>
    </row>
    <row r="68" spans="1:15" ht="15" customHeight="1" x14ac:dyDescent="0.25">
      <c r="A68" s="20"/>
      <c r="B68" s="266"/>
      <c r="C68" s="16" t="s">
        <v>22</v>
      </c>
      <c r="D68" s="9">
        <f t="shared" si="0"/>
        <v>62.5</v>
      </c>
      <c r="E68" s="17">
        <v>62.5</v>
      </c>
      <c r="F68" s="17">
        <v>45.5</v>
      </c>
      <c r="G68" s="17"/>
      <c r="H68" s="10">
        <f t="shared" si="1"/>
        <v>5.8</v>
      </c>
      <c r="I68" s="11"/>
      <c r="J68" s="11"/>
      <c r="K68" s="217">
        <v>5.8</v>
      </c>
      <c r="L68" s="13">
        <f t="shared" si="24"/>
        <v>68.3</v>
      </c>
      <c r="M68" s="13">
        <f t="shared" si="25"/>
        <v>62.5</v>
      </c>
      <c r="N68" s="13">
        <f t="shared" si="26"/>
        <v>45.5</v>
      </c>
      <c r="O68" s="13">
        <f t="shared" si="27"/>
        <v>5.8</v>
      </c>
    </row>
    <row r="69" spans="1:15" ht="15" customHeight="1" x14ac:dyDescent="0.25">
      <c r="A69" s="20"/>
      <c r="C69" s="98" t="s">
        <v>30</v>
      </c>
      <c r="D69" s="9">
        <f t="shared" ref="D69" si="29">E69+G69</f>
        <v>2.8</v>
      </c>
      <c r="E69" s="17">
        <v>2.8</v>
      </c>
      <c r="F69" s="17">
        <v>2.1</v>
      </c>
      <c r="G69" s="17"/>
      <c r="H69" s="10">
        <f t="shared" ref="H69" si="30">I69+K69</f>
        <v>0.5</v>
      </c>
      <c r="I69" s="11">
        <v>0.5</v>
      </c>
      <c r="J69" s="11">
        <v>0.4</v>
      </c>
      <c r="K69" s="217"/>
      <c r="L69" s="13">
        <f t="shared" si="24"/>
        <v>3.3</v>
      </c>
      <c r="M69" s="13">
        <f t="shared" si="25"/>
        <v>3.3</v>
      </c>
      <c r="N69" s="13">
        <f t="shared" si="26"/>
        <v>2.5</v>
      </c>
      <c r="O69" s="13">
        <f t="shared" si="27"/>
        <v>0</v>
      </c>
    </row>
    <row r="70" spans="1:15" ht="15" customHeight="1" x14ac:dyDescent="0.25">
      <c r="A70" s="267"/>
      <c r="B70" s="268"/>
      <c r="C70" s="98" t="s">
        <v>24</v>
      </c>
      <c r="D70" s="9">
        <f t="shared" si="0"/>
        <v>17.399999999999999</v>
      </c>
      <c r="E70" s="17">
        <v>17.399999999999999</v>
      </c>
      <c r="F70" s="17">
        <v>13.1</v>
      </c>
      <c r="G70" s="17"/>
      <c r="H70" s="10">
        <f t="shared" si="1"/>
        <v>0</v>
      </c>
      <c r="I70" s="11"/>
      <c r="J70" s="11"/>
      <c r="K70" s="217"/>
      <c r="L70" s="12">
        <f>M70+O70</f>
        <v>17.399999999999999</v>
      </c>
      <c r="M70" s="12">
        <f>E70+I70</f>
        <v>17.399999999999999</v>
      </c>
      <c r="N70" s="12">
        <f>F70+J70</f>
        <v>13.1</v>
      </c>
      <c r="O70" s="12">
        <f>G70+K70</f>
        <v>0</v>
      </c>
    </row>
    <row r="71" spans="1:15" ht="15" customHeight="1" x14ac:dyDescent="0.25">
      <c r="A71" s="6" t="s">
        <v>82</v>
      </c>
      <c r="B71" s="18" t="s">
        <v>17</v>
      </c>
      <c r="C71" s="16"/>
      <c r="D71" s="9">
        <f t="shared" si="0"/>
        <v>79.2</v>
      </c>
      <c r="E71" s="17">
        <f t="shared" ref="E71:O71" si="31">SUM(E72:E75)</f>
        <v>79.2</v>
      </c>
      <c r="F71" s="17">
        <f t="shared" si="31"/>
        <v>55.5</v>
      </c>
      <c r="G71" s="17">
        <f t="shared" si="31"/>
        <v>0</v>
      </c>
      <c r="H71" s="10">
        <f t="shared" si="1"/>
        <v>0</v>
      </c>
      <c r="I71" s="11">
        <f t="shared" si="31"/>
        <v>0</v>
      </c>
      <c r="J71" s="11">
        <f t="shared" si="31"/>
        <v>0</v>
      </c>
      <c r="K71" s="217">
        <f t="shared" si="31"/>
        <v>0</v>
      </c>
      <c r="L71" s="13">
        <f t="shared" si="31"/>
        <v>79.2</v>
      </c>
      <c r="M71" s="13">
        <f t="shared" si="31"/>
        <v>79.2</v>
      </c>
      <c r="N71" s="13">
        <f t="shared" si="31"/>
        <v>55.5</v>
      </c>
      <c r="O71" s="13">
        <f t="shared" si="31"/>
        <v>0</v>
      </c>
    </row>
    <row r="72" spans="1:15" ht="15" customHeight="1" x14ac:dyDescent="0.25">
      <c r="A72" s="20"/>
      <c r="C72" s="16" t="s">
        <v>9</v>
      </c>
      <c r="D72" s="9">
        <f t="shared" si="0"/>
        <v>38.700000000000003</v>
      </c>
      <c r="E72" s="17">
        <v>38.700000000000003</v>
      </c>
      <c r="F72" s="17">
        <v>24.8</v>
      </c>
      <c r="G72" s="17"/>
      <c r="H72" s="10">
        <f t="shared" si="1"/>
        <v>0</v>
      </c>
      <c r="I72" s="11"/>
      <c r="J72" s="11"/>
      <c r="K72" s="217"/>
      <c r="L72" s="13">
        <f t="shared" si="24"/>
        <v>38.700000000000003</v>
      </c>
      <c r="M72" s="13">
        <f t="shared" si="25"/>
        <v>38.700000000000003</v>
      </c>
      <c r="N72" s="13">
        <f t="shared" si="26"/>
        <v>24.8</v>
      </c>
      <c r="O72" s="13">
        <f t="shared" si="27"/>
        <v>0</v>
      </c>
    </row>
    <row r="73" spans="1:15" ht="15" customHeight="1" x14ac:dyDescent="0.25">
      <c r="A73" s="20"/>
      <c r="C73" s="16" t="s">
        <v>31</v>
      </c>
      <c r="D73" s="9">
        <f t="shared" si="0"/>
        <v>2.5</v>
      </c>
      <c r="E73" s="17">
        <v>2.5</v>
      </c>
      <c r="F73" s="17">
        <v>1.9</v>
      </c>
      <c r="G73" s="17"/>
      <c r="H73" s="10">
        <f t="shared" si="1"/>
        <v>0</v>
      </c>
      <c r="I73" s="11"/>
      <c r="J73" s="11"/>
      <c r="K73" s="217"/>
      <c r="L73" s="13">
        <f t="shared" si="24"/>
        <v>2.5</v>
      </c>
      <c r="M73" s="13">
        <f t="shared" si="25"/>
        <v>2.5</v>
      </c>
      <c r="N73" s="13">
        <f t="shared" si="26"/>
        <v>1.9</v>
      </c>
      <c r="O73" s="13">
        <f t="shared" si="27"/>
        <v>0</v>
      </c>
    </row>
    <row r="74" spans="1:15" ht="15" customHeight="1" x14ac:dyDescent="0.25">
      <c r="A74" s="20"/>
      <c r="C74" s="16" t="s">
        <v>22</v>
      </c>
      <c r="D74" s="9">
        <f t="shared" si="0"/>
        <v>23.8</v>
      </c>
      <c r="E74" s="17">
        <v>23.8</v>
      </c>
      <c r="F74" s="17">
        <v>18.2</v>
      </c>
      <c r="G74" s="17"/>
      <c r="H74" s="10">
        <f t="shared" si="1"/>
        <v>0</v>
      </c>
      <c r="I74" s="11"/>
      <c r="J74" s="11"/>
      <c r="K74" s="217"/>
      <c r="L74" s="13">
        <f t="shared" si="24"/>
        <v>23.8</v>
      </c>
      <c r="M74" s="13">
        <f t="shared" si="25"/>
        <v>23.8</v>
      </c>
      <c r="N74" s="13">
        <f t="shared" si="26"/>
        <v>18.2</v>
      </c>
      <c r="O74" s="13">
        <f t="shared" si="27"/>
        <v>0</v>
      </c>
    </row>
    <row r="75" spans="1:15" ht="15" customHeight="1" x14ac:dyDescent="0.25">
      <c r="A75" s="41"/>
      <c r="B75" s="263"/>
      <c r="C75" s="98" t="s">
        <v>24</v>
      </c>
      <c r="D75" s="9">
        <f t="shared" si="0"/>
        <v>14.2</v>
      </c>
      <c r="E75" s="17">
        <v>14.2</v>
      </c>
      <c r="F75" s="17">
        <v>10.6</v>
      </c>
      <c r="G75" s="17"/>
      <c r="H75" s="10">
        <f t="shared" si="1"/>
        <v>0</v>
      </c>
      <c r="I75" s="11"/>
      <c r="J75" s="11"/>
      <c r="K75" s="217"/>
      <c r="L75" s="12">
        <f>M75+O75</f>
        <v>14.2</v>
      </c>
      <c r="M75" s="12">
        <f>E75+I75</f>
        <v>14.2</v>
      </c>
      <c r="N75" s="12">
        <f>F75+J75</f>
        <v>10.6</v>
      </c>
      <c r="O75" s="12">
        <f>G75+K75</f>
        <v>0</v>
      </c>
    </row>
    <row r="76" spans="1:15" ht="15" customHeight="1" x14ac:dyDescent="0.25">
      <c r="A76" s="6" t="s">
        <v>83</v>
      </c>
      <c r="B76" s="18" t="s">
        <v>18</v>
      </c>
      <c r="C76" s="16"/>
      <c r="D76" s="9">
        <f t="shared" si="0"/>
        <v>58.2</v>
      </c>
      <c r="E76" s="17">
        <f t="shared" ref="E76:O76" si="32">SUM(E77:E80)</f>
        <v>58.2</v>
      </c>
      <c r="F76" s="17">
        <f t="shared" si="32"/>
        <v>42.099999999999994</v>
      </c>
      <c r="G76" s="17">
        <f t="shared" si="32"/>
        <v>0</v>
      </c>
      <c r="H76" s="10">
        <f t="shared" si="1"/>
        <v>0</v>
      </c>
      <c r="I76" s="11">
        <f t="shared" si="32"/>
        <v>0</v>
      </c>
      <c r="J76" s="11">
        <f t="shared" si="32"/>
        <v>0</v>
      </c>
      <c r="K76" s="217">
        <f t="shared" si="32"/>
        <v>0</v>
      </c>
      <c r="L76" s="13">
        <f t="shared" si="32"/>
        <v>58.2</v>
      </c>
      <c r="M76" s="13">
        <f t="shared" si="32"/>
        <v>58.2</v>
      </c>
      <c r="N76" s="13">
        <f t="shared" si="32"/>
        <v>42.099999999999994</v>
      </c>
      <c r="O76" s="13">
        <f t="shared" si="32"/>
        <v>0</v>
      </c>
    </row>
    <row r="77" spans="1:15" ht="15" customHeight="1" x14ac:dyDescent="0.25">
      <c r="A77" s="20"/>
      <c r="C77" s="16" t="s">
        <v>9</v>
      </c>
      <c r="D77" s="9">
        <f t="shared" si="0"/>
        <v>25.9</v>
      </c>
      <c r="E77" s="17">
        <v>25.9</v>
      </c>
      <c r="F77" s="17">
        <v>17.5</v>
      </c>
      <c r="G77" s="17"/>
      <c r="H77" s="10">
        <f t="shared" si="1"/>
        <v>0</v>
      </c>
      <c r="I77" s="11"/>
      <c r="J77" s="11"/>
      <c r="K77" s="217"/>
      <c r="L77" s="13">
        <f t="shared" si="24"/>
        <v>25.9</v>
      </c>
      <c r="M77" s="13">
        <f t="shared" si="25"/>
        <v>25.9</v>
      </c>
      <c r="N77" s="13">
        <f t="shared" si="26"/>
        <v>17.5</v>
      </c>
      <c r="O77" s="13">
        <f t="shared" si="27"/>
        <v>0</v>
      </c>
    </row>
    <row r="78" spans="1:15" ht="15" customHeight="1" x14ac:dyDescent="0.25">
      <c r="A78" s="20"/>
      <c r="C78" s="16" t="s">
        <v>31</v>
      </c>
      <c r="D78" s="9">
        <f t="shared" si="0"/>
        <v>2.5</v>
      </c>
      <c r="E78" s="17">
        <v>2.5</v>
      </c>
      <c r="F78" s="17">
        <v>1.9</v>
      </c>
      <c r="G78" s="17"/>
      <c r="H78" s="10">
        <f t="shared" si="1"/>
        <v>0</v>
      </c>
      <c r="I78" s="11"/>
      <c r="J78" s="11"/>
      <c r="K78" s="217"/>
      <c r="L78" s="13">
        <f t="shared" si="24"/>
        <v>2.5</v>
      </c>
      <c r="M78" s="13">
        <f t="shared" si="25"/>
        <v>2.5</v>
      </c>
      <c r="N78" s="13">
        <f t="shared" si="26"/>
        <v>1.9</v>
      </c>
      <c r="O78" s="13">
        <f t="shared" si="27"/>
        <v>0</v>
      </c>
    </row>
    <row r="79" spans="1:15" ht="15" customHeight="1" x14ac:dyDescent="0.25">
      <c r="A79" s="20"/>
      <c r="C79" s="16" t="s">
        <v>22</v>
      </c>
      <c r="D79" s="9">
        <f t="shared" si="0"/>
        <v>22.8</v>
      </c>
      <c r="E79" s="17">
        <v>22.8</v>
      </c>
      <c r="F79" s="17">
        <v>17.399999999999999</v>
      </c>
      <c r="G79" s="17"/>
      <c r="H79" s="10">
        <f t="shared" si="1"/>
        <v>0</v>
      </c>
      <c r="I79" s="11"/>
      <c r="J79" s="11"/>
      <c r="K79" s="217"/>
      <c r="L79" s="13">
        <f t="shared" si="24"/>
        <v>22.8</v>
      </c>
      <c r="M79" s="13">
        <f t="shared" si="25"/>
        <v>22.8</v>
      </c>
      <c r="N79" s="13">
        <f t="shared" si="26"/>
        <v>17.399999999999999</v>
      </c>
      <c r="O79" s="13">
        <f t="shared" si="27"/>
        <v>0</v>
      </c>
    </row>
    <row r="80" spans="1:15" ht="15" customHeight="1" x14ac:dyDescent="0.25">
      <c r="A80" s="41"/>
      <c r="B80" s="263"/>
      <c r="C80" s="98" t="s">
        <v>24</v>
      </c>
      <c r="D80" s="9">
        <f t="shared" si="0"/>
        <v>7</v>
      </c>
      <c r="E80" s="17">
        <v>7</v>
      </c>
      <c r="F80" s="17">
        <v>5.3</v>
      </c>
      <c r="G80" s="17"/>
      <c r="H80" s="10">
        <f t="shared" si="1"/>
        <v>0</v>
      </c>
      <c r="I80" s="11"/>
      <c r="J80" s="11"/>
      <c r="K80" s="217"/>
      <c r="L80" s="12">
        <f>M80+O80</f>
        <v>7</v>
      </c>
      <c r="M80" s="12">
        <f>E80+I80</f>
        <v>7</v>
      </c>
      <c r="N80" s="12">
        <f>F80+J80</f>
        <v>5.3</v>
      </c>
      <c r="O80" s="12">
        <f>G80+K80</f>
        <v>0</v>
      </c>
    </row>
    <row r="81" spans="1:15" ht="15" customHeight="1" x14ac:dyDescent="0.25">
      <c r="A81" s="6" t="s">
        <v>84</v>
      </c>
      <c r="B81" s="18" t="s">
        <v>19</v>
      </c>
      <c r="C81" s="16"/>
      <c r="D81" s="9">
        <f t="shared" si="0"/>
        <v>148.20000000000002</v>
      </c>
      <c r="E81" s="17">
        <f>SUM(E82:E84)</f>
        <v>139.70000000000002</v>
      </c>
      <c r="F81" s="17">
        <f>SUM(F82:F84)</f>
        <v>92.6</v>
      </c>
      <c r="G81" s="17">
        <f t="shared" ref="G81:O81" si="33">SUM(G82:G84)</f>
        <v>8.5</v>
      </c>
      <c r="H81" s="10">
        <f t="shared" si="1"/>
        <v>6.4</v>
      </c>
      <c r="I81" s="11">
        <f t="shared" si="33"/>
        <v>6.4</v>
      </c>
      <c r="J81" s="11">
        <f t="shared" si="33"/>
        <v>0</v>
      </c>
      <c r="K81" s="217">
        <f t="shared" si="33"/>
        <v>0</v>
      </c>
      <c r="L81" s="13">
        <f t="shared" si="33"/>
        <v>154.60000000000002</v>
      </c>
      <c r="M81" s="13">
        <f t="shared" si="33"/>
        <v>146.10000000000002</v>
      </c>
      <c r="N81" s="13">
        <f t="shared" si="33"/>
        <v>92.6</v>
      </c>
      <c r="O81" s="13">
        <f t="shared" si="33"/>
        <v>8.5</v>
      </c>
    </row>
    <row r="82" spans="1:15" ht="15" customHeight="1" x14ac:dyDescent="0.25">
      <c r="A82" s="20"/>
      <c r="C82" s="16" t="s">
        <v>9</v>
      </c>
      <c r="D82" s="9">
        <f t="shared" si="0"/>
        <v>102.4</v>
      </c>
      <c r="E82" s="17">
        <v>93.9</v>
      </c>
      <c r="F82" s="17">
        <v>57.6</v>
      </c>
      <c r="G82" s="17">
        <v>8.5</v>
      </c>
      <c r="H82" s="10">
        <f t="shared" si="1"/>
        <v>6.4</v>
      </c>
      <c r="I82" s="11">
        <v>6.4</v>
      </c>
      <c r="J82" s="11"/>
      <c r="K82" s="217"/>
      <c r="L82" s="13">
        <f t="shared" si="24"/>
        <v>108.80000000000001</v>
      </c>
      <c r="M82" s="13">
        <f t="shared" si="25"/>
        <v>100.30000000000001</v>
      </c>
      <c r="N82" s="13">
        <f t="shared" si="26"/>
        <v>57.6</v>
      </c>
      <c r="O82" s="13">
        <f t="shared" si="27"/>
        <v>8.5</v>
      </c>
    </row>
    <row r="83" spans="1:15" ht="15" customHeight="1" x14ac:dyDescent="0.25">
      <c r="A83" s="20"/>
      <c r="C83" s="16" t="s">
        <v>31</v>
      </c>
      <c r="D83" s="9">
        <f t="shared" si="0"/>
        <v>15.2</v>
      </c>
      <c r="E83" s="17">
        <v>15.2</v>
      </c>
      <c r="F83" s="17">
        <v>11.6</v>
      </c>
      <c r="G83" s="17"/>
      <c r="H83" s="10">
        <f t="shared" si="1"/>
        <v>0</v>
      </c>
      <c r="I83" s="11"/>
      <c r="J83" s="11"/>
      <c r="K83" s="217"/>
      <c r="L83" s="13">
        <f t="shared" si="24"/>
        <v>15.2</v>
      </c>
      <c r="M83" s="13">
        <f t="shared" si="25"/>
        <v>15.2</v>
      </c>
      <c r="N83" s="13">
        <f t="shared" si="26"/>
        <v>11.6</v>
      </c>
      <c r="O83" s="13">
        <f t="shared" si="27"/>
        <v>0</v>
      </c>
    </row>
    <row r="84" spans="1:15" ht="15" customHeight="1" x14ac:dyDescent="0.25">
      <c r="A84" s="20"/>
      <c r="C84" s="16" t="s">
        <v>22</v>
      </c>
      <c r="D84" s="9">
        <f t="shared" si="0"/>
        <v>30.6</v>
      </c>
      <c r="E84" s="17">
        <v>30.6</v>
      </c>
      <c r="F84" s="17">
        <v>23.4</v>
      </c>
      <c r="G84" s="17"/>
      <c r="H84" s="10">
        <f t="shared" si="1"/>
        <v>0</v>
      </c>
      <c r="I84" s="11"/>
      <c r="J84" s="11"/>
      <c r="K84" s="217"/>
      <c r="L84" s="13">
        <f t="shared" si="24"/>
        <v>30.6</v>
      </c>
      <c r="M84" s="13">
        <f t="shared" si="25"/>
        <v>30.6</v>
      </c>
      <c r="N84" s="13">
        <f t="shared" si="26"/>
        <v>23.4</v>
      </c>
      <c r="O84" s="13">
        <f t="shared" si="27"/>
        <v>0</v>
      </c>
    </row>
    <row r="85" spans="1:15" ht="30" x14ac:dyDescent="0.25">
      <c r="A85" s="14" t="s">
        <v>85</v>
      </c>
      <c r="B85" s="269" t="s">
        <v>26</v>
      </c>
      <c r="C85" s="16" t="s">
        <v>9</v>
      </c>
      <c r="D85" s="9">
        <f t="shared" si="0"/>
        <v>916.2</v>
      </c>
      <c r="E85" s="17">
        <v>300.10000000000002</v>
      </c>
      <c r="F85" s="17"/>
      <c r="G85" s="17">
        <v>616.1</v>
      </c>
      <c r="H85" s="10">
        <f t="shared" si="1"/>
        <v>0</v>
      </c>
      <c r="I85" s="11"/>
      <c r="J85" s="11"/>
      <c r="K85" s="217"/>
      <c r="L85" s="13">
        <f>M85+O85</f>
        <v>916.2</v>
      </c>
      <c r="M85" s="13">
        <f t="shared" ref="M85:O86" si="34">E85+I85</f>
        <v>300.10000000000002</v>
      </c>
      <c r="N85" s="13">
        <f t="shared" si="34"/>
        <v>0</v>
      </c>
      <c r="O85" s="13">
        <f t="shared" si="34"/>
        <v>616.1</v>
      </c>
    </row>
    <row r="86" spans="1:15" ht="15" customHeight="1" x14ac:dyDescent="0.25">
      <c r="A86" s="20" t="s">
        <v>86</v>
      </c>
      <c r="B86" s="36" t="s">
        <v>171</v>
      </c>
      <c r="C86" s="98" t="s">
        <v>21</v>
      </c>
      <c r="D86" s="9">
        <f t="shared" si="0"/>
        <v>22</v>
      </c>
      <c r="E86" s="17">
        <v>1</v>
      </c>
      <c r="F86" s="17"/>
      <c r="G86" s="17">
        <v>21</v>
      </c>
      <c r="H86" s="10">
        <f t="shared" si="1"/>
        <v>0</v>
      </c>
      <c r="I86" s="11"/>
      <c r="J86" s="11"/>
      <c r="K86" s="217"/>
      <c r="L86" s="13">
        <f>M86+O86</f>
        <v>22</v>
      </c>
      <c r="M86" s="13">
        <f t="shared" si="34"/>
        <v>1</v>
      </c>
      <c r="N86" s="13">
        <f t="shared" si="34"/>
        <v>0</v>
      </c>
      <c r="O86" s="13">
        <f t="shared" si="34"/>
        <v>21</v>
      </c>
    </row>
    <row r="87" spans="1:15" ht="15.95" customHeight="1" x14ac:dyDescent="0.25">
      <c r="A87" s="21" t="s">
        <v>87</v>
      </c>
      <c r="B87" s="270" t="s">
        <v>175</v>
      </c>
      <c r="C87" s="73"/>
      <c r="D87" s="74">
        <f t="shared" ref="D87:O87" si="35">D22+D23+D28+D34+D39+D45+D50+D55+D60+D65+D71+D76+D81+D85+D86</f>
        <v>5222.2</v>
      </c>
      <c r="E87" s="74">
        <f t="shared" si="35"/>
        <v>4372.8</v>
      </c>
      <c r="F87" s="74">
        <f t="shared" si="35"/>
        <v>2071.1</v>
      </c>
      <c r="G87" s="74">
        <f t="shared" si="35"/>
        <v>849.4</v>
      </c>
      <c r="H87" s="75">
        <f t="shared" si="35"/>
        <v>112.30000000000001</v>
      </c>
      <c r="I87" s="75">
        <f t="shared" si="35"/>
        <v>101.80000000000001</v>
      </c>
      <c r="J87" s="75">
        <f t="shared" si="35"/>
        <v>7.7</v>
      </c>
      <c r="K87" s="271">
        <f t="shared" si="35"/>
        <v>10.499999999999998</v>
      </c>
      <c r="L87" s="45">
        <f t="shared" si="35"/>
        <v>5334.5</v>
      </c>
      <c r="M87" s="45">
        <f t="shared" si="35"/>
        <v>4474.6000000000004</v>
      </c>
      <c r="N87" s="45">
        <f t="shared" si="35"/>
        <v>2078.7999999999997</v>
      </c>
      <c r="O87" s="45">
        <f t="shared" si="35"/>
        <v>859.90000000000009</v>
      </c>
    </row>
    <row r="88" spans="1:15" ht="15.95" customHeight="1" x14ac:dyDescent="0.25">
      <c r="A88" s="163" t="s">
        <v>88</v>
      </c>
      <c r="B88" s="524" t="s">
        <v>59</v>
      </c>
      <c r="C88" s="524"/>
      <c r="D88" s="524"/>
      <c r="E88" s="524"/>
      <c r="F88" s="524"/>
      <c r="G88" s="524"/>
      <c r="H88" s="524"/>
      <c r="I88" s="524"/>
      <c r="J88" s="524"/>
      <c r="K88" s="524"/>
      <c r="L88" s="524"/>
      <c r="M88" s="524"/>
      <c r="N88" s="524"/>
      <c r="O88" s="524"/>
    </row>
    <row r="89" spans="1:15" ht="15" customHeight="1" x14ac:dyDescent="0.25">
      <c r="A89" s="6" t="s">
        <v>89</v>
      </c>
      <c r="B89" s="81" t="s">
        <v>20</v>
      </c>
      <c r="C89" s="82"/>
      <c r="D89" s="9">
        <f>D90+D91+D92+D95+D96</f>
        <v>1530.5000000000002</v>
      </c>
      <c r="E89" s="9">
        <f t="shared" ref="E89:O89" si="36">E90+E91+E92+E95+E96</f>
        <v>1342.1999999999998</v>
      </c>
      <c r="F89" s="9">
        <f t="shared" si="36"/>
        <v>0</v>
      </c>
      <c r="G89" s="9">
        <f t="shared" si="36"/>
        <v>188.3</v>
      </c>
      <c r="H89" s="10">
        <f t="shared" ref="H89:H96" si="37">I89+K89</f>
        <v>166.79999999999998</v>
      </c>
      <c r="I89" s="10">
        <f t="shared" si="36"/>
        <v>156.6</v>
      </c>
      <c r="J89" s="10">
        <f t="shared" si="36"/>
        <v>0</v>
      </c>
      <c r="K89" s="260">
        <f t="shared" si="36"/>
        <v>10.199999999999999</v>
      </c>
      <c r="L89" s="12">
        <f t="shared" si="36"/>
        <v>1697.3</v>
      </c>
      <c r="M89" s="12">
        <f t="shared" si="36"/>
        <v>1498.7999999999997</v>
      </c>
      <c r="N89" s="12">
        <f t="shared" si="36"/>
        <v>0</v>
      </c>
      <c r="O89" s="12">
        <f t="shared" si="36"/>
        <v>198.5</v>
      </c>
    </row>
    <row r="90" spans="1:15" ht="15" customHeight="1" x14ac:dyDescent="0.25">
      <c r="A90" s="20"/>
      <c r="B90" s="81"/>
      <c r="C90" s="31" t="s">
        <v>21</v>
      </c>
      <c r="D90" s="17">
        <f t="shared" ref="D90:D96" si="38">E90+G90</f>
        <v>79.899999999999991</v>
      </c>
      <c r="E90" s="17">
        <v>70.3</v>
      </c>
      <c r="F90" s="17"/>
      <c r="G90" s="17">
        <v>9.6</v>
      </c>
      <c r="H90" s="10">
        <f t="shared" si="37"/>
        <v>0</v>
      </c>
      <c r="I90" s="11"/>
      <c r="J90" s="11"/>
      <c r="K90" s="217"/>
      <c r="L90" s="13">
        <f t="shared" ref="L90:L140" si="39">M90+O90</f>
        <v>79.899999999999991</v>
      </c>
      <c r="M90" s="13">
        <f t="shared" ref="M90:M140" si="40">E90+I90</f>
        <v>70.3</v>
      </c>
      <c r="N90" s="13">
        <f t="shared" ref="N90:N140" si="41">F90+J90</f>
        <v>0</v>
      </c>
      <c r="O90" s="13">
        <f t="shared" ref="O90:O140" si="42">G90+K90</f>
        <v>9.6</v>
      </c>
    </row>
    <row r="91" spans="1:15" x14ac:dyDescent="0.25">
      <c r="A91" s="20"/>
      <c r="B91" s="81"/>
      <c r="C91" s="170" t="s">
        <v>25</v>
      </c>
      <c r="D91" s="17">
        <f t="shared" si="38"/>
        <v>0</v>
      </c>
      <c r="E91" s="17"/>
      <c r="F91" s="17"/>
      <c r="G91" s="17"/>
      <c r="H91" s="10">
        <f t="shared" si="37"/>
        <v>0</v>
      </c>
      <c r="I91" s="11"/>
      <c r="J91" s="11"/>
      <c r="K91" s="217"/>
      <c r="L91" s="13">
        <f>M91+O91</f>
        <v>0</v>
      </c>
      <c r="M91" s="13">
        <f>E91+I91</f>
        <v>0</v>
      </c>
      <c r="N91" s="13">
        <f>F91+J91</f>
        <v>0</v>
      </c>
      <c r="O91" s="13">
        <f>G91+K91</f>
        <v>0</v>
      </c>
    </row>
    <row r="92" spans="1:15" ht="15" customHeight="1" x14ac:dyDescent="0.25">
      <c r="A92" s="41"/>
      <c r="B92" s="272"/>
      <c r="C92" s="186" t="s">
        <v>31</v>
      </c>
      <c r="D92" s="273">
        <f>D93+D94</f>
        <v>1205.3000000000002</v>
      </c>
      <c r="E92" s="17">
        <v>1167.0999999999999</v>
      </c>
      <c r="F92" s="17">
        <f t="shared" ref="F92:O92" si="43">F93+F94</f>
        <v>0</v>
      </c>
      <c r="G92" s="17">
        <f t="shared" si="43"/>
        <v>38.200000000000003</v>
      </c>
      <c r="H92" s="10">
        <f>I92+K92</f>
        <v>165.5</v>
      </c>
      <c r="I92" s="11">
        <f>I93+I94</f>
        <v>165.5</v>
      </c>
      <c r="J92" s="11">
        <f t="shared" ref="J92:K92" si="44">J93+J94</f>
        <v>0</v>
      </c>
      <c r="K92" s="11">
        <f t="shared" si="44"/>
        <v>0</v>
      </c>
      <c r="L92" s="13">
        <f t="shared" si="43"/>
        <v>1370.8</v>
      </c>
      <c r="M92" s="13">
        <f t="shared" si="43"/>
        <v>1332.6</v>
      </c>
      <c r="N92" s="13">
        <f t="shared" si="43"/>
        <v>0</v>
      </c>
      <c r="O92" s="13">
        <f t="shared" si="43"/>
        <v>38.200000000000003</v>
      </c>
    </row>
    <row r="93" spans="1:15" ht="15" hidden="1" customHeight="1" x14ac:dyDescent="0.25">
      <c r="A93" s="274"/>
      <c r="B93" s="275" t="s">
        <v>8</v>
      </c>
      <c r="C93" s="276"/>
      <c r="D93" s="277">
        <f t="shared" si="38"/>
        <v>191.60000000000002</v>
      </c>
      <c r="E93" s="278">
        <v>153.4</v>
      </c>
      <c r="F93" s="278"/>
      <c r="G93" s="278">
        <v>38.200000000000003</v>
      </c>
      <c r="H93" s="10">
        <f t="shared" si="37"/>
        <v>165.5</v>
      </c>
      <c r="I93" s="11">
        <v>165.5</v>
      </c>
      <c r="J93" s="11"/>
      <c r="K93" s="217"/>
      <c r="L93" s="278">
        <f t="shared" si="39"/>
        <v>357.09999999999997</v>
      </c>
      <c r="M93" s="278">
        <f t="shared" si="40"/>
        <v>318.89999999999998</v>
      </c>
      <c r="N93" s="278">
        <f t="shared" si="41"/>
        <v>0</v>
      </c>
      <c r="O93" s="278">
        <f t="shared" si="42"/>
        <v>38.200000000000003</v>
      </c>
    </row>
    <row r="94" spans="1:15" ht="27.95" customHeight="1" x14ac:dyDescent="0.25">
      <c r="A94" s="41"/>
      <c r="B94" s="279" t="s">
        <v>170</v>
      </c>
      <c r="C94" s="187"/>
      <c r="D94" s="273">
        <f t="shared" si="38"/>
        <v>1013.7</v>
      </c>
      <c r="E94" s="17">
        <v>1013.7</v>
      </c>
      <c r="F94" s="97"/>
      <c r="G94" s="97"/>
      <c r="H94" s="10">
        <f t="shared" si="37"/>
        <v>0</v>
      </c>
      <c r="I94" s="11"/>
      <c r="J94" s="11"/>
      <c r="K94" s="217"/>
      <c r="L94" s="13">
        <f t="shared" si="39"/>
        <v>1013.7</v>
      </c>
      <c r="M94" s="13">
        <f t="shared" si="40"/>
        <v>1013.7</v>
      </c>
      <c r="N94" s="13">
        <f t="shared" si="41"/>
        <v>0</v>
      </c>
      <c r="O94" s="13">
        <f t="shared" si="42"/>
        <v>0</v>
      </c>
    </row>
    <row r="95" spans="1:15" ht="15" customHeight="1" x14ac:dyDescent="0.25">
      <c r="A95" s="41"/>
      <c r="B95" s="42"/>
      <c r="C95" s="280" t="s">
        <v>22</v>
      </c>
      <c r="D95" s="17">
        <f t="shared" si="38"/>
        <v>200.2</v>
      </c>
      <c r="E95" s="17">
        <v>59.7</v>
      </c>
      <c r="F95" s="17"/>
      <c r="G95" s="17">
        <v>140.5</v>
      </c>
      <c r="H95" s="10">
        <f t="shared" si="37"/>
        <v>1.2999999999999989</v>
      </c>
      <c r="I95" s="11">
        <v>-8.9</v>
      </c>
      <c r="J95" s="11"/>
      <c r="K95" s="217">
        <v>10.199999999999999</v>
      </c>
      <c r="L95" s="13">
        <f t="shared" si="39"/>
        <v>201.5</v>
      </c>
      <c r="M95" s="13">
        <f t="shared" si="40"/>
        <v>50.800000000000004</v>
      </c>
      <c r="N95" s="13">
        <f t="shared" si="41"/>
        <v>0</v>
      </c>
      <c r="O95" s="13">
        <f t="shared" si="42"/>
        <v>150.69999999999999</v>
      </c>
    </row>
    <row r="96" spans="1:15" ht="15" customHeight="1" x14ac:dyDescent="0.25">
      <c r="A96" s="41"/>
      <c r="B96" s="42"/>
      <c r="C96" s="83" t="s">
        <v>30</v>
      </c>
      <c r="D96" s="17">
        <f t="shared" si="38"/>
        <v>45.1</v>
      </c>
      <c r="E96" s="17">
        <v>45.1</v>
      </c>
      <c r="F96" s="17"/>
      <c r="G96" s="17"/>
      <c r="H96" s="10">
        <f t="shared" si="37"/>
        <v>0</v>
      </c>
      <c r="I96" s="11"/>
      <c r="J96" s="11"/>
      <c r="K96" s="217"/>
      <c r="L96" s="13">
        <f t="shared" si="39"/>
        <v>45.1</v>
      </c>
      <c r="M96" s="13">
        <f t="shared" si="40"/>
        <v>45.1</v>
      </c>
      <c r="N96" s="13">
        <f t="shared" si="41"/>
        <v>0</v>
      </c>
      <c r="O96" s="13">
        <f t="shared" si="42"/>
        <v>0</v>
      </c>
    </row>
    <row r="97" spans="1:15" ht="15" customHeight="1" x14ac:dyDescent="0.25">
      <c r="A97" s="33" t="s">
        <v>90</v>
      </c>
      <c r="B97" s="265" t="s">
        <v>7</v>
      </c>
      <c r="C97" s="98"/>
      <c r="D97" s="17">
        <f>SUM(D98:D100)</f>
        <v>15.6</v>
      </c>
      <c r="E97" s="17">
        <f>SUM(E98:E100)</f>
        <v>15.6</v>
      </c>
      <c r="F97" s="17">
        <f>SUM(F98:F100)</f>
        <v>0</v>
      </c>
      <c r="G97" s="17">
        <f t="shared" ref="G97:O97" si="45">SUM(G98:G100)</f>
        <v>0</v>
      </c>
      <c r="H97" s="11">
        <f t="shared" si="45"/>
        <v>0.2</v>
      </c>
      <c r="I97" s="11">
        <f t="shared" si="45"/>
        <v>0.2</v>
      </c>
      <c r="J97" s="11">
        <f t="shared" si="45"/>
        <v>0</v>
      </c>
      <c r="K97" s="217">
        <f t="shared" si="45"/>
        <v>0</v>
      </c>
      <c r="L97" s="13">
        <f t="shared" si="45"/>
        <v>15.8</v>
      </c>
      <c r="M97" s="13">
        <f t="shared" si="45"/>
        <v>15.8</v>
      </c>
      <c r="N97" s="13">
        <f t="shared" si="45"/>
        <v>0</v>
      </c>
      <c r="O97" s="13">
        <f t="shared" si="45"/>
        <v>0</v>
      </c>
    </row>
    <row r="98" spans="1:15" ht="15" customHeight="1" x14ac:dyDescent="0.25">
      <c r="A98" s="41"/>
      <c r="B98" s="281"/>
      <c r="C98" s="98" t="s">
        <v>25</v>
      </c>
      <c r="D98" s="17">
        <f>E98+G98</f>
        <v>8</v>
      </c>
      <c r="E98" s="17">
        <v>8</v>
      </c>
      <c r="F98" s="17"/>
      <c r="G98" s="17"/>
      <c r="H98" s="10">
        <f>I98+K98</f>
        <v>0</v>
      </c>
      <c r="I98" s="11"/>
      <c r="J98" s="11"/>
      <c r="K98" s="217"/>
      <c r="L98" s="13">
        <f t="shared" si="39"/>
        <v>8</v>
      </c>
      <c r="M98" s="13">
        <f t="shared" si="40"/>
        <v>8</v>
      </c>
      <c r="N98" s="13">
        <f t="shared" si="41"/>
        <v>0</v>
      </c>
      <c r="O98" s="13">
        <f t="shared" si="42"/>
        <v>0</v>
      </c>
    </row>
    <row r="99" spans="1:15" ht="15" customHeight="1" x14ac:dyDescent="0.25">
      <c r="A99" s="41"/>
      <c r="B99" s="266"/>
      <c r="C99" s="98" t="s">
        <v>31</v>
      </c>
      <c r="D99" s="17">
        <f>E99+G99</f>
        <v>1.6</v>
      </c>
      <c r="E99" s="17">
        <v>1.6</v>
      </c>
      <c r="F99" s="17"/>
      <c r="G99" s="17"/>
      <c r="H99" s="10">
        <f t="shared" ref="H99:H140" si="46">I99+K99</f>
        <v>0.2</v>
      </c>
      <c r="I99" s="11">
        <v>0.2</v>
      </c>
      <c r="J99" s="11"/>
      <c r="K99" s="217"/>
      <c r="L99" s="13">
        <f t="shared" si="39"/>
        <v>1.8</v>
      </c>
      <c r="M99" s="13">
        <f t="shared" si="40"/>
        <v>1.8</v>
      </c>
      <c r="N99" s="13">
        <f t="shared" si="41"/>
        <v>0</v>
      </c>
      <c r="O99" s="13">
        <f t="shared" si="42"/>
        <v>0</v>
      </c>
    </row>
    <row r="100" spans="1:15" ht="15" customHeight="1" x14ac:dyDescent="0.25">
      <c r="A100" s="41"/>
      <c r="B100" s="266"/>
      <c r="C100" s="98" t="s">
        <v>22</v>
      </c>
      <c r="D100" s="17">
        <f>E100+G100</f>
        <v>6</v>
      </c>
      <c r="E100" s="17">
        <v>6</v>
      </c>
      <c r="F100" s="17"/>
      <c r="G100" s="17"/>
      <c r="H100" s="10">
        <f t="shared" si="46"/>
        <v>0</v>
      </c>
      <c r="I100" s="11"/>
      <c r="J100" s="11"/>
      <c r="K100" s="217"/>
      <c r="L100" s="13">
        <f t="shared" si="39"/>
        <v>6</v>
      </c>
      <c r="M100" s="13">
        <f t="shared" si="40"/>
        <v>6</v>
      </c>
      <c r="N100" s="13">
        <f t="shared" si="41"/>
        <v>0</v>
      </c>
      <c r="O100" s="13">
        <f t="shared" si="42"/>
        <v>0</v>
      </c>
    </row>
    <row r="101" spans="1:15" ht="15" customHeight="1" x14ac:dyDescent="0.25">
      <c r="A101" s="33" t="s">
        <v>91</v>
      </c>
      <c r="B101" s="18" t="s">
        <v>10</v>
      </c>
      <c r="C101" s="98"/>
      <c r="D101" s="17">
        <f>SUM(D102:D104)</f>
        <v>32.699999999999996</v>
      </c>
      <c r="E101" s="17">
        <f>SUM(E102:E104)</f>
        <v>14.5</v>
      </c>
      <c r="F101" s="17">
        <f t="shared" ref="F101:O101" si="47">SUM(F102:F104)</f>
        <v>0</v>
      </c>
      <c r="G101" s="17">
        <f t="shared" si="47"/>
        <v>18.2</v>
      </c>
      <c r="H101" s="11">
        <f t="shared" si="47"/>
        <v>0</v>
      </c>
      <c r="I101" s="11">
        <f t="shared" si="47"/>
        <v>3.1</v>
      </c>
      <c r="J101" s="11">
        <f t="shared" si="47"/>
        <v>0</v>
      </c>
      <c r="K101" s="217">
        <f t="shared" si="47"/>
        <v>-3.1</v>
      </c>
      <c r="L101" s="13">
        <f t="shared" si="47"/>
        <v>32.699999999999996</v>
      </c>
      <c r="M101" s="13">
        <f t="shared" si="47"/>
        <v>17.600000000000001</v>
      </c>
      <c r="N101" s="13">
        <f t="shared" si="47"/>
        <v>0</v>
      </c>
      <c r="O101" s="13">
        <f t="shared" si="47"/>
        <v>15.1</v>
      </c>
    </row>
    <row r="102" spans="1:15" ht="15" customHeight="1" x14ac:dyDescent="0.25">
      <c r="A102" s="41"/>
      <c r="B102" s="263"/>
      <c r="C102" s="98" t="s">
        <v>25</v>
      </c>
      <c r="D102" s="17">
        <f>E102+G102</f>
        <v>6.5</v>
      </c>
      <c r="E102" s="17">
        <v>6.5</v>
      </c>
      <c r="F102" s="17"/>
      <c r="G102" s="17"/>
      <c r="H102" s="10">
        <f t="shared" si="46"/>
        <v>0</v>
      </c>
      <c r="I102" s="11"/>
      <c r="J102" s="11"/>
      <c r="K102" s="217"/>
      <c r="L102" s="13">
        <f t="shared" si="39"/>
        <v>6.5</v>
      </c>
      <c r="M102" s="13">
        <f t="shared" si="40"/>
        <v>6.5</v>
      </c>
      <c r="N102" s="13">
        <f t="shared" si="41"/>
        <v>0</v>
      </c>
      <c r="O102" s="13">
        <f t="shared" si="42"/>
        <v>0</v>
      </c>
    </row>
    <row r="103" spans="1:15" ht="15" customHeight="1" x14ac:dyDescent="0.25">
      <c r="A103" s="41"/>
      <c r="B103" s="7"/>
      <c r="C103" s="98" t="s">
        <v>31</v>
      </c>
      <c r="D103" s="17">
        <f>E103+G103</f>
        <v>0.9</v>
      </c>
      <c r="E103" s="17">
        <v>0.9</v>
      </c>
      <c r="F103" s="17"/>
      <c r="G103" s="17"/>
      <c r="H103" s="10">
        <f t="shared" si="46"/>
        <v>0</v>
      </c>
      <c r="I103" s="11"/>
      <c r="J103" s="11"/>
      <c r="K103" s="217"/>
      <c r="L103" s="13">
        <f t="shared" si="39"/>
        <v>0.9</v>
      </c>
      <c r="M103" s="13">
        <f t="shared" si="40"/>
        <v>0.9</v>
      </c>
      <c r="N103" s="13">
        <f t="shared" si="41"/>
        <v>0</v>
      </c>
      <c r="O103" s="13">
        <f t="shared" si="42"/>
        <v>0</v>
      </c>
    </row>
    <row r="104" spans="1:15" ht="15" customHeight="1" x14ac:dyDescent="0.25">
      <c r="A104" s="41"/>
      <c r="B104" s="7"/>
      <c r="C104" s="98" t="s">
        <v>22</v>
      </c>
      <c r="D104" s="17">
        <f>E104+G104</f>
        <v>25.299999999999997</v>
      </c>
      <c r="E104" s="17">
        <v>7.1</v>
      </c>
      <c r="F104" s="17"/>
      <c r="G104" s="17">
        <v>18.2</v>
      </c>
      <c r="H104" s="10">
        <f t="shared" si="46"/>
        <v>0</v>
      </c>
      <c r="I104" s="11">
        <v>3.1</v>
      </c>
      <c r="J104" s="11"/>
      <c r="K104" s="217">
        <v>-3.1</v>
      </c>
      <c r="L104" s="13">
        <f t="shared" si="39"/>
        <v>25.299999999999997</v>
      </c>
      <c r="M104" s="13">
        <f t="shared" si="40"/>
        <v>10.199999999999999</v>
      </c>
      <c r="N104" s="13">
        <f t="shared" si="41"/>
        <v>0</v>
      </c>
      <c r="O104" s="13">
        <f t="shared" si="42"/>
        <v>15.1</v>
      </c>
    </row>
    <row r="105" spans="1:15" ht="15" customHeight="1" x14ac:dyDescent="0.25">
      <c r="A105" s="33" t="s">
        <v>92</v>
      </c>
      <c r="B105" s="36" t="s">
        <v>11</v>
      </c>
      <c r="C105" s="98"/>
      <c r="D105" s="17">
        <f>SUM(D106:D108)</f>
        <v>19.3</v>
      </c>
      <c r="E105" s="17">
        <f>SUM(E106:E108)</f>
        <v>19.3</v>
      </c>
      <c r="F105" s="17">
        <f t="shared" ref="F105:O105" si="48">SUM(F106:F108)</f>
        <v>0</v>
      </c>
      <c r="G105" s="17">
        <f t="shared" si="48"/>
        <v>0</v>
      </c>
      <c r="H105" s="11">
        <f t="shared" si="48"/>
        <v>-0.2</v>
      </c>
      <c r="I105" s="11">
        <f t="shared" si="48"/>
        <v>-0.2</v>
      </c>
      <c r="J105" s="11">
        <f t="shared" si="48"/>
        <v>0</v>
      </c>
      <c r="K105" s="217">
        <f t="shared" si="48"/>
        <v>0</v>
      </c>
      <c r="L105" s="13">
        <f t="shared" si="48"/>
        <v>19.099999999999998</v>
      </c>
      <c r="M105" s="13">
        <f t="shared" si="48"/>
        <v>19.099999999999998</v>
      </c>
      <c r="N105" s="13">
        <f t="shared" si="48"/>
        <v>0</v>
      </c>
      <c r="O105" s="13">
        <f t="shared" si="48"/>
        <v>0</v>
      </c>
    </row>
    <row r="106" spans="1:15" ht="15" customHeight="1" x14ac:dyDescent="0.25">
      <c r="A106" s="41"/>
      <c r="B106" s="263"/>
      <c r="C106" s="98" t="s">
        <v>25</v>
      </c>
      <c r="D106" s="17">
        <f>E106+G106</f>
        <v>9.6999999999999993</v>
      </c>
      <c r="E106" s="17">
        <v>9.6999999999999993</v>
      </c>
      <c r="F106" s="17"/>
      <c r="G106" s="17"/>
      <c r="H106" s="10">
        <f>I106+K106</f>
        <v>0</v>
      </c>
      <c r="I106" s="11"/>
      <c r="J106" s="11"/>
      <c r="K106" s="217"/>
      <c r="L106" s="13">
        <f t="shared" si="39"/>
        <v>9.6999999999999993</v>
      </c>
      <c r="M106" s="13">
        <f t="shared" si="40"/>
        <v>9.6999999999999993</v>
      </c>
      <c r="N106" s="13">
        <f t="shared" si="41"/>
        <v>0</v>
      </c>
      <c r="O106" s="13">
        <f t="shared" si="42"/>
        <v>0</v>
      </c>
    </row>
    <row r="107" spans="1:15" ht="15" customHeight="1" x14ac:dyDescent="0.25">
      <c r="A107" s="41"/>
      <c r="B107" s="27"/>
      <c r="C107" s="98" t="s">
        <v>31</v>
      </c>
      <c r="D107" s="17">
        <f>E107+G107</f>
        <v>3.4</v>
      </c>
      <c r="E107" s="17">
        <v>3.4</v>
      </c>
      <c r="F107" s="17"/>
      <c r="G107" s="17"/>
      <c r="H107" s="10">
        <f t="shared" si="46"/>
        <v>-0.2</v>
      </c>
      <c r="I107" s="11">
        <v>-0.2</v>
      </c>
      <c r="J107" s="11"/>
      <c r="K107" s="217"/>
      <c r="L107" s="13">
        <f t="shared" si="39"/>
        <v>3.1999999999999997</v>
      </c>
      <c r="M107" s="13">
        <f t="shared" si="40"/>
        <v>3.1999999999999997</v>
      </c>
      <c r="N107" s="13">
        <f t="shared" si="41"/>
        <v>0</v>
      </c>
      <c r="O107" s="13">
        <f t="shared" si="42"/>
        <v>0</v>
      </c>
    </row>
    <row r="108" spans="1:15" ht="15" customHeight="1" x14ac:dyDescent="0.25">
      <c r="A108" s="41"/>
      <c r="B108" s="27"/>
      <c r="C108" s="98" t="s">
        <v>22</v>
      </c>
      <c r="D108" s="17">
        <f>E108+G108</f>
        <v>6.2</v>
      </c>
      <c r="E108" s="17">
        <v>6.2</v>
      </c>
      <c r="F108" s="17"/>
      <c r="G108" s="17"/>
      <c r="H108" s="10">
        <f t="shared" si="46"/>
        <v>0</v>
      </c>
      <c r="I108" s="11"/>
      <c r="J108" s="11"/>
      <c r="K108" s="217"/>
      <c r="L108" s="13">
        <f t="shared" si="39"/>
        <v>6.2</v>
      </c>
      <c r="M108" s="13">
        <f t="shared" si="40"/>
        <v>6.2</v>
      </c>
      <c r="N108" s="13">
        <f t="shared" si="41"/>
        <v>0</v>
      </c>
      <c r="O108" s="13">
        <f t="shared" si="42"/>
        <v>0</v>
      </c>
    </row>
    <row r="109" spans="1:15" ht="15" customHeight="1" x14ac:dyDescent="0.25">
      <c r="A109" s="33" t="s">
        <v>93</v>
      </c>
      <c r="B109" s="36" t="s">
        <v>61</v>
      </c>
      <c r="C109" s="98"/>
      <c r="D109" s="17">
        <f>SUM(D110:D112)</f>
        <v>35.200000000000003</v>
      </c>
      <c r="E109" s="17">
        <f>SUM(E110:E112)</f>
        <v>17.7</v>
      </c>
      <c r="F109" s="17">
        <f t="shared" ref="F109:O109" si="49">SUM(F110:F112)</f>
        <v>0</v>
      </c>
      <c r="G109" s="17">
        <f t="shared" si="49"/>
        <v>17.5</v>
      </c>
      <c r="H109" s="11">
        <f t="shared" si="49"/>
        <v>-1.2</v>
      </c>
      <c r="I109" s="11">
        <f t="shared" si="49"/>
        <v>0</v>
      </c>
      <c r="J109" s="11">
        <f t="shared" si="49"/>
        <v>0</v>
      </c>
      <c r="K109" s="217">
        <f t="shared" si="49"/>
        <v>-1.2</v>
      </c>
      <c r="L109" s="13">
        <f t="shared" si="49"/>
        <v>34</v>
      </c>
      <c r="M109" s="13">
        <f t="shared" si="49"/>
        <v>17.7</v>
      </c>
      <c r="N109" s="13">
        <f t="shared" si="49"/>
        <v>0</v>
      </c>
      <c r="O109" s="13">
        <f t="shared" si="49"/>
        <v>16.3</v>
      </c>
    </row>
    <row r="110" spans="1:15" ht="15" customHeight="1" x14ac:dyDescent="0.25">
      <c r="A110" s="41"/>
      <c r="B110" s="263"/>
      <c r="C110" s="98" t="s">
        <v>25</v>
      </c>
      <c r="D110" s="17">
        <f>E110+G110</f>
        <v>8.1</v>
      </c>
      <c r="E110" s="17">
        <v>8.1</v>
      </c>
      <c r="F110" s="17"/>
      <c r="G110" s="17"/>
      <c r="H110" s="10">
        <f>I110+K110</f>
        <v>0</v>
      </c>
      <c r="I110" s="11"/>
      <c r="J110" s="11"/>
      <c r="K110" s="217"/>
      <c r="L110" s="13">
        <f t="shared" si="39"/>
        <v>8.1</v>
      </c>
      <c r="M110" s="13">
        <f t="shared" si="40"/>
        <v>8.1</v>
      </c>
      <c r="N110" s="13">
        <f t="shared" si="41"/>
        <v>0</v>
      </c>
      <c r="O110" s="13">
        <f t="shared" si="42"/>
        <v>0</v>
      </c>
    </row>
    <row r="111" spans="1:15" ht="15" customHeight="1" x14ac:dyDescent="0.25">
      <c r="A111" s="41"/>
      <c r="B111" s="27"/>
      <c r="C111" s="98" t="s">
        <v>31</v>
      </c>
      <c r="D111" s="17">
        <f>E111+G111</f>
        <v>1.9</v>
      </c>
      <c r="E111" s="17">
        <v>1.9</v>
      </c>
      <c r="F111" s="17"/>
      <c r="G111" s="17"/>
      <c r="H111" s="10">
        <f t="shared" si="46"/>
        <v>0</v>
      </c>
      <c r="I111" s="11"/>
      <c r="J111" s="11"/>
      <c r="K111" s="217"/>
      <c r="L111" s="13">
        <f t="shared" si="39"/>
        <v>1.9</v>
      </c>
      <c r="M111" s="13">
        <f t="shared" si="40"/>
        <v>1.9</v>
      </c>
      <c r="N111" s="13">
        <f t="shared" si="41"/>
        <v>0</v>
      </c>
      <c r="O111" s="13">
        <f t="shared" si="42"/>
        <v>0</v>
      </c>
    </row>
    <row r="112" spans="1:15" ht="15" customHeight="1" x14ac:dyDescent="0.25">
      <c r="A112" s="41"/>
      <c r="B112" s="27"/>
      <c r="C112" s="98" t="s">
        <v>22</v>
      </c>
      <c r="D112" s="17">
        <f>E112+G112</f>
        <v>25.2</v>
      </c>
      <c r="E112" s="17">
        <v>7.7</v>
      </c>
      <c r="F112" s="17"/>
      <c r="G112" s="17">
        <v>17.5</v>
      </c>
      <c r="H112" s="10">
        <f t="shared" si="46"/>
        <v>-1.2</v>
      </c>
      <c r="I112" s="11"/>
      <c r="J112" s="11"/>
      <c r="K112" s="217">
        <v>-1.2</v>
      </c>
      <c r="L112" s="13">
        <f t="shared" si="39"/>
        <v>24</v>
      </c>
      <c r="M112" s="13">
        <f t="shared" si="40"/>
        <v>7.7</v>
      </c>
      <c r="N112" s="13">
        <f t="shared" si="41"/>
        <v>0</v>
      </c>
      <c r="O112" s="13">
        <f t="shared" si="42"/>
        <v>16.3</v>
      </c>
    </row>
    <row r="113" spans="1:15" ht="15" customHeight="1" x14ac:dyDescent="0.25">
      <c r="A113" s="33" t="s">
        <v>94</v>
      </c>
      <c r="B113" s="36" t="s">
        <v>62</v>
      </c>
      <c r="C113" s="98"/>
      <c r="D113" s="17">
        <f>SUM(D114:D116)</f>
        <v>13.8</v>
      </c>
      <c r="E113" s="17">
        <f>SUM(E114:E116)</f>
        <v>13.8</v>
      </c>
      <c r="F113" s="17">
        <f t="shared" ref="F113:O113" si="50">SUM(F114:F116)</f>
        <v>0</v>
      </c>
      <c r="G113" s="17">
        <f t="shared" si="50"/>
        <v>0</v>
      </c>
      <c r="H113" s="11">
        <f t="shared" si="50"/>
        <v>0</v>
      </c>
      <c r="I113" s="11">
        <f t="shared" si="50"/>
        <v>0</v>
      </c>
      <c r="J113" s="11">
        <f t="shared" si="50"/>
        <v>0</v>
      </c>
      <c r="K113" s="217">
        <f t="shared" si="50"/>
        <v>0</v>
      </c>
      <c r="L113" s="13">
        <f t="shared" si="50"/>
        <v>13.8</v>
      </c>
      <c r="M113" s="13">
        <f t="shared" si="50"/>
        <v>13.8</v>
      </c>
      <c r="N113" s="13">
        <f t="shared" si="50"/>
        <v>0</v>
      </c>
      <c r="O113" s="13">
        <f t="shared" si="50"/>
        <v>0</v>
      </c>
    </row>
    <row r="114" spans="1:15" ht="15" customHeight="1" x14ac:dyDescent="0.25">
      <c r="A114" s="41"/>
      <c r="B114" s="263"/>
      <c r="C114" s="98" t="s">
        <v>25</v>
      </c>
      <c r="D114" s="17">
        <f>E114+G114</f>
        <v>5.6</v>
      </c>
      <c r="E114" s="17">
        <v>5.6</v>
      </c>
      <c r="F114" s="17"/>
      <c r="G114" s="17"/>
      <c r="H114" s="10">
        <f t="shared" si="46"/>
        <v>0</v>
      </c>
      <c r="I114" s="11"/>
      <c r="J114" s="11"/>
      <c r="K114" s="217"/>
      <c r="L114" s="13">
        <f t="shared" si="39"/>
        <v>5.6</v>
      </c>
      <c r="M114" s="13">
        <f t="shared" si="40"/>
        <v>5.6</v>
      </c>
      <c r="N114" s="13">
        <f t="shared" si="41"/>
        <v>0</v>
      </c>
      <c r="O114" s="13">
        <f t="shared" si="42"/>
        <v>0</v>
      </c>
    </row>
    <row r="115" spans="1:15" ht="15" customHeight="1" x14ac:dyDescent="0.25">
      <c r="A115" s="41"/>
      <c r="B115" s="27"/>
      <c r="C115" s="98" t="s">
        <v>31</v>
      </c>
      <c r="D115" s="17">
        <f>E115+G115</f>
        <v>1.8</v>
      </c>
      <c r="E115" s="17">
        <v>1.8</v>
      </c>
      <c r="F115" s="17"/>
      <c r="G115" s="17"/>
      <c r="H115" s="10">
        <f t="shared" si="46"/>
        <v>0</v>
      </c>
      <c r="I115" s="11"/>
      <c r="J115" s="11"/>
      <c r="K115" s="217"/>
      <c r="L115" s="13">
        <f t="shared" si="39"/>
        <v>1.8</v>
      </c>
      <c r="M115" s="13">
        <f t="shared" si="40"/>
        <v>1.8</v>
      </c>
      <c r="N115" s="13">
        <f t="shared" si="41"/>
        <v>0</v>
      </c>
      <c r="O115" s="13">
        <f t="shared" si="42"/>
        <v>0</v>
      </c>
    </row>
    <row r="116" spans="1:15" ht="15" customHeight="1" x14ac:dyDescent="0.25">
      <c r="A116" s="41"/>
      <c r="B116" s="27"/>
      <c r="C116" s="98" t="s">
        <v>22</v>
      </c>
      <c r="D116" s="17">
        <f>E116+G116</f>
        <v>6.4</v>
      </c>
      <c r="E116" s="17">
        <v>6.4</v>
      </c>
      <c r="F116" s="17"/>
      <c r="G116" s="17"/>
      <c r="H116" s="10">
        <f t="shared" si="46"/>
        <v>0</v>
      </c>
      <c r="I116" s="11"/>
      <c r="J116" s="11"/>
      <c r="K116" s="217"/>
      <c r="L116" s="13">
        <f t="shared" si="39"/>
        <v>6.4</v>
      </c>
      <c r="M116" s="13">
        <f t="shared" si="40"/>
        <v>6.4</v>
      </c>
      <c r="N116" s="13">
        <f t="shared" si="41"/>
        <v>0</v>
      </c>
      <c r="O116" s="13">
        <f t="shared" si="42"/>
        <v>0</v>
      </c>
    </row>
    <row r="117" spans="1:15" ht="15" customHeight="1" x14ac:dyDescent="0.25">
      <c r="A117" s="33" t="s">
        <v>95</v>
      </c>
      <c r="B117" s="36" t="s">
        <v>14</v>
      </c>
      <c r="C117" s="98"/>
      <c r="D117" s="17">
        <f>SUM(D118:D120)</f>
        <v>25.299999999999997</v>
      </c>
      <c r="E117" s="17">
        <f>SUM(E118:E120)</f>
        <v>25.299999999999997</v>
      </c>
      <c r="F117" s="17">
        <f t="shared" ref="F117:O117" si="51">SUM(F118:F120)</f>
        <v>0</v>
      </c>
      <c r="G117" s="17">
        <f t="shared" si="51"/>
        <v>0</v>
      </c>
      <c r="H117" s="11">
        <f t="shared" si="51"/>
        <v>0</v>
      </c>
      <c r="I117" s="11">
        <f t="shared" si="51"/>
        <v>0</v>
      </c>
      <c r="J117" s="11">
        <f t="shared" si="51"/>
        <v>0</v>
      </c>
      <c r="K117" s="217">
        <f t="shared" si="51"/>
        <v>0</v>
      </c>
      <c r="L117" s="13">
        <f t="shared" si="51"/>
        <v>25.299999999999997</v>
      </c>
      <c r="M117" s="13">
        <f t="shared" si="51"/>
        <v>25.299999999999997</v>
      </c>
      <c r="N117" s="13">
        <f t="shared" si="51"/>
        <v>0</v>
      </c>
      <c r="O117" s="13">
        <f t="shared" si="51"/>
        <v>0</v>
      </c>
    </row>
    <row r="118" spans="1:15" ht="15" customHeight="1" x14ac:dyDescent="0.25">
      <c r="A118" s="41"/>
      <c r="B118" s="263"/>
      <c r="C118" s="98" t="s">
        <v>25</v>
      </c>
      <c r="D118" s="17">
        <f>E118+G118</f>
        <v>10.7</v>
      </c>
      <c r="E118" s="17">
        <v>10.7</v>
      </c>
      <c r="F118" s="17"/>
      <c r="G118" s="17"/>
      <c r="H118" s="10">
        <f t="shared" si="46"/>
        <v>0</v>
      </c>
      <c r="I118" s="11"/>
      <c r="J118" s="11"/>
      <c r="K118" s="217"/>
      <c r="L118" s="13">
        <f t="shared" si="39"/>
        <v>10.7</v>
      </c>
      <c r="M118" s="13">
        <f t="shared" si="40"/>
        <v>10.7</v>
      </c>
      <c r="N118" s="13">
        <f t="shared" si="41"/>
        <v>0</v>
      </c>
      <c r="O118" s="13">
        <f t="shared" si="42"/>
        <v>0</v>
      </c>
    </row>
    <row r="119" spans="1:15" ht="15" customHeight="1" x14ac:dyDescent="0.25">
      <c r="A119" s="41"/>
      <c r="B119" s="27"/>
      <c r="C119" s="98" t="s">
        <v>31</v>
      </c>
      <c r="D119" s="17">
        <f>E119+G119</f>
        <v>2.1</v>
      </c>
      <c r="E119" s="17">
        <v>2.1</v>
      </c>
      <c r="F119" s="17"/>
      <c r="G119" s="17"/>
      <c r="H119" s="10">
        <f t="shared" si="46"/>
        <v>0</v>
      </c>
      <c r="I119" s="11"/>
      <c r="J119" s="11"/>
      <c r="K119" s="217"/>
      <c r="L119" s="13">
        <f t="shared" si="39"/>
        <v>2.1</v>
      </c>
      <c r="M119" s="13">
        <f t="shared" si="40"/>
        <v>2.1</v>
      </c>
      <c r="N119" s="13">
        <f t="shared" si="41"/>
        <v>0</v>
      </c>
      <c r="O119" s="13">
        <f t="shared" si="42"/>
        <v>0</v>
      </c>
    </row>
    <row r="120" spans="1:15" ht="15" customHeight="1" x14ac:dyDescent="0.25">
      <c r="A120" s="41"/>
      <c r="B120" s="27"/>
      <c r="C120" s="98" t="s">
        <v>22</v>
      </c>
      <c r="D120" s="17">
        <f>E120+G120</f>
        <v>12.5</v>
      </c>
      <c r="E120" s="17">
        <v>12.5</v>
      </c>
      <c r="F120" s="17"/>
      <c r="G120" s="17"/>
      <c r="H120" s="10">
        <f t="shared" si="46"/>
        <v>0</v>
      </c>
      <c r="I120" s="11"/>
      <c r="J120" s="11"/>
      <c r="K120" s="217"/>
      <c r="L120" s="13">
        <f t="shared" si="39"/>
        <v>12.5</v>
      </c>
      <c r="M120" s="13">
        <f t="shared" si="40"/>
        <v>12.5</v>
      </c>
      <c r="N120" s="13">
        <f t="shared" si="41"/>
        <v>0</v>
      </c>
      <c r="O120" s="13">
        <f t="shared" si="42"/>
        <v>0</v>
      </c>
    </row>
    <row r="121" spans="1:15" ht="15" customHeight="1" x14ac:dyDescent="0.25">
      <c r="A121" s="33" t="s">
        <v>96</v>
      </c>
      <c r="B121" s="36" t="s">
        <v>15</v>
      </c>
      <c r="C121" s="98"/>
      <c r="D121" s="17">
        <f t="shared" ref="D121:O121" si="52">SUM(D122:D124)</f>
        <v>17.700000000000003</v>
      </c>
      <c r="E121" s="17">
        <f t="shared" si="52"/>
        <v>17.700000000000003</v>
      </c>
      <c r="F121" s="17">
        <f t="shared" si="52"/>
        <v>0</v>
      </c>
      <c r="G121" s="17">
        <f t="shared" si="52"/>
        <v>0</v>
      </c>
      <c r="H121" s="11">
        <f t="shared" si="52"/>
        <v>0</v>
      </c>
      <c r="I121" s="11">
        <f t="shared" si="52"/>
        <v>0</v>
      </c>
      <c r="J121" s="11">
        <f t="shared" si="52"/>
        <v>0</v>
      </c>
      <c r="K121" s="217">
        <f t="shared" si="52"/>
        <v>0</v>
      </c>
      <c r="L121" s="13">
        <f t="shared" si="52"/>
        <v>17.700000000000003</v>
      </c>
      <c r="M121" s="13">
        <f t="shared" si="52"/>
        <v>17.700000000000003</v>
      </c>
      <c r="N121" s="13">
        <f t="shared" si="52"/>
        <v>0</v>
      </c>
      <c r="O121" s="13">
        <f t="shared" si="52"/>
        <v>0</v>
      </c>
    </row>
    <row r="122" spans="1:15" ht="15" customHeight="1" x14ac:dyDescent="0.25">
      <c r="A122" s="41"/>
      <c r="B122" s="263"/>
      <c r="C122" s="98" t="s">
        <v>25</v>
      </c>
      <c r="D122" s="17">
        <f>E122+G122</f>
        <v>8.9</v>
      </c>
      <c r="E122" s="17">
        <v>8.9</v>
      </c>
      <c r="F122" s="17"/>
      <c r="G122" s="17"/>
      <c r="H122" s="10">
        <f t="shared" si="46"/>
        <v>0</v>
      </c>
      <c r="I122" s="11"/>
      <c r="J122" s="11"/>
      <c r="K122" s="217"/>
      <c r="L122" s="13">
        <f t="shared" si="39"/>
        <v>8.9</v>
      </c>
      <c r="M122" s="13">
        <f t="shared" si="40"/>
        <v>8.9</v>
      </c>
      <c r="N122" s="13">
        <f t="shared" si="41"/>
        <v>0</v>
      </c>
      <c r="O122" s="13">
        <f t="shared" si="42"/>
        <v>0</v>
      </c>
    </row>
    <row r="123" spans="1:15" ht="15" customHeight="1" x14ac:dyDescent="0.25">
      <c r="A123" s="41"/>
      <c r="B123" s="27"/>
      <c r="C123" s="98" t="s">
        <v>31</v>
      </c>
      <c r="D123" s="17">
        <f>E123+G123</f>
        <v>1.3</v>
      </c>
      <c r="E123" s="17">
        <v>1.3</v>
      </c>
      <c r="F123" s="17"/>
      <c r="G123" s="17"/>
      <c r="H123" s="10">
        <f t="shared" si="46"/>
        <v>0</v>
      </c>
      <c r="I123" s="11"/>
      <c r="J123" s="11"/>
      <c r="K123" s="217"/>
      <c r="L123" s="13">
        <f t="shared" si="39"/>
        <v>1.3</v>
      </c>
      <c r="M123" s="13">
        <f t="shared" si="40"/>
        <v>1.3</v>
      </c>
      <c r="N123" s="13">
        <f t="shared" si="41"/>
        <v>0</v>
      </c>
      <c r="O123" s="13">
        <f t="shared" si="42"/>
        <v>0</v>
      </c>
    </row>
    <row r="124" spans="1:15" ht="15" customHeight="1" x14ac:dyDescent="0.25">
      <c r="A124" s="41"/>
      <c r="B124" s="27"/>
      <c r="C124" s="98" t="s">
        <v>22</v>
      </c>
      <c r="D124" s="17">
        <f>E124+G124</f>
        <v>7.5</v>
      </c>
      <c r="E124" s="17">
        <v>7.5</v>
      </c>
      <c r="F124" s="17"/>
      <c r="G124" s="17"/>
      <c r="H124" s="10">
        <f t="shared" si="46"/>
        <v>0</v>
      </c>
      <c r="I124" s="11"/>
      <c r="J124" s="11"/>
      <c r="K124" s="217"/>
      <c r="L124" s="13">
        <f t="shared" si="39"/>
        <v>7.5</v>
      </c>
      <c r="M124" s="13">
        <f t="shared" si="40"/>
        <v>7.5</v>
      </c>
      <c r="N124" s="13">
        <f t="shared" si="41"/>
        <v>0</v>
      </c>
      <c r="O124" s="13">
        <f t="shared" si="42"/>
        <v>0</v>
      </c>
    </row>
    <row r="125" spans="1:15" ht="15" customHeight="1" x14ac:dyDescent="0.25">
      <c r="A125" s="33" t="s">
        <v>97</v>
      </c>
      <c r="B125" s="265" t="s">
        <v>16</v>
      </c>
      <c r="C125" s="98"/>
      <c r="D125" s="17">
        <f>SUM(D126:D128)</f>
        <v>39.700000000000003</v>
      </c>
      <c r="E125" s="17">
        <f>SUM(E126:E128)</f>
        <v>39.700000000000003</v>
      </c>
      <c r="F125" s="17">
        <f>SUM(F126:F128)</f>
        <v>0</v>
      </c>
      <c r="G125" s="17">
        <f>SUM(G126:G128)</f>
        <v>0</v>
      </c>
      <c r="H125" s="11">
        <f t="shared" ref="H125:O125" si="53">SUM(H126:H128)</f>
        <v>0</v>
      </c>
      <c r="I125" s="11">
        <f t="shared" si="53"/>
        <v>0</v>
      </c>
      <c r="J125" s="11">
        <f t="shared" si="53"/>
        <v>0</v>
      </c>
      <c r="K125" s="217">
        <f t="shared" si="53"/>
        <v>0</v>
      </c>
      <c r="L125" s="13">
        <f t="shared" si="53"/>
        <v>39.700000000000003</v>
      </c>
      <c r="M125" s="13">
        <f t="shared" si="53"/>
        <v>39.700000000000003</v>
      </c>
      <c r="N125" s="13">
        <f t="shared" si="53"/>
        <v>0</v>
      </c>
      <c r="O125" s="13">
        <f t="shared" si="53"/>
        <v>0</v>
      </c>
    </row>
    <row r="126" spans="1:15" ht="15" customHeight="1" x14ac:dyDescent="0.25">
      <c r="A126" s="41"/>
      <c r="B126" s="263"/>
      <c r="C126" s="98" t="s">
        <v>25</v>
      </c>
      <c r="D126" s="17">
        <f>E126+G126</f>
        <v>16.2</v>
      </c>
      <c r="E126" s="17">
        <v>16.2</v>
      </c>
      <c r="F126" s="17"/>
      <c r="G126" s="17"/>
      <c r="H126" s="10">
        <f t="shared" si="46"/>
        <v>0</v>
      </c>
      <c r="I126" s="11"/>
      <c r="J126" s="11"/>
      <c r="K126" s="217"/>
      <c r="L126" s="13">
        <f t="shared" si="39"/>
        <v>16.2</v>
      </c>
      <c r="M126" s="13">
        <f t="shared" si="40"/>
        <v>16.2</v>
      </c>
      <c r="N126" s="13">
        <f t="shared" si="41"/>
        <v>0</v>
      </c>
      <c r="O126" s="13">
        <f t="shared" si="42"/>
        <v>0</v>
      </c>
    </row>
    <row r="127" spans="1:15" ht="15" customHeight="1" x14ac:dyDescent="0.25">
      <c r="A127" s="41"/>
      <c r="B127" s="266"/>
      <c r="C127" s="98" t="s">
        <v>31</v>
      </c>
      <c r="D127" s="17">
        <f>E127+G127</f>
        <v>5</v>
      </c>
      <c r="E127" s="17">
        <v>5</v>
      </c>
      <c r="F127" s="17"/>
      <c r="G127" s="17"/>
      <c r="H127" s="10">
        <f t="shared" si="46"/>
        <v>0</v>
      </c>
      <c r="I127" s="11"/>
      <c r="J127" s="11"/>
      <c r="K127" s="217"/>
      <c r="L127" s="13">
        <f t="shared" si="39"/>
        <v>5</v>
      </c>
      <c r="M127" s="13">
        <f t="shared" si="40"/>
        <v>5</v>
      </c>
      <c r="N127" s="13">
        <f t="shared" si="41"/>
        <v>0</v>
      </c>
      <c r="O127" s="13">
        <f t="shared" si="42"/>
        <v>0</v>
      </c>
    </row>
    <row r="128" spans="1:15" ht="15" customHeight="1" x14ac:dyDescent="0.25">
      <c r="A128" s="41"/>
      <c r="B128" s="266"/>
      <c r="C128" s="98" t="s">
        <v>22</v>
      </c>
      <c r="D128" s="17">
        <f>E128+G128</f>
        <v>18.5</v>
      </c>
      <c r="E128" s="17">
        <v>18.5</v>
      </c>
      <c r="F128" s="17"/>
      <c r="G128" s="17"/>
      <c r="H128" s="10">
        <f t="shared" si="46"/>
        <v>0</v>
      </c>
      <c r="I128" s="11"/>
      <c r="J128" s="11"/>
      <c r="K128" s="217"/>
      <c r="L128" s="13">
        <f t="shared" si="39"/>
        <v>18.5</v>
      </c>
      <c r="M128" s="13">
        <f t="shared" si="40"/>
        <v>18.5</v>
      </c>
      <c r="N128" s="13">
        <f t="shared" si="41"/>
        <v>0</v>
      </c>
      <c r="O128" s="13">
        <f t="shared" si="42"/>
        <v>0</v>
      </c>
    </row>
    <row r="129" spans="1:15" ht="15" customHeight="1" x14ac:dyDescent="0.25">
      <c r="A129" s="33" t="s">
        <v>98</v>
      </c>
      <c r="B129" s="36" t="s">
        <v>17</v>
      </c>
      <c r="C129" s="98"/>
      <c r="D129" s="17">
        <f>SUM(D130:D132)</f>
        <v>29.099999999999998</v>
      </c>
      <c r="E129" s="17">
        <f>SUM(E130:E132)</f>
        <v>19.100000000000001</v>
      </c>
      <c r="F129" s="17">
        <f>SUM(F130:F132)</f>
        <v>0</v>
      </c>
      <c r="G129" s="17">
        <f>SUM(G130:G132)</f>
        <v>10</v>
      </c>
      <c r="H129" s="11">
        <f t="shared" ref="H129:O129" si="54">SUM(H130:H132)</f>
        <v>0</v>
      </c>
      <c r="I129" s="11">
        <f t="shared" si="54"/>
        <v>0</v>
      </c>
      <c r="J129" s="11">
        <f t="shared" si="54"/>
        <v>0</v>
      </c>
      <c r="K129" s="217">
        <f t="shared" si="54"/>
        <v>0</v>
      </c>
      <c r="L129" s="13">
        <f t="shared" si="54"/>
        <v>29.099999999999998</v>
      </c>
      <c r="M129" s="13">
        <f t="shared" si="54"/>
        <v>19.100000000000001</v>
      </c>
      <c r="N129" s="13">
        <f t="shared" si="54"/>
        <v>0</v>
      </c>
      <c r="O129" s="13">
        <f t="shared" si="54"/>
        <v>10</v>
      </c>
    </row>
    <row r="130" spans="1:15" ht="15" customHeight="1" x14ac:dyDescent="0.25">
      <c r="A130" s="41"/>
      <c r="B130" s="263"/>
      <c r="C130" s="98" t="s">
        <v>25</v>
      </c>
      <c r="D130" s="17">
        <f>E130+G130</f>
        <v>8.1999999999999993</v>
      </c>
      <c r="E130" s="17">
        <v>8.1999999999999993</v>
      </c>
      <c r="F130" s="17"/>
      <c r="G130" s="17"/>
      <c r="H130" s="10">
        <f t="shared" si="46"/>
        <v>0</v>
      </c>
      <c r="I130" s="11"/>
      <c r="J130" s="11"/>
      <c r="K130" s="217"/>
      <c r="L130" s="13">
        <f t="shared" si="39"/>
        <v>8.1999999999999993</v>
      </c>
      <c r="M130" s="13">
        <f t="shared" si="40"/>
        <v>8.1999999999999993</v>
      </c>
      <c r="N130" s="13">
        <f t="shared" si="41"/>
        <v>0</v>
      </c>
      <c r="O130" s="13">
        <f t="shared" si="42"/>
        <v>0</v>
      </c>
    </row>
    <row r="131" spans="1:15" ht="15" customHeight="1" x14ac:dyDescent="0.25">
      <c r="A131" s="41"/>
      <c r="B131" s="27"/>
      <c r="C131" s="98" t="s">
        <v>31</v>
      </c>
      <c r="D131" s="17">
        <f>E131+G131</f>
        <v>1.5</v>
      </c>
      <c r="E131" s="17">
        <v>1.5</v>
      </c>
      <c r="F131" s="17"/>
      <c r="G131" s="17"/>
      <c r="H131" s="10">
        <f t="shared" si="46"/>
        <v>0</v>
      </c>
      <c r="I131" s="11"/>
      <c r="J131" s="11"/>
      <c r="K131" s="217"/>
      <c r="L131" s="13">
        <f t="shared" si="39"/>
        <v>1.5</v>
      </c>
      <c r="M131" s="13">
        <f t="shared" si="40"/>
        <v>1.5</v>
      </c>
      <c r="N131" s="13">
        <f t="shared" si="41"/>
        <v>0</v>
      </c>
      <c r="O131" s="13">
        <f t="shared" si="42"/>
        <v>0</v>
      </c>
    </row>
    <row r="132" spans="1:15" ht="15" customHeight="1" x14ac:dyDescent="0.25">
      <c r="A132" s="41"/>
      <c r="B132" s="27"/>
      <c r="C132" s="98" t="s">
        <v>22</v>
      </c>
      <c r="D132" s="17">
        <f>E132+G132</f>
        <v>19.399999999999999</v>
      </c>
      <c r="E132" s="17">
        <v>9.4</v>
      </c>
      <c r="F132" s="17"/>
      <c r="G132" s="17">
        <v>10</v>
      </c>
      <c r="H132" s="10">
        <f t="shared" si="46"/>
        <v>0</v>
      </c>
      <c r="I132" s="11"/>
      <c r="J132" s="11"/>
      <c r="K132" s="217"/>
      <c r="L132" s="13">
        <f t="shared" si="39"/>
        <v>19.399999999999999</v>
      </c>
      <c r="M132" s="13">
        <f t="shared" si="40"/>
        <v>9.4</v>
      </c>
      <c r="N132" s="13">
        <f t="shared" si="41"/>
        <v>0</v>
      </c>
      <c r="O132" s="13">
        <f t="shared" si="42"/>
        <v>10</v>
      </c>
    </row>
    <row r="133" spans="1:15" ht="15" customHeight="1" x14ac:dyDescent="0.25">
      <c r="A133" s="33" t="s">
        <v>99</v>
      </c>
      <c r="B133" s="36" t="s">
        <v>18</v>
      </c>
      <c r="C133" s="98"/>
      <c r="D133" s="17">
        <f>SUM(D134:D136)</f>
        <v>11.7</v>
      </c>
      <c r="E133" s="17">
        <f>SUM(E134:E136)</f>
        <v>11.7</v>
      </c>
      <c r="F133" s="17">
        <f>SUM(F134:F136)</f>
        <v>0</v>
      </c>
      <c r="G133" s="17">
        <f>SUM(G134:G136)</f>
        <v>0</v>
      </c>
      <c r="H133" s="11">
        <f t="shared" ref="H133:O133" si="55">SUM(H134:H136)</f>
        <v>0</v>
      </c>
      <c r="I133" s="11">
        <f t="shared" si="55"/>
        <v>0</v>
      </c>
      <c r="J133" s="11">
        <f t="shared" si="55"/>
        <v>0</v>
      </c>
      <c r="K133" s="217">
        <f t="shared" si="55"/>
        <v>0</v>
      </c>
      <c r="L133" s="13">
        <f t="shared" si="55"/>
        <v>11.7</v>
      </c>
      <c r="M133" s="13">
        <f t="shared" si="55"/>
        <v>11.7</v>
      </c>
      <c r="N133" s="13">
        <f t="shared" si="55"/>
        <v>0</v>
      </c>
      <c r="O133" s="13">
        <f t="shared" si="55"/>
        <v>0</v>
      </c>
    </row>
    <row r="134" spans="1:15" ht="15" customHeight="1" x14ac:dyDescent="0.25">
      <c r="A134" s="41"/>
      <c r="B134" s="263"/>
      <c r="C134" s="98" t="s">
        <v>25</v>
      </c>
      <c r="D134" s="17">
        <f>E134+G134</f>
        <v>5</v>
      </c>
      <c r="E134" s="17">
        <v>5</v>
      </c>
      <c r="F134" s="17"/>
      <c r="G134" s="17"/>
      <c r="H134" s="10">
        <f t="shared" si="46"/>
        <v>0</v>
      </c>
      <c r="I134" s="11"/>
      <c r="J134" s="11"/>
      <c r="K134" s="217"/>
      <c r="L134" s="13">
        <f t="shared" si="39"/>
        <v>5</v>
      </c>
      <c r="M134" s="13">
        <f t="shared" si="40"/>
        <v>5</v>
      </c>
      <c r="N134" s="13">
        <f t="shared" si="41"/>
        <v>0</v>
      </c>
      <c r="O134" s="13">
        <f t="shared" si="42"/>
        <v>0</v>
      </c>
    </row>
    <row r="135" spans="1:15" ht="15" customHeight="1" x14ac:dyDescent="0.25">
      <c r="A135" s="41"/>
      <c r="B135" s="27"/>
      <c r="C135" s="98" t="s">
        <v>31</v>
      </c>
      <c r="D135" s="17">
        <f>E135+G135</f>
        <v>1.8</v>
      </c>
      <c r="E135" s="17">
        <v>1.8</v>
      </c>
      <c r="F135" s="17"/>
      <c r="G135" s="17"/>
      <c r="H135" s="10">
        <f t="shared" si="46"/>
        <v>0</v>
      </c>
      <c r="I135" s="11"/>
      <c r="J135" s="11"/>
      <c r="K135" s="217"/>
      <c r="L135" s="13">
        <f t="shared" si="39"/>
        <v>1.8</v>
      </c>
      <c r="M135" s="13">
        <f t="shared" si="40"/>
        <v>1.8</v>
      </c>
      <c r="N135" s="13">
        <f t="shared" si="41"/>
        <v>0</v>
      </c>
      <c r="O135" s="13">
        <f t="shared" si="42"/>
        <v>0</v>
      </c>
    </row>
    <row r="136" spans="1:15" ht="15" customHeight="1" x14ac:dyDescent="0.25">
      <c r="A136" s="41"/>
      <c r="B136" s="27"/>
      <c r="C136" s="98" t="s">
        <v>22</v>
      </c>
      <c r="D136" s="17">
        <f>E136+G136</f>
        <v>4.9000000000000004</v>
      </c>
      <c r="E136" s="17">
        <v>4.9000000000000004</v>
      </c>
      <c r="F136" s="17"/>
      <c r="G136" s="17"/>
      <c r="H136" s="10">
        <f t="shared" si="46"/>
        <v>0</v>
      </c>
      <c r="I136" s="11"/>
      <c r="J136" s="11"/>
      <c r="K136" s="217"/>
      <c r="L136" s="13">
        <f t="shared" si="39"/>
        <v>4.9000000000000004</v>
      </c>
      <c r="M136" s="13">
        <f t="shared" si="40"/>
        <v>4.9000000000000004</v>
      </c>
      <c r="N136" s="13">
        <f t="shared" si="41"/>
        <v>0</v>
      </c>
      <c r="O136" s="13">
        <f t="shared" si="42"/>
        <v>0</v>
      </c>
    </row>
    <row r="137" spans="1:15" ht="15" customHeight="1" x14ac:dyDescent="0.25">
      <c r="A137" s="33" t="s">
        <v>100</v>
      </c>
      <c r="B137" s="30" t="s">
        <v>19</v>
      </c>
      <c r="C137" s="83"/>
      <c r="D137" s="17">
        <f>SUM(D138:D140)</f>
        <v>533.5</v>
      </c>
      <c r="E137" s="17">
        <f t="shared" ref="E137:O137" si="56">SUM(E138:E140)</f>
        <v>527.4</v>
      </c>
      <c r="F137" s="17">
        <f t="shared" si="56"/>
        <v>0</v>
      </c>
      <c r="G137" s="17">
        <f t="shared" si="56"/>
        <v>6.1</v>
      </c>
      <c r="H137" s="10">
        <f t="shared" si="56"/>
        <v>3.6</v>
      </c>
      <c r="I137" s="10">
        <f t="shared" si="56"/>
        <v>3.6</v>
      </c>
      <c r="J137" s="11"/>
      <c r="K137" s="217">
        <f t="shared" si="56"/>
        <v>0</v>
      </c>
      <c r="L137" s="13">
        <f t="shared" si="56"/>
        <v>537.1</v>
      </c>
      <c r="M137" s="13">
        <f t="shared" si="56"/>
        <v>531</v>
      </c>
      <c r="N137" s="13">
        <f t="shared" si="56"/>
        <v>0</v>
      </c>
      <c r="O137" s="13">
        <f t="shared" si="56"/>
        <v>6.1</v>
      </c>
    </row>
    <row r="138" spans="1:15" ht="15" customHeight="1" x14ac:dyDescent="0.25">
      <c r="A138" s="41"/>
      <c r="B138" s="81"/>
      <c r="C138" s="98" t="s">
        <v>25</v>
      </c>
      <c r="D138" s="17">
        <f>E138+G138</f>
        <v>2.2999999999999998</v>
      </c>
      <c r="E138" s="17">
        <v>2.2999999999999998</v>
      </c>
      <c r="F138" s="17"/>
      <c r="G138" s="17"/>
      <c r="H138" s="10">
        <f>I138+K138</f>
        <v>0</v>
      </c>
      <c r="I138" s="11"/>
      <c r="J138" s="11"/>
      <c r="K138" s="217"/>
      <c r="L138" s="13">
        <f>M138+O138</f>
        <v>2.2999999999999998</v>
      </c>
      <c r="M138" s="13">
        <f>E138+I138</f>
        <v>2.2999999999999998</v>
      </c>
      <c r="N138" s="13">
        <f>F138+J138</f>
        <v>0</v>
      </c>
      <c r="O138" s="13">
        <f>G138+K138</f>
        <v>0</v>
      </c>
    </row>
    <row r="139" spans="1:15" ht="15" customHeight="1" x14ac:dyDescent="0.25">
      <c r="A139" s="41"/>
      <c r="B139" s="81"/>
      <c r="C139" s="83" t="s">
        <v>31</v>
      </c>
      <c r="D139" s="17">
        <f>E139+G139</f>
        <v>134.19999999999999</v>
      </c>
      <c r="E139" s="17">
        <v>134.19999999999999</v>
      </c>
      <c r="F139" s="17"/>
      <c r="G139" s="17"/>
      <c r="H139" s="10">
        <f t="shared" si="46"/>
        <v>0</v>
      </c>
      <c r="I139" s="11"/>
      <c r="J139" s="11"/>
      <c r="K139" s="217"/>
      <c r="L139" s="13">
        <f t="shared" si="39"/>
        <v>134.19999999999999</v>
      </c>
      <c r="M139" s="13">
        <f t="shared" si="40"/>
        <v>134.19999999999999</v>
      </c>
      <c r="N139" s="13">
        <f t="shared" si="41"/>
        <v>0</v>
      </c>
      <c r="O139" s="13">
        <f t="shared" si="42"/>
        <v>0</v>
      </c>
    </row>
    <row r="140" spans="1:15" ht="15" customHeight="1" x14ac:dyDescent="0.25">
      <c r="A140" s="41"/>
      <c r="B140" s="81"/>
      <c r="C140" s="83" t="s">
        <v>22</v>
      </c>
      <c r="D140" s="17">
        <f>E140+G140</f>
        <v>397</v>
      </c>
      <c r="E140" s="17">
        <v>390.9</v>
      </c>
      <c r="F140" s="17"/>
      <c r="G140" s="17">
        <v>6.1</v>
      </c>
      <c r="H140" s="10">
        <f t="shared" si="46"/>
        <v>3.6</v>
      </c>
      <c r="I140" s="11">
        <v>3.6</v>
      </c>
      <c r="J140" s="11"/>
      <c r="K140" s="217"/>
      <c r="L140" s="13">
        <f t="shared" si="39"/>
        <v>400.6</v>
      </c>
      <c r="M140" s="13">
        <f t="shared" si="40"/>
        <v>394.5</v>
      </c>
      <c r="N140" s="13">
        <f t="shared" si="41"/>
        <v>0</v>
      </c>
      <c r="O140" s="13">
        <f t="shared" si="42"/>
        <v>6.1</v>
      </c>
    </row>
    <row r="141" spans="1:15" ht="15.95" customHeight="1" x14ac:dyDescent="0.25">
      <c r="A141" s="55" t="s">
        <v>101</v>
      </c>
      <c r="B141" s="45" t="s">
        <v>176</v>
      </c>
      <c r="C141" s="26"/>
      <c r="D141" s="24">
        <f t="shared" ref="D141:O141" si="57">D89+D97+D101+D105+D109+D113+D117+D121+D125+D129+D133+D137</f>
        <v>2304.1000000000004</v>
      </c>
      <c r="E141" s="24">
        <f t="shared" si="57"/>
        <v>2063.9999999999995</v>
      </c>
      <c r="F141" s="24">
        <f t="shared" si="57"/>
        <v>0</v>
      </c>
      <c r="G141" s="24">
        <f t="shared" si="57"/>
        <v>240.1</v>
      </c>
      <c r="H141" s="25">
        <f t="shared" si="57"/>
        <v>169.2</v>
      </c>
      <c r="I141" s="25">
        <f t="shared" si="57"/>
        <v>163.29999999999998</v>
      </c>
      <c r="J141" s="25">
        <f t="shared" si="57"/>
        <v>0</v>
      </c>
      <c r="K141" s="282">
        <f t="shared" si="57"/>
        <v>5.8999999999999995</v>
      </c>
      <c r="L141" s="22">
        <f t="shared" si="57"/>
        <v>2473.2999999999997</v>
      </c>
      <c r="M141" s="22">
        <f t="shared" si="57"/>
        <v>2227.2999999999993</v>
      </c>
      <c r="N141" s="22">
        <f t="shared" si="57"/>
        <v>0</v>
      </c>
      <c r="O141" s="22">
        <f t="shared" si="57"/>
        <v>246</v>
      </c>
    </row>
    <row r="142" spans="1:15" ht="27.95" customHeight="1" x14ac:dyDescent="0.25">
      <c r="A142" s="221"/>
      <c r="B142" s="283" t="s">
        <v>170</v>
      </c>
      <c r="C142" s="79"/>
      <c r="D142" s="284">
        <f t="shared" ref="D142:O142" si="58">D94</f>
        <v>1013.7</v>
      </c>
      <c r="E142" s="284">
        <f t="shared" si="58"/>
        <v>1013.7</v>
      </c>
      <c r="F142" s="284">
        <f t="shared" si="58"/>
        <v>0</v>
      </c>
      <c r="G142" s="284">
        <f t="shared" si="58"/>
        <v>0</v>
      </c>
      <c r="H142" s="285">
        <f t="shared" si="58"/>
        <v>0</v>
      </c>
      <c r="I142" s="285">
        <f t="shared" si="58"/>
        <v>0</v>
      </c>
      <c r="J142" s="285">
        <f t="shared" si="58"/>
        <v>0</v>
      </c>
      <c r="K142" s="286">
        <f t="shared" si="58"/>
        <v>0</v>
      </c>
      <c r="L142" s="102">
        <f t="shared" si="58"/>
        <v>1013.7</v>
      </c>
      <c r="M142" s="102">
        <f t="shared" si="58"/>
        <v>1013.7</v>
      </c>
      <c r="N142" s="102">
        <f t="shared" si="58"/>
        <v>0</v>
      </c>
      <c r="O142" s="102">
        <f t="shared" si="58"/>
        <v>0</v>
      </c>
    </row>
    <row r="143" spans="1:15" ht="15.95" customHeight="1" x14ac:dyDescent="0.25">
      <c r="A143" s="163" t="s">
        <v>102</v>
      </c>
      <c r="B143" s="524" t="s">
        <v>63</v>
      </c>
      <c r="C143" s="524"/>
      <c r="D143" s="524"/>
      <c r="E143" s="524"/>
      <c r="F143" s="524"/>
      <c r="G143" s="524"/>
      <c r="H143" s="524"/>
      <c r="I143" s="524"/>
      <c r="J143" s="524"/>
      <c r="K143" s="524"/>
      <c r="L143" s="524"/>
      <c r="M143" s="524"/>
      <c r="N143" s="524"/>
      <c r="O143" s="524"/>
    </row>
    <row r="144" spans="1:15" ht="15" customHeight="1" x14ac:dyDescent="0.25">
      <c r="A144" s="6" t="s">
        <v>103</v>
      </c>
      <c r="B144" s="27" t="s">
        <v>20</v>
      </c>
      <c r="C144" s="8" t="s">
        <v>32</v>
      </c>
      <c r="D144" s="17">
        <f>E144+G144</f>
        <v>10.1</v>
      </c>
      <c r="E144" s="17">
        <v>10.1</v>
      </c>
      <c r="F144" s="17"/>
      <c r="G144" s="17"/>
      <c r="H144" s="10">
        <f t="shared" ref="H144" si="59">I144+K144</f>
        <v>0</v>
      </c>
      <c r="I144" s="11"/>
      <c r="J144" s="11"/>
      <c r="K144" s="217"/>
      <c r="L144" s="13">
        <f>M144+O144</f>
        <v>10.1</v>
      </c>
      <c r="M144" s="13">
        <f t="shared" ref="M144" si="60">E144+I144</f>
        <v>10.1</v>
      </c>
      <c r="N144" s="13">
        <f t="shared" ref="N144" si="61">F144+J144</f>
        <v>0</v>
      </c>
      <c r="O144" s="13">
        <f t="shared" ref="O144" si="62">G144+K144</f>
        <v>0</v>
      </c>
    </row>
    <row r="145" spans="1:15" ht="15" customHeight="1" x14ac:dyDescent="0.25">
      <c r="A145" s="6" t="s">
        <v>104</v>
      </c>
      <c r="B145" s="30" t="s">
        <v>71</v>
      </c>
      <c r="C145" s="31" t="s">
        <v>32</v>
      </c>
      <c r="D145" s="17">
        <f>E145+G145</f>
        <v>29.2</v>
      </c>
      <c r="E145" s="17">
        <v>29.2</v>
      </c>
      <c r="F145" s="17">
        <v>22.3</v>
      </c>
      <c r="G145" s="17"/>
      <c r="H145" s="10">
        <f>I145+K145</f>
        <v>0</v>
      </c>
      <c r="I145" s="11"/>
      <c r="J145" s="11"/>
      <c r="K145" s="217"/>
      <c r="L145" s="13">
        <f>M145+O145</f>
        <v>29.2</v>
      </c>
      <c r="M145" s="13">
        <f t="shared" ref="M145:O145" si="63">E145+I145</f>
        <v>29.2</v>
      </c>
      <c r="N145" s="13">
        <f t="shared" si="63"/>
        <v>22.3</v>
      </c>
      <c r="O145" s="13">
        <f t="shared" si="63"/>
        <v>0</v>
      </c>
    </row>
    <row r="146" spans="1:15" ht="15.95" customHeight="1" x14ac:dyDescent="0.25">
      <c r="A146" s="287" t="s">
        <v>105</v>
      </c>
      <c r="B146" s="270" t="s">
        <v>177</v>
      </c>
      <c r="C146" s="84"/>
      <c r="D146" s="74">
        <f t="shared" ref="D146:O146" si="64">D144+D145</f>
        <v>39.299999999999997</v>
      </c>
      <c r="E146" s="74">
        <f t="shared" si="64"/>
        <v>39.299999999999997</v>
      </c>
      <c r="F146" s="74">
        <f t="shared" si="64"/>
        <v>22.3</v>
      </c>
      <c r="G146" s="74">
        <f t="shared" si="64"/>
        <v>0</v>
      </c>
      <c r="H146" s="75">
        <f t="shared" si="64"/>
        <v>0</v>
      </c>
      <c r="I146" s="75">
        <f t="shared" si="64"/>
        <v>0</v>
      </c>
      <c r="J146" s="75">
        <f t="shared" si="64"/>
        <v>0</v>
      </c>
      <c r="K146" s="271">
        <f t="shared" si="64"/>
        <v>0</v>
      </c>
      <c r="L146" s="45">
        <f t="shared" si="64"/>
        <v>39.299999999999997</v>
      </c>
      <c r="M146" s="45">
        <f t="shared" si="64"/>
        <v>39.299999999999997</v>
      </c>
      <c r="N146" s="45">
        <f t="shared" si="64"/>
        <v>22.3</v>
      </c>
      <c r="O146" s="45">
        <f t="shared" si="64"/>
        <v>0</v>
      </c>
    </row>
    <row r="147" spans="1:15" ht="15.95" customHeight="1" x14ac:dyDescent="0.25">
      <c r="A147" s="14" t="s">
        <v>106</v>
      </c>
      <c r="B147" s="524" t="s">
        <v>172</v>
      </c>
      <c r="C147" s="524"/>
      <c r="D147" s="524"/>
      <c r="E147" s="524"/>
      <c r="F147" s="524"/>
      <c r="G147" s="524"/>
      <c r="H147" s="524"/>
      <c r="I147" s="524"/>
      <c r="J147" s="524"/>
      <c r="K147" s="524"/>
      <c r="L147" s="524"/>
      <c r="M147" s="524"/>
      <c r="N147" s="524"/>
      <c r="O147" s="524"/>
    </row>
    <row r="148" spans="1:15" ht="15" customHeight="1" x14ac:dyDescent="0.25">
      <c r="A148" s="6" t="s">
        <v>107</v>
      </c>
      <c r="B148" s="153" t="s">
        <v>20</v>
      </c>
      <c r="C148" s="82"/>
      <c r="D148" s="17">
        <f>SUM(D149:D150)</f>
        <v>642.19999999999993</v>
      </c>
      <c r="E148" s="17">
        <f>SUM(E149:E150)</f>
        <v>549.29999999999995</v>
      </c>
      <c r="F148" s="17">
        <f>SUM(F149:F150)</f>
        <v>77.5</v>
      </c>
      <c r="G148" s="17">
        <f>SUM(G149:G150)</f>
        <v>92.9</v>
      </c>
      <c r="H148" s="11">
        <f t="shared" ref="H148:O148" si="65">SUM(H149:H150)</f>
        <v>0</v>
      </c>
      <c r="I148" s="11">
        <f t="shared" si="65"/>
        <v>0</v>
      </c>
      <c r="J148" s="11">
        <f t="shared" si="65"/>
        <v>0</v>
      </c>
      <c r="K148" s="217">
        <f t="shared" si="65"/>
        <v>0</v>
      </c>
      <c r="L148" s="12">
        <f t="shared" si="65"/>
        <v>642.19999999999993</v>
      </c>
      <c r="M148" s="12">
        <f t="shared" si="65"/>
        <v>549.29999999999995</v>
      </c>
      <c r="N148" s="12">
        <f t="shared" si="65"/>
        <v>77.5</v>
      </c>
      <c r="O148" s="12">
        <f t="shared" si="65"/>
        <v>92.9</v>
      </c>
    </row>
    <row r="149" spans="1:15" ht="15" customHeight="1" x14ac:dyDescent="0.25">
      <c r="A149" s="20"/>
      <c r="B149" s="153"/>
      <c r="C149" s="31" t="s">
        <v>30</v>
      </c>
      <c r="D149" s="17">
        <f>E149+G149</f>
        <v>8</v>
      </c>
      <c r="E149" s="17">
        <v>8</v>
      </c>
      <c r="F149" s="17"/>
      <c r="G149" s="17"/>
      <c r="H149" s="10">
        <f t="shared" ref="H149:H186" si="66">I149+K149</f>
        <v>0</v>
      </c>
      <c r="I149" s="11"/>
      <c r="J149" s="11"/>
      <c r="K149" s="217"/>
      <c r="L149" s="13">
        <f t="shared" ref="L149" si="67">M149+O149</f>
        <v>8</v>
      </c>
      <c r="M149" s="13">
        <f t="shared" ref="M149" si="68">E149+I149</f>
        <v>8</v>
      </c>
      <c r="N149" s="13">
        <f t="shared" ref="N149" si="69">F149+J149</f>
        <v>0</v>
      </c>
      <c r="O149" s="13">
        <f t="shared" ref="O149" si="70">G149+K149</f>
        <v>0</v>
      </c>
    </row>
    <row r="150" spans="1:15" ht="15.75" customHeight="1" x14ac:dyDescent="0.25">
      <c r="A150" s="20"/>
      <c r="B150" s="153"/>
      <c r="C150" s="31" t="s">
        <v>51</v>
      </c>
      <c r="D150" s="17">
        <f>E150+G150</f>
        <v>634.19999999999993</v>
      </c>
      <c r="E150" s="17">
        <v>541.29999999999995</v>
      </c>
      <c r="F150" s="17">
        <v>77.5</v>
      </c>
      <c r="G150" s="17">
        <v>92.9</v>
      </c>
      <c r="H150" s="10">
        <f t="shared" si="66"/>
        <v>0</v>
      </c>
      <c r="I150" s="11"/>
      <c r="J150" s="11"/>
      <c r="K150" s="11"/>
      <c r="L150" s="13">
        <f t="shared" ref="L150:L186" si="71">M150+O150</f>
        <v>634.19999999999993</v>
      </c>
      <c r="M150" s="13">
        <f t="shared" ref="M150:M186" si="72">E150+I150</f>
        <v>541.29999999999995</v>
      </c>
      <c r="N150" s="13">
        <f t="shared" ref="N150:N186" si="73">F150+J150</f>
        <v>77.5</v>
      </c>
      <c r="O150" s="13">
        <f t="shared" ref="O150:O186" si="74">G150+K150</f>
        <v>92.9</v>
      </c>
    </row>
    <row r="151" spans="1:15" x14ac:dyDescent="0.25">
      <c r="A151" s="14" t="s">
        <v>108</v>
      </c>
      <c r="B151" s="15" t="s">
        <v>55</v>
      </c>
      <c r="C151" s="16" t="s">
        <v>51</v>
      </c>
      <c r="D151" s="17">
        <f t="shared" ref="D151:D186" si="75">E151+G151</f>
        <v>145.30000000000001</v>
      </c>
      <c r="E151" s="17">
        <v>145.30000000000001</v>
      </c>
      <c r="F151" s="17">
        <v>92.2</v>
      </c>
      <c r="G151" s="17"/>
      <c r="H151" s="11">
        <f t="shared" si="66"/>
        <v>0</v>
      </c>
      <c r="I151" s="11"/>
      <c r="J151" s="11"/>
      <c r="K151" s="11"/>
      <c r="L151" s="13">
        <f t="shared" si="71"/>
        <v>145.30000000000001</v>
      </c>
      <c r="M151" s="13">
        <f t="shared" si="72"/>
        <v>145.30000000000001</v>
      </c>
      <c r="N151" s="13">
        <f t="shared" si="73"/>
        <v>92.2</v>
      </c>
      <c r="O151" s="13">
        <f t="shared" si="74"/>
        <v>0</v>
      </c>
    </row>
    <row r="152" spans="1:15" ht="15" customHeight="1" x14ac:dyDescent="0.25">
      <c r="A152" s="14" t="s">
        <v>109</v>
      </c>
      <c r="B152" s="13" t="s">
        <v>33</v>
      </c>
      <c r="C152" s="16" t="s">
        <v>51</v>
      </c>
      <c r="D152" s="17">
        <f t="shared" si="75"/>
        <v>114.7</v>
      </c>
      <c r="E152" s="17">
        <v>114.7</v>
      </c>
      <c r="F152" s="17">
        <v>64.400000000000006</v>
      </c>
      <c r="G152" s="17"/>
      <c r="H152" s="11">
        <f t="shared" si="66"/>
        <v>0</v>
      </c>
      <c r="I152" s="11"/>
      <c r="J152" s="11"/>
      <c r="K152" s="11"/>
      <c r="L152" s="13">
        <f t="shared" si="71"/>
        <v>114.7</v>
      </c>
      <c r="M152" s="13">
        <f t="shared" si="72"/>
        <v>114.7</v>
      </c>
      <c r="N152" s="13">
        <f t="shared" si="73"/>
        <v>64.400000000000006</v>
      </c>
      <c r="O152" s="13">
        <f t="shared" si="74"/>
        <v>0</v>
      </c>
    </row>
    <row r="153" spans="1:15" ht="15" customHeight="1" x14ac:dyDescent="0.25">
      <c r="A153" s="14" t="s">
        <v>110</v>
      </c>
      <c r="B153" s="13" t="s">
        <v>161</v>
      </c>
      <c r="C153" s="16" t="s">
        <v>51</v>
      </c>
      <c r="D153" s="17">
        <f t="shared" si="75"/>
        <v>175.8</v>
      </c>
      <c r="E153" s="17">
        <v>175.8</v>
      </c>
      <c r="F153" s="17">
        <v>83.4</v>
      </c>
      <c r="G153" s="17"/>
      <c r="H153" s="11">
        <f t="shared" si="66"/>
        <v>0</v>
      </c>
      <c r="I153" s="11"/>
      <c r="J153" s="11"/>
      <c r="K153" s="11"/>
      <c r="L153" s="13">
        <f t="shared" si="71"/>
        <v>175.8</v>
      </c>
      <c r="M153" s="13">
        <f t="shared" si="72"/>
        <v>175.8</v>
      </c>
      <c r="N153" s="13">
        <f t="shared" si="73"/>
        <v>83.4</v>
      </c>
      <c r="O153" s="13">
        <f t="shared" si="74"/>
        <v>0</v>
      </c>
    </row>
    <row r="154" spans="1:15" ht="15" customHeight="1" x14ac:dyDescent="0.25">
      <c r="A154" s="14" t="s">
        <v>156</v>
      </c>
      <c r="B154" s="13" t="s">
        <v>518</v>
      </c>
      <c r="C154" s="16" t="s">
        <v>51</v>
      </c>
      <c r="D154" s="17">
        <f t="shared" si="75"/>
        <v>152.6</v>
      </c>
      <c r="E154" s="17">
        <v>152.6</v>
      </c>
      <c r="F154" s="17">
        <v>92.2</v>
      </c>
      <c r="G154" s="17"/>
      <c r="H154" s="11">
        <f t="shared" si="66"/>
        <v>0</v>
      </c>
      <c r="I154" s="11"/>
      <c r="J154" s="11"/>
      <c r="K154" s="11"/>
      <c r="L154" s="13">
        <f t="shared" si="71"/>
        <v>152.6</v>
      </c>
      <c r="M154" s="13">
        <f t="shared" si="72"/>
        <v>152.6</v>
      </c>
      <c r="N154" s="13">
        <f t="shared" si="73"/>
        <v>92.2</v>
      </c>
      <c r="O154" s="13">
        <f t="shared" si="74"/>
        <v>0</v>
      </c>
    </row>
    <row r="155" spans="1:15" ht="15" customHeight="1" x14ac:dyDescent="0.25">
      <c r="A155" s="14" t="s">
        <v>157</v>
      </c>
      <c r="B155" s="13" t="s">
        <v>153</v>
      </c>
      <c r="C155" s="16" t="s">
        <v>51</v>
      </c>
      <c r="D155" s="17">
        <f t="shared" si="75"/>
        <v>81.099999999999994</v>
      </c>
      <c r="E155" s="17">
        <v>81.099999999999994</v>
      </c>
      <c r="F155" s="17">
        <v>51.7</v>
      </c>
      <c r="G155" s="17"/>
      <c r="H155" s="11">
        <f t="shared" si="66"/>
        <v>0</v>
      </c>
      <c r="I155" s="11"/>
      <c r="J155" s="11"/>
      <c r="K155" s="11"/>
      <c r="L155" s="13">
        <f t="shared" si="71"/>
        <v>81.099999999999994</v>
      </c>
      <c r="M155" s="13">
        <f t="shared" si="72"/>
        <v>81.099999999999994</v>
      </c>
      <c r="N155" s="13">
        <f t="shared" si="73"/>
        <v>51.7</v>
      </c>
      <c r="O155" s="13">
        <f t="shared" si="74"/>
        <v>0</v>
      </c>
    </row>
    <row r="156" spans="1:15" ht="15" customHeight="1" x14ac:dyDescent="0.25">
      <c r="A156" s="14" t="s">
        <v>111</v>
      </c>
      <c r="B156" s="300" t="s">
        <v>364</v>
      </c>
      <c r="C156" s="16" t="s">
        <v>51</v>
      </c>
      <c r="D156" s="17">
        <f t="shared" si="75"/>
        <v>150.4</v>
      </c>
      <c r="E156" s="17">
        <v>150.4</v>
      </c>
      <c r="F156" s="17">
        <v>95.8</v>
      </c>
      <c r="G156" s="17"/>
      <c r="H156" s="11">
        <f t="shared" si="66"/>
        <v>10.5</v>
      </c>
      <c r="I156" s="11">
        <v>10.5</v>
      </c>
      <c r="J156" s="11"/>
      <c r="K156" s="11"/>
      <c r="L156" s="13">
        <f t="shared" si="71"/>
        <v>160.9</v>
      </c>
      <c r="M156" s="13">
        <f t="shared" si="72"/>
        <v>160.9</v>
      </c>
      <c r="N156" s="13">
        <f t="shared" si="73"/>
        <v>95.8</v>
      </c>
      <c r="O156" s="13">
        <f t="shared" si="74"/>
        <v>0</v>
      </c>
    </row>
    <row r="157" spans="1:15" ht="16.5" customHeight="1" x14ac:dyDescent="0.25">
      <c r="A157" s="14" t="s">
        <v>158</v>
      </c>
      <c r="B157" s="13" t="s">
        <v>519</v>
      </c>
      <c r="C157" s="16" t="s">
        <v>51</v>
      </c>
      <c r="D157" s="17">
        <f t="shared" si="75"/>
        <v>239.4</v>
      </c>
      <c r="E157" s="17">
        <v>232.1</v>
      </c>
      <c r="F157" s="17">
        <v>115.1</v>
      </c>
      <c r="G157" s="17">
        <v>7.3</v>
      </c>
      <c r="H157" s="11">
        <f t="shared" si="66"/>
        <v>25</v>
      </c>
      <c r="I157" s="11">
        <v>25</v>
      </c>
      <c r="J157" s="11"/>
      <c r="K157" s="11"/>
      <c r="L157" s="13">
        <f t="shared" si="71"/>
        <v>264.40000000000003</v>
      </c>
      <c r="M157" s="13">
        <f t="shared" si="72"/>
        <v>257.10000000000002</v>
      </c>
      <c r="N157" s="13">
        <f t="shared" si="73"/>
        <v>115.1</v>
      </c>
      <c r="O157" s="13">
        <f t="shared" si="74"/>
        <v>7.3</v>
      </c>
    </row>
    <row r="158" spans="1:15" ht="16.5" customHeight="1" x14ac:dyDescent="0.25">
      <c r="A158" s="14" t="s">
        <v>159</v>
      </c>
      <c r="B158" s="13" t="s">
        <v>520</v>
      </c>
      <c r="C158" s="16" t="s">
        <v>51</v>
      </c>
      <c r="D158" s="17">
        <f t="shared" si="75"/>
        <v>172</v>
      </c>
      <c r="E158" s="17">
        <v>172</v>
      </c>
      <c r="F158" s="17">
        <v>91.5</v>
      </c>
      <c r="G158" s="17"/>
      <c r="H158" s="11">
        <f t="shared" si="66"/>
        <v>30.4</v>
      </c>
      <c r="I158" s="11">
        <v>30.4</v>
      </c>
      <c r="J158" s="11">
        <v>14.3</v>
      </c>
      <c r="K158" s="11"/>
      <c r="L158" s="13">
        <f t="shared" si="71"/>
        <v>202.4</v>
      </c>
      <c r="M158" s="13">
        <f t="shared" si="72"/>
        <v>202.4</v>
      </c>
      <c r="N158" s="13">
        <f t="shared" si="73"/>
        <v>105.8</v>
      </c>
      <c r="O158" s="13">
        <f t="shared" si="74"/>
        <v>0</v>
      </c>
    </row>
    <row r="159" spans="1:15" ht="15" customHeight="1" x14ac:dyDescent="0.25">
      <c r="A159" s="14" t="s">
        <v>112</v>
      </c>
      <c r="B159" s="13" t="s">
        <v>521</v>
      </c>
      <c r="C159" s="16" t="s">
        <v>51</v>
      </c>
      <c r="D159" s="17">
        <f t="shared" si="75"/>
        <v>152.1</v>
      </c>
      <c r="E159" s="17">
        <v>152.1</v>
      </c>
      <c r="F159" s="17">
        <v>79.599999999999994</v>
      </c>
      <c r="G159" s="17"/>
      <c r="H159" s="11">
        <f t="shared" si="66"/>
        <v>0</v>
      </c>
      <c r="I159" s="11"/>
      <c r="J159" s="11"/>
      <c r="K159" s="11"/>
      <c r="L159" s="13">
        <f t="shared" si="71"/>
        <v>152.1</v>
      </c>
      <c r="M159" s="13">
        <f t="shared" si="72"/>
        <v>152.1</v>
      </c>
      <c r="N159" s="13">
        <f t="shared" si="73"/>
        <v>79.599999999999994</v>
      </c>
      <c r="O159" s="13">
        <f t="shared" si="74"/>
        <v>0</v>
      </c>
    </row>
    <row r="160" spans="1:15" ht="15" customHeight="1" x14ac:dyDescent="0.25">
      <c r="A160" s="14" t="s">
        <v>113</v>
      </c>
      <c r="B160" s="13" t="s">
        <v>420</v>
      </c>
      <c r="C160" s="16" t="s">
        <v>51</v>
      </c>
      <c r="D160" s="17">
        <f t="shared" si="75"/>
        <v>159.6</v>
      </c>
      <c r="E160" s="17">
        <v>159.6</v>
      </c>
      <c r="F160" s="17">
        <v>86</v>
      </c>
      <c r="G160" s="17"/>
      <c r="H160" s="11">
        <f t="shared" si="66"/>
        <v>0</v>
      </c>
      <c r="I160" s="11"/>
      <c r="J160" s="11"/>
      <c r="K160" s="11"/>
      <c r="L160" s="13">
        <f t="shared" si="71"/>
        <v>159.6</v>
      </c>
      <c r="M160" s="13">
        <f t="shared" si="72"/>
        <v>159.6</v>
      </c>
      <c r="N160" s="13">
        <f t="shared" si="73"/>
        <v>86</v>
      </c>
      <c r="O160" s="13">
        <f t="shared" si="74"/>
        <v>0</v>
      </c>
    </row>
    <row r="161" spans="1:17" ht="15" customHeight="1" x14ac:dyDescent="0.25">
      <c r="A161" s="14" t="s">
        <v>114</v>
      </c>
      <c r="B161" s="212" t="s">
        <v>46</v>
      </c>
      <c r="C161" s="16" t="s">
        <v>51</v>
      </c>
      <c r="D161" s="17">
        <f t="shared" si="75"/>
        <v>99.1</v>
      </c>
      <c r="E161" s="17">
        <v>99.1</v>
      </c>
      <c r="F161" s="17">
        <v>65.099999999999994</v>
      </c>
      <c r="G161" s="17"/>
      <c r="H161" s="11">
        <f t="shared" si="66"/>
        <v>1.2</v>
      </c>
      <c r="I161" s="11">
        <v>1.2</v>
      </c>
      <c r="J161" s="11"/>
      <c r="K161" s="11"/>
      <c r="L161" s="13">
        <f t="shared" si="71"/>
        <v>100.3</v>
      </c>
      <c r="M161" s="13">
        <f t="shared" si="72"/>
        <v>100.3</v>
      </c>
      <c r="N161" s="13">
        <f t="shared" si="73"/>
        <v>65.099999999999994</v>
      </c>
      <c r="O161" s="13">
        <f t="shared" si="74"/>
        <v>0</v>
      </c>
    </row>
    <row r="162" spans="1:17" ht="15" customHeight="1" x14ac:dyDescent="0.25">
      <c r="A162" s="14" t="s">
        <v>115</v>
      </c>
      <c r="B162" s="13" t="s">
        <v>43</v>
      </c>
      <c r="C162" s="16" t="s">
        <v>51</v>
      </c>
      <c r="D162" s="17">
        <f t="shared" si="75"/>
        <v>101</v>
      </c>
      <c r="E162" s="17">
        <v>101</v>
      </c>
      <c r="F162" s="17">
        <v>65.3</v>
      </c>
      <c r="G162" s="17"/>
      <c r="H162" s="11">
        <f t="shared" si="66"/>
        <v>0</v>
      </c>
      <c r="I162" s="11"/>
      <c r="J162" s="11"/>
      <c r="K162" s="11"/>
      <c r="L162" s="13">
        <f t="shared" si="71"/>
        <v>101</v>
      </c>
      <c r="M162" s="13">
        <f t="shared" si="72"/>
        <v>101</v>
      </c>
      <c r="N162" s="13">
        <f t="shared" si="73"/>
        <v>65.3</v>
      </c>
      <c r="O162" s="13">
        <f t="shared" si="74"/>
        <v>0</v>
      </c>
    </row>
    <row r="163" spans="1:17" ht="15" customHeight="1" x14ac:dyDescent="0.25">
      <c r="A163" s="14" t="s">
        <v>116</v>
      </c>
      <c r="B163" s="13" t="s">
        <v>45</v>
      </c>
      <c r="C163" s="16" t="s">
        <v>51</v>
      </c>
      <c r="D163" s="17">
        <f t="shared" si="75"/>
        <v>80.8</v>
      </c>
      <c r="E163" s="17">
        <v>80.8</v>
      </c>
      <c r="F163" s="17">
        <v>52.6</v>
      </c>
      <c r="G163" s="17"/>
      <c r="H163" s="11">
        <f t="shared" si="66"/>
        <v>0</v>
      </c>
      <c r="I163" s="11"/>
      <c r="J163" s="11"/>
      <c r="K163" s="11"/>
      <c r="L163" s="13">
        <f t="shared" si="71"/>
        <v>80.8</v>
      </c>
      <c r="M163" s="13">
        <f t="shared" si="72"/>
        <v>80.8</v>
      </c>
      <c r="N163" s="13">
        <f t="shared" si="73"/>
        <v>52.6</v>
      </c>
      <c r="O163" s="13">
        <f t="shared" si="74"/>
        <v>0</v>
      </c>
    </row>
    <row r="164" spans="1:17" ht="15" customHeight="1" x14ac:dyDescent="0.25">
      <c r="A164" s="14" t="s">
        <v>167</v>
      </c>
      <c r="B164" s="13" t="s">
        <v>166</v>
      </c>
      <c r="C164" s="16" t="s">
        <v>51</v>
      </c>
      <c r="D164" s="17">
        <f t="shared" si="75"/>
        <v>138.80000000000001</v>
      </c>
      <c r="E164" s="17">
        <v>138.80000000000001</v>
      </c>
      <c r="F164" s="17">
        <v>83.8</v>
      </c>
      <c r="G164" s="17"/>
      <c r="H164" s="11">
        <f t="shared" si="66"/>
        <v>0</v>
      </c>
      <c r="I164" s="11"/>
      <c r="J164" s="11"/>
      <c r="K164" s="11"/>
      <c r="L164" s="13">
        <f t="shared" si="71"/>
        <v>138.80000000000001</v>
      </c>
      <c r="M164" s="13">
        <f t="shared" si="72"/>
        <v>138.80000000000001</v>
      </c>
      <c r="N164" s="13">
        <f t="shared" si="73"/>
        <v>83.8</v>
      </c>
      <c r="O164" s="13">
        <f t="shared" si="74"/>
        <v>0</v>
      </c>
    </row>
    <row r="165" spans="1:17" ht="15" customHeight="1" x14ac:dyDescent="0.25">
      <c r="A165" s="14" t="s">
        <v>117</v>
      </c>
      <c r="B165" s="13" t="s">
        <v>44</v>
      </c>
      <c r="C165" s="16" t="s">
        <v>51</v>
      </c>
      <c r="D165" s="17">
        <f t="shared" si="75"/>
        <v>79.599999999999994</v>
      </c>
      <c r="E165" s="17">
        <v>79.599999999999994</v>
      </c>
      <c r="F165" s="17">
        <v>51</v>
      </c>
      <c r="G165" s="17"/>
      <c r="H165" s="11">
        <f t="shared" si="66"/>
        <v>0</v>
      </c>
      <c r="I165" s="11"/>
      <c r="J165" s="11"/>
      <c r="K165" s="11"/>
      <c r="L165" s="13">
        <f t="shared" si="71"/>
        <v>79.599999999999994</v>
      </c>
      <c r="M165" s="13">
        <f t="shared" si="72"/>
        <v>79.599999999999994</v>
      </c>
      <c r="N165" s="13">
        <f t="shared" si="73"/>
        <v>51</v>
      </c>
      <c r="O165" s="13">
        <f t="shared" si="74"/>
        <v>0</v>
      </c>
    </row>
    <row r="166" spans="1:17" ht="15" customHeight="1" x14ac:dyDescent="0.25">
      <c r="A166" s="14" t="s">
        <v>118</v>
      </c>
      <c r="B166" s="212" t="s">
        <v>47</v>
      </c>
      <c r="C166" s="16" t="s">
        <v>51</v>
      </c>
      <c r="D166" s="17">
        <f t="shared" si="75"/>
        <v>104.1</v>
      </c>
      <c r="E166" s="17">
        <v>104.1</v>
      </c>
      <c r="F166" s="17">
        <v>59.9</v>
      </c>
      <c r="G166" s="17"/>
      <c r="H166" s="11">
        <f t="shared" si="66"/>
        <v>0</v>
      </c>
      <c r="I166" s="11"/>
      <c r="J166" s="11"/>
      <c r="K166" s="11"/>
      <c r="L166" s="13">
        <f t="shared" si="71"/>
        <v>104.1</v>
      </c>
      <c r="M166" s="13">
        <f t="shared" si="72"/>
        <v>104.1</v>
      </c>
      <c r="N166" s="13">
        <f t="shared" si="73"/>
        <v>59.9</v>
      </c>
      <c r="O166" s="13">
        <f t="shared" si="74"/>
        <v>0</v>
      </c>
    </row>
    <row r="167" spans="1:17" ht="15" customHeight="1" x14ac:dyDescent="0.25">
      <c r="A167" s="14" t="s">
        <v>119</v>
      </c>
      <c r="B167" s="95" t="s">
        <v>421</v>
      </c>
      <c r="C167" s="98" t="s">
        <v>51</v>
      </c>
      <c r="D167" s="17">
        <f t="shared" si="75"/>
        <v>116.2</v>
      </c>
      <c r="E167" s="17">
        <v>116.2</v>
      </c>
      <c r="F167" s="17">
        <v>72.3</v>
      </c>
      <c r="G167" s="17"/>
      <c r="H167" s="11">
        <f t="shared" si="66"/>
        <v>0</v>
      </c>
      <c r="I167" s="11"/>
      <c r="J167" s="11"/>
      <c r="K167" s="11"/>
      <c r="L167" s="13">
        <f t="shared" si="71"/>
        <v>116.2</v>
      </c>
      <c r="M167" s="13">
        <f t="shared" si="72"/>
        <v>116.2</v>
      </c>
      <c r="N167" s="13">
        <f t="shared" si="73"/>
        <v>72.3</v>
      </c>
      <c r="O167" s="13">
        <f t="shared" si="74"/>
        <v>0</v>
      </c>
    </row>
    <row r="168" spans="1:17" ht="15" customHeight="1" x14ac:dyDescent="0.25">
      <c r="A168" s="14" t="s">
        <v>120</v>
      </c>
      <c r="B168" s="13" t="s">
        <v>64</v>
      </c>
      <c r="C168" s="16" t="s">
        <v>51</v>
      </c>
      <c r="D168" s="17">
        <f t="shared" si="75"/>
        <v>87.9</v>
      </c>
      <c r="E168" s="17">
        <v>87.9</v>
      </c>
      <c r="F168" s="17">
        <v>52.5</v>
      </c>
      <c r="G168" s="17"/>
      <c r="H168" s="11">
        <f t="shared" si="66"/>
        <v>-30.4</v>
      </c>
      <c r="I168" s="11">
        <v>-30.4</v>
      </c>
      <c r="J168" s="11">
        <v>-14.3</v>
      </c>
      <c r="K168" s="11"/>
      <c r="L168" s="13">
        <f t="shared" si="71"/>
        <v>57.500000000000007</v>
      </c>
      <c r="M168" s="13">
        <f t="shared" si="72"/>
        <v>57.500000000000007</v>
      </c>
      <c r="N168" s="13">
        <f t="shared" si="73"/>
        <v>38.200000000000003</v>
      </c>
      <c r="O168" s="13">
        <f t="shared" si="74"/>
        <v>0</v>
      </c>
    </row>
    <row r="169" spans="1:17" ht="15" customHeight="1" x14ac:dyDescent="0.25">
      <c r="A169" s="14" t="s">
        <v>121</v>
      </c>
      <c r="B169" s="13" t="s">
        <v>42</v>
      </c>
      <c r="C169" s="16" t="s">
        <v>51</v>
      </c>
      <c r="D169" s="17">
        <f t="shared" si="75"/>
        <v>155</v>
      </c>
      <c r="E169" s="17">
        <v>155</v>
      </c>
      <c r="F169" s="17">
        <v>88.7</v>
      </c>
      <c r="G169" s="17"/>
      <c r="H169" s="11">
        <f t="shared" si="66"/>
        <v>0</v>
      </c>
      <c r="I169" s="11"/>
      <c r="J169" s="11"/>
      <c r="K169" s="11"/>
      <c r="L169" s="13">
        <f t="shared" si="71"/>
        <v>155</v>
      </c>
      <c r="M169" s="13">
        <f t="shared" si="72"/>
        <v>155</v>
      </c>
      <c r="N169" s="13">
        <f t="shared" si="73"/>
        <v>88.7</v>
      </c>
      <c r="O169" s="13">
        <f t="shared" si="74"/>
        <v>0</v>
      </c>
    </row>
    <row r="170" spans="1:17" ht="15" customHeight="1" x14ac:dyDescent="0.25">
      <c r="A170" s="14" t="s">
        <v>163</v>
      </c>
      <c r="B170" s="301" t="s">
        <v>422</v>
      </c>
      <c r="C170" s="98" t="s">
        <v>51</v>
      </c>
      <c r="D170" s="17">
        <f t="shared" si="75"/>
        <v>98.7</v>
      </c>
      <c r="E170" s="17">
        <v>98.7</v>
      </c>
      <c r="F170" s="17">
        <v>58.8</v>
      </c>
      <c r="G170" s="17"/>
      <c r="H170" s="11">
        <f t="shared" si="66"/>
        <v>0</v>
      </c>
      <c r="I170" s="11"/>
      <c r="J170" s="11"/>
      <c r="K170" s="11"/>
      <c r="L170" s="13">
        <f t="shared" si="71"/>
        <v>98.7</v>
      </c>
      <c r="M170" s="13">
        <f t="shared" si="72"/>
        <v>98.7</v>
      </c>
      <c r="N170" s="13">
        <f t="shared" si="73"/>
        <v>58.8</v>
      </c>
      <c r="O170" s="13">
        <f t="shared" si="74"/>
        <v>0</v>
      </c>
    </row>
    <row r="171" spans="1:17" ht="15" customHeight="1" x14ac:dyDescent="0.25">
      <c r="A171" s="14" t="s">
        <v>122</v>
      </c>
      <c r="B171" s="212" t="s">
        <v>41</v>
      </c>
      <c r="C171" s="16" t="s">
        <v>51</v>
      </c>
      <c r="D171" s="17">
        <f t="shared" si="75"/>
        <v>74.8</v>
      </c>
      <c r="E171" s="17">
        <v>74.8</v>
      </c>
      <c r="F171" s="17">
        <v>42.7</v>
      </c>
      <c r="G171" s="17"/>
      <c r="H171" s="11">
        <f t="shared" si="66"/>
        <v>0</v>
      </c>
      <c r="I171" s="11"/>
      <c r="J171" s="11"/>
      <c r="K171" s="11"/>
      <c r="L171" s="13">
        <f t="shared" si="71"/>
        <v>74.8</v>
      </c>
      <c r="M171" s="13">
        <f t="shared" si="72"/>
        <v>74.8</v>
      </c>
      <c r="N171" s="13">
        <f t="shared" si="73"/>
        <v>42.7</v>
      </c>
      <c r="O171" s="13">
        <f t="shared" si="74"/>
        <v>0</v>
      </c>
    </row>
    <row r="172" spans="1:17" ht="15" customHeight="1" x14ac:dyDescent="0.25">
      <c r="A172" s="14" t="s">
        <v>123</v>
      </c>
      <c r="B172" s="13" t="s">
        <v>162</v>
      </c>
      <c r="C172" s="16" t="s">
        <v>51</v>
      </c>
      <c r="D172" s="17">
        <f t="shared" si="75"/>
        <v>117.6</v>
      </c>
      <c r="E172" s="17">
        <v>117.6</v>
      </c>
      <c r="F172" s="17">
        <v>69.5</v>
      </c>
      <c r="G172" s="17"/>
      <c r="H172" s="11">
        <f t="shared" si="66"/>
        <v>0</v>
      </c>
      <c r="I172" s="11"/>
      <c r="J172" s="11"/>
      <c r="K172" s="11"/>
      <c r="L172" s="13">
        <f t="shared" si="71"/>
        <v>117.6</v>
      </c>
      <c r="M172" s="13">
        <f t="shared" si="72"/>
        <v>117.6</v>
      </c>
      <c r="N172" s="13">
        <f t="shared" si="73"/>
        <v>69.5</v>
      </c>
      <c r="O172" s="13">
        <f t="shared" si="74"/>
        <v>0</v>
      </c>
    </row>
    <row r="173" spans="1:17" ht="15" customHeight="1" x14ac:dyDescent="0.25">
      <c r="A173" s="14" t="s">
        <v>124</v>
      </c>
      <c r="B173" s="13" t="s">
        <v>154</v>
      </c>
      <c r="C173" s="16" t="s">
        <v>51</v>
      </c>
      <c r="D173" s="17">
        <f t="shared" si="75"/>
        <v>248.5</v>
      </c>
      <c r="E173" s="17">
        <v>248.5</v>
      </c>
      <c r="F173" s="17">
        <v>142.5</v>
      </c>
      <c r="G173" s="17"/>
      <c r="H173" s="11">
        <f t="shared" si="66"/>
        <v>0</v>
      </c>
      <c r="I173" s="11"/>
      <c r="J173" s="11"/>
      <c r="K173" s="11"/>
      <c r="L173" s="13">
        <f t="shared" si="71"/>
        <v>248.5</v>
      </c>
      <c r="M173" s="13">
        <f t="shared" si="72"/>
        <v>248.5</v>
      </c>
      <c r="N173" s="13">
        <f t="shared" si="73"/>
        <v>142.5</v>
      </c>
      <c r="O173" s="13">
        <f t="shared" si="74"/>
        <v>0</v>
      </c>
    </row>
    <row r="174" spans="1:17" ht="15" customHeight="1" x14ac:dyDescent="0.25">
      <c r="A174" s="14" t="s">
        <v>125</v>
      </c>
      <c r="B174" s="13" t="s">
        <v>34</v>
      </c>
      <c r="C174" s="16" t="s">
        <v>51</v>
      </c>
      <c r="D174" s="17">
        <f t="shared" si="75"/>
        <v>142.5</v>
      </c>
      <c r="E174" s="17">
        <v>142.5</v>
      </c>
      <c r="F174" s="17">
        <v>90.2</v>
      </c>
      <c r="G174" s="17"/>
      <c r="H174" s="11">
        <f t="shared" si="66"/>
        <v>0</v>
      </c>
      <c r="I174" s="11"/>
      <c r="J174" s="11"/>
      <c r="K174" s="11"/>
      <c r="L174" s="13">
        <f t="shared" si="71"/>
        <v>142.5</v>
      </c>
      <c r="M174" s="13">
        <f t="shared" si="72"/>
        <v>142.5</v>
      </c>
      <c r="N174" s="13">
        <f t="shared" si="73"/>
        <v>90.2</v>
      </c>
      <c r="O174" s="13">
        <f t="shared" si="74"/>
        <v>0</v>
      </c>
    </row>
    <row r="175" spans="1:17" ht="15" customHeight="1" x14ac:dyDescent="0.25">
      <c r="A175" s="14" t="s">
        <v>126</v>
      </c>
      <c r="B175" s="13" t="s">
        <v>36</v>
      </c>
      <c r="C175" s="16" t="s">
        <v>51</v>
      </c>
      <c r="D175" s="17">
        <f t="shared" si="75"/>
        <v>162.80000000000001</v>
      </c>
      <c r="E175" s="17">
        <v>162.80000000000001</v>
      </c>
      <c r="F175" s="17">
        <v>94.7</v>
      </c>
      <c r="G175" s="17"/>
      <c r="H175" s="11">
        <f t="shared" si="66"/>
        <v>0</v>
      </c>
      <c r="I175" s="11"/>
      <c r="J175" s="11"/>
      <c r="K175" s="11"/>
      <c r="L175" s="13">
        <f t="shared" si="71"/>
        <v>162.80000000000001</v>
      </c>
      <c r="M175" s="13">
        <f t="shared" si="72"/>
        <v>162.80000000000001</v>
      </c>
      <c r="N175" s="13">
        <f t="shared" si="73"/>
        <v>94.7</v>
      </c>
      <c r="O175" s="13">
        <f t="shared" si="74"/>
        <v>0</v>
      </c>
      <c r="P175" s="38"/>
      <c r="Q175" s="38"/>
    </row>
    <row r="176" spans="1:17" ht="15" customHeight="1" x14ac:dyDescent="0.25">
      <c r="A176" s="14" t="s">
        <v>127</v>
      </c>
      <c r="B176" s="13" t="s">
        <v>38</v>
      </c>
      <c r="C176" s="16" t="s">
        <v>51</v>
      </c>
      <c r="D176" s="17">
        <f t="shared" si="75"/>
        <v>266.8</v>
      </c>
      <c r="E176" s="17">
        <v>266.8</v>
      </c>
      <c r="F176" s="17">
        <v>155.5</v>
      </c>
      <c r="G176" s="17"/>
      <c r="H176" s="11">
        <f t="shared" si="66"/>
        <v>0</v>
      </c>
      <c r="I176" s="11"/>
      <c r="J176" s="11"/>
      <c r="K176" s="11"/>
      <c r="L176" s="13">
        <f t="shared" si="71"/>
        <v>266.8</v>
      </c>
      <c r="M176" s="13">
        <f t="shared" si="72"/>
        <v>266.8</v>
      </c>
      <c r="N176" s="13">
        <f t="shared" si="73"/>
        <v>155.5</v>
      </c>
      <c r="O176" s="13">
        <f t="shared" si="74"/>
        <v>0</v>
      </c>
    </row>
    <row r="177" spans="1:17" ht="15" customHeight="1" x14ac:dyDescent="0.25">
      <c r="A177" s="14" t="s">
        <v>128</v>
      </c>
      <c r="B177" s="13" t="s">
        <v>37</v>
      </c>
      <c r="C177" s="16" t="s">
        <v>51</v>
      </c>
      <c r="D177" s="17">
        <f t="shared" si="75"/>
        <v>150</v>
      </c>
      <c r="E177" s="17">
        <v>150</v>
      </c>
      <c r="F177" s="17">
        <v>94.7</v>
      </c>
      <c r="G177" s="17"/>
      <c r="H177" s="11">
        <f t="shared" si="66"/>
        <v>0</v>
      </c>
      <c r="I177" s="11"/>
      <c r="J177" s="11"/>
      <c r="K177" s="11"/>
      <c r="L177" s="13">
        <f t="shared" si="71"/>
        <v>150</v>
      </c>
      <c r="M177" s="13">
        <f t="shared" si="72"/>
        <v>150</v>
      </c>
      <c r="N177" s="13">
        <f t="shared" si="73"/>
        <v>94.7</v>
      </c>
      <c r="O177" s="13">
        <f t="shared" si="74"/>
        <v>0</v>
      </c>
    </row>
    <row r="178" spans="1:17" ht="15" customHeight="1" x14ac:dyDescent="0.25">
      <c r="A178" s="14" t="s">
        <v>129</v>
      </c>
      <c r="B178" s="13" t="s">
        <v>35</v>
      </c>
      <c r="C178" s="16" t="s">
        <v>51</v>
      </c>
      <c r="D178" s="17">
        <f t="shared" si="75"/>
        <v>283.8</v>
      </c>
      <c r="E178" s="17">
        <v>243.8</v>
      </c>
      <c r="F178" s="17">
        <v>136.69999999999999</v>
      </c>
      <c r="G178" s="17">
        <v>40</v>
      </c>
      <c r="H178" s="11">
        <f t="shared" si="66"/>
        <v>0</v>
      </c>
      <c r="I178" s="11">
        <v>40</v>
      </c>
      <c r="J178" s="11"/>
      <c r="K178" s="11">
        <v>-40</v>
      </c>
      <c r="L178" s="13">
        <f t="shared" si="71"/>
        <v>283.8</v>
      </c>
      <c r="M178" s="13">
        <f t="shared" si="72"/>
        <v>283.8</v>
      </c>
      <c r="N178" s="13">
        <f t="shared" si="73"/>
        <v>136.69999999999999</v>
      </c>
      <c r="O178" s="13">
        <f t="shared" si="74"/>
        <v>0</v>
      </c>
    </row>
    <row r="179" spans="1:17" ht="15" customHeight="1" x14ac:dyDescent="0.25">
      <c r="A179" s="14" t="s">
        <v>130</v>
      </c>
      <c r="B179" s="212" t="s">
        <v>39</v>
      </c>
      <c r="C179" s="16" t="s">
        <v>51</v>
      </c>
      <c r="D179" s="17">
        <f t="shared" si="75"/>
        <v>59.6</v>
      </c>
      <c r="E179" s="17">
        <v>59.6</v>
      </c>
      <c r="F179" s="17">
        <v>38.299999999999997</v>
      </c>
      <c r="G179" s="17"/>
      <c r="H179" s="11">
        <f t="shared" si="66"/>
        <v>0</v>
      </c>
      <c r="I179" s="11"/>
      <c r="J179" s="11"/>
      <c r="K179" s="11"/>
      <c r="L179" s="13">
        <f t="shared" si="71"/>
        <v>59.6</v>
      </c>
      <c r="M179" s="13">
        <f t="shared" si="72"/>
        <v>59.6</v>
      </c>
      <c r="N179" s="13">
        <f t="shared" si="73"/>
        <v>38.299999999999997</v>
      </c>
      <c r="O179" s="13">
        <f t="shared" si="74"/>
        <v>0</v>
      </c>
    </row>
    <row r="180" spans="1:17" ht="15" customHeight="1" x14ac:dyDescent="0.25">
      <c r="A180" s="14" t="s">
        <v>131</v>
      </c>
      <c r="B180" s="212" t="s">
        <v>40</v>
      </c>
      <c r="C180" s="16" t="s">
        <v>51</v>
      </c>
      <c r="D180" s="17">
        <f t="shared" si="75"/>
        <v>87.1</v>
      </c>
      <c r="E180" s="17">
        <v>87.1</v>
      </c>
      <c r="F180" s="17">
        <v>57.5</v>
      </c>
      <c r="G180" s="17"/>
      <c r="H180" s="11">
        <f t="shared" si="66"/>
        <v>0</v>
      </c>
      <c r="I180" s="11"/>
      <c r="J180" s="11"/>
      <c r="K180" s="11"/>
      <c r="L180" s="13">
        <f t="shared" si="71"/>
        <v>87.1</v>
      </c>
      <c r="M180" s="13">
        <f t="shared" si="72"/>
        <v>87.1</v>
      </c>
      <c r="N180" s="13">
        <f t="shared" si="73"/>
        <v>57.5</v>
      </c>
      <c r="O180" s="13">
        <f t="shared" si="74"/>
        <v>0</v>
      </c>
    </row>
    <row r="181" spans="1:17" ht="15" customHeight="1" x14ac:dyDescent="0.25">
      <c r="A181" s="14" t="s">
        <v>132</v>
      </c>
      <c r="B181" s="13" t="s">
        <v>49</v>
      </c>
      <c r="C181" s="16" t="s">
        <v>51</v>
      </c>
      <c r="D181" s="17">
        <f t="shared" si="75"/>
        <v>67.7</v>
      </c>
      <c r="E181" s="17">
        <v>67.7</v>
      </c>
      <c r="F181" s="17">
        <v>51.6</v>
      </c>
      <c r="G181" s="17"/>
      <c r="H181" s="11">
        <f t="shared" si="66"/>
        <v>0</v>
      </c>
      <c r="I181" s="11"/>
      <c r="J181" s="11"/>
      <c r="K181" s="11"/>
      <c r="L181" s="13">
        <f t="shared" si="71"/>
        <v>67.7</v>
      </c>
      <c r="M181" s="13">
        <f t="shared" si="72"/>
        <v>67.7</v>
      </c>
      <c r="N181" s="13">
        <f t="shared" si="73"/>
        <v>51.6</v>
      </c>
      <c r="O181" s="13">
        <f t="shared" si="74"/>
        <v>0</v>
      </c>
    </row>
    <row r="182" spans="1:17" ht="15" customHeight="1" x14ac:dyDescent="0.25">
      <c r="A182" s="14" t="s">
        <v>133</v>
      </c>
      <c r="B182" s="13" t="s">
        <v>48</v>
      </c>
      <c r="C182" s="16" t="s">
        <v>51</v>
      </c>
      <c r="D182" s="17">
        <f t="shared" si="75"/>
        <v>506.9</v>
      </c>
      <c r="E182" s="17">
        <v>506.9</v>
      </c>
      <c r="F182" s="17">
        <v>379.3</v>
      </c>
      <c r="G182" s="17"/>
      <c r="H182" s="11">
        <f t="shared" si="66"/>
        <v>0</v>
      </c>
      <c r="I182" s="11"/>
      <c r="J182" s="11"/>
      <c r="K182" s="11"/>
      <c r="L182" s="13">
        <f t="shared" si="71"/>
        <v>506.9</v>
      </c>
      <c r="M182" s="13">
        <f t="shared" si="72"/>
        <v>506.9</v>
      </c>
      <c r="N182" s="13">
        <f t="shared" si="73"/>
        <v>379.3</v>
      </c>
      <c r="O182" s="13">
        <f t="shared" si="74"/>
        <v>0</v>
      </c>
    </row>
    <row r="183" spans="1:17" ht="14.25" customHeight="1" x14ac:dyDescent="0.25">
      <c r="A183" s="14" t="s">
        <v>164</v>
      </c>
      <c r="B183" s="13" t="s">
        <v>66</v>
      </c>
      <c r="C183" s="16" t="s">
        <v>51</v>
      </c>
      <c r="D183" s="17">
        <f t="shared" si="75"/>
        <v>58.3</v>
      </c>
      <c r="E183" s="17">
        <v>58.3</v>
      </c>
      <c r="F183" s="17">
        <v>42.1</v>
      </c>
      <c r="G183" s="17"/>
      <c r="H183" s="11">
        <f t="shared" si="66"/>
        <v>0</v>
      </c>
      <c r="I183" s="11"/>
      <c r="J183" s="11"/>
      <c r="K183" s="11"/>
      <c r="L183" s="13">
        <f t="shared" si="71"/>
        <v>58.3</v>
      </c>
      <c r="M183" s="13">
        <f t="shared" si="72"/>
        <v>58.3</v>
      </c>
      <c r="N183" s="13">
        <f t="shared" si="73"/>
        <v>42.1</v>
      </c>
      <c r="O183" s="13">
        <f t="shared" si="74"/>
        <v>0</v>
      </c>
    </row>
    <row r="184" spans="1:17" ht="15" customHeight="1" x14ac:dyDescent="0.25">
      <c r="A184" s="14" t="s">
        <v>134</v>
      </c>
      <c r="B184" s="13" t="s">
        <v>50</v>
      </c>
      <c r="C184" s="16" t="s">
        <v>51</v>
      </c>
      <c r="D184" s="17">
        <f t="shared" si="75"/>
        <v>58.3</v>
      </c>
      <c r="E184" s="17">
        <v>58.3</v>
      </c>
      <c r="F184" s="17">
        <v>42.3</v>
      </c>
      <c r="G184" s="17"/>
      <c r="H184" s="11">
        <f t="shared" si="66"/>
        <v>0</v>
      </c>
      <c r="I184" s="11"/>
      <c r="J184" s="11"/>
      <c r="K184" s="11"/>
      <c r="L184" s="13">
        <f t="shared" si="71"/>
        <v>58.3</v>
      </c>
      <c r="M184" s="13">
        <f t="shared" si="72"/>
        <v>58.3</v>
      </c>
      <c r="N184" s="13">
        <f t="shared" si="73"/>
        <v>42.3</v>
      </c>
      <c r="O184" s="13">
        <f t="shared" si="74"/>
        <v>0</v>
      </c>
    </row>
    <row r="185" spans="1:17" ht="15" customHeight="1" x14ac:dyDescent="0.25">
      <c r="A185" s="14" t="s">
        <v>135</v>
      </c>
      <c r="B185" s="13" t="s">
        <v>168</v>
      </c>
      <c r="C185" s="16" t="s">
        <v>51</v>
      </c>
      <c r="D185" s="17">
        <f t="shared" si="75"/>
        <v>170.4</v>
      </c>
      <c r="E185" s="17">
        <v>170.4</v>
      </c>
      <c r="F185" s="17">
        <v>100.7</v>
      </c>
      <c r="G185" s="17"/>
      <c r="H185" s="11">
        <f t="shared" si="66"/>
        <v>10</v>
      </c>
      <c r="I185" s="11">
        <v>10</v>
      </c>
      <c r="J185" s="11"/>
      <c r="K185" s="11"/>
      <c r="L185" s="13">
        <f t="shared" si="71"/>
        <v>180.4</v>
      </c>
      <c r="M185" s="13">
        <f t="shared" si="72"/>
        <v>180.4</v>
      </c>
      <c r="N185" s="13">
        <f t="shared" si="73"/>
        <v>100.7</v>
      </c>
      <c r="O185" s="13">
        <f t="shared" si="74"/>
        <v>0</v>
      </c>
    </row>
    <row r="186" spans="1:17" s="38" customFormat="1" ht="15" customHeight="1" x14ac:dyDescent="0.25">
      <c r="A186" s="14" t="s">
        <v>136</v>
      </c>
      <c r="B186" s="13" t="s">
        <v>169</v>
      </c>
      <c r="C186" s="16" t="s">
        <v>51</v>
      </c>
      <c r="D186" s="17">
        <f t="shared" si="75"/>
        <v>14.9</v>
      </c>
      <c r="E186" s="17">
        <v>14.9</v>
      </c>
      <c r="F186" s="17">
        <v>9.9</v>
      </c>
      <c r="G186" s="17"/>
      <c r="H186" s="11">
        <f t="shared" si="66"/>
        <v>0</v>
      </c>
      <c r="I186" s="11"/>
      <c r="J186" s="11"/>
      <c r="K186" s="11"/>
      <c r="L186" s="13">
        <f t="shared" si="71"/>
        <v>14.9</v>
      </c>
      <c r="M186" s="13">
        <f t="shared" si="72"/>
        <v>14.9</v>
      </c>
      <c r="N186" s="13">
        <f t="shared" si="73"/>
        <v>9.9</v>
      </c>
      <c r="O186" s="13">
        <f t="shared" si="74"/>
        <v>0</v>
      </c>
      <c r="P186" s="2"/>
      <c r="Q186" s="2"/>
    </row>
    <row r="187" spans="1:17" ht="15.95" customHeight="1" x14ac:dyDescent="0.25">
      <c r="A187" s="21" t="s">
        <v>137</v>
      </c>
      <c r="B187" s="22" t="s">
        <v>178</v>
      </c>
      <c r="C187" s="29"/>
      <c r="D187" s="24">
        <f>D148+D151+D152+D153+D154+D155+D156+D157+D158+D159+D160+D161+D162+D163+D164+D165+D166+D168+D169+D171+D172+D173+D174+D175+D176+D177+D178+D179+D180+D181+D182+D183+D184+D185+D186+D167+D170</f>
        <v>5716.4</v>
      </c>
      <c r="E187" s="24">
        <f t="shared" ref="E187:O187" si="76">E148+E151+E152+E153+E154+E155+E156+E157+E158+E159+E160+E161+E162+E163+E164+E165+E166+E168+E169+E171+E172+E173+E174+E175+E176+E177+E178+E179+E180+E181+E182+E183+E184+E185+E186+E167+E170</f>
        <v>5576.2</v>
      </c>
      <c r="F187" s="24">
        <f t="shared" si="76"/>
        <v>3127.6000000000004</v>
      </c>
      <c r="G187" s="24">
        <f t="shared" si="76"/>
        <v>140.19999999999999</v>
      </c>
      <c r="H187" s="25">
        <f t="shared" si="76"/>
        <v>46.70000000000001</v>
      </c>
      <c r="I187" s="25">
        <f t="shared" si="76"/>
        <v>86.700000000000017</v>
      </c>
      <c r="J187" s="25">
        <f t="shared" si="76"/>
        <v>0</v>
      </c>
      <c r="K187" s="25">
        <f t="shared" si="76"/>
        <v>-40</v>
      </c>
      <c r="L187" s="22">
        <f t="shared" si="76"/>
        <v>5763.1</v>
      </c>
      <c r="M187" s="22">
        <f t="shared" si="76"/>
        <v>5662.9</v>
      </c>
      <c r="N187" s="22">
        <f t="shared" si="76"/>
        <v>3127.6000000000004</v>
      </c>
      <c r="O187" s="22">
        <f t="shared" si="76"/>
        <v>100.2</v>
      </c>
    </row>
    <row r="188" spans="1:17" ht="15.95" customHeight="1" x14ac:dyDescent="0.25">
      <c r="A188" s="6" t="s">
        <v>138</v>
      </c>
      <c r="B188" s="481" t="s">
        <v>182</v>
      </c>
      <c r="C188" s="482"/>
      <c r="D188" s="482"/>
      <c r="E188" s="482"/>
      <c r="F188" s="482"/>
      <c r="G188" s="482"/>
      <c r="H188" s="482"/>
      <c r="I188" s="482"/>
      <c r="J188" s="482"/>
      <c r="K188" s="482"/>
      <c r="L188" s="482"/>
      <c r="M188" s="482"/>
      <c r="N188" s="482"/>
      <c r="O188" s="483"/>
    </row>
    <row r="189" spans="1:17" ht="15" customHeight="1" x14ac:dyDescent="0.25">
      <c r="A189" s="6" t="s">
        <v>139</v>
      </c>
      <c r="B189" s="266" t="s">
        <v>20</v>
      </c>
      <c r="C189" s="289"/>
      <c r="D189" s="17">
        <f>SUM(D190:D191)</f>
        <v>222.4</v>
      </c>
      <c r="E189" s="17">
        <f>SUM(E190:E191)</f>
        <v>221</v>
      </c>
      <c r="F189" s="17">
        <f>SUM(F190:F191)</f>
        <v>0</v>
      </c>
      <c r="G189" s="17">
        <f>SUM(G190:G191)</f>
        <v>1.4</v>
      </c>
      <c r="H189" s="10">
        <f>I189+K189</f>
        <v>0</v>
      </c>
      <c r="I189" s="11">
        <f>SUM(I190:I191)</f>
        <v>0</v>
      </c>
      <c r="J189" s="11">
        <f>SUM(J190:J191)</f>
        <v>0</v>
      </c>
      <c r="K189" s="217">
        <f>SUM(K190:K191)</f>
        <v>0</v>
      </c>
      <c r="L189" s="12">
        <f>M189+O189</f>
        <v>222.4</v>
      </c>
      <c r="M189" s="12">
        <f t="shared" ref="M189:O191" si="77">E189+I189</f>
        <v>221</v>
      </c>
      <c r="N189" s="12">
        <f t="shared" si="77"/>
        <v>0</v>
      </c>
      <c r="O189" s="12">
        <f t="shared" si="77"/>
        <v>1.4</v>
      </c>
    </row>
    <row r="190" spans="1:17" ht="15" customHeight="1" x14ac:dyDescent="0.25">
      <c r="A190" s="302"/>
      <c r="B190" s="290"/>
      <c r="C190" s="31" t="s">
        <v>25</v>
      </c>
      <c r="D190" s="17">
        <f>E190+G190</f>
        <v>218.3</v>
      </c>
      <c r="E190" s="17">
        <v>218.3</v>
      </c>
      <c r="F190" s="17"/>
      <c r="G190" s="17"/>
      <c r="H190" s="10">
        <f>I190+K190</f>
        <v>0</v>
      </c>
      <c r="I190" s="11"/>
      <c r="J190" s="11"/>
      <c r="K190" s="217"/>
      <c r="L190" s="13">
        <f>M190+O190</f>
        <v>218.3</v>
      </c>
      <c r="M190" s="13">
        <f t="shared" si="77"/>
        <v>218.3</v>
      </c>
      <c r="N190" s="13">
        <f t="shared" si="77"/>
        <v>0</v>
      </c>
      <c r="O190" s="13">
        <f t="shared" si="77"/>
        <v>0</v>
      </c>
    </row>
    <row r="191" spans="1:17" ht="15" customHeight="1" x14ac:dyDescent="0.25">
      <c r="A191" s="155"/>
      <c r="B191" s="291"/>
      <c r="C191" s="31" t="s">
        <v>30</v>
      </c>
      <c r="D191" s="17">
        <f>E191+G191</f>
        <v>4.0999999999999996</v>
      </c>
      <c r="E191" s="17">
        <v>2.7</v>
      </c>
      <c r="F191" s="17"/>
      <c r="G191" s="17">
        <v>1.4</v>
      </c>
      <c r="H191" s="11">
        <f>I191+K191</f>
        <v>0</v>
      </c>
      <c r="I191" s="11"/>
      <c r="J191" s="11"/>
      <c r="K191" s="217"/>
      <c r="L191" s="13">
        <f>M191+O191</f>
        <v>4.0999999999999996</v>
      </c>
      <c r="M191" s="13">
        <f t="shared" si="77"/>
        <v>2.7</v>
      </c>
      <c r="N191" s="13">
        <f t="shared" si="77"/>
        <v>0</v>
      </c>
      <c r="O191" s="13">
        <f t="shared" si="77"/>
        <v>1.4</v>
      </c>
    </row>
    <row r="192" spans="1:17" ht="15.95" customHeight="1" x14ac:dyDescent="0.25">
      <c r="A192" s="21" t="s">
        <v>140</v>
      </c>
      <c r="B192" s="270" t="s">
        <v>179</v>
      </c>
      <c r="C192" s="84"/>
      <c r="D192" s="24">
        <f>D189</f>
        <v>222.4</v>
      </c>
      <c r="E192" s="24">
        <f>E189</f>
        <v>221</v>
      </c>
      <c r="F192" s="24">
        <f>F189</f>
        <v>0</v>
      </c>
      <c r="G192" s="24">
        <f>G189</f>
        <v>1.4</v>
      </c>
      <c r="H192" s="25">
        <f t="shared" ref="H192:O192" si="78">H189</f>
        <v>0</v>
      </c>
      <c r="I192" s="25">
        <f t="shared" si="78"/>
        <v>0</v>
      </c>
      <c r="J192" s="25">
        <f t="shared" si="78"/>
        <v>0</v>
      </c>
      <c r="K192" s="25">
        <f t="shared" si="78"/>
        <v>0</v>
      </c>
      <c r="L192" s="45">
        <f t="shared" si="78"/>
        <v>222.4</v>
      </c>
      <c r="M192" s="45">
        <f t="shared" si="78"/>
        <v>221</v>
      </c>
      <c r="N192" s="45">
        <f t="shared" si="78"/>
        <v>0</v>
      </c>
      <c r="O192" s="45">
        <f t="shared" si="78"/>
        <v>1.4</v>
      </c>
    </row>
    <row r="193" spans="1:17" ht="15.95" customHeight="1" x14ac:dyDescent="0.25">
      <c r="A193" s="20" t="s">
        <v>165</v>
      </c>
      <c r="B193" s="481" t="s">
        <v>67</v>
      </c>
      <c r="C193" s="482"/>
      <c r="D193" s="482"/>
      <c r="E193" s="482"/>
      <c r="F193" s="482"/>
      <c r="G193" s="482"/>
      <c r="H193" s="482"/>
      <c r="I193" s="482"/>
      <c r="J193" s="482"/>
      <c r="K193" s="482"/>
      <c r="L193" s="482"/>
      <c r="M193" s="482"/>
      <c r="N193" s="482"/>
      <c r="O193" s="483"/>
    </row>
    <row r="194" spans="1:17" ht="15" customHeight="1" x14ac:dyDescent="0.25">
      <c r="A194" s="14" t="s">
        <v>141</v>
      </c>
      <c r="B194" s="266" t="s">
        <v>20</v>
      </c>
      <c r="C194" s="292" t="s">
        <v>30</v>
      </c>
      <c r="D194" s="17">
        <f t="shared" ref="D194:D208" si="79">E194+G194</f>
        <v>673.1</v>
      </c>
      <c r="E194" s="17">
        <v>542.5</v>
      </c>
      <c r="F194" s="17"/>
      <c r="G194" s="17">
        <v>130.6</v>
      </c>
      <c r="H194" s="10">
        <f>I194+K194</f>
        <v>46.8</v>
      </c>
      <c r="I194" s="11">
        <v>38.5</v>
      </c>
      <c r="J194" s="11"/>
      <c r="K194" s="217">
        <v>8.3000000000000007</v>
      </c>
      <c r="L194" s="12">
        <f>M194+O194</f>
        <v>719.9</v>
      </c>
      <c r="M194" s="12">
        <f>E194+I194</f>
        <v>581</v>
      </c>
      <c r="N194" s="12">
        <f>F194+J194</f>
        <v>0</v>
      </c>
      <c r="O194" s="12">
        <f>G194+K194</f>
        <v>138.9</v>
      </c>
    </row>
    <row r="195" spans="1:17" ht="15" customHeight="1" x14ac:dyDescent="0.25">
      <c r="A195" s="267" t="s">
        <v>184</v>
      </c>
      <c r="B195" s="13" t="s">
        <v>7</v>
      </c>
      <c r="C195" s="40" t="s">
        <v>30</v>
      </c>
      <c r="D195" s="17">
        <f t="shared" si="79"/>
        <v>27</v>
      </c>
      <c r="E195" s="17">
        <v>27</v>
      </c>
      <c r="F195" s="17">
        <v>15.1</v>
      </c>
      <c r="G195" s="17"/>
      <c r="H195" s="10">
        <f t="shared" ref="H195:H208" si="80">I195+K195</f>
        <v>0</v>
      </c>
      <c r="I195" s="11"/>
      <c r="J195" s="11"/>
      <c r="K195" s="217"/>
      <c r="L195" s="12">
        <f t="shared" ref="L195:L208" si="81">M195+O195</f>
        <v>27</v>
      </c>
      <c r="M195" s="12">
        <f t="shared" ref="M195:M208" si="82">E195+I195</f>
        <v>27</v>
      </c>
      <c r="N195" s="12">
        <f t="shared" ref="N195:N208" si="83">F195+J195</f>
        <v>15.1</v>
      </c>
      <c r="O195" s="12">
        <f t="shared" ref="O195:O208" si="84">G195+K195</f>
        <v>0</v>
      </c>
    </row>
    <row r="196" spans="1:17" ht="15" customHeight="1" x14ac:dyDescent="0.25">
      <c r="A196" s="288" t="s">
        <v>185</v>
      </c>
      <c r="B196" s="81" t="s">
        <v>10</v>
      </c>
      <c r="C196" s="40" t="s">
        <v>30</v>
      </c>
      <c r="D196" s="17">
        <f t="shared" si="79"/>
        <v>23.1</v>
      </c>
      <c r="E196" s="17">
        <v>23.1</v>
      </c>
      <c r="F196" s="17">
        <v>13.9</v>
      </c>
      <c r="G196" s="17"/>
      <c r="H196" s="10">
        <f t="shared" si="80"/>
        <v>0</v>
      </c>
      <c r="I196" s="11"/>
      <c r="J196" s="11"/>
      <c r="K196" s="217"/>
      <c r="L196" s="12">
        <f t="shared" si="81"/>
        <v>23.1</v>
      </c>
      <c r="M196" s="12">
        <f t="shared" si="82"/>
        <v>23.1</v>
      </c>
      <c r="N196" s="12">
        <f t="shared" si="83"/>
        <v>13.9</v>
      </c>
      <c r="O196" s="12">
        <f t="shared" si="84"/>
        <v>0</v>
      </c>
    </row>
    <row r="197" spans="1:17" ht="15" customHeight="1" x14ac:dyDescent="0.25">
      <c r="A197" s="33" t="s">
        <v>186</v>
      </c>
      <c r="B197" s="30" t="s">
        <v>11</v>
      </c>
      <c r="C197" s="40" t="s">
        <v>30</v>
      </c>
      <c r="D197" s="17">
        <f t="shared" si="79"/>
        <v>66.2</v>
      </c>
      <c r="E197" s="17">
        <v>66.2</v>
      </c>
      <c r="F197" s="17">
        <v>41.4</v>
      </c>
      <c r="G197" s="17"/>
      <c r="H197" s="10">
        <f t="shared" si="80"/>
        <v>0</v>
      </c>
      <c r="I197" s="11"/>
      <c r="J197" s="11"/>
      <c r="K197" s="217"/>
      <c r="L197" s="12">
        <f t="shared" si="81"/>
        <v>66.2</v>
      </c>
      <c r="M197" s="12">
        <f t="shared" si="82"/>
        <v>66.2</v>
      </c>
      <c r="N197" s="12">
        <f t="shared" si="83"/>
        <v>41.4</v>
      </c>
      <c r="O197" s="12">
        <f t="shared" si="84"/>
        <v>0</v>
      </c>
    </row>
    <row r="198" spans="1:17" ht="15" customHeight="1" x14ac:dyDescent="0.25">
      <c r="A198" s="14" t="s">
        <v>187</v>
      </c>
      <c r="B198" s="30" t="s">
        <v>15</v>
      </c>
      <c r="C198" s="40" t="s">
        <v>30</v>
      </c>
      <c r="D198" s="17">
        <f t="shared" si="79"/>
        <v>25.2</v>
      </c>
      <c r="E198" s="17">
        <v>25.2</v>
      </c>
      <c r="F198" s="17">
        <v>15.3</v>
      </c>
      <c r="G198" s="17"/>
      <c r="H198" s="10">
        <f t="shared" si="80"/>
        <v>0</v>
      </c>
      <c r="I198" s="11"/>
      <c r="J198" s="11"/>
      <c r="K198" s="217"/>
      <c r="L198" s="12">
        <f t="shared" si="81"/>
        <v>25.2</v>
      </c>
      <c r="M198" s="12">
        <f t="shared" si="82"/>
        <v>25.2</v>
      </c>
      <c r="N198" s="12">
        <f t="shared" si="83"/>
        <v>15.3</v>
      </c>
      <c r="O198" s="12">
        <f t="shared" si="84"/>
        <v>0</v>
      </c>
    </row>
    <row r="199" spans="1:17" ht="15" customHeight="1" x14ac:dyDescent="0.25">
      <c r="A199" s="267" t="s">
        <v>188</v>
      </c>
      <c r="B199" s="30" t="s">
        <v>27</v>
      </c>
      <c r="C199" s="40" t="s">
        <v>30</v>
      </c>
      <c r="D199" s="17">
        <f t="shared" si="79"/>
        <v>204.2</v>
      </c>
      <c r="E199" s="17">
        <v>204.2</v>
      </c>
      <c r="F199" s="17">
        <v>134.19999999999999</v>
      </c>
      <c r="G199" s="17"/>
      <c r="H199" s="10">
        <f t="shared" si="80"/>
        <v>0</v>
      </c>
      <c r="I199" s="11"/>
      <c r="J199" s="11"/>
      <c r="K199" s="217"/>
      <c r="L199" s="12">
        <f t="shared" si="81"/>
        <v>204.2</v>
      </c>
      <c r="M199" s="12">
        <f t="shared" si="82"/>
        <v>204.2</v>
      </c>
      <c r="N199" s="12">
        <f t="shared" si="83"/>
        <v>134.19999999999999</v>
      </c>
      <c r="O199" s="12">
        <f t="shared" si="84"/>
        <v>0</v>
      </c>
    </row>
    <row r="200" spans="1:17" ht="15" customHeight="1" x14ac:dyDescent="0.25">
      <c r="A200" s="39" t="s">
        <v>189</v>
      </c>
      <c r="B200" s="30" t="s">
        <v>57</v>
      </c>
      <c r="C200" s="40" t="s">
        <v>30</v>
      </c>
      <c r="D200" s="17">
        <f t="shared" si="79"/>
        <v>56.5</v>
      </c>
      <c r="E200" s="17">
        <v>56.5</v>
      </c>
      <c r="F200" s="17">
        <v>40.4</v>
      </c>
      <c r="G200" s="17"/>
      <c r="H200" s="10">
        <f t="shared" si="80"/>
        <v>0</v>
      </c>
      <c r="I200" s="11"/>
      <c r="J200" s="11"/>
      <c r="K200" s="217"/>
      <c r="L200" s="12">
        <f t="shared" si="81"/>
        <v>56.5</v>
      </c>
      <c r="M200" s="12">
        <f t="shared" si="82"/>
        <v>56.5</v>
      </c>
      <c r="N200" s="12">
        <f t="shared" si="83"/>
        <v>40.4</v>
      </c>
      <c r="O200" s="12">
        <f t="shared" si="84"/>
        <v>0</v>
      </c>
    </row>
    <row r="201" spans="1:17" ht="15" customHeight="1" x14ac:dyDescent="0.25">
      <c r="A201" s="41" t="s">
        <v>190</v>
      </c>
      <c r="B201" s="30" t="s">
        <v>58</v>
      </c>
      <c r="C201" s="40" t="s">
        <v>30</v>
      </c>
      <c r="D201" s="17">
        <f t="shared" si="79"/>
        <v>45.3</v>
      </c>
      <c r="E201" s="17">
        <v>45.3</v>
      </c>
      <c r="F201" s="17">
        <v>29.3</v>
      </c>
      <c r="G201" s="17"/>
      <c r="H201" s="10">
        <f t="shared" si="80"/>
        <v>0</v>
      </c>
      <c r="I201" s="11"/>
      <c r="J201" s="11"/>
      <c r="K201" s="217"/>
      <c r="L201" s="12">
        <f t="shared" si="81"/>
        <v>45.3</v>
      </c>
      <c r="M201" s="12">
        <f t="shared" si="82"/>
        <v>45.3</v>
      </c>
      <c r="N201" s="12">
        <f t="shared" si="83"/>
        <v>29.3</v>
      </c>
      <c r="O201" s="12">
        <f t="shared" si="84"/>
        <v>0</v>
      </c>
    </row>
    <row r="202" spans="1:17" ht="15" customHeight="1" x14ac:dyDescent="0.25">
      <c r="A202" s="33" t="s">
        <v>191</v>
      </c>
      <c r="B202" s="30" t="s">
        <v>423</v>
      </c>
      <c r="C202" s="40" t="s">
        <v>30</v>
      </c>
      <c r="D202" s="17">
        <f t="shared" si="79"/>
        <v>30</v>
      </c>
      <c r="E202" s="17">
        <v>30</v>
      </c>
      <c r="F202" s="17">
        <v>21.7</v>
      </c>
      <c r="G202" s="17"/>
      <c r="H202" s="10">
        <f t="shared" si="80"/>
        <v>0</v>
      </c>
      <c r="I202" s="11"/>
      <c r="J202" s="11"/>
      <c r="K202" s="217"/>
      <c r="L202" s="12">
        <f t="shared" si="81"/>
        <v>30</v>
      </c>
      <c r="M202" s="12">
        <f t="shared" si="82"/>
        <v>30</v>
      </c>
      <c r="N202" s="12">
        <f t="shared" si="83"/>
        <v>21.7</v>
      </c>
      <c r="O202" s="12">
        <f t="shared" si="84"/>
        <v>0</v>
      </c>
    </row>
    <row r="203" spans="1:17" ht="15" customHeight="1" x14ac:dyDescent="0.25">
      <c r="A203" s="33" t="s">
        <v>192</v>
      </c>
      <c r="B203" s="30" t="s">
        <v>425</v>
      </c>
      <c r="C203" s="40" t="s">
        <v>30</v>
      </c>
      <c r="D203" s="17">
        <f t="shared" si="79"/>
        <v>67.3</v>
      </c>
      <c r="E203" s="17">
        <v>67.3</v>
      </c>
      <c r="F203" s="17">
        <v>45.5</v>
      </c>
      <c r="G203" s="17"/>
      <c r="H203" s="10">
        <f t="shared" si="80"/>
        <v>0</v>
      </c>
      <c r="I203" s="11"/>
      <c r="J203" s="11"/>
      <c r="K203" s="217"/>
      <c r="L203" s="12">
        <f t="shared" si="81"/>
        <v>67.3</v>
      </c>
      <c r="M203" s="12">
        <f t="shared" si="82"/>
        <v>67.3</v>
      </c>
      <c r="N203" s="12">
        <f t="shared" si="83"/>
        <v>45.5</v>
      </c>
      <c r="O203" s="12">
        <f t="shared" si="84"/>
        <v>0</v>
      </c>
    </row>
    <row r="204" spans="1:17" x14ac:dyDescent="0.25">
      <c r="A204" s="33" t="s">
        <v>193</v>
      </c>
      <c r="B204" s="30" t="s">
        <v>68</v>
      </c>
      <c r="C204" s="40" t="s">
        <v>30</v>
      </c>
      <c r="D204" s="17">
        <f t="shared" si="79"/>
        <v>34.6</v>
      </c>
      <c r="E204" s="17">
        <v>34.6</v>
      </c>
      <c r="F204" s="17">
        <v>24.5</v>
      </c>
      <c r="G204" s="17"/>
      <c r="H204" s="10">
        <f t="shared" si="80"/>
        <v>0</v>
      </c>
      <c r="I204" s="11"/>
      <c r="J204" s="11"/>
      <c r="K204" s="217"/>
      <c r="L204" s="12">
        <f t="shared" si="81"/>
        <v>34.6</v>
      </c>
      <c r="M204" s="12">
        <f t="shared" si="82"/>
        <v>34.6</v>
      </c>
      <c r="N204" s="12">
        <f t="shared" si="83"/>
        <v>24.5</v>
      </c>
      <c r="O204" s="12">
        <f t="shared" si="84"/>
        <v>0</v>
      </c>
      <c r="P204" s="38"/>
      <c r="Q204" s="38"/>
    </row>
    <row r="205" spans="1:17" x14ac:dyDescent="0.25">
      <c r="A205" s="33" t="s">
        <v>194</v>
      </c>
      <c r="B205" s="30" t="s">
        <v>155</v>
      </c>
      <c r="C205" s="40" t="s">
        <v>30</v>
      </c>
      <c r="D205" s="17">
        <f t="shared" si="79"/>
        <v>28.1</v>
      </c>
      <c r="E205" s="17">
        <v>28.1</v>
      </c>
      <c r="F205" s="17">
        <v>18.5</v>
      </c>
      <c r="G205" s="17"/>
      <c r="H205" s="10">
        <f t="shared" si="80"/>
        <v>0</v>
      </c>
      <c r="I205" s="11"/>
      <c r="J205" s="11"/>
      <c r="K205" s="217"/>
      <c r="L205" s="12">
        <f t="shared" si="81"/>
        <v>28.1</v>
      </c>
      <c r="M205" s="12">
        <f t="shared" si="82"/>
        <v>28.1</v>
      </c>
      <c r="N205" s="12">
        <f t="shared" si="83"/>
        <v>18.5</v>
      </c>
      <c r="O205" s="12">
        <f t="shared" si="84"/>
        <v>0</v>
      </c>
    </row>
    <row r="206" spans="1:17" x14ac:dyDescent="0.25">
      <c r="A206" s="33" t="s">
        <v>142</v>
      </c>
      <c r="B206" s="30" t="s">
        <v>28</v>
      </c>
      <c r="C206" s="40" t="s">
        <v>30</v>
      </c>
      <c r="D206" s="17">
        <f t="shared" si="79"/>
        <v>429.3</v>
      </c>
      <c r="E206" s="17">
        <v>419.1</v>
      </c>
      <c r="F206" s="17">
        <v>276.2</v>
      </c>
      <c r="G206" s="17">
        <v>10.199999999999999</v>
      </c>
      <c r="H206" s="10">
        <f t="shared" si="80"/>
        <v>0</v>
      </c>
      <c r="I206" s="11"/>
      <c r="J206" s="11"/>
      <c r="K206" s="217"/>
      <c r="L206" s="12">
        <f t="shared" si="81"/>
        <v>429.3</v>
      </c>
      <c r="M206" s="12">
        <f t="shared" si="82"/>
        <v>419.1</v>
      </c>
      <c r="N206" s="12">
        <f t="shared" si="83"/>
        <v>276.2</v>
      </c>
      <c r="O206" s="12">
        <f t="shared" si="84"/>
        <v>10.199999999999999</v>
      </c>
      <c r="P206" s="38"/>
      <c r="Q206" s="38"/>
    </row>
    <row r="207" spans="1:17" ht="15" customHeight="1" x14ac:dyDescent="0.25">
      <c r="A207" s="33" t="s">
        <v>143</v>
      </c>
      <c r="B207" s="13" t="s">
        <v>29</v>
      </c>
      <c r="C207" s="40" t="s">
        <v>30</v>
      </c>
      <c r="D207" s="17">
        <f t="shared" si="79"/>
        <v>118.7</v>
      </c>
      <c r="E207" s="17">
        <v>118.7</v>
      </c>
      <c r="F207" s="17">
        <v>81.7</v>
      </c>
      <c r="G207" s="17"/>
      <c r="H207" s="10">
        <f t="shared" si="80"/>
        <v>0</v>
      </c>
      <c r="I207" s="11"/>
      <c r="J207" s="11"/>
      <c r="K207" s="217"/>
      <c r="L207" s="12">
        <f t="shared" si="81"/>
        <v>118.7</v>
      </c>
      <c r="M207" s="12">
        <f t="shared" si="82"/>
        <v>118.7</v>
      </c>
      <c r="N207" s="12">
        <f t="shared" si="83"/>
        <v>81.7</v>
      </c>
      <c r="O207" s="12">
        <f t="shared" si="84"/>
        <v>0</v>
      </c>
      <c r="P207" s="38"/>
      <c r="Q207" s="38"/>
    </row>
    <row r="208" spans="1:17" x14ac:dyDescent="0.25">
      <c r="A208" s="33" t="s">
        <v>144</v>
      </c>
      <c r="B208" s="42" t="s">
        <v>65</v>
      </c>
      <c r="C208" s="40" t="s">
        <v>30</v>
      </c>
      <c r="D208" s="17">
        <f t="shared" si="79"/>
        <v>356.6</v>
      </c>
      <c r="E208" s="17">
        <v>356.6</v>
      </c>
      <c r="F208" s="17">
        <v>239.4</v>
      </c>
      <c r="G208" s="17"/>
      <c r="H208" s="10">
        <f t="shared" si="80"/>
        <v>-5.8</v>
      </c>
      <c r="I208" s="11">
        <v>-5.8</v>
      </c>
      <c r="J208" s="11">
        <v>-4.4000000000000004</v>
      </c>
      <c r="K208" s="217"/>
      <c r="L208" s="12">
        <f t="shared" si="81"/>
        <v>350.8</v>
      </c>
      <c r="M208" s="12">
        <f t="shared" si="82"/>
        <v>350.8</v>
      </c>
      <c r="N208" s="12">
        <f t="shared" si="83"/>
        <v>235</v>
      </c>
      <c r="O208" s="12">
        <f t="shared" si="84"/>
        <v>0</v>
      </c>
    </row>
    <row r="209" spans="1:17" ht="15.95" customHeight="1" x14ac:dyDescent="0.25">
      <c r="A209" s="55" t="s">
        <v>145</v>
      </c>
      <c r="B209" s="45" t="s">
        <v>180</v>
      </c>
      <c r="C209" s="79"/>
      <c r="D209" s="293">
        <f>D194+D195+D196+D197+D198+D199+D200+D201+D202+D203+D204+D205+D206+D207+D208</f>
        <v>2185.1999999999998</v>
      </c>
      <c r="E209" s="24">
        <f>E194+E195+E196+E197+E198+E199+E200+E201+E202+E203+E204+E205+E206+E207+E208</f>
        <v>2044.4</v>
      </c>
      <c r="F209" s="24">
        <f t="shared" ref="F209:G209" si="85">F194+F195+F196+F197+F198+F199+F200+F201+F202+F203+F204+F205+F206+F207+F208</f>
        <v>997.1</v>
      </c>
      <c r="G209" s="24">
        <f t="shared" si="85"/>
        <v>140.79999999999998</v>
      </c>
      <c r="H209" s="10">
        <f>H194+H195+H196+H197+H198+H199+H200+H201+H202+H203+H204+H205+H206+H207+H208</f>
        <v>41</v>
      </c>
      <c r="I209" s="11">
        <f>I194+I195+I196+I197+I198+I199+I200+I201+I202+I203+I204+I205+I206+I207+I208</f>
        <v>32.700000000000003</v>
      </c>
      <c r="J209" s="11">
        <f t="shared" ref="J209:K209" si="86">J194+J195+J196+J197+J198+J199+J200+J201+J202+J203+J204+J205+J206+J207+J208</f>
        <v>-4.4000000000000004</v>
      </c>
      <c r="K209" s="11">
        <f t="shared" si="86"/>
        <v>8.3000000000000007</v>
      </c>
      <c r="L209" s="45">
        <f>L194+L195+L196+L197+L198+L199+L200+L201+L202+L203+L204+L205+L206+L207+L208</f>
        <v>2226.1999999999998</v>
      </c>
      <c r="M209" s="45">
        <f>M194+M195+M196+M197+M198+M199+M200+M201+M202+M203+M204+M205+M206+M207+M208</f>
        <v>2077.1</v>
      </c>
      <c r="N209" s="45">
        <f t="shared" ref="N209:O209" si="87">N194+N195+N196+N197+N198+N199+N200+N201+N202+N203+N204+N205+N206+N207+N208</f>
        <v>992.7</v>
      </c>
      <c r="O209" s="45">
        <f t="shared" si="87"/>
        <v>149.1</v>
      </c>
    </row>
    <row r="210" spans="1:17" ht="15.95" customHeight="1" x14ac:dyDescent="0.25">
      <c r="A210" s="33" t="s">
        <v>146</v>
      </c>
      <c r="B210" s="481" t="s">
        <v>69</v>
      </c>
      <c r="C210" s="527"/>
      <c r="D210" s="482"/>
      <c r="E210" s="482"/>
      <c r="F210" s="482"/>
      <c r="G210" s="482"/>
      <c r="H210" s="482"/>
      <c r="I210" s="482"/>
      <c r="J210" s="482"/>
      <c r="K210" s="482"/>
      <c r="L210" s="482"/>
      <c r="M210" s="482"/>
      <c r="N210" s="482"/>
      <c r="O210" s="483"/>
    </row>
    <row r="211" spans="1:17" ht="15" customHeight="1" x14ac:dyDescent="0.25">
      <c r="A211" s="33" t="s">
        <v>147</v>
      </c>
      <c r="B211" s="7" t="s">
        <v>20</v>
      </c>
      <c r="C211" s="186" t="s">
        <v>24</v>
      </c>
      <c r="D211" s="273">
        <f>D212+D213</f>
        <v>2728.6000000000004</v>
      </c>
      <c r="E211" s="17">
        <f>E212+E213</f>
        <v>2594.1999999999998</v>
      </c>
      <c r="F211" s="17">
        <f>F212+F213</f>
        <v>0</v>
      </c>
      <c r="G211" s="17">
        <f t="shared" ref="G211:O211" si="88">G212+G213</f>
        <v>134.4</v>
      </c>
      <c r="H211" s="10">
        <f>I211+K211</f>
        <v>-29.9</v>
      </c>
      <c r="I211" s="11">
        <f>I212+I213</f>
        <v>-29.9</v>
      </c>
      <c r="J211" s="11">
        <f>J212+J213</f>
        <v>0</v>
      </c>
      <c r="K211" s="11">
        <f>K212+K213</f>
        <v>0</v>
      </c>
      <c r="L211" s="12">
        <f t="shared" si="88"/>
        <v>2698.7</v>
      </c>
      <c r="M211" s="12">
        <f t="shared" si="88"/>
        <v>2564.3000000000002</v>
      </c>
      <c r="N211" s="12">
        <f t="shared" si="88"/>
        <v>0</v>
      </c>
      <c r="O211" s="12">
        <f t="shared" si="88"/>
        <v>134.4</v>
      </c>
    </row>
    <row r="212" spans="1:17" ht="15.95" hidden="1" customHeight="1" x14ac:dyDescent="0.25">
      <c r="A212" s="41"/>
      <c r="B212" s="294" t="s">
        <v>8</v>
      </c>
      <c r="C212" s="276"/>
      <c r="D212" s="273">
        <f t="shared" ref="D212:D217" si="89">E212+G212</f>
        <v>1239.6000000000001</v>
      </c>
      <c r="E212" s="17">
        <v>1105.2</v>
      </c>
      <c r="F212" s="17"/>
      <c r="G212" s="17">
        <v>134.4</v>
      </c>
      <c r="H212" s="10">
        <f t="shared" ref="H212:H217" si="90">I212+K212</f>
        <v>-29.9</v>
      </c>
      <c r="I212" s="11">
        <v>-29.9</v>
      </c>
      <c r="J212" s="11"/>
      <c r="K212" s="217"/>
      <c r="L212" s="278">
        <f t="shared" ref="L212:L217" si="91">M212+O212</f>
        <v>1209.7</v>
      </c>
      <c r="M212" s="278">
        <f t="shared" ref="M212:M217" si="92">E212+I212</f>
        <v>1075.3</v>
      </c>
      <c r="N212" s="278">
        <f t="shared" ref="N212:N217" si="93">F212+J212</f>
        <v>0</v>
      </c>
      <c r="O212" s="278">
        <f t="shared" ref="O212:O217" si="94">G212+K212</f>
        <v>134.4</v>
      </c>
    </row>
    <row r="213" spans="1:17" ht="15" customHeight="1" x14ac:dyDescent="0.25">
      <c r="A213" s="267"/>
      <c r="B213" s="295" t="s">
        <v>160</v>
      </c>
      <c r="C213" s="187"/>
      <c r="D213" s="273">
        <f t="shared" si="89"/>
        <v>1489</v>
      </c>
      <c r="E213" s="17">
        <v>1489</v>
      </c>
      <c r="F213" s="17"/>
      <c r="G213" s="17"/>
      <c r="H213" s="10">
        <f t="shared" si="90"/>
        <v>0</v>
      </c>
      <c r="I213" s="11"/>
      <c r="J213" s="11"/>
      <c r="K213" s="217"/>
      <c r="L213" s="13">
        <f t="shared" si="91"/>
        <v>1489</v>
      </c>
      <c r="M213" s="13">
        <f t="shared" si="92"/>
        <v>1489</v>
      </c>
      <c r="N213" s="13">
        <f t="shared" si="93"/>
        <v>0</v>
      </c>
      <c r="O213" s="13">
        <f t="shared" si="94"/>
        <v>0</v>
      </c>
    </row>
    <row r="214" spans="1:17" ht="15" customHeight="1" x14ac:dyDescent="0.25">
      <c r="A214" s="14" t="s">
        <v>148</v>
      </c>
      <c r="B214" s="81" t="s">
        <v>52</v>
      </c>
      <c r="C214" s="82" t="s">
        <v>24</v>
      </c>
      <c r="D214" s="17">
        <f t="shared" si="89"/>
        <v>242.2</v>
      </c>
      <c r="E214" s="17">
        <v>242.2</v>
      </c>
      <c r="F214" s="17">
        <v>154</v>
      </c>
      <c r="G214" s="17"/>
      <c r="H214" s="10">
        <f t="shared" si="90"/>
        <v>0</v>
      </c>
      <c r="I214" s="11"/>
      <c r="J214" s="11"/>
      <c r="K214" s="217"/>
      <c r="L214" s="13">
        <f t="shared" si="91"/>
        <v>242.2</v>
      </c>
      <c r="M214" s="13">
        <f t="shared" si="92"/>
        <v>242.2</v>
      </c>
      <c r="N214" s="13">
        <f t="shared" si="93"/>
        <v>154</v>
      </c>
      <c r="O214" s="13">
        <f t="shared" si="94"/>
        <v>0</v>
      </c>
    </row>
    <row r="215" spans="1:17" ht="15" customHeight="1" x14ac:dyDescent="0.25">
      <c r="A215" s="20" t="s">
        <v>149</v>
      </c>
      <c r="B215" s="30" t="s">
        <v>53</v>
      </c>
      <c r="C215" s="31" t="s">
        <v>24</v>
      </c>
      <c r="D215" s="17">
        <f t="shared" si="89"/>
        <v>477.5</v>
      </c>
      <c r="E215" s="17">
        <v>477.5</v>
      </c>
      <c r="F215" s="17">
        <v>348.2</v>
      </c>
      <c r="G215" s="17"/>
      <c r="H215" s="10">
        <f t="shared" si="90"/>
        <v>0</v>
      </c>
      <c r="I215" s="11"/>
      <c r="J215" s="11"/>
      <c r="K215" s="217"/>
      <c r="L215" s="13">
        <f t="shared" si="91"/>
        <v>477.5</v>
      </c>
      <c r="M215" s="13">
        <f t="shared" si="92"/>
        <v>477.5</v>
      </c>
      <c r="N215" s="13">
        <f t="shared" si="93"/>
        <v>348.2</v>
      </c>
      <c r="O215" s="13">
        <f t="shared" si="94"/>
        <v>0</v>
      </c>
    </row>
    <row r="216" spans="1:17" ht="15" customHeight="1" x14ac:dyDescent="0.25">
      <c r="A216" s="39" t="s">
        <v>150</v>
      </c>
      <c r="B216" s="30" t="s">
        <v>168</v>
      </c>
      <c r="C216" s="31" t="s">
        <v>24</v>
      </c>
      <c r="D216" s="17">
        <f t="shared" si="89"/>
        <v>77.3</v>
      </c>
      <c r="E216" s="17">
        <v>77.3</v>
      </c>
      <c r="F216" s="17">
        <v>59</v>
      </c>
      <c r="G216" s="17"/>
      <c r="H216" s="10">
        <f t="shared" si="90"/>
        <v>0</v>
      </c>
      <c r="I216" s="11"/>
      <c r="J216" s="11"/>
      <c r="K216" s="217"/>
      <c r="L216" s="13">
        <f t="shared" si="91"/>
        <v>77.3</v>
      </c>
      <c r="M216" s="13">
        <f t="shared" si="92"/>
        <v>77.3</v>
      </c>
      <c r="N216" s="13">
        <f t="shared" si="93"/>
        <v>59</v>
      </c>
      <c r="O216" s="13">
        <f t="shared" si="94"/>
        <v>0</v>
      </c>
    </row>
    <row r="217" spans="1:17" s="38" customFormat="1" ht="15" customHeight="1" x14ac:dyDescent="0.25">
      <c r="A217" s="20" t="s">
        <v>151</v>
      </c>
      <c r="B217" s="13" t="s">
        <v>70</v>
      </c>
      <c r="C217" s="31" t="s">
        <v>24</v>
      </c>
      <c r="D217" s="17">
        <f t="shared" si="89"/>
        <v>484.2</v>
      </c>
      <c r="E217" s="17">
        <v>484.2</v>
      </c>
      <c r="F217" s="17">
        <v>272.2</v>
      </c>
      <c r="G217" s="17"/>
      <c r="H217" s="10">
        <f t="shared" si="90"/>
        <v>0</v>
      </c>
      <c r="I217" s="11"/>
      <c r="J217" s="11"/>
      <c r="K217" s="217"/>
      <c r="L217" s="13">
        <f t="shared" si="91"/>
        <v>484.2</v>
      </c>
      <c r="M217" s="13">
        <f t="shared" si="92"/>
        <v>484.2</v>
      </c>
      <c r="N217" s="13">
        <f t="shared" si="93"/>
        <v>272.2</v>
      </c>
      <c r="O217" s="13">
        <f t="shared" si="94"/>
        <v>0</v>
      </c>
      <c r="P217" s="2"/>
      <c r="Q217" s="2"/>
    </row>
    <row r="218" spans="1:17" ht="15.95" customHeight="1" x14ac:dyDescent="0.25">
      <c r="A218" s="55" t="s">
        <v>152</v>
      </c>
      <c r="B218" s="270" t="s">
        <v>181</v>
      </c>
      <c r="C218" s="26"/>
      <c r="D218" s="24">
        <f t="shared" ref="D218:O218" si="95">D211+D214+D215+D216+D217</f>
        <v>4009.8</v>
      </c>
      <c r="E218" s="24">
        <f t="shared" si="95"/>
        <v>3875.3999999999996</v>
      </c>
      <c r="F218" s="24">
        <f t="shared" si="95"/>
        <v>833.40000000000009</v>
      </c>
      <c r="G218" s="24">
        <f t="shared" si="95"/>
        <v>134.4</v>
      </c>
      <c r="H218" s="10">
        <f t="shared" si="95"/>
        <v>-29.9</v>
      </c>
      <c r="I218" s="11">
        <f t="shared" si="95"/>
        <v>-29.9</v>
      </c>
      <c r="J218" s="11">
        <f t="shared" si="95"/>
        <v>0</v>
      </c>
      <c r="K218" s="217">
        <f t="shared" si="95"/>
        <v>0</v>
      </c>
      <c r="L218" s="22">
        <f t="shared" si="95"/>
        <v>3979.8999999999996</v>
      </c>
      <c r="M218" s="22">
        <f t="shared" si="95"/>
        <v>3845.5</v>
      </c>
      <c r="N218" s="22">
        <f t="shared" si="95"/>
        <v>833.40000000000009</v>
      </c>
      <c r="O218" s="22">
        <f t="shared" si="95"/>
        <v>134.4</v>
      </c>
    </row>
    <row r="219" spans="1:17" s="38" customFormat="1" ht="15.95" customHeight="1" x14ac:dyDescent="0.25">
      <c r="A219" s="221"/>
      <c r="B219" s="296" t="s">
        <v>160</v>
      </c>
      <c r="C219" s="26"/>
      <c r="D219" s="97">
        <f>D213</f>
        <v>1489</v>
      </c>
      <c r="E219" s="97">
        <f>E213</f>
        <v>1489</v>
      </c>
      <c r="F219" s="97">
        <f>F213</f>
        <v>0</v>
      </c>
      <c r="G219" s="97">
        <f>G213</f>
        <v>0</v>
      </c>
      <c r="H219" s="206">
        <f t="shared" ref="H219:O219" si="96">H213</f>
        <v>0</v>
      </c>
      <c r="I219" s="101">
        <f t="shared" si="96"/>
        <v>0</v>
      </c>
      <c r="J219" s="101">
        <f t="shared" si="96"/>
        <v>0</v>
      </c>
      <c r="K219" s="297">
        <f t="shared" si="96"/>
        <v>0</v>
      </c>
      <c r="L219" s="102">
        <f t="shared" si="96"/>
        <v>1489</v>
      </c>
      <c r="M219" s="102">
        <f t="shared" si="96"/>
        <v>1489</v>
      </c>
      <c r="N219" s="102">
        <f t="shared" si="96"/>
        <v>0</v>
      </c>
      <c r="O219" s="211">
        <f t="shared" si="96"/>
        <v>0</v>
      </c>
      <c r="P219" s="2"/>
      <c r="Q219" s="2"/>
    </row>
    <row r="220" spans="1:17" ht="15.95" customHeight="1" x14ac:dyDescent="0.25">
      <c r="A220" s="100" t="s">
        <v>195</v>
      </c>
      <c r="B220" s="193" t="s">
        <v>173</v>
      </c>
      <c r="C220" s="47"/>
      <c r="D220" s="24">
        <f>E220+G220</f>
        <v>19699.399999999998</v>
      </c>
      <c r="E220" s="24">
        <f>E87+E141+E146+E187+E192+E209+E218</f>
        <v>18193.099999999999</v>
      </c>
      <c r="F220" s="24">
        <f>F87+F141+F146+F187+F192+F209+F218</f>
        <v>7051.5</v>
      </c>
      <c r="G220" s="24">
        <f>G87+G141+G146+G187+G192+G209+G218</f>
        <v>1506.3000000000002</v>
      </c>
      <c r="H220" s="25">
        <f>I220+K220</f>
        <v>339.30000000000007</v>
      </c>
      <c r="I220" s="25">
        <f>I87+I141+I146+I187+I192+I209+I218</f>
        <v>354.60000000000008</v>
      </c>
      <c r="J220" s="25">
        <f>J87+J141+J146+J187+J192+J209+J218</f>
        <v>3.3</v>
      </c>
      <c r="K220" s="282">
        <f>K87+K141+K146+K187+K192+K209+K218</f>
        <v>-15.3</v>
      </c>
      <c r="L220" s="50">
        <f>M220+O220</f>
        <v>20038.699999999997</v>
      </c>
      <c r="M220" s="50">
        <f>M87+M141+M146+M187+M192+M209+M218</f>
        <v>18547.699999999997</v>
      </c>
      <c r="N220" s="50">
        <f>N87+N141+N146+N187+N192+N209+N218</f>
        <v>7054.8000000000011</v>
      </c>
      <c r="O220" s="50">
        <f>O87+O141+O146+O187+O192+O209+O218</f>
        <v>1491.0000000000002</v>
      </c>
    </row>
    <row r="221" spans="1:17" ht="15.95" customHeight="1" x14ac:dyDescent="0.25">
      <c r="A221" s="298"/>
      <c r="B221" s="249" t="s">
        <v>206</v>
      </c>
      <c r="C221" s="47"/>
      <c r="D221" s="24"/>
      <c r="E221" s="24"/>
      <c r="F221" s="24"/>
      <c r="G221" s="24"/>
      <c r="H221" s="10"/>
      <c r="I221" s="11"/>
      <c r="J221" s="11"/>
      <c r="K221" s="217"/>
      <c r="L221" s="50"/>
      <c r="M221" s="50"/>
      <c r="N221" s="50"/>
      <c r="O221" s="50"/>
    </row>
    <row r="222" spans="1:17" s="38" customFormat="1" ht="15.95" customHeight="1" x14ac:dyDescent="0.25">
      <c r="A222" s="100"/>
      <c r="B222" s="299" t="s">
        <v>370</v>
      </c>
      <c r="C222" s="26"/>
      <c r="D222" s="97">
        <f>E222+G222</f>
        <v>1489</v>
      </c>
      <c r="E222" s="97">
        <f>E213</f>
        <v>1489</v>
      </c>
      <c r="F222" s="97">
        <f t="shared" ref="F222:G222" si="97">F213</f>
        <v>0</v>
      </c>
      <c r="G222" s="97">
        <f t="shared" si="97"/>
        <v>0</v>
      </c>
      <c r="H222" s="206">
        <f>I222+K222</f>
        <v>0</v>
      </c>
      <c r="I222" s="101">
        <f>I213</f>
        <v>0</v>
      </c>
      <c r="J222" s="101">
        <f t="shared" ref="J222:K222" si="98">J213</f>
        <v>0</v>
      </c>
      <c r="K222" s="101">
        <f t="shared" si="98"/>
        <v>0</v>
      </c>
      <c r="L222" s="102">
        <f>M222+O222</f>
        <v>1489</v>
      </c>
      <c r="M222" s="102">
        <f>M213</f>
        <v>1489</v>
      </c>
      <c r="N222" s="102">
        <f t="shared" ref="N222:O222" si="99">N213</f>
        <v>0</v>
      </c>
      <c r="O222" s="102">
        <f t="shared" si="99"/>
        <v>0</v>
      </c>
      <c r="P222" s="2"/>
      <c r="Q222" s="2"/>
    </row>
    <row r="223" spans="1:17" s="38" customFormat="1" ht="27.95" customHeight="1" x14ac:dyDescent="0.25">
      <c r="A223" s="221"/>
      <c r="B223" s="210" t="s">
        <v>60</v>
      </c>
      <c r="C223" s="26"/>
      <c r="D223" s="97">
        <f>E223+G223</f>
        <v>1013.7</v>
      </c>
      <c r="E223" s="97">
        <f>E94</f>
        <v>1013.7</v>
      </c>
      <c r="F223" s="97">
        <f>F94</f>
        <v>0</v>
      </c>
      <c r="G223" s="97">
        <f>G94</f>
        <v>0</v>
      </c>
      <c r="H223" s="206">
        <f>I223+K223</f>
        <v>0</v>
      </c>
      <c r="I223" s="101">
        <f>I94</f>
        <v>0</v>
      </c>
      <c r="J223" s="101">
        <f>J94</f>
        <v>0</v>
      </c>
      <c r="K223" s="297">
        <f>K94</f>
        <v>0</v>
      </c>
      <c r="L223" s="102">
        <f>M223+O223</f>
        <v>1013.7</v>
      </c>
      <c r="M223" s="102">
        <f>M94</f>
        <v>1013.7</v>
      </c>
      <c r="N223" s="102">
        <f>N94</f>
        <v>0</v>
      </c>
      <c r="O223" s="102">
        <f>O94</f>
        <v>0</v>
      </c>
      <c r="P223" s="2"/>
      <c r="Q223" s="2"/>
    </row>
    <row r="224" spans="1:17" x14ac:dyDescent="0.25">
      <c r="A224" s="7"/>
      <c r="B224" s="51"/>
      <c r="C224" s="52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 t="s">
        <v>174</v>
      </c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</sheetData>
  <mergeCells count="37">
    <mergeCell ref="B1:O1"/>
    <mergeCell ref="B2:O2"/>
    <mergeCell ref="B3:O3"/>
    <mergeCell ref="B4:O4"/>
    <mergeCell ref="A16:O1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210:O210"/>
    <mergeCell ref="B147:O147"/>
    <mergeCell ref="B188:O188"/>
    <mergeCell ref="D18:D20"/>
    <mergeCell ref="L18:L20"/>
    <mergeCell ref="B88:O88"/>
    <mergeCell ref="B21:O21"/>
    <mergeCell ref="O19:O20"/>
    <mergeCell ref="M18:O18"/>
    <mergeCell ref="H18:H20"/>
    <mergeCell ref="G19:G20"/>
    <mergeCell ref="B193:O193"/>
    <mergeCell ref="B18:B20"/>
    <mergeCell ref="A18:A20"/>
    <mergeCell ref="C18:C20"/>
    <mergeCell ref="B143:O143"/>
    <mergeCell ref="E19:F19"/>
    <mergeCell ref="M19:N19"/>
    <mergeCell ref="I19:J19"/>
    <mergeCell ref="K19:K20"/>
    <mergeCell ref="I18:K18"/>
    <mergeCell ref="E18:G18"/>
  </mergeCells>
  <phoneticPr fontId="2" type="noConversion"/>
  <pageMargins left="1.1811023622047245" right="0.39370078740157483" top="0.78740157480314965" bottom="0.78740157480314965" header="0" footer="0"/>
  <pageSetup paperSize="9" scale="48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2"/>
  <sheetViews>
    <sheetView showZeros="0" workbookViewId="0">
      <selection activeCell="X17" sqref="X17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536" t="s">
        <v>350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</row>
    <row r="2" spans="1:15" x14ac:dyDescent="0.25">
      <c r="B2" s="536" t="s">
        <v>437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5" x14ac:dyDescent="0.25">
      <c r="B3" s="536" t="s">
        <v>457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</row>
    <row r="4" spans="1:15" x14ac:dyDescent="0.25">
      <c r="B4" s="536" t="s">
        <v>361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5" s="418" customFormat="1" ht="15" customHeight="1" x14ac:dyDescent="0.25">
      <c r="B5" s="479" t="s">
        <v>459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5" s="418" customFormat="1" x14ac:dyDescent="0.25">
      <c r="B6" s="479" t="s">
        <v>468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5" s="418" customFormat="1" x14ac:dyDescent="0.25">
      <c r="B7" s="479" t="s">
        <v>467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5" s="418" customFormat="1" x14ac:dyDescent="0.25">
      <c r="B8" s="479" t="s">
        <v>478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5" s="418" customFormat="1" x14ac:dyDescent="0.25">
      <c r="B9" s="479" t="s">
        <v>494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5" s="418" customFormat="1" x14ac:dyDescent="0.25">
      <c r="B10" s="479" t="s">
        <v>500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s="418" customFormat="1" x14ac:dyDescent="0.25">
      <c r="B11" s="479" t="s">
        <v>505</v>
      </c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</row>
    <row r="12" spans="1:15" s="418" customFormat="1" x14ac:dyDescent="0.25">
      <c r="B12" s="479" t="s">
        <v>515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s="418" customFormat="1" x14ac:dyDescent="0.25">
      <c r="B13" s="479" t="s">
        <v>525</v>
      </c>
      <c r="C13" s="479"/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</row>
    <row r="14" spans="1:15" s="418" customFormat="1" x14ac:dyDescent="0.25">
      <c r="B14" s="479" t="s">
        <v>538</v>
      </c>
      <c r="C14" s="479"/>
      <c r="D14" s="479"/>
      <c r="E14" s="479"/>
      <c r="F14" s="479"/>
      <c r="G14" s="479"/>
      <c r="H14" s="479"/>
      <c r="I14" s="479"/>
      <c r="J14" s="479"/>
      <c r="K14" s="479"/>
      <c r="L14" s="479"/>
      <c r="M14" s="479"/>
      <c r="N14" s="479"/>
      <c r="O14" s="479"/>
    </row>
    <row r="15" spans="1:15" x14ac:dyDescent="0.25"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</row>
    <row r="16" spans="1:15" ht="31.5" customHeight="1" x14ac:dyDescent="0.25">
      <c r="A16" s="501" t="s">
        <v>440</v>
      </c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</row>
    <row r="17" spans="1:18" ht="17.25" customHeight="1" x14ac:dyDescent="0.25">
      <c r="G17" s="5"/>
      <c r="H17" s="5"/>
      <c r="I17" s="5"/>
      <c r="J17" s="5"/>
      <c r="K17" s="5"/>
      <c r="L17" s="5"/>
      <c r="M17" s="5"/>
      <c r="N17" s="5"/>
      <c r="O17" s="5" t="s">
        <v>448</v>
      </c>
    </row>
    <row r="18" spans="1:18" ht="15" customHeight="1" x14ac:dyDescent="0.25">
      <c r="A18" s="505" t="s">
        <v>5</v>
      </c>
      <c r="B18" s="508" t="s">
        <v>349</v>
      </c>
      <c r="C18" s="508" t="s">
        <v>54</v>
      </c>
      <c r="D18" s="485" t="s">
        <v>358</v>
      </c>
      <c r="E18" s="489" t="s">
        <v>196</v>
      </c>
      <c r="F18" s="489"/>
      <c r="G18" s="490"/>
      <c r="H18" s="511" t="s">
        <v>360</v>
      </c>
      <c r="I18" s="514" t="s">
        <v>196</v>
      </c>
      <c r="J18" s="515"/>
      <c r="K18" s="516"/>
      <c r="L18" s="484" t="s">
        <v>0</v>
      </c>
      <c r="M18" s="493" t="s">
        <v>196</v>
      </c>
      <c r="N18" s="494"/>
      <c r="O18" s="495"/>
    </row>
    <row r="19" spans="1:18" x14ac:dyDescent="0.25">
      <c r="A19" s="506"/>
      <c r="B19" s="509"/>
      <c r="C19" s="509"/>
      <c r="D19" s="486"/>
      <c r="E19" s="490" t="s">
        <v>1</v>
      </c>
      <c r="F19" s="517"/>
      <c r="G19" s="491" t="s">
        <v>2</v>
      </c>
      <c r="H19" s="512"/>
      <c r="I19" s="523" t="s">
        <v>1</v>
      </c>
      <c r="J19" s="523"/>
      <c r="K19" s="504" t="s">
        <v>2</v>
      </c>
      <c r="L19" s="484"/>
      <c r="M19" s="484" t="s">
        <v>1</v>
      </c>
      <c r="N19" s="484"/>
      <c r="O19" s="496" t="s">
        <v>2</v>
      </c>
    </row>
    <row r="20" spans="1:18" ht="30.75" customHeight="1" x14ac:dyDescent="0.25">
      <c r="A20" s="507"/>
      <c r="B20" s="510"/>
      <c r="C20" s="510"/>
      <c r="D20" s="487"/>
      <c r="E20" s="141" t="s">
        <v>3</v>
      </c>
      <c r="F20" s="142" t="s">
        <v>4</v>
      </c>
      <c r="G20" s="491"/>
      <c r="H20" s="513"/>
      <c r="I20" s="144" t="s">
        <v>3</v>
      </c>
      <c r="J20" s="139" t="s">
        <v>4</v>
      </c>
      <c r="K20" s="504"/>
      <c r="L20" s="484"/>
      <c r="M20" s="140" t="s">
        <v>3</v>
      </c>
      <c r="N20" s="138" t="s">
        <v>4</v>
      </c>
      <c r="O20" s="496"/>
    </row>
    <row r="21" spans="1:18" ht="15.95" customHeight="1" x14ac:dyDescent="0.25">
      <c r="A21" s="6" t="s">
        <v>72</v>
      </c>
      <c r="B21" s="492" t="s">
        <v>6</v>
      </c>
      <c r="C21" s="492"/>
      <c r="D21" s="492"/>
      <c r="E21" s="492"/>
      <c r="F21" s="492"/>
      <c r="G21" s="492"/>
      <c r="H21" s="492"/>
      <c r="I21" s="492"/>
      <c r="J21" s="492"/>
      <c r="K21" s="492"/>
      <c r="L21" s="492"/>
      <c r="M21" s="492"/>
      <c r="N21" s="492"/>
      <c r="O21" s="492"/>
      <c r="Q21" s="78"/>
      <c r="R21" s="154"/>
    </row>
    <row r="22" spans="1:18" ht="15" customHeight="1" x14ac:dyDescent="0.25">
      <c r="A22" s="159" t="s">
        <v>183</v>
      </c>
      <c r="B22" s="81" t="s">
        <v>20</v>
      </c>
      <c r="C22" s="160"/>
      <c r="D22" s="161">
        <f>SUM(D24:D39)</f>
        <v>356.79999999999995</v>
      </c>
      <c r="E22" s="161">
        <f>SUM(E24:E39)</f>
        <v>356.79999999999995</v>
      </c>
      <c r="F22" s="161">
        <f t="shared" ref="F22:O22" si="0">SUM(F24:F39)</f>
        <v>225.2</v>
      </c>
      <c r="G22" s="161">
        <f t="shared" si="0"/>
        <v>0</v>
      </c>
      <c r="H22" s="162">
        <f t="shared" si="0"/>
        <v>0</v>
      </c>
      <c r="I22" s="162">
        <f t="shared" si="0"/>
        <v>0</v>
      </c>
      <c r="J22" s="162">
        <f t="shared" si="0"/>
        <v>0</v>
      </c>
      <c r="K22" s="162">
        <f t="shared" si="0"/>
        <v>0</v>
      </c>
      <c r="L22" s="81">
        <f t="shared" si="0"/>
        <v>356.79999999999995</v>
      </c>
      <c r="M22" s="81">
        <f t="shared" si="0"/>
        <v>356.79999999999995</v>
      </c>
      <c r="N22" s="81">
        <f t="shared" si="0"/>
        <v>225.2</v>
      </c>
      <c r="O22" s="81">
        <f t="shared" si="0"/>
        <v>0</v>
      </c>
      <c r="Q22" s="71" t="s">
        <v>325</v>
      </c>
      <c r="R22" s="72">
        <f>L24+L25+L26+L27+L28+L29+L30+L31+L32</f>
        <v>195.2</v>
      </c>
    </row>
    <row r="23" spans="1:18" ht="15" customHeight="1" x14ac:dyDescent="0.25">
      <c r="A23" s="163"/>
      <c r="B23" s="164" t="s">
        <v>196</v>
      </c>
      <c r="C23" s="165"/>
      <c r="D23" s="166"/>
      <c r="E23" s="166"/>
      <c r="F23" s="166"/>
      <c r="G23" s="166"/>
      <c r="H23" s="80"/>
      <c r="I23" s="80"/>
      <c r="J23" s="80"/>
      <c r="K23" s="80"/>
      <c r="L23" s="30"/>
      <c r="M23" s="30"/>
      <c r="N23" s="30"/>
      <c r="O23" s="30"/>
      <c r="Q23" s="71" t="s">
        <v>326</v>
      </c>
      <c r="R23" s="72">
        <f>L33+L34</f>
        <v>23.9</v>
      </c>
    </row>
    <row r="24" spans="1:18" ht="26.25" x14ac:dyDescent="0.25">
      <c r="A24" s="163"/>
      <c r="B24" s="167" t="s">
        <v>207</v>
      </c>
      <c r="C24" s="8" t="s">
        <v>9</v>
      </c>
      <c r="D24" s="9">
        <f>E24+G24</f>
        <v>0.8</v>
      </c>
      <c r="E24" s="9">
        <v>0.8</v>
      </c>
      <c r="F24" s="9">
        <v>0.6</v>
      </c>
      <c r="G24" s="9"/>
      <c r="H24" s="10">
        <f>I24+K24</f>
        <v>0</v>
      </c>
      <c r="I24" s="10"/>
      <c r="J24" s="10"/>
      <c r="K24" s="10"/>
      <c r="L24" s="12">
        <f>M24+O24</f>
        <v>0.8</v>
      </c>
      <c r="M24" s="12">
        <f>E24+I24</f>
        <v>0.8</v>
      </c>
      <c r="N24" s="12">
        <f>F24+J24</f>
        <v>0.6</v>
      </c>
      <c r="O24" s="12">
        <f>G24+K24</f>
        <v>0</v>
      </c>
      <c r="Q24" s="71" t="s">
        <v>327</v>
      </c>
      <c r="R24" s="72">
        <f>L82</f>
        <v>360.4</v>
      </c>
    </row>
    <row r="25" spans="1:18" ht="15" customHeight="1" x14ac:dyDescent="0.25">
      <c r="A25" s="163"/>
      <c r="B25" s="168" t="s">
        <v>203</v>
      </c>
      <c r="C25" s="31" t="s">
        <v>9</v>
      </c>
      <c r="D25" s="17">
        <f>E25+G25</f>
        <v>30.6</v>
      </c>
      <c r="E25" s="17">
        <v>30.6</v>
      </c>
      <c r="F25" s="17">
        <v>23.4</v>
      </c>
      <c r="G25" s="17"/>
      <c r="H25" s="10">
        <f t="shared" ref="H25:H39" si="1">I25+K25</f>
        <v>0</v>
      </c>
      <c r="I25" s="10"/>
      <c r="J25" s="10"/>
      <c r="K25" s="10"/>
      <c r="L25" s="13">
        <f>M25+O25</f>
        <v>30.6</v>
      </c>
      <c r="M25" s="12">
        <f t="shared" ref="M25:M30" si="2">E25+I25</f>
        <v>30.6</v>
      </c>
      <c r="N25" s="12">
        <f t="shared" ref="N25:N31" si="3">F25+J25</f>
        <v>23.4</v>
      </c>
      <c r="O25" s="12">
        <f t="shared" ref="O25:O31" si="4">G25+K25</f>
        <v>0</v>
      </c>
      <c r="Q25" s="71" t="s">
        <v>328</v>
      </c>
      <c r="R25" s="72">
        <f>L35+L42+L43+L46+L47+L50+L51+L54+L55+L58+L59+L62+L63+L66+L67+L70+L71+L74+L75+L78+L79+L80+L92+L94+L96+L98+L100+L102+L104+L106+L108+L110+L112+L114</f>
        <v>604.00000000000011</v>
      </c>
    </row>
    <row r="26" spans="1:18" ht="26.25" x14ac:dyDescent="0.25">
      <c r="A26" s="163"/>
      <c r="B26" s="168" t="s">
        <v>209</v>
      </c>
      <c r="C26" s="31" t="s">
        <v>9</v>
      </c>
      <c r="D26" s="17">
        <f t="shared" ref="D26:D39" si="5">E26+G26</f>
        <v>8</v>
      </c>
      <c r="E26" s="17">
        <v>8</v>
      </c>
      <c r="F26" s="17">
        <v>6.1</v>
      </c>
      <c r="G26" s="17"/>
      <c r="H26" s="10">
        <f t="shared" si="1"/>
        <v>0</v>
      </c>
      <c r="I26" s="11"/>
      <c r="J26" s="11"/>
      <c r="K26" s="11"/>
      <c r="L26" s="13">
        <f t="shared" ref="L26:L39" si="6">M26+O26</f>
        <v>8</v>
      </c>
      <c r="M26" s="13">
        <f t="shared" si="2"/>
        <v>8</v>
      </c>
      <c r="N26" s="13">
        <f t="shared" si="3"/>
        <v>6.1</v>
      </c>
      <c r="O26" s="13">
        <f t="shared" si="4"/>
        <v>0</v>
      </c>
      <c r="Q26" s="71" t="s">
        <v>331</v>
      </c>
      <c r="R26" s="72"/>
    </row>
    <row r="27" spans="1:18" ht="26.25" x14ac:dyDescent="0.25">
      <c r="A27" s="163"/>
      <c r="B27" s="168" t="s">
        <v>205</v>
      </c>
      <c r="C27" s="31" t="s">
        <v>9</v>
      </c>
      <c r="D27" s="17">
        <f t="shared" si="5"/>
        <v>26.1</v>
      </c>
      <c r="E27" s="17">
        <v>26.1</v>
      </c>
      <c r="F27" s="17">
        <v>16.100000000000001</v>
      </c>
      <c r="G27" s="17"/>
      <c r="H27" s="10">
        <f t="shared" si="1"/>
        <v>0</v>
      </c>
      <c r="I27" s="11"/>
      <c r="J27" s="11"/>
      <c r="K27" s="11"/>
      <c r="L27" s="13">
        <f t="shared" si="6"/>
        <v>26.1</v>
      </c>
      <c r="M27" s="13">
        <f t="shared" si="2"/>
        <v>26.1</v>
      </c>
      <c r="N27" s="13">
        <f t="shared" si="3"/>
        <v>16.100000000000001</v>
      </c>
      <c r="O27" s="13">
        <f t="shared" si="4"/>
        <v>0</v>
      </c>
      <c r="Q27" s="71" t="s">
        <v>329</v>
      </c>
      <c r="R27" s="72"/>
    </row>
    <row r="28" spans="1:18" ht="15" customHeight="1" x14ac:dyDescent="0.25">
      <c r="A28" s="163"/>
      <c r="B28" s="169" t="s">
        <v>210</v>
      </c>
      <c r="C28" s="31" t="s">
        <v>9</v>
      </c>
      <c r="D28" s="17">
        <f t="shared" si="5"/>
        <v>94.3</v>
      </c>
      <c r="E28" s="17">
        <v>94.3</v>
      </c>
      <c r="F28" s="17">
        <v>68.5</v>
      </c>
      <c r="G28" s="17"/>
      <c r="H28" s="10">
        <f t="shared" si="1"/>
        <v>0</v>
      </c>
      <c r="I28" s="11"/>
      <c r="J28" s="11"/>
      <c r="K28" s="11"/>
      <c r="L28" s="13">
        <f t="shared" si="6"/>
        <v>94.3</v>
      </c>
      <c r="M28" s="13">
        <f t="shared" si="2"/>
        <v>94.3</v>
      </c>
      <c r="N28" s="13">
        <f t="shared" si="3"/>
        <v>68.5</v>
      </c>
      <c r="O28" s="13">
        <f t="shared" si="4"/>
        <v>0</v>
      </c>
      <c r="Q28" s="71" t="s">
        <v>330</v>
      </c>
      <c r="R28" s="72">
        <f>L88+L89</f>
        <v>149</v>
      </c>
    </row>
    <row r="29" spans="1:18" ht="15" customHeight="1" x14ac:dyDescent="0.25">
      <c r="A29" s="163"/>
      <c r="B29" s="169" t="s">
        <v>211</v>
      </c>
      <c r="C29" s="31" t="s">
        <v>9</v>
      </c>
      <c r="D29" s="17">
        <f t="shared" si="5"/>
        <v>13.7</v>
      </c>
      <c r="E29" s="17">
        <v>13.7</v>
      </c>
      <c r="F29" s="17">
        <v>9.9</v>
      </c>
      <c r="G29" s="17"/>
      <c r="H29" s="10">
        <f t="shared" si="1"/>
        <v>0</v>
      </c>
      <c r="I29" s="11"/>
      <c r="J29" s="11"/>
      <c r="K29" s="11"/>
      <c r="L29" s="13">
        <f t="shared" si="6"/>
        <v>13.7</v>
      </c>
      <c r="M29" s="13">
        <f t="shared" si="2"/>
        <v>13.7</v>
      </c>
      <c r="N29" s="13">
        <f t="shared" si="3"/>
        <v>9.9</v>
      </c>
      <c r="O29" s="13">
        <f t="shared" si="4"/>
        <v>0</v>
      </c>
      <c r="Q29" s="71" t="s">
        <v>332</v>
      </c>
      <c r="R29" s="72"/>
    </row>
    <row r="30" spans="1:18" ht="26.25" x14ac:dyDescent="0.25">
      <c r="A30" s="163"/>
      <c r="B30" s="168" t="s">
        <v>204</v>
      </c>
      <c r="C30" s="31" t="s">
        <v>9</v>
      </c>
      <c r="D30" s="17">
        <f t="shared" si="5"/>
        <v>9</v>
      </c>
      <c r="E30" s="17">
        <v>9</v>
      </c>
      <c r="F30" s="17">
        <v>6.9</v>
      </c>
      <c r="G30" s="17"/>
      <c r="H30" s="10">
        <f t="shared" si="1"/>
        <v>0</v>
      </c>
      <c r="I30" s="11"/>
      <c r="J30" s="11"/>
      <c r="K30" s="11"/>
      <c r="L30" s="13">
        <f t="shared" si="6"/>
        <v>9</v>
      </c>
      <c r="M30" s="13">
        <f t="shared" si="2"/>
        <v>9</v>
      </c>
      <c r="N30" s="13">
        <f t="shared" si="3"/>
        <v>6.9</v>
      </c>
      <c r="O30" s="13">
        <f t="shared" si="4"/>
        <v>0</v>
      </c>
      <c r="Q30" s="71" t="s">
        <v>333</v>
      </c>
      <c r="R30" s="72"/>
    </row>
    <row r="31" spans="1:18" ht="15" customHeight="1" x14ac:dyDescent="0.25">
      <c r="A31" s="163"/>
      <c r="B31" s="168" t="s">
        <v>212</v>
      </c>
      <c r="C31" s="31" t="s">
        <v>9</v>
      </c>
      <c r="D31" s="17">
        <f t="shared" si="5"/>
        <v>12.1</v>
      </c>
      <c r="E31" s="17">
        <v>12.1</v>
      </c>
      <c r="F31" s="17">
        <v>2.9</v>
      </c>
      <c r="G31" s="17"/>
      <c r="H31" s="10">
        <f t="shared" si="1"/>
        <v>0</v>
      </c>
      <c r="I31" s="11"/>
      <c r="J31" s="11"/>
      <c r="K31" s="11"/>
      <c r="L31" s="13">
        <f t="shared" si="6"/>
        <v>12.1</v>
      </c>
      <c r="M31" s="13">
        <f>E31+I31</f>
        <v>12.1</v>
      </c>
      <c r="N31" s="13">
        <f t="shared" si="3"/>
        <v>2.9</v>
      </c>
      <c r="O31" s="13">
        <f t="shared" si="4"/>
        <v>0</v>
      </c>
      <c r="Q31" s="71" t="s">
        <v>334</v>
      </c>
      <c r="R31" s="72">
        <f>L36+L37+L38+L39+L120+L121+L122+L123+L124</f>
        <v>1172.7</v>
      </c>
    </row>
    <row r="32" spans="1:18" ht="26.25" x14ac:dyDescent="0.25">
      <c r="A32" s="163"/>
      <c r="B32" s="168" t="s">
        <v>227</v>
      </c>
      <c r="C32" s="31" t="s">
        <v>9</v>
      </c>
      <c r="D32" s="17">
        <f t="shared" si="5"/>
        <v>0.6</v>
      </c>
      <c r="E32" s="17">
        <v>0.6</v>
      </c>
      <c r="F32" s="17">
        <v>0.5</v>
      </c>
      <c r="G32" s="17"/>
      <c r="H32" s="10">
        <f t="shared" si="1"/>
        <v>0</v>
      </c>
      <c r="I32" s="11"/>
      <c r="J32" s="11"/>
      <c r="K32" s="11"/>
      <c r="L32" s="13">
        <f t="shared" si="6"/>
        <v>0.6</v>
      </c>
      <c r="M32" s="13">
        <f t="shared" ref="M32:M39" si="7">E32+I32</f>
        <v>0.6</v>
      </c>
      <c r="N32" s="13">
        <f t="shared" ref="N32:N39" si="8">F32+J32</f>
        <v>0.5</v>
      </c>
      <c r="O32" s="13">
        <f t="shared" ref="O32:O39" si="9">G32+K32</f>
        <v>0</v>
      </c>
      <c r="Q32" s="76" t="s">
        <v>173</v>
      </c>
      <c r="R32" s="77">
        <f>SUM(R22:R31)</f>
        <v>2505.1999999999998</v>
      </c>
    </row>
    <row r="33" spans="1:18" ht="15" customHeight="1" x14ac:dyDescent="0.25">
      <c r="A33" s="163"/>
      <c r="B33" s="168" t="s">
        <v>208</v>
      </c>
      <c r="C33" s="31" t="s">
        <v>23</v>
      </c>
      <c r="D33" s="17">
        <f t="shared" si="5"/>
        <v>16.3</v>
      </c>
      <c r="E33" s="17">
        <v>16.3</v>
      </c>
      <c r="F33" s="17">
        <v>11.4</v>
      </c>
      <c r="G33" s="17"/>
      <c r="H33" s="10">
        <f t="shared" si="1"/>
        <v>0</v>
      </c>
      <c r="I33" s="11"/>
      <c r="J33" s="11"/>
      <c r="K33" s="11"/>
      <c r="L33" s="13">
        <f t="shared" si="6"/>
        <v>16.3</v>
      </c>
      <c r="M33" s="13">
        <f t="shared" si="7"/>
        <v>16.3</v>
      </c>
      <c r="N33" s="13">
        <f t="shared" si="8"/>
        <v>11.4</v>
      </c>
      <c r="O33" s="13">
        <f t="shared" si="9"/>
        <v>0</v>
      </c>
      <c r="Q33" s="78"/>
      <c r="R33" s="78"/>
    </row>
    <row r="34" spans="1:18" ht="15" customHeight="1" x14ac:dyDescent="0.25">
      <c r="A34" s="163"/>
      <c r="B34" s="169" t="s">
        <v>200</v>
      </c>
      <c r="C34" s="31" t="s">
        <v>23</v>
      </c>
      <c r="D34" s="17">
        <f t="shared" si="5"/>
        <v>7.6</v>
      </c>
      <c r="E34" s="17">
        <v>7.6</v>
      </c>
      <c r="F34" s="17">
        <v>5.2</v>
      </c>
      <c r="G34" s="17"/>
      <c r="H34" s="10">
        <f t="shared" si="1"/>
        <v>0</v>
      </c>
      <c r="I34" s="11"/>
      <c r="J34" s="11"/>
      <c r="K34" s="11"/>
      <c r="L34" s="13">
        <f t="shared" si="6"/>
        <v>7.6</v>
      </c>
      <c r="M34" s="13">
        <f t="shared" si="7"/>
        <v>7.6</v>
      </c>
      <c r="N34" s="13">
        <f t="shared" si="8"/>
        <v>5.2</v>
      </c>
      <c r="O34" s="13">
        <f t="shared" si="9"/>
        <v>0</v>
      </c>
      <c r="Q34" s="78"/>
      <c r="R34" s="78">
        <f>R32-L127</f>
        <v>0</v>
      </c>
    </row>
    <row r="35" spans="1:18" ht="15" customHeight="1" x14ac:dyDescent="0.25">
      <c r="A35" s="163"/>
      <c r="B35" s="168" t="s">
        <v>215</v>
      </c>
      <c r="C35" s="31" t="s">
        <v>25</v>
      </c>
      <c r="D35" s="17">
        <f t="shared" si="5"/>
        <v>103.9</v>
      </c>
      <c r="E35" s="17">
        <v>103.9</v>
      </c>
      <c r="F35" s="17">
        <v>55.9</v>
      </c>
      <c r="G35" s="17"/>
      <c r="H35" s="10">
        <f t="shared" si="1"/>
        <v>0</v>
      </c>
      <c r="I35" s="11"/>
      <c r="J35" s="11"/>
      <c r="K35" s="11"/>
      <c r="L35" s="13">
        <f t="shared" si="6"/>
        <v>103.9</v>
      </c>
      <c r="M35" s="13">
        <f t="shared" si="7"/>
        <v>103.9</v>
      </c>
      <c r="N35" s="13">
        <f t="shared" si="8"/>
        <v>55.9</v>
      </c>
      <c r="O35" s="13">
        <f t="shared" si="9"/>
        <v>0</v>
      </c>
    </row>
    <row r="36" spans="1:18" ht="39" hidden="1" x14ac:dyDescent="0.25">
      <c r="A36" s="163"/>
      <c r="B36" s="168" t="s">
        <v>217</v>
      </c>
      <c r="C36" s="31" t="s">
        <v>24</v>
      </c>
      <c r="D36" s="17">
        <f t="shared" si="5"/>
        <v>0</v>
      </c>
      <c r="E36" s="17"/>
      <c r="F36" s="17"/>
      <c r="G36" s="17"/>
      <c r="H36" s="10">
        <f t="shared" si="1"/>
        <v>0</v>
      </c>
      <c r="I36" s="11"/>
      <c r="J36" s="11"/>
      <c r="K36" s="11"/>
      <c r="L36" s="13">
        <f t="shared" si="6"/>
        <v>0</v>
      </c>
      <c r="M36" s="13">
        <f t="shared" si="7"/>
        <v>0</v>
      </c>
      <c r="N36" s="13">
        <f t="shared" si="8"/>
        <v>0</v>
      </c>
      <c r="O36" s="13">
        <f t="shared" si="9"/>
        <v>0</v>
      </c>
      <c r="R36" s="2">
        <f>L127-R32</f>
        <v>0</v>
      </c>
    </row>
    <row r="37" spans="1:18" ht="27.75" customHeight="1" x14ac:dyDescent="0.25">
      <c r="A37" s="163"/>
      <c r="B37" s="169" t="s">
        <v>213</v>
      </c>
      <c r="C37" s="31" t="s">
        <v>24</v>
      </c>
      <c r="D37" s="17">
        <f t="shared" si="5"/>
        <v>5.2</v>
      </c>
      <c r="E37" s="17">
        <v>5.2</v>
      </c>
      <c r="F37" s="17"/>
      <c r="G37" s="17"/>
      <c r="H37" s="10">
        <f t="shared" si="1"/>
        <v>0</v>
      </c>
      <c r="I37" s="11"/>
      <c r="J37" s="11"/>
      <c r="K37" s="11"/>
      <c r="L37" s="13">
        <f t="shared" si="6"/>
        <v>5.2</v>
      </c>
      <c r="M37" s="13">
        <f t="shared" si="7"/>
        <v>5.2</v>
      </c>
      <c r="N37" s="13">
        <f t="shared" si="8"/>
        <v>0</v>
      </c>
      <c r="O37" s="13">
        <f t="shared" si="9"/>
        <v>0</v>
      </c>
    </row>
    <row r="38" spans="1:18" ht="16.5" customHeight="1" x14ac:dyDescent="0.25">
      <c r="A38" s="163"/>
      <c r="B38" s="169" t="s">
        <v>214</v>
      </c>
      <c r="C38" s="31" t="s">
        <v>24</v>
      </c>
      <c r="D38" s="17">
        <f t="shared" si="5"/>
        <v>16.899999999999999</v>
      </c>
      <c r="E38" s="17">
        <v>16.899999999999999</v>
      </c>
      <c r="F38" s="17">
        <v>10.7</v>
      </c>
      <c r="G38" s="17"/>
      <c r="H38" s="10">
        <f t="shared" si="1"/>
        <v>0</v>
      </c>
      <c r="I38" s="11"/>
      <c r="J38" s="11"/>
      <c r="K38" s="11"/>
      <c r="L38" s="13">
        <f t="shared" si="6"/>
        <v>16.899999999999999</v>
      </c>
      <c r="M38" s="13">
        <f t="shared" si="7"/>
        <v>16.899999999999999</v>
      </c>
      <c r="N38" s="13">
        <f t="shared" si="8"/>
        <v>10.7</v>
      </c>
      <c r="O38" s="13">
        <f t="shared" si="9"/>
        <v>0</v>
      </c>
    </row>
    <row r="39" spans="1:18" ht="15" customHeight="1" x14ac:dyDescent="0.25">
      <c r="A39" s="163"/>
      <c r="B39" s="169" t="s">
        <v>216</v>
      </c>
      <c r="C39" s="31" t="s">
        <v>24</v>
      </c>
      <c r="D39" s="17">
        <f t="shared" si="5"/>
        <v>11.7</v>
      </c>
      <c r="E39" s="17">
        <v>11.7</v>
      </c>
      <c r="F39" s="17">
        <v>7.1</v>
      </c>
      <c r="G39" s="17"/>
      <c r="H39" s="10">
        <f t="shared" si="1"/>
        <v>0</v>
      </c>
      <c r="I39" s="11"/>
      <c r="J39" s="11"/>
      <c r="K39" s="11"/>
      <c r="L39" s="13">
        <f t="shared" si="6"/>
        <v>11.7</v>
      </c>
      <c r="M39" s="13">
        <f t="shared" si="7"/>
        <v>11.7</v>
      </c>
      <c r="N39" s="13">
        <f t="shared" si="8"/>
        <v>7.1</v>
      </c>
      <c r="O39" s="13">
        <f t="shared" si="9"/>
        <v>0</v>
      </c>
    </row>
    <row r="40" spans="1:18" ht="15" customHeight="1" x14ac:dyDescent="0.25">
      <c r="A40" s="159" t="s">
        <v>73</v>
      </c>
      <c r="B40" s="30" t="s">
        <v>7</v>
      </c>
      <c r="C40" s="170"/>
      <c r="D40" s="166">
        <f>SUM(D42:D43)</f>
        <v>10.5</v>
      </c>
      <c r="E40" s="166">
        <f>SUM(E42:E43)</f>
        <v>10.5</v>
      </c>
      <c r="F40" s="166">
        <f>SUM(F42:F43)</f>
        <v>7.2</v>
      </c>
      <c r="G40" s="166">
        <f>SUM(G42:G43)</f>
        <v>0</v>
      </c>
      <c r="H40" s="80">
        <f t="shared" ref="H40:O40" si="10">SUM(H42:H43)</f>
        <v>0</v>
      </c>
      <c r="I40" s="80">
        <f t="shared" si="10"/>
        <v>0</v>
      </c>
      <c r="J40" s="80">
        <f t="shared" si="10"/>
        <v>0</v>
      </c>
      <c r="K40" s="80">
        <f t="shared" si="10"/>
        <v>0</v>
      </c>
      <c r="L40" s="30">
        <f t="shared" si="10"/>
        <v>10.5</v>
      </c>
      <c r="M40" s="30">
        <f t="shared" si="10"/>
        <v>10.5</v>
      </c>
      <c r="N40" s="30">
        <f t="shared" si="10"/>
        <v>7.2</v>
      </c>
      <c r="O40" s="30">
        <f t="shared" si="10"/>
        <v>0</v>
      </c>
    </row>
    <row r="41" spans="1:18" ht="15" customHeight="1" x14ac:dyDescent="0.25">
      <c r="A41" s="163"/>
      <c r="B41" s="164" t="s">
        <v>196</v>
      </c>
      <c r="C41" s="165"/>
      <c r="D41" s="166">
        <f>E41+G41</f>
        <v>0</v>
      </c>
      <c r="E41" s="166"/>
      <c r="F41" s="166"/>
      <c r="G41" s="166"/>
      <c r="H41" s="80">
        <f>I41+K41</f>
        <v>0</v>
      </c>
      <c r="I41" s="80"/>
      <c r="J41" s="80"/>
      <c r="K41" s="80"/>
      <c r="L41" s="30">
        <f>M41+O41</f>
        <v>0</v>
      </c>
      <c r="M41" s="30"/>
      <c r="N41" s="30"/>
      <c r="O41" s="30"/>
    </row>
    <row r="42" spans="1:18" ht="15" customHeight="1" x14ac:dyDescent="0.25">
      <c r="A42" s="163"/>
      <c r="B42" s="167" t="s">
        <v>215</v>
      </c>
      <c r="C42" s="8" t="s">
        <v>25</v>
      </c>
      <c r="D42" s="9">
        <f>E42+G42</f>
        <v>10</v>
      </c>
      <c r="E42" s="9">
        <v>10</v>
      </c>
      <c r="F42" s="9">
        <v>6.9</v>
      </c>
      <c r="G42" s="9"/>
      <c r="H42" s="10">
        <f>I42+K42</f>
        <v>0</v>
      </c>
      <c r="I42" s="10"/>
      <c r="J42" s="10"/>
      <c r="K42" s="10"/>
      <c r="L42" s="12">
        <f>M42+O42</f>
        <v>10</v>
      </c>
      <c r="M42" s="12">
        <f>E42+I42</f>
        <v>10</v>
      </c>
      <c r="N42" s="12">
        <f>F42+J42</f>
        <v>6.9</v>
      </c>
      <c r="O42" s="12">
        <f>G42+K42</f>
        <v>0</v>
      </c>
    </row>
    <row r="43" spans="1:18" ht="39" x14ac:dyDescent="0.25">
      <c r="A43" s="163"/>
      <c r="B43" s="168" t="s">
        <v>218</v>
      </c>
      <c r="C43" s="31" t="s">
        <v>25</v>
      </c>
      <c r="D43" s="17">
        <f>E43+G43</f>
        <v>0.5</v>
      </c>
      <c r="E43" s="17">
        <v>0.5</v>
      </c>
      <c r="F43" s="17">
        <v>0.3</v>
      </c>
      <c r="G43" s="17"/>
      <c r="H43" s="11">
        <f>I43+K43</f>
        <v>0</v>
      </c>
      <c r="I43" s="11"/>
      <c r="J43" s="11"/>
      <c r="K43" s="11"/>
      <c r="L43" s="13">
        <f>M43+O43</f>
        <v>0.5</v>
      </c>
      <c r="M43" s="13">
        <f>E43+H43</f>
        <v>0.5</v>
      </c>
      <c r="N43" s="13">
        <f>F43+I43</f>
        <v>0.3</v>
      </c>
      <c r="O43" s="13">
        <f>G43+J43</f>
        <v>0</v>
      </c>
    </row>
    <row r="44" spans="1:18" ht="15" customHeight="1" x14ac:dyDescent="0.25">
      <c r="A44" s="159" t="s">
        <v>74</v>
      </c>
      <c r="B44" s="30" t="s">
        <v>10</v>
      </c>
      <c r="C44" s="170"/>
      <c r="D44" s="166">
        <f>SUM(D46:D47)</f>
        <v>10.3</v>
      </c>
      <c r="E44" s="166">
        <f>SUM(E46:E47)</f>
        <v>10.3</v>
      </c>
      <c r="F44" s="166">
        <f>SUM(F46:F47)</f>
        <v>7.3000000000000007</v>
      </c>
      <c r="G44" s="166">
        <f>SUM(G46:G47)</f>
        <v>0</v>
      </c>
      <c r="H44" s="80">
        <f>SUM(H46:H47)</f>
        <v>0</v>
      </c>
      <c r="I44" s="80">
        <f t="shared" ref="I44:K44" si="11">SUM(I46:I47)</f>
        <v>0</v>
      </c>
      <c r="J44" s="80">
        <f t="shared" si="11"/>
        <v>0</v>
      </c>
      <c r="K44" s="80">
        <f t="shared" si="11"/>
        <v>0</v>
      </c>
      <c r="L44" s="30">
        <f>SUM(L46:L47)</f>
        <v>10.3</v>
      </c>
      <c r="M44" s="30">
        <f>SUM(M46:M47)</f>
        <v>10.3</v>
      </c>
      <c r="N44" s="30">
        <f>SUM(N46:N47)</f>
        <v>7.3000000000000007</v>
      </c>
      <c r="O44" s="30">
        <f>SUM(O46:O47)</f>
        <v>0</v>
      </c>
    </row>
    <row r="45" spans="1:18" ht="15" customHeight="1" x14ac:dyDescent="0.25">
      <c r="A45" s="163"/>
      <c r="B45" s="164" t="s">
        <v>196</v>
      </c>
      <c r="C45" s="165"/>
      <c r="D45" s="166">
        <f>E45+G45</f>
        <v>0</v>
      </c>
      <c r="E45" s="166"/>
      <c r="F45" s="166"/>
      <c r="G45" s="166"/>
      <c r="H45" s="80">
        <f>I45+K45</f>
        <v>0</v>
      </c>
      <c r="I45" s="80"/>
      <c r="J45" s="80"/>
      <c r="K45" s="80"/>
      <c r="L45" s="30">
        <f>M45+O45</f>
        <v>0</v>
      </c>
      <c r="M45" s="30"/>
      <c r="N45" s="30"/>
      <c r="O45" s="30"/>
    </row>
    <row r="46" spans="1:18" ht="15" customHeight="1" x14ac:dyDescent="0.25">
      <c r="A46" s="163"/>
      <c r="B46" s="167" t="s">
        <v>215</v>
      </c>
      <c r="C46" s="8" t="s">
        <v>25</v>
      </c>
      <c r="D46" s="9">
        <f>E46+G46</f>
        <v>9.8000000000000007</v>
      </c>
      <c r="E46" s="9">
        <v>9.8000000000000007</v>
      </c>
      <c r="F46" s="9">
        <v>6.9</v>
      </c>
      <c r="G46" s="9"/>
      <c r="H46" s="10">
        <f>I46+K46</f>
        <v>0</v>
      </c>
      <c r="I46" s="10"/>
      <c r="J46" s="10"/>
      <c r="K46" s="10"/>
      <c r="L46" s="12">
        <f>M46+O46</f>
        <v>9.8000000000000007</v>
      </c>
      <c r="M46" s="12">
        <f>E46+I46</f>
        <v>9.8000000000000007</v>
      </c>
      <c r="N46" s="12">
        <f>F46+J46</f>
        <v>6.9</v>
      </c>
      <c r="O46" s="12">
        <f>G46+K46</f>
        <v>0</v>
      </c>
    </row>
    <row r="47" spans="1:18" ht="39" x14ac:dyDescent="0.25">
      <c r="A47" s="163"/>
      <c r="B47" s="168" t="s">
        <v>218</v>
      </c>
      <c r="C47" s="31" t="s">
        <v>25</v>
      </c>
      <c r="D47" s="17">
        <f>E47+G47</f>
        <v>0.5</v>
      </c>
      <c r="E47" s="17">
        <v>0.5</v>
      </c>
      <c r="F47" s="17">
        <v>0.4</v>
      </c>
      <c r="G47" s="17"/>
      <c r="H47" s="11">
        <f>I47+K47</f>
        <v>0</v>
      </c>
      <c r="I47" s="11"/>
      <c r="J47" s="11"/>
      <c r="K47" s="11"/>
      <c r="L47" s="13">
        <f>M47+O47</f>
        <v>0.5</v>
      </c>
      <c r="M47" s="13">
        <f>E47+H47</f>
        <v>0.5</v>
      </c>
      <c r="N47" s="13">
        <f>F47+I47</f>
        <v>0.4</v>
      </c>
      <c r="O47" s="13">
        <f>G47+J47</f>
        <v>0</v>
      </c>
    </row>
    <row r="48" spans="1:18" ht="15" customHeight="1" x14ac:dyDescent="0.25">
      <c r="A48" s="159" t="s">
        <v>75</v>
      </c>
      <c r="B48" s="30" t="s">
        <v>11</v>
      </c>
      <c r="C48" s="170"/>
      <c r="D48" s="166">
        <f>SUM(D50:D51)</f>
        <v>11.700000000000001</v>
      </c>
      <c r="E48" s="166">
        <f>SUM(E50:E51)</f>
        <v>11.700000000000001</v>
      </c>
      <c r="F48" s="166">
        <f>SUM(F50:F51)</f>
        <v>8</v>
      </c>
      <c r="G48" s="166">
        <f>SUM(G50:G51)</f>
        <v>0</v>
      </c>
      <c r="H48" s="80">
        <f>SUM(H50:H51)</f>
        <v>0</v>
      </c>
      <c r="I48" s="80">
        <f t="shared" ref="I48:J48" si="12">SUM(I50:I51)</f>
        <v>0</v>
      </c>
      <c r="J48" s="80">
        <f t="shared" si="12"/>
        <v>0</v>
      </c>
      <c r="K48" s="80">
        <f>SUM(K50:K51)</f>
        <v>0</v>
      </c>
      <c r="L48" s="30">
        <f>SUM(L50:L51)</f>
        <v>11.700000000000001</v>
      </c>
      <c r="M48" s="30">
        <f>SUM(M50:M51)</f>
        <v>11.700000000000001</v>
      </c>
      <c r="N48" s="30">
        <f>SUM(N50:N51)</f>
        <v>8</v>
      </c>
      <c r="O48" s="30">
        <f>SUM(O50:O51)</f>
        <v>0</v>
      </c>
    </row>
    <row r="49" spans="1:15" ht="15" customHeight="1" x14ac:dyDescent="0.25">
      <c r="A49" s="163"/>
      <c r="B49" s="164" t="s">
        <v>196</v>
      </c>
      <c r="C49" s="165"/>
      <c r="D49" s="166">
        <f>E49+G49</f>
        <v>0</v>
      </c>
      <c r="E49" s="166"/>
      <c r="F49" s="166"/>
      <c r="G49" s="166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3"/>
      <c r="B50" s="167" t="s">
        <v>215</v>
      </c>
      <c r="C50" s="8" t="s">
        <v>25</v>
      </c>
      <c r="D50" s="9">
        <f>E50+G50</f>
        <v>10.9</v>
      </c>
      <c r="E50" s="9">
        <v>10.9</v>
      </c>
      <c r="F50" s="9">
        <v>7.5</v>
      </c>
      <c r="G50" s="9"/>
      <c r="H50" s="10">
        <f>I50+K50</f>
        <v>0</v>
      </c>
      <c r="I50" s="10"/>
      <c r="J50" s="10"/>
      <c r="K50" s="10"/>
      <c r="L50" s="12">
        <f>M50+O50</f>
        <v>10.9</v>
      </c>
      <c r="M50" s="12">
        <f>E50+I50</f>
        <v>10.9</v>
      </c>
      <c r="N50" s="12">
        <f>F50+J50</f>
        <v>7.5</v>
      </c>
      <c r="O50" s="12">
        <f>G50+K50</f>
        <v>0</v>
      </c>
    </row>
    <row r="51" spans="1:15" ht="39" x14ac:dyDescent="0.25">
      <c r="A51" s="171"/>
      <c r="B51" s="172" t="s">
        <v>218</v>
      </c>
      <c r="C51" s="31" t="s">
        <v>25</v>
      </c>
      <c r="D51" s="17">
        <f>E51+G51</f>
        <v>0.8</v>
      </c>
      <c r="E51" s="17">
        <v>0.8</v>
      </c>
      <c r="F51" s="17">
        <v>0.5</v>
      </c>
      <c r="G51" s="17"/>
      <c r="H51" s="11">
        <f>I51+K51</f>
        <v>0</v>
      </c>
      <c r="I51" s="11"/>
      <c r="J51" s="11"/>
      <c r="K51" s="11"/>
      <c r="L51" s="13">
        <f>M51+O51</f>
        <v>0.8</v>
      </c>
      <c r="M51" s="13">
        <f>E51+H51</f>
        <v>0.8</v>
      </c>
      <c r="N51" s="13">
        <f>F51+I51</f>
        <v>0.5</v>
      </c>
      <c r="O51" s="13">
        <f>G51+J51</f>
        <v>0</v>
      </c>
    </row>
    <row r="52" spans="1:15" ht="15" customHeight="1" x14ac:dyDescent="0.25">
      <c r="A52" s="159" t="s">
        <v>76</v>
      </c>
      <c r="B52" s="30" t="s">
        <v>12</v>
      </c>
      <c r="C52" s="170"/>
      <c r="D52" s="166">
        <f>SUM(D54:D55)</f>
        <v>8.1999999999999993</v>
      </c>
      <c r="E52" s="166">
        <f>SUM(E54:E55)</f>
        <v>8.1999999999999993</v>
      </c>
      <c r="F52" s="166">
        <f>SUM(F54:F55)</f>
        <v>5.4</v>
      </c>
      <c r="G52" s="166">
        <f>SUM(G54:G55)</f>
        <v>0</v>
      </c>
      <c r="H52" s="80">
        <f>SUM(H54:H55)</f>
        <v>0</v>
      </c>
      <c r="I52" s="80">
        <f t="shared" ref="I52:K52" si="13">SUM(I54:I55)</f>
        <v>0</v>
      </c>
      <c r="J52" s="80">
        <f t="shared" si="13"/>
        <v>0</v>
      </c>
      <c r="K52" s="80">
        <f t="shared" si="13"/>
        <v>0</v>
      </c>
      <c r="L52" s="30">
        <f>SUM(L54:L55)</f>
        <v>8.1999999999999993</v>
      </c>
      <c r="M52" s="30">
        <f>SUM(M54:M55)</f>
        <v>8.1999999999999993</v>
      </c>
      <c r="N52" s="30">
        <f>SUM(N54:N55)</f>
        <v>5.4</v>
      </c>
      <c r="O52" s="30">
        <f>SUM(O54:O55)</f>
        <v>0</v>
      </c>
    </row>
    <row r="53" spans="1:15" ht="15" customHeight="1" x14ac:dyDescent="0.25">
      <c r="A53" s="163"/>
      <c r="B53" s="164" t="s">
        <v>196</v>
      </c>
      <c r="C53" s="165"/>
      <c r="D53" s="166">
        <f>E53+G53</f>
        <v>0</v>
      </c>
      <c r="E53" s="166"/>
      <c r="F53" s="166"/>
      <c r="G53" s="166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3"/>
      <c r="B54" s="167" t="s">
        <v>215</v>
      </c>
      <c r="C54" s="8" t="s">
        <v>25</v>
      </c>
      <c r="D54" s="9">
        <f>E54+G54</f>
        <v>7.6</v>
      </c>
      <c r="E54" s="9">
        <v>7.6</v>
      </c>
      <c r="F54" s="9">
        <v>5</v>
      </c>
      <c r="G54" s="9"/>
      <c r="H54" s="10">
        <f>I54+K54</f>
        <v>0</v>
      </c>
      <c r="I54" s="10"/>
      <c r="J54" s="10"/>
      <c r="K54" s="10"/>
      <c r="L54" s="12">
        <f>M54+O54</f>
        <v>7.6</v>
      </c>
      <c r="M54" s="12">
        <f>E54+I54</f>
        <v>7.6</v>
      </c>
      <c r="N54" s="12">
        <f>F54+J54</f>
        <v>5</v>
      </c>
      <c r="O54" s="12">
        <f>G54+K54</f>
        <v>0</v>
      </c>
    </row>
    <row r="55" spans="1:15" ht="39" x14ac:dyDescent="0.25">
      <c r="A55" s="163"/>
      <c r="B55" s="168" t="s">
        <v>218</v>
      </c>
      <c r="C55" s="31" t="s">
        <v>25</v>
      </c>
      <c r="D55" s="17">
        <f>E55+G55</f>
        <v>0.6</v>
      </c>
      <c r="E55" s="17">
        <v>0.6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0.6</v>
      </c>
      <c r="M55" s="13">
        <f>E55+H55</f>
        <v>0.6</v>
      </c>
      <c r="N55" s="13">
        <f>F55+I55</f>
        <v>0.4</v>
      </c>
      <c r="O55" s="13">
        <f>G55+J55</f>
        <v>0</v>
      </c>
    </row>
    <row r="56" spans="1:15" ht="15" customHeight="1" x14ac:dyDescent="0.25">
      <c r="A56" s="159" t="s">
        <v>77</v>
      </c>
      <c r="B56" s="30" t="s">
        <v>13</v>
      </c>
      <c r="C56" s="170"/>
      <c r="D56" s="166">
        <f>SUM(D58:D59)</f>
        <v>10.6</v>
      </c>
      <c r="E56" s="166">
        <f>SUM(E58:E59)</f>
        <v>10.6</v>
      </c>
      <c r="F56" s="166">
        <f>SUM(F58:F59)</f>
        <v>7.5</v>
      </c>
      <c r="G56" s="166">
        <f>SUM(G58:G59)</f>
        <v>0</v>
      </c>
      <c r="H56" s="80">
        <f>SUM(H58:H59)</f>
        <v>0</v>
      </c>
      <c r="I56" s="80">
        <f t="shared" ref="I56:K56" si="14">SUM(I58:I59)</f>
        <v>0</v>
      </c>
      <c r="J56" s="80">
        <f t="shared" si="14"/>
        <v>0</v>
      </c>
      <c r="K56" s="80">
        <f t="shared" si="14"/>
        <v>0</v>
      </c>
      <c r="L56" s="30">
        <f>SUM(L58:L59)</f>
        <v>10.6</v>
      </c>
      <c r="M56" s="30">
        <f>SUM(M58:M59)</f>
        <v>10.6</v>
      </c>
      <c r="N56" s="30">
        <f>SUM(N58:N59)</f>
        <v>7.5</v>
      </c>
      <c r="O56" s="30">
        <f>SUM(O58:O59)</f>
        <v>0</v>
      </c>
    </row>
    <row r="57" spans="1:15" ht="15" customHeight="1" x14ac:dyDescent="0.25">
      <c r="A57" s="163"/>
      <c r="B57" s="164" t="s">
        <v>196</v>
      </c>
      <c r="C57" s="165"/>
      <c r="D57" s="166">
        <f>E57+G57</f>
        <v>0</v>
      </c>
      <c r="E57" s="166"/>
      <c r="F57" s="166"/>
      <c r="G57" s="166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3"/>
      <c r="B58" s="167" t="s">
        <v>215</v>
      </c>
      <c r="C58" s="8" t="s">
        <v>25</v>
      </c>
      <c r="D58" s="9">
        <f>E58+G58</f>
        <v>9.9</v>
      </c>
      <c r="E58" s="9">
        <v>9.9</v>
      </c>
      <c r="F58" s="9">
        <v>7</v>
      </c>
      <c r="G58" s="9"/>
      <c r="H58" s="10">
        <f>I58+K58</f>
        <v>0</v>
      </c>
      <c r="I58" s="10"/>
      <c r="J58" s="10"/>
      <c r="K58" s="10"/>
      <c r="L58" s="12">
        <f>M58+O58</f>
        <v>9.9</v>
      </c>
      <c r="M58" s="12">
        <f>E58+I58</f>
        <v>9.9</v>
      </c>
      <c r="N58" s="12">
        <f>F58+J58</f>
        <v>7</v>
      </c>
      <c r="O58" s="12">
        <f>G58+K58</f>
        <v>0</v>
      </c>
    </row>
    <row r="59" spans="1:15" ht="39" x14ac:dyDescent="0.25">
      <c r="A59" s="163"/>
      <c r="B59" s="168" t="s">
        <v>218</v>
      </c>
      <c r="C59" s="31" t="s">
        <v>25</v>
      </c>
      <c r="D59" s="17">
        <f>E59+G59</f>
        <v>0.7</v>
      </c>
      <c r="E59" s="17">
        <v>0.7</v>
      </c>
      <c r="F59" s="17">
        <v>0.5</v>
      </c>
      <c r="G59" s="17"/>
      <c r="H59" s="11">
        <f>I59+K59</f>
        <v>0</v>
      </c>
      <c r="I59" s="11"/>
      <c r="J59" s="11"/>
      <c r="K59" s="11"/>
      <c r="L59" s="13">
        <f>M59+O59</f>
        <v>0.7</v>
      </c>
      <c r="M59" s="13">
        <f>E59+H59</f>
        <v>0.7</v>
      </c>
      <c r="N59" s="13">
        <f>F59+I59</f>
        <v>0.5</v>
      </c>
      <c r="O59" s="13">
        <f>G59+J59</f>
        <v>0</v>
      </c>
    </row>
    <row r="60" spans="1:15" ht="15" customHeight="1" x14ac:dyDescent="0.25">
      <c r="A60" s="159" t="s">
        <v>78</v>
      </c>
      <c r="B60" s="30" t="s">
        <v>14</v>
      </c>
      <c r="C60" s="170"/>
      <c r="D60" s="166">
        <f>SUM(D62:D63)</f>
        <v>8.4</v>
      </c>
      <c r="E60" s="166">
        <f>SUM(E62:E63)</f>
        <v>8.4</v>
      </c>
      <c r="F60" s="166">
        <f>SUM(F62:F63)</f>
        <v>5.7</v>
      </c>
      <c r="G60" s="166">
        <f>SUM(G62:G63)</f>
        <v>0</v>
      </c>
      <c r="H60" s="80">
        <f>SUM(H62:H63)</f>
        <v>0</v>
      </c>
      <c r="I60" s="80">
        <f t="shared" ref="I60:K60" si="15">SUM(I62:I63)</f>
        <v>0</v>
      </c>
      <c r="J60" s="80">
        <f t="shared" si="15"/>
        <v>0</v>
      </c>
      <c r="K60" s="80">
        <f t="shared" si="15"/>
        <v>0</v>
      </c>
      <c r="L60" s="30">
        <f>SUM(L62:L63)</f>
        <v>8.4</v>
      </c>
      <c r="M60" s="30">
        <f>SUM(M62:M63)</f>
        <v>8.4</v>
      </c>
      <c r="N60" s="30">
        <f>SUM(N62:N63)</f>
        <v>5.7</v>
      </c>
      <c r="O60" s="30">
        <f>SUM(O62:O63)</f>
        <v>0</v>
      </c>
    </row>
    <row r="61" spans="1:15" ht="15" customHeight="1" x14ac:dyDescent="0.25">
      <c r="A61" s="163"/>
      <c r="B61" s="164" t="s">
        <v>196</v>
      </c>
      <c r="C61" s="165"/>
      <c r="D61" s="166">
        <f>E61+G61</f>
        <v>0</v>
      </c>
      <c r="E61" s="166"/>
      <c r="F61" s="166"/>
      <c r="G61" s="166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3"/>
      <c r="B62" s="167" t="s">
        <v>215</v>
      </c>
      <c r="C62" s="8" t="s">
        <v>25</v>
      </c>
      <c r="D62" s="9">
        <f>E62+G62</f>
        <v>7.8</v>
      </c>
      <c r="E62" s="9">
        <v>7.8</v>
      </c>
      <c r="F62" s="9">
        <v>5.3</v>
      </c>
      <c r="G62" s="9"/>
      <c r="H62" s="10">
        <f>I62+K62</f>
        <v>0</v>
      </c>
      <c r="I62" s="10"/>
      <c r="J62" s="10"/>
      <c r="K62" s="10"/>
      <c r="L62" s="12">
        <f>M62+O62</f>
        <v>7.8</v>
      </c>
      <c r="M62" s="12">
        <f>E62+I62</f>
        <v>7.8</v>
      </c>
      <c r="N62" s="12">
        <f>F62+J62</f>
        <v>5.3</v>
      </c>
      <c r="O62" s="12">
        <f>G62+K62</f>
        <v>0</v>
      </c>
    </row>
    <row r="63" spans="1:15" ht="39" x14ac:dyDescent="0.25">
      <c r="A63" s="163"/>
      <c r="B63" s="168" t="s">
        <v>218</v>
      </c>
      <c r="C63" s="31" t="s">
        <v>25</v>
      </c>
      <c r="D63" s="17">
        <f>E63+G63</f>
        <v>0.6</v>
      </c>
      <c r="E63" s="17">
        <v>0.6</v>
      </c>
      <c r="F63" s="17">
        <v>0.4</v>
      </c>
      <c r="G63" s="17"/>
      <c r="H63" s="11">
        <f>I63+K63</f>
        <v>0</v>
      </c>
      <c r="I63" s="11"/>
      <c r="J63" s="11"/>
      <c r="K63" s="11"/>
      <c r="L63" s="13">
        <f>M63+O63</f>
        <v>0.6</v>
      </c>
      <c r="M63" s="13">
        <f>E63+H63</f>
        <v>0.6</v>
      </c>
      <c r="N63" s="13">
        <f>F63+I63</f>
        <v>0.4</v>
      </c>
      <c r="O63" s="13">
        <f>G63+J63</f>
        <v>0</v>
      </c>
    </row>
    <row r="64" spans="1:15" ht="15" customHeight="1" x14ac:dyDescent="0.25">
      <c r="A64" s="159" t="s">
        <v>79</v>
      </c>
      <c r="B64" s="30" t="s">
        <v>15</v>
      </c>
      <c r="C64" s="170"/>
      <c r="D64" s="166">
        <f>SUM(D66:D67)</f>
        <v>10.299999999999999</v>
      </c>
      <c r="E64" s="166">
        <f>SUM(E66:E67)</f>
        <v>10.299999999999999</v>
      </c>
      <c r="F64" s="166">
        <f>SUM(F66:F67)</f>
        <v>7.2</v>
      </c>
      <c r="G64" s="166">
        <f>SUM(G66:G67)</f>
        <v>0</v>
      </c>
      <c r="H64" s="80">
        <f>SUM(H66:H67)</f>
        <v>0</v>
      </c>
      <c r="I64" s="80">
        <f t="shared" ref="I64:K64" si="16">SUM(I66:I67)</f>
        <v>0</v>
      </c>
      <c r="J64" s="80">
        <f t="shared" si="16"/>
        <v>0</v>
      </c>
      <c r="K64" s="80">
        <f t="shared" si="16"/>
        <v>0</v>
      </c>
      <c r="L64" s="30">
        <f>SUM(L66:L67)</f>
        <v>10.299999999999999</v>
      </c>
      <c r="M64" s="30">
        <f>SUM(M66:M67)</f>
        <v>10.299999999999999</v>
      </c>
      <c r="N64" s="30">
        <f>SUM(N66:N67)</f>
        <v>7.2</v>
      </c>
      <c r="O64" s="30">
        <f>SUM(O66:O67)</f>
        <v>0</v>
      </c>
    </row>
    <row r="65" spans="1:15" ht="15" customHeight="1" x14ac:dyDescent="0.25">
      <c r="A65" s="163"/>
      <c r="B65" s="164" t="s">
        <v>196</v>
      </c>
      <c r="C65" s="165"/>
      <c r="D65" s="166">
        <f>E65+G65</f>
        <v>0</v>
      </c>
      <c r="E65" s="166"/>
      <c r="F65" s="166"/>
      <c r="G65" s="166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3"/>
      <c r="B66" s="167" t="s">
        <v>215</v>
      </c>
      <c r="C66" s="8" t="s">
        <v>25</v>
      </c>
      <c r="D66" s="9">
        <f>E66+G66</f>
        <v>9.6</v>
      </c>
      <c r="E66" s="9">
        <v>9.6</v>
      </c>
      <c r="F66" s="9">
        <v>6.7</v>
      </c>
      <c r="G66" s="9"/>
      <c r="H66" s="10">
        <f>I66+K66</f>
        <v>0</v>
      </c>
      <c r="I66" s="10"/>
      <c r="J66" s="10"/>
      <c r="K66" s="10"/>
      <c r="L66" s="12">
        <f>M66+O66</f>
        <v>9.6</v>
      </c>
      <c r="M66" s="12">
        <f>E66+I66</f>
        <v>9.6</v>
      </c>
      <c r="N66" s="12">
        <f>F66+J66</f>
        <v>6.7</v>
      </c>
      <c r="O66" s="12">
        <f>G66+K66</f>
        <v>0</v>
      </c>
    </row>
    <row r="67" spans="1:15" ht="39" x14ac:dyDescent="0.25">
      <c r="A67" s="171"/>
      <c r="B67" s="168" t="s">
        <v>218</v>
      </c>
      <c r="C67" s="31" t="s">
        <v>25</v>
      </c>
      <c r="D67" s="17">
        <f>E67+G67</f>
        <v>0.7</v>
      </c>
      <c r="E67" s="17">
        <v>0.7</v>
      </c>
      <c r="F67" s="17">
        <v>0.5</v>
      </c>
      <c r="G67" s="17"/>
      <c r="H67" s="11">
        <f>I67+K67</f>
        <v>0</v>
      </c>
      <c r="I67" s="11"/>
      <c r="J67" s="11"/>
      <c r="K67" s="11"/>
      <c r="L67" s="13">
        <f>M67+O67</f>
        <v>0.7</v>
      </c>
      <c r="M67" s="13">
        <f>E67+H67</f>
        <v>0.7</v>
      </c>
      <c r="N67" s="13">
        <f>F67+I67</f>
        <v>0.5</v>
      </c>
      <c r="O67" s="13">
        <f>G67+J67</f>
        <v>0</v>
      </c>
    </row>
    <row r="68" spans="1:15" ht="15" customHeight="1" x14ac:dyDescent="0.25">
      <c r="A68" s="159" t="s">
        <v>80</v>
      </c>
      <c r="B68" s="30" t="s">
        <v>16</v>
      </c>
      <c r="C68" s="170"/>
      <c r="D68" s="166">
        <f>SUM(D70:D71)</f>
        <v>19</v>
      </c>
      <c r="E68" s="166">
        <f>SUM(E70:E71)</f>
        <v>19</v>
      </c>
      <c r="F68" s="166">
        <f>SUM(F70:F71)</f>
        <v>12.7</v>
      </c>
      <c r="G68" s="166">
        <f>SUM(G70:G71)</f>
        <v>0</v>
      </c>
      <c r="H68" s="80">
        <f>SUM(H70:H71)</f>
        <v>0</v>
      </c>
      <c r="I68" s="80"/>
      <c r="J68" s="80"/>
      <c r="K68" s="80">
        <f>SUM(K70:K71)</f>
        <v>0</v>
      </c>
      <c r="L68" s="30">
        <f>SUM(L70:L71)</f>
        <v>19</v>
      </c>
      <c r="M68" s="30">
        <f>SUM(M70:M71)</f>
        <v>19</v>
      </c>
      <c r="N68" s="30">
        <f>SUM(N70:N71)</f>
        <v>12.7</v>
      </c>
      <c r="O68" s="30">
        <f>SUM(O70:O71)</f>
        <v>0</v>
      </c>
    </row>
    <row r="69" spans="1:15" ht="15" customHeight="1" x14ac:dyDescent="0.25">
      <c r="A69" s="163"/>
      <c r="B69" s="164" t="s">
        <v>196</v>
      </c>
      <c r="C69" s="165"/>
      <c r="D69" s="166">
        <f>E69+G69</f>
        <v>0</v>
      </c>
      <c r="E69" s="166"/>
      <c r="F69" s="166"/>
      <c r="G69" s="166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3"/>
      <c r="B70" s="167" t="s">
        <v>215</v>
      </c>
      <c r="C70" s="8" t="s">
        <v>25</v>
      </c>
      <c r="D70" s="9">
        <f>E70+G70</f>
        <v>17.3</v>
      </c>
      <c r="E70" s="9">
        <v>17.3</v>
      </c>
      <c r="F70" s="9">
        <v>11.7</v>
      </c>
      <c r="G70" s="9"/>
      <c r="H70" s="10">
        <f>I70+K70</f>
        <v>0</v>
      </c>
      <c r="I70" s="10"/>
      <c r="J70" s="10"/>
      <c r="K70" s="10"/>
      <c r="L70" s="12">
        <f>M70+O70</f>
        <v>17.3</v>
      </c>
      <c r="M70" s="12">
        <f>E70+I70</f>
        <v>17.3</v>
      </c>
      <c r="N70" s="12">
        <f>F70+J70</f>
        <v>11.7</v>
      </c>
      <c r="O70" s="12">
        <f>G70+K70</f>
        <v>0</v>
      </c>
    </row>
    <row r="71" spans="1:15" ht="39" x14ac:dyDescent="0.25">
      <c r="A71" s="163"/>
      <c r="B71" s="168" t="s">
        <v>218</v>
      </c>
      <c r="C71" s="31" t="s">
        <v>25</v>
      </c>
      <c r="D71" s="17">
        <f>E71+G71</f>
        <v>1.7</v>
      </c>
      <c r="E71" s="17">
        <v>1.7</v>
      </c>
      <c r="F71" s="17">
        <v>1</v>
      </c>
      <c r="G71" s="17"/>
      <c r="H71" s="11">
        <f>I71+K71</f>
        <v>0</v>
      </c>
      <c r="I71" s="11"/>
      <c r="J71" s="11"/>
      <c r="K71" s="11"/>
      <c r="L71" s="13">
        <f>M71+O71</f>
        <v>1.7</v>
      </c>
      <c r="M71" s="13">
        <f>E71+H71</f>
        <v>1.7</v>
      </c>
      <c r="N71" s="13">
        <f>F71+I71</f>
        <v>1</v>
      </c>
      <c r="O71" s="13">
        <f>G71+J71</f>
        <v>0</v>
      </c>
    </row>
    <row r="72" spans="1:15" ht="15" customHeight="1" x14ac:dyDescent="0.25">
      <c r="A72" s="159" t="s">
        <v>81</v>
      </c>
      <c r="B72" s="30" t="s">
        <v>17</v>
      </c>
      <c r="C72" s="170"/>
      <c r="D72" s="166">
        <f>SUM(D74:D75)</f>
        <v>9.6</v>
      </c>
      <c r="E72" s="166">
        <f>SUM(E74:E75)</f>
        <v>9.6</v>
      </c>
      <c r="F72" s="166">
        <f>SUM(F74:F75)</f>
        <v>6.7</v>
      </c>
      <c r="G72" s="166">
        <f>SUM(G74:G75)</f>
        <v>0</v>
      </c>
      <c r="H72" s="80">
        <f>SUM(H74:H75)</f>
        <v>0</v>
      </c>
      <c r="I72" s="80">
        <f t="shared" ref="I72:J72" si="17">SUM(I74:I75)</f>
        <v>0</v>
      </c>
      <c r="J72" s="80">
        <f t="shared" si="17"/>
        <v>0</v>
      </c>
      <c r="K72" s="80">
        <f>SUM(K74:K75)</f>
        <v>0</v>
      </c>
      <c r="L72" s="30">
        <f>SUM(L74:L75)</f>
        <v>9.6</v>
      </c>
      <c r="M72" s="30">
        <f>SUM(M74:M75)</f>
        <v>9.6</v>
      </c>
      <c r="N72" s="30">
        <f>SUM(N74:N75)</f>
        <v>6.7</v>
      </c>
      <c r="O72" s="30">
        <f>SUM(O74:O75)</f>
        <v>0</v>
      </c>
    </row>
    <row r="73" spans="1:15" ht="15" customHeight="1" x14ac:dyDescent="0.25">
      <c r="A73" s="163"/>
      <c r="B73" s="164" t="s">
        <v>196</v>
      </c>
      <c r="C73" s="165"/>
      <c r="D73" s="166">
        <f>E73+G73</f>
        <v>0</v>
      </c>
      <c r="E73" s="166"/>
      <c r="F73" s="166"/>
      <c r="G73" s="166"/>
      <c r="H73" s="80">
        <f>I73+K73</f>
        <v>0</v>
      </c>
      <c r="I73" s="80"/>
      <c r="J73" s="80"/>
      <c r="K73" s="80"/>
      <c r="L73" s="30">
        <f>M73+O73</f>
        <v>0</v>
      </c>
      <c r="M73" s="30"/>
      <c r="N73" s="30"/>
      <c r="O73" s="30"/>
    </row>
    <row r="74" spans="1:15" ht="15" customHeight="1" x14ac:dyDescent="0.25">
      <c r="A74" s="163"/>
      <c r="B74" s="167" t="s">
        <v>215</v>
      </c>
      <c r="C74" s="8" t="s">
        <v>25</v>
      </c>
      <c r="D74" s="9">
        <f>E74+G74</f>
        <v>9.1</v>
      </c>
      <c r="E74" s="9">
        <v>9.1</v>
      </c>
      <c r="F74" s="9">
        <v>6.3</v>
      </c>
      <c r="G74" s="9"/>
      <c r="H74" s="10">
        <f>I74+K74</f>
        <v>0</v>
      </c>
      <c r="I74" s="10"/>
      <c r="J74" s="10"/>
      <c r="K74" s="10"/>
      <c r="L74" s="12">
        <f>M74+O74</f>
        <v>9.1</v>
      </c>
      <c r="M74" s="12">
        <f>E74+I74</f>
        <v>9.1</v>
      </c>
      <c r="N74" s="12">
        <f>F74+J74</f>
        <v>6.3</v>
      </c>
      <c r="O74" s="12">
        <f>G74+K74</f>
        <v>0</v>
      </c>
    </row>
    <row r="75" spans="1:15" ht="39" x14ac:dyDescent="0.25">
      <c r="A75" s="163"/>
      <c r="B75" s="168" t="s">
        <v>218</v>
      </c>
      <c r="C75" s="31" t="s">
        <v>25</v>
      </c>
      <c r="D75" s="17">
        <f>E75+G75</f>
        <v>0.5</v>
      </c>
      <c r="E75" s="17">
        <v>0.5</v>
      </c>
      <c r="F75" s="17">
        <v>0.4</v>
      </c>
      <c r="G75" s="17"/>
      <c r="H75" s="11">
        <f>I75+K75</f>
        <v>0</v>
      </c>
      <c r="I75" s="11"/>
      <c r="J75" s="11"/>
      <c r="K75" s="11"/>
      <c r="L75" s="13">
        <f>M75+O75</f>
        <v>0.5</v>
      </c>
      <c r="M75" s="13">
        <f>E75+H75</f>
        <v>0.5</v>
      </c>
      <c r="N75" s="13">
        <f>F75+I75</f>
        <v>0.4</v>
      </c>
      <c r="O75" s="13">
        <f>G75+J75</f>
        <v>0</v>
      </c>
    </row>
    <row r="76" spans="1:15" ht="15" customHeight="1" x14ac:dyDescent="0.25">
      <c r="A76" s="159" t="s">
        <v>82</v>
      </c>
      <c r="B76" s="30" t="s">
        <v>18</v>
      </c>
      <c r="C76" s="170"/>
      <c r="D76" s="166">
        <f>SUM(D78:D79)</f>
        <v>9.5</v>
      </c>
      <c r="E76" s="166">
        <f>SUM(E78:E79)</f>
        <v>9.5</v>
      </c>
      <c r="F76" s="166">
        <f>SUM(F78:F79)</f>
        <v>6.6</v>
      </c>
      <c r="G76" s="166">
        <f>SUM(G78:G79)</f>
        <v>0</v>
      </c>
      <c r="H76" s="80">
        <f>SUM(H78:H79)</f>
        <v>0</v>
      </c>
      <c r="I76" s="80">
        <f t="shared" ref="I76:K76" si="18">SUM(I78:I79)</f>
        <v>0</v>
      </c>
      <c r="J76" s="80">
        <f t="shared" si="18"/>
        <v>0</v>
      </c>
      <c r="K76" s="80">
        <f t="shared" si="18"/>
        <v>0</v>
      </c>
      <c r="L76" s="30">
        <f>SUM(L78:L79)</f>
        <v>9.5</v>
      </c>
      <c r="M76" s="30">
        <f>SUM(M78:M79)</f>
        <v>9.5</v>
      </c>
      <c r="N76" s="30">
        <f>SUM(N78:N79)</f>
        <v>6.6</v>
      </c>
      <c r="O76" s="30">
        <f>SUM(O78:O79)</f>
        <v>0</v>
      </c>
    </row>
    <row r="77" spans="1:15" ht="15" customHeight="1" x14ac:dyDescent="0.25">
      <c r="A77" s="163"/>
      <c r="B77" s="164" t="s">
        <v>196</v>
      </c>
      <c r="C77" s="165"/>
      <c r="D77" s="166">
        <f>E77+G77</f>
        <v>0</v>
      </c>
      <c r="E77" s="166"/>
      <c r="F77" s="166"/>
      <c r="G77" s="166"/>
      <c r="H77" s="80">
        <f>I77+K77</f>
        <v>0</v>
      </c>
      <c r="I77" s="80"/>
      <c r="J77" s="80"/>
      <c r="K77" s="80"/>
      <c r="L77" s="30">
        <f>M77+O77</f>
        <v>0</v>
      </c>
      <c r="M77" s="30"/>
      <c r="N77" s="30"/>
      <c r="O77" s="30"/>
    </row>
    <row r="78" spans="1:15" ht="15" customHeight="1" x14ac:dyDescent="0.25">
      <c r="A78" s="163"/>
      <c r="B78" s="167" t="s">
        <v>215</v>
      </c>
      <c r="C78" s="8" t="s">
        <v>25</v>
      </c>
      <c r="D78" s="9">
        <f>E78+G78</f>
        <v>9.1</v>
      </c>
      <c r="E78" s="9">
        <v>9.1</v>
      </c>
      <c r="F78" s="9">
        <v>6.3</v>
      </c>
      <c r="G78" s="9"/>
      <c r="H78" s="10">
        <f>I78+K78</f>
        <v>0</v>
      </c>
      <c r="I78" s="10"/>
      <c r="J78" s="10"/>
      <c r="K78" s="10"/>
      <c r="L78" s="12">
        <f>M78+O78</f>
        <v>9.1</v>
      </c>
      <c r="M78" s="12">
        <f>E78+I78</f>
        <v>9.1</v>
      </c>
      <c r="N78" s="12">
        <f>F78+J78</f>
        <v>6.3</v>
      </c>
      <c r="O78" s="12">
        <f>G78+K78</f>
        <v>0</v>
      </c>
    </row>
    <row r="79" spans="1:15" ht="39" x14ac:dyDescent="0.25">
      <c r="A79" s="163"/>
      <c r="B79" s="168" t="s">
        <v>218</v>
      </c>
      <c r="C79" s="31" t="s">
        <v>25</v>
      </c>
      <c r="D79" s="17">
        <f>E79+G79</f>
        <v>0.4</v>
      </c>
      <c r="E79" s="17">
        <v>0.4</v>
      </c>
      <c r="F79" s="17">
        <v>0.3</v>
      </c>
      <c r="G79" s="17"/>
      <c r="H79" s="11">
        <f>I79+K79</f>
        <v>0</v>
      </c>
      <c r="I79" s="11"/>
      <c r="J79" s="11"/>
      <c r="K79" s="11"/>
      <c r="L79" s="13">
        <f>M79+O79</f>
        <v>0.4</v>
      </c>
      <c r="M79" s="13">
        <f>E79+H79</f>
        <v>0.4</v>
      </c>
      <c r="N79" s="13">
        <f>F79+I79</f>
        <v>0.3</v>
      </c>
      <c r="O79" s="13">
        <f>G79+J79</f>
        <v>0</v>
      </c>
    </row>
    <row r="80" spans="1:15" ht="15" customHeight="1" x14ac:dyDescent="0.25">
      <c r="A80" s="159" t="s">
        <v>83</v>
      </c>
      <c r="B80" s="30" t="s">
        <v>19</v>
      </c>
      <c r="C80" s="540" t="s">
        <v>25</v>
      </c>
      <c r="D80" s="173">
        <f>E80+G80</f>
        <v>4.9000000000000004</v>
      </c>
      <c r="E80" s="173">
        <v>4.9000000000000004</v>
      </c>
      <c r="F80" s="173">
        <v>3</v>
      </c>
      <c r="G80" s="173">
        <f>SUM(G81:G81)</f>
        <v>0</v>
      </c>
      <c r="H80" s="174">
        <f>I80+K80</f>
        <v>0</v>
      </c>
      <c r="I80" s="174"/>
      <c r="J80" s="174"/>
      <c r="K80" s="174">
        <f>SUM(K81:K81)</f>
        <v>0</v>
      </c>
      <c r="L80" s="175">
        <f>M80+O80</f>
        <v>4.9000000000000004</v>
      </c>
      <c r="M80" s="175">
        <f>E80+I80</f>
        <v>4.9000000000000004</v>
      </c>
      <c r="N80" s="175">
        <f>F80+J80</f>
        <v>3</v>
      </c>
      <c r="O80" s="175">
        <f>SUM(O81:O81)</f>
        <v>0</v>
      </c>
    </row>
    <row r="81" spans="1:15" ht="39" x14ac:dyDescent="0.25">
      <c r="A81" s="163"/>
      <c r="B81" s="172" t="s">
        <v>218</v>
      </c>
      <c r="C81" s="541"/>
      <c r="D81" s="176"/>
      <c r="E81" s="176"/>
      <c r="F81" s="176"/>
      <c r="G81" s="176"/>
      <c r="H81" s="177"/>
      <c r="I81" s="177"/>
      <c r="J81" s="177"/>
      <c r="K81" s="177"/>
      <c r="L81" s="178"/>
      <c r="M81" s="178"/>
      <c r="N81" s="178"/>
      <c r="O81" s="178"/>
    </row>
    <row r="82" spans="1:15" ht="15" customHeight="1" x14ac:dyDescent="0.25">
      <c r="A82" s="6" t="s">
        <v>84</v>
      </c>
      <c r="B82" s="81" t="s">
        <v>171</v>
      </c>
      <c r="C82" s="542" t="s">
        <v>21</v>
      </c>
      <c r="D82" s="173">
        <f>E82+G82</f>
        <v>346.5</v>
      </c>
      <c r="E82" s="173">
        <v>346.5</v>
      </c>
      <c r="F82" s="173">
        <v>228.5</v>
      </c>
      <c r="G82" s="173"/>
      <c r="H82" s="174">
        <f>I82+K82</f>
        <v>13.9</v>
      </c>
      <c r="I82" s="174">
        <v>13.9</v>
      </c>
      <c r="J82" s="174">
        <v>10.6</v>
      </c>
      <c r="K82" s="174">
        <f>SUM(K83:K83)</f>
        <v>0</v>
      </c>
      <c r="L82" s="175">
        <f>M82+O82</f>
        <v>360.4</v>
      </c>
      <c r="M82" s="175">
        <f>E82+I82</f>
        <v>360.4</v>
      </c>
      <c r="N82" s="175">
        <f>F82+J82</f>
        <v>239.1</v>
      </c>
      <c r="O82" s="175">
        <f>SUM(O83:O83)</f>
        <v>0</v>
      </c>
    </row>
    <row r="83" spans="1:15" ht="15" customHeight="1" x14ac:dyDescent="0.25">
      <c r="A83" s="155"/>
      <c r="B83" s="172" t="s">
        <v>220</v>
      </c>
      <c r="C83" s="543"/>
      <c r="D83" s="176"/>
      <c r="E83" s="176"/>
      <c r="F83" s="176"/>
      <c r="G83" s="176"/>
      <c r="H83" s="177"/>
      <c r="I83" s="177"/>
      <c r="J83" s="177"/>
      <c r="K83" s="177"/>
      <c r="L83" s="178"/>
      <c r="M83" s="178"/>
      <c r="N83" s="178"/>
      <c r="O83" s="178"/>
    </row>
    <row r="84" spans="1:15" ht="15.95" customHeight="1" x14ac:dyDescent="0.25">
      <c r="A84" s="21" t="s">
        <v>85</v>
      </c>
      <c r="B84" s="88" t="s">
        <v>175</v>
      </c>
      <c r="C84" s="23"/>
      <c r="D84" s="24">
        <f>D22+D40+D44+D48+D52+D56+D60+D64+D68+D72+D76+D80+D82</f>
        <v>816.3</v>
      </c>
      <c r="E84" s="24">
        <f>E22+E40+E44+E48+E52+E56+E60+E64+E68+E72+E76+E80+E82</f>
        <v>816.3</v>
      </c>
      <c r="F84" s="24">
        <f>F22+F40+F44+F48+F52+F56+F60+F64+F68+F72+F76+F80+F82</f>
        <v>531</v>
      </c>
      <c r="G84" s="24">
        <f t="shared" ref="G84:O84" si="19">G22+G40+G44+G48+G52+G56+G60+G64+G68+G72+G76+G80+G82</f>
        <v>0</v>
      </c>
      <c r="H84" s="25">
        <f t="shared" si="19"/>
        <v>13.9</v>
      </c>
      <c r="I84" s="25">
        <f t="shared" si="19"/>
        <v>13.9</v>
      </c>
      <c r="J84" s="25">
        <f t="shared" si="19"/>
        <v>10.6</v>
      </c>
      <c r="K84" s="25">
        <f t="shared" si="19"/>
        <v>0</v>
      </c>
      <c r="L84" s="22">
        <f t="shared" si="19"/>
        <v>830.19999999999993</v>
      </c>
      <c r="M84" s="22">
        <f t="shared" si="19"/>
        <v>830.19999999999993</v>
      </c>
      <c r="N84" s="22">
        <f t="shared" si="19"/>
        <v>541.6</v>
      </c>
      <c r="O84" s="22">
        <f t="shared" si="19"/>
        <v>0</v>
      </c>
    </row>
    <row r="85" spans="1:15" ht="15.95" customHeight="1" x14ac:dyDescent="0.25">
      <c r="A85" s="20" t="s">
        <v>86</v>
      </c>
      <c r="B85" s="481" t="s">
        <v>63</v>
      </c>
      <c r="C85" s="482"/>
      <c r="D85" s="482"/>
      <c r="E85" s="482"/>
      <c r="F85" s="482"/>
      <c r="G85" s="482"/>
      <c r="H85" s="482"/>
      <c r="I85" s="482"/>
      <c r="J85" s="482"/>
      <c r="K85" s="482"/>
      <c r="L85" s="482"/>
      <c r="M85" s="482"/>
      <c r="N85" s="482"/>
      <c r="O85" s="483"/>
    </row>
    <row r="86" spans="1:15" ht="15" customHeight="1" x14ac:dyDescent="0.25">
      <c r="A86" s="537" t="s">
        <v>87</v>
      </c>
      <c r="B86" s="81" t="s">
        <v>71</v>
      </c>
      <c r="C86" s="160"/>
      <c r="D86" s="161">
        <f>SUM(D88:D89)</f>
        <v>149</v>
      </c>
      <c r="E86" s="161">
        <f>SUM(E88:E89)</f>
        <v>149</v>
      </c>
      <c r="F86" s="161">
        <f>SUM(F88:F89)</f>
        <v>85.4</v>
      </c>
      <c r="G86" s="161">
        <f>SUM(G88:G89)</f>
        <v>0</v>
      </c>
      <c r="H86" s="162">
        <f t="shared" ref="H86:O86" si="20">SUM(H88:H89)</f>
        <v>0</v>
      </c>
      <c r="I86" s="162">
        <f t="shared" si="20"/>
        <v>0</v>
      </c>
      <c r="J86" s="162">
        <f t="shared" si="20"/>
        <v>0</v>
      </c>
      <c r="K86" s="162">
        <f t="shared" si="20"/>
        <v>0</v>
      </c>
      <c r="L86" s="81">
        <f t="shared" si="20"/>
        <v>149</v>
      </c>
      <c r="M86" s="81">
        <f t="shared" si="20"/>
        <v>149</v>
      </c>
      <c r="N86" s="81">
        <f t="shared" si="20"/>
        <v>85.4</v>
      </c>
      <c r="O86" s="81">
        <f t="shared" si="20"/>
        <v>0</v>
      </c>
    </row>
    <row r="87" spans="1:15" ht="15" customHeight="1" x14ac:dyDescent="0.25">
      <c r="A87" s="538"/>
      <c r="B87" s="164" t="s">
        <v>196</v>
      </c>
      <c r="C87" s="165"/>
      <c r="D87" s="313">
        <f>E87+G87</f>
        <v>0</v>
      </c>
      <c r="E87" s="313"/>
      <c r="F87" s="313"/>
      <c r="G87" s="313"/>
      <c r="H87" s="314">
        <f>I87+K87</f>
        <v>0</v>
      </c>
      <c r="I87" s="314"/>
      <c r="J87" s="314"/>
      <c r="K87" s="314"/>
      <c r="L87" s="30">
        <f>M87+O87</f>
        <v>0</v>
      </c>
      <c r="M87" s="30"/>
      <c r="N87" s="30"/>
      <c r="O87" s="30"/>
    </row>
    <row r="88" spans="1:15" ht="26.25" x14ac:dyDescent="0.25">
      <c r="A88" s="538"/>
      <c r="B88" s="167" t="s">
        <v>219</v>
      </c>
      <c r="C88" s="8" t="s">
        <v>32</v>
      </c>
      <c r="D88" s="415">
        <f>E88+G88</f>
        <v>81.2</v>
      </c>
      <c r="E88" s="416">
        <v>81.2</v>
      </c>
      <c r="F88" s="416">
        <v>49.6</v>
      </c>
      <c r="G88" s="416"/>
      <c r="H88" s="382">
        <f>I88+K88</f>
        <v>0</v>
      </c>
      <c r="I88" s="382"/>
      <c r="J88" s="382"/>
      <c r="K88" s="417"/>
      <c r="L88" s="12">
        <f>M88+O88</f>
        <v>81.2</v>
      </c>
      <c r="M88" s="190">
        <f>E88+I88</f>
        <v>81.2</v>
      </c>
      <c r="N88" s="190">
        <f>F88+J88</f>
        <v>49.6</v>
      </c>
      <c r="O88" s="178">
        <f>SUM(O89:O89)</f>
        <v>0</v>
      </c>
    </row>
    <row r="89" spans="1:15" ht="26.25" x14ac:dyDescent="0.25">
      <c r="A89" s="539"/>
      <c r="B89" s="172" t="s">
        <v>362</v>
      </c>
      <c r="C89" s="82" t="s">
        <v>32</v>
      </c>
      <c r="D89" s="9">
        <f>E89+G89</f>
        <v>67.8</v>
      </c>
      <c r="E89" s="9">
        <v>67.8</v>
      </c>
      <c r="F89" s="9">
        <v>35.799999999999997</v>
      </c>
      <c r="G89" s="9"/>
      <c r="H89" s="10">
        <f>I89+K89</f>
        <v>0</v>
      </c>
      <c r="I89" s="10"/>
      <c r="J89" s="10"/>
      <c r="K89" s="10"/>
      <c r="L89" s="12">
        <f>M89+O89</f>
        <v>67.8</v>
      </c>
      <c r="M89" s="191">
        <f>E89+I89</f>
        <v>67.8</v>
      </c>
      <c r="N89" s="191">
        <f>F89+J89</f>
        <v>35.799999999999997</v>
      </c>
      <c r="O89" s="12">
        <f>G89</f>
        <v>0</v>
      </c>
    </row>
    <row r="90" spans="1:15" ht="15.75" customHeight="1" x14ac:dyDescent="0.25">
      <c r="A90" s="21" t="s">
        <v>88</v>
      </c>
      <c r="B90" s="180" t="s">
        <v>177</v>
      </c>
      <c r="C90" s="29"/>
      <c r="D90" s="24">
        <f>D86</f>
        <v>149</v>
      </c>
      <c r="E90" s="24">
        <f>E86</f>
        <v>149</v>
      </c>
      <c r="F90" s="24">
        <f>F86</f>
        <v>85.4</v>
      </c>
      <c r="G90" s="24">
        <f>G86</f>
        <v>0</v>
      </c>
      <c r="H90" s="25">
        <f t="shared" ref="H90:O90" si="21">H86</f>
        <v>0</v>
      </c>
      <c r="I90" s="25">
        <f t="shared" si="21"/>
        <v>0</v>
      </c>
      <c r="J90" s="25">
        <f t="shared" si="21"/>
        <v>0</v>
      </c>
      <c r="K90" s="25">
        <f t="shared" si="21"/>
        <v>0</v>
      </c>
      <c r="L90" s="22">
        <f t="shared" si="21"/>
        <v>149</v>
      </c>
      <c r="M90" s="22">
        <f t="shared" si="21"/>
        <v>149</v>
      </c>
      <c r="N90" s="22">
        <f t="shared" si="21"/>
        <v>85.4</v>
      </c>
      <c r="O90" s="22">
        <f t="shared" si="21"/>
        <v>0</v>
      </c>
    </row>
    <row r="91" spans="1:15" ht="15.95" customHeight="1" x14ac:dyDescent="0.25">
      <c r="A91" s="20" t="s">
        <v>89</v>
      </c>
      <c r="B91" s="481" t="s">
        <v>182</v>
      </c>
      <c r="C91" s="482"/>
      <c r="D91" s="482"/>
      <c r="E91" s="482"/>
      <c r="F91" s="482"/>
      <c r="G91" s="482"/>
      <c r="H91" s="482"/>
      <c r="I91" s="482"/>
      <c r="J91" s="482"/>
      <c r="K91" s="482"/>
      <c r="L91" s="482"/>
      <c r="M91" s="482"/>
      <c r="N91" s="482"/>
      <c r="O91" s="483"/>
    </row>
    <row r="92" spans="1:15" ht="15" customHeight="1" x14ac:dyDescent="0.25">
      <c r="A92" s="6" t="s">
        <v>90</v>
      </c>
      <c r="B92" s="7" t="s">
        <v>20</v>
      </c>
      <c r="C92" s="529" t="s">
        <v>25</v>
      </c>
      <c r="D92" s="181">
        <f>E92+G92</f>
        <v>204</v>
      </c>
      <c r="E92" s="181">
        <v>204</v>
      </c>
      <c r="F92" s="181">
        <f>SUM(F93:F93)</f>
        <v>0</v>
      </c>
      <c r="G92" s="181">
        <f>SUM(G93:G93)</f>
        <v>0</v>
      </c>
      <c r="H92" s="182">
        <f>I92+K92</f>
        <v>0</v>
      </c>
      <c r="I92" s="182"/>
      <c r="J92" s="182"/>
      <c r="K92" s="182">
        <f>SUM(K93:K93)</f>
        <v>0</v>
      </c>
      <c r="L92" s="183">
        <f>M92+O92</f>
        <v>204</v>
      </c>
      <c r="M92" s="175">
        <f>E92+I92</f>
        <v>204</v>
      </c>
      <c r="N92" s="183">
        <f>SUM(N93:N93)</f>
        <v>0</v>
      </c>
      <c r="O92" s="183">
        <f>SUM(O93:O93)</f>
        <v>0</v>
      </c>
    </row>
    <row r="93" spans="1:15" ht="39" customHeight="1" x14ac:dyDescent="0.25">
      <c r="A93" s="155"/>
      <c r="B93" s="184" t="s">
        <v>222</v>
      </c>
      <c r="C93" s="530"/>
      <c r="D93" s="176"/>
      <c r="E93" s="176"/>
      <c r="F93" s="176"/>
      <c r="G93" s="176"/>
      <c r="H93" s="177"/>
      <c r="I93" s="177"/>
      <c r="J93" s="177"/>
      <c r="K93" s="177"/>
      <c r="L93" s="178"/>
      <c r="M93" s="178"/>
      <c r="N93" s="178"/>
      <c r="O93" s="178"/>
    </row>
    <row r="94" spans="1:15" ht="15" customHeight="1" x14ac:dyDescent="0.25">
      <c r="A94" s="159" t="s">
        <v>91</v>
      </c>
      <c r="B94" s="30" t="s">
        <v>7</v>
      </c>
      <c r="C94" s="531" t="s">
        <v>25</v>
      </c>
      <c r="D94" s="173">
        <f>E94+G94</f>
        <v>8.1999999999999993</v>
      </c>
      <c r="E94" s="173">
        <v>8.1999999999999993</v>
      </c>
      <c r="F94" s="173">
        <v>5.9</v>
      </c>
      <c r="G94" s="173">
        <f>SUM(G95:G95)</f>
        <v>0</v>
      </c>
      <c r="H94" s="174">
        <f>I94+K94</f>
        <v>0</v>
      </c>
      <c r="I94" s="174"/>
      <c r="J94" s="174"/>
      <c r="K94" s="174">
        <f>SUM(K95:K95)</f>
        <v>0</v>
      </c>
      <c r="L94" s="175">
        <f>M94+O94</f>
        <v>8.1999999999999993</v>
      </c>
      <c r="M94" s="175">
        <f>E94+I94</f>
        <v>8.1999999999999993</v>
      </c>
      <c r="N94" s="175">
        <f>F94+J94</f>
        <v>5.9</v>
      </c>
      <c r="O94" s="175">
        <f>G94+K94</f>
        <v>0</v>
      </c>
    </row>
    <row r="95" spans="1:15" ht="39" x14ac:dyDescent="0.25">
      <c r="A95" s="163"/>
      <c r="B95" s="168" t="s">
        <v>221</v>
      </c>
      <c r="C95" s="530"/>
      <c r="D95" s="176"/>
      <c r="E95" s="176"/>
      <c r="F95" s="176"/>
      <c r="G95" s="176"/>
      <c r="H95" s="177"/>
      <c r="I95" s="177"/>
      <c r="J95" s="177"/>
      <c r="K95" s="177"/>
      <c r="L95" s="178"/>
      <c r="M95" s="178"/>
      <c r="N95" s="178"/>
      <c r="O95" s="178"/>
    </row>
    <row r="96" spans="1:15" ht="15" customHeight="1" x14ac:dyDescent="0.25">
      <c r="A96" s="159" t="s">
        <v>92</v>
      </c>
      <c r="B96" s="30" t="s">
        <v>10</v>
      </c>
      <c r="C96" s="531" t="s">
        <v>25</v>
      </c>
      <c r="D96" s="173">
        <f>E96+G96</f>
        <v>7.8</v>
      </c>
      <c r="E96" s="173">
        <v>7.8</v>
      </c>
      <c r="F96" s="173">
        <v>5.6</v>
      </c>
      <c r="G96" s="173">
        <f>SUM(G97:G97)</f>
        <v>0</v>
      </c>
      <c r="H96" s="174">
        <f>I96+K96</f>
        <v>0</v>
      </c>
      <c r="I96" s="174"/>
      <c r="J96" s="174"/>
      <c r="K96" s="174">
        <f>SUM(K97:K97)</f>
        <v>0</v>
      </c>
      <c r="L96" s="175">
        <f>M96+O96</f>
        <v>7.8</v>
      </c>
      <c r="M96" s="175">
        <f>E96+I96</f>
        <v>7.8</v>
      </c>
      <c r="N96" s="175">
        <f>F96+J96</f>
        <v>5.6</v>
      </c>
      <c r="O96" s="175">
        <f>G96+K96</f>
        <v>0</v>
      </c>
    </row>
    <row r="97" spans="1:15" ht="39" x14ac:dyDescent="0.25">
      <c r="A97" s="163"/>
      <c r="B97" s="168" t="s">
        <v>221</v>
      </c>
      <c r="C97" s="530"/>
      <c r="D97" s="176"/>
      <c r="E97" s="176"/>
      <c r="F97" s="176"/>
      <c r="G97" s="176"/>
      <c r="H97" s="177"/>
      <c r="I97" s="177"/>
      <c r="J97" s="177"/>
      <c r="K97" s="177"/>
      <c r="L97" s="178"/>
      <c r="M97" s="178"/>
      <c r="N97" s="178"/>
      <c r="O97" s="178"/>
    </row>
    <row r="98" spans="1:15" ht="15" customHeight="1" x14ac:dyDescent="0.25">
      <c r="A98" s="159" t="s">
        <v>93</v>
      </c>
      <c r="B98" s="30" t="s">
        <v>11</v>
      </c>
      <c r="C98" s="531" t="s">
        <v>25</v>
      </c>
      <c r="D98" s="173">
        <f>E98+G98</f>
        <v>12.1</v>
      </c>
      <c r="E98" s="173">
        <v>12.1</v>
      </c>
      <c r="F98" s="173">
        <v>8.6</v>
      </c>
      <c r="G98" s="173">
        <f>SUM(G99:G99)</f>
        <v>0</v>
      </c>
      <c r="H98" s="174">
        <f>I98+K98</f>
        <v>0</v>
      </c>
      <c r="I98" s="174"/>
      <c r="J98" s="174"/>
      <c r="K98" s="174">
        <f>SUM(K99:K99)</f>
        <v>0</v>
      </c>
      <c r="L98" s="175">
        <f>M98+O98</f>
        <v>12.1</v>
      </c>
      <c r="M98" s="175">
        <f>E98+I98</f>
        <v>12.1</v>
      </c>
      <c r="N98" s="175">
        <f>F98+J98</f>
        <v>8.6</v>
      </c>
      <c r="O98" s="175">
        <f>G98+K98</f>
        <v>0</v>
      </c>
    </row>
    <row r="99" spans="1:15" ht="39" x14ac:dyDescent="0.25">
      <c r="A99" s="163"/>
      <c r="B99" s="168" t="s">
        <v>221</v>
      </c>
      <c r="C99" s="530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</row>
    <row r="100" spans="1:15" ht="15" customHeight="1" x14ac:dyDescent="0.25">
      <c r="A100" s="159" t="s">
        <v>94</v>
      </c>
      <c r="B100" s="30" t="s">
        <v>12</v>
      </c>
      <c r="C100" s="531" t="s">
        <v>25</v>
      </c>
      <c r="D100" s="173">
        <f>E100+G100</f>
        <v>8.6999999999999993</v>
      </c>
      <c r="E100" s="173">
        <v>8.6999999999999993</v>
      </c>
      <c r="F100" s="173">
        <v>6.2</v>
      </c>
      <c r="G100" s="173">
        <f>SUM(G101:G101)</f>
        <v>0</v>
      </c>
      <c r="H100" s="174">
        <f>I100+K100</f>
        <v>0</v>
      </c>
      <c r="I100" s="174"/>
      <c r="J100" s="174"/>
      <c r="K100" s="174">
        <f>SUM(K101:K101)</f>
        <v>0</v>
      </c>
      <c r="L100" s="175">
        <f>M100+O100</f>
        <v>8.6999999999999993</v>
      </c>
      <c r="M100" s="175">
        <f>E100+I100</f>
        <v>8.6999999999999993</v>
      </c>
      <c r="N100" s="175">
        <f>F100+J100</f>
        <v>6.2</v>
      </c>
      <c r="O100" s="175">
        <f>G100+K100</f>
        <v>0</v>
      </c>
    </row>
    <row r="101" spans="1:15" ht="39" x14ac:dyDescent="0.25">
      <c r="A101" s="163"/>
      <c r="B101" s="168" t="s">
        <v>221</v>
      </c>
      <c r="C101" s="530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95</v>
      </c>
      <c r="B102" s="30" t="s">
        <v>62</v>
      </c>
      <c r="C102" s="531" t="s">
        <v>25</v>
      </c>
      <c r="D102" s="173">
        <f>E102+G102</f>
        <v>11.2</v>
      </c>
      <c r="E102" s="173">
        <v>11.2</v>
      </c>
      <c r="F102" s="173">
        <v>8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11.2</v>
      </c>
      <c r="M102" s="175">
        <f>E102+I102</f>
        <v>11.2</v>
      </c>
      <c r="N102" s="175">
        <f>F102+J102</f>
        <v>8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30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96</v>
      </c>
      <c r="B104" s="30" t="s">
        <v>14</v>
      </c>
      <c r="C104" s="531" t="s">
        <v>25</v>
      </c>
      <c r="D104" s="173">
        <f>E104+G104</f>
        <v>9.1</v>
      </c>
      <c r="E104" s="173">
        <v>9.1</v>
      </c>
      <c r="F104" s="173">
        <v>6.5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9.1</v>
      </c>
      <c r="M104" s="175">
        <f>E104+I104</f>
        <v>9.1</v>
      </c>
      <c r="N104" s="175">
        <f>F104+J104</f>
        <v>6.5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30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97</v>
      </c>
      <c r="B106" s="30" t="s">
        <v>15</v>
      </c>
      <c r="C106" s="531" t="s">
        <v>25</v>
      </c>
      <c r="D106" s="173">
        <f>E106+G106</f>
        <v>10</v>
      </c>
      <c r="E106" s="173">
        <v>10</v>
      </c>
      <c r="F106" s="173">
        <v>7.1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10</v>
      </c>
      <c r="M106" s="175">
        <f>E106+I106</f>
        <v>10</v>
      </c>
      <c r="N106" s="175">
        <f>F106+J106</f>
        <v>7.1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30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98</v>
      </c>
      <c r="B108" s="30" t="s">
        <v>16</v>
      </c>
      <c r="C108" s="531" t="s">
        <v>25</v>
      </c>
      <c r="D108" s="173">
        <f>E108+G108</f>
        <v>26.7</v>
      </c>
      <c r="E108" s="173">
        <v>26.7</v>
      </c>
      <c r="F108" s="173">
        <v>19.100000000000001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26.7</v>
      </c>
      <c r="M108" s="175">
        <f>E108+I108</f>
        <v>26.7</v>
      </c>
      <c r="N108" s="175">
        <f>F108+J108</f>
        <v>19.100000000000001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30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99</v>
      </c>
      <c r="B110" s="30" t="s">
        <v>17</v>
      </c>
      <c r="C110" s="531" t="s">
        <v>25</v>
      </c>
      <c r="D110" s="173">
        <f>E110+G110</f>
        <v>8.1999999999999993</v>
      </c>
      <c r="E110" s="173">
        <v>8.1999999999999993</v>
      </c>
      <c r="F110" s="173">
        <v>5.9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8.1999999999999993</v>
      </c>
      <c r="M110" s="175">
        <f>E110+I110</f>
        <v>8.1999999999999993</v>
      </c>
      <c r="N110" s="175">
        <f>F110+J110</f>
        <v>5.9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30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100</v>
      </c>
      <c r="B112" s="30" t="s">
        <v>18</v>
      </c>
      <c r="C112" s="531" t="s">
        <v>25</v>
      </c>
      <c r="D112" s="173">
        <f>E112+G112</f>
        <v>6.5</v>
      </c>
      <c r="E112" s="173">
        <v>6.5</v>
      </c>
      <c r="F112" s="173">
        <v>4.7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6.5</v>
      </c>
      <c r="M112" s="175">
        <f>E112+I112</f>
        <v>6.5</v>
      </c>
      <c r="N112" s="175">
        <f>F112+J112</f>
        <v>4.7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30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101</v>
      </c>
      <c r="B114" s="30" t="s">
        <v>19</v>
      </c>
      <c r="C114" s="531" t="s">
        <v>25</v>
      </c>
      <c r="D114" s="173">
        <f>E114+G114</f>
        <v>74.599999999999994</v>
      </c>
      <c r="E114" s="173">
        <v>74.599999999999994</v>
      </c>
      <c r="F114" s="173">
        <v>47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74.599999999999994</v>
      </c>
      <c r="M114" s="175">
        <f>E114+I114</f>
        <v>74.599999999999994</v>
      </c>
      <c r="N114" s="175">
        <f>F114+J114</f>
        <v>47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30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.95" customHeight="1" x14ac:dyDescent="0.25">
      <c r="A116" s="21" t="s">
        <v>102</v>
      </c>
      <c r="B116" s="28" t="s">
        <v>179</v>
      </c>
      <c r="C116" s="26"/>
      <c r="D116" s="24">
        <f>SUM(D92:D115)</f>
        <v>387.09999999999991</v>
      </c>
      <c r="E116" s="24">
        <f>SUM(E92:E115)</f>
        <v>387.09999999999991</v>
      </c>
      <c r="F116" s="24">
        <f>SUM(F92:F115)</f>
        <v>124.60000000000001</v>
      </c>
      <c r="G116" s="24">
        <f>SUM(G92:G115)</f>
        <v>0</v>
      </c>
      <c r="H116" s="25">
        <f t="shared" ref="H116:O116" si="22">SUM(H92:H115)</f>
        <v>0</v>
      </c>
      <c r="I116" s="25">
        <f t="shared" si="22"/>
        <v>0</v>
      </c>
      <c r="J116" s="25">
        <f t="shared" si="22"/>
        <v>0</v>
      </c>
      <c r="K116" s="25">
        <f t="shared" si="22"/>
        <v>0</v>
      </c>
      <c r="L116" s="22">
        <f t="shared" si="22"/>
        <v>387.09999999999991</v>
      </c>
      <c r="M116" s="22">
        <f t="shared" si="22"/>
        <v>387.09999999999991</v>
      </c>
      <c r="N116" s="22">
        <f t="shared" si="22"/>
        <v>124.60000000000001</v>
      </c>
      <c r="O116" s="22">
        <f t="shared" si="22"/>
        <v>0</v>
      </c>
    </row>
    <row r="117" spans="1:15" ht="15.95" customHeight="1" x14ac:dyDescent="0.25">
      <c r="A117" s="20" t="s">
        <v>103</v>
      </c>
      <c r="B117" s="481" t="s">
        <v>69</v>
      </c>
      <c r="C117" s="482"/>
      <c r="D117" s="482"/>
      <c r="E117" s="482"/>
      <c r="F117" s="482"/>
      <c r="G117" s="482"/>
      <c r="H117" s="482"/>
      <c r="I117" s="482"/>
      <c r="J117" s="482"/>
      <c r="K117" s="482"/>
      <c r="L117" s="482"/>
      <c r="M117" s="482"/>
      <c r="N117" s="482"/>
      <c r="O117" s="483"/>
    </row>
    <row r="118" spans="1:15" ht="15" customHeight="1" x14ac:dyDescent="0.25">
      <c r="A118" s="534" t="s">
        <v>104</v>
      </c>
      <c r="B118" s="81" t="s">
        <v>20</v>
      </c>
      <c r="C118" s="185"/>
      <c r="D118" s="161">
        <f>SUM(D120:D123)</f>
        <v>1021.4000000000001</v>
      </c>
      <c r="E118" s="161">
        <f>SUM(E120:E123)</f>
        <v>1021.4000000000001</v>
      </c>
      <c r="F118" s="161">
        <f>SUM(F120:F123)</f>
        <v>0</v>
      </c>
      <c r="G118" s="161">
        <f>SUM(G120:G123)</f>
        <v>0</v>
      </c>
      <c r="H118" s="162">
        <f t="shared" ref="H118:O118" si="23">SUM(H120:H123)</f>
        <v>0</v>
      </c>
      <c r="I118" s="162">
        <f t="shared" si="23"/>
        <v>0</v>
      </c>
      <c r="J118" s="162">
        <f t="shared" si="23"/>
        <v>0</v>
      </c>
      <c r="K118" s="162">
        <f t="shared" si="23"/>
        <v>0</v>
      </c>
      <c r="L118" s="81">
        <f t="shared" si="23"/>
        <v>1021.4000000000001</v>
      </c>
      <c r="M118" s="81">
        <f t="shared" si="23"/>
        <v>1021.4000000000001</v>
      </c>
      <c r="N118" s="81">
        <f t="shared" si="23"/>
        <v>0</v>
      </c>
      <c r="O118" s="81">
        <f t="shared" si="23"/>
        <v>0</v>
      </c>
    </row>
    <row r="119" spans="1:15" ht="15" customHeight="1" x14ac:dyDescent="0.25">
      <c r="A119" s="535"/>
      <c r="B119" s="164" t="s">
        <v>196</v>
      </c>
      <c r="C119" s="186"/>
      <c r="D119" s="166"/>
      <c r="E119" s="166"/>
      <c r="F119" s="166"/>
      <c r="G119" s="166"/>
      <c r="H119" s="80"/>
      <c r="I119" s="80"/>
      <c r="J119" s="80"/>
      <c r="K119" s="80"/>
      <c r="L119" s="36"/>
      <c r="M119" s="36"/>
      <c r="N119" s="36"/>
      <c r="O119" s="30"/>
    </row>
    <row r="120" spans="1:15" ht="26.25" hidden="1" x14ac:dyDescent="0.25">
      <c r="A120" s="535"/>
      <c r="B120" s="167" t="s">
        <v>223</v>
      </c>
      <c r="C120" s="40" t="s">
        <v>24</v>
      </c>
      <c r="D120" s="9">
        <f>E120+G120</f>
        <v>0</v>
      </c>
      <c r="E120" s="9"/>
      <c r="F120" s="9"/>
      <c r="G120" s="9"/>
      <c r="H120" s="10">
        <f>I120+K120</f>
        <v>0</v>
      </c>
      <c r="I120" s="10"/>
      <c r="J120" s="10"/>
      <c r="K120" s="10"/>
      <c r="L120" s="188">
        <f>M120+O120</f>
        <v>0</v>
      </c>
      <c r="M120" s="189">
        <f t="shared" ref="M120:O124" si="24">E120+I120</f>
        <v>0</v>
      </c>
      <c r="N120" s="189">
        <f t="shared" si="24"/>
        <v>0</v>
      </c>
      <c r="O120" s="190">
        <f t="shared" si="24"/>
        <v>0</v>
      </c>
    </row>
    <row r="121" spans="1:15" ht="26.25" x14ac:dyDescent="0.25">
      <c r="A121" s="535"/>
      <c r="B121" s="169" t="s">
        <v>201</v>
      </c>
      <c r="C121" s="40" t="s">
        <v>24</v>
      </c>
      <c r="D121" s="17">
        <f>E121+G121</f>
        <v>208.8</v>
      </c>
      <c r="E121" s="17">
        <v>208.8</v>
      </c>
      <c r="F121" s="17"/>
      <c r="G121" s="17"/>
      <c r="H121" s="11">
        <f>I121+K121</f>
        <v>0</v>
      </c>
      <c r="I121" s="11"/>
      <c r="J121" s="11"/>
      <c r="K121" s="11"/>
      <c r="L121" s="13">
        <f>M121+O121</f>
        <v>208.8</v>
      </c>
      <c r="M121" s="438">
        <f t="shared" si="24"/>
        <v>208.8</v>
      </c>
      <c r="N121" s="438">
        <f t="shared" si="24"/>
        <v>0</v>
      </c>
      <c r="O121" s="438">
        <f t="shared" si="24"/>
        <v>0</v>
      </c>
    </row>
    <row r="122" spans="1:15" x14ac:dyDescent="0.25">
      <c r="A122" s="535"/>
      <c r="B122" s="169" t="s">
        <v>224</v>
      </c>
      <c r="C122" s="31" t="s">
        <v>24</v>
      </c>
      <c r="D122" s="17">
        <f>E122+G122</f>
        <v>423.1</v>
      </c>
      <c r="E122" s="44">
        <v>423.1</v>
      </c>
      <c r="F122" s="44"/>
      <c r="G122" s="44"/>
      <c r="H122" s="11">
        <f>I122+K122</f>
        <v>0</v>
      </c>
      <c r="I122" s="106"/>
      <c r="J122" s="106"/>
      <c r="K122" s="106"/>
      <c r="L122" s="13">
        <f>M122+O122</f>
        <v>423.1</v>
      </c>
      <c r="M122" s="175">
        <f t="shared" si="24"/>
        <v>423.1</v>
      </c>
      <c r="N122" s="175">
        <f t="shared" si="24"/>
        <v>0</v>
      </c>
      <c r="O122" s="175">
        <f t="shared" si="24"/>
        <v>0</v>
      </c>
    </row>
    <row r="123" spans="1:15" ht="26.25" x14ac:dyDescent="0.25">
      <c r="A123" s="535"/>
      <c r="B123" s="192" t="s">
        <v>225</v>
      </c>
      <c r="C123" s="31" t="s">
        <v>24</v>
      </c>
      <c r="D123" s="17">
        <f>E123+G123</f>
        <v>389.5</v>
      </c>
      <c r="E123" s="17">
        <v>389.5</v>
      </c>
      <c r="F123" s="17"/>
      <c r="G123" s="17"/>
      <c r="H123" s="11">
        <f>I123+K123</f>
        <v>0</v>
      </c>
      <c r="I123" s="11"/>
      <c r="J123" s="11"/>
      <c r="K123" s="11"/>
      <c r="L123" s="13">
        <f>M123+O123</f>
        <v>389.5</v>
      </c>
      <c r="M123" s="179">
        <f t="shared" si="24"/>
        <v>389.5</v>
      </c>
      <c r="N123" s="175">
        <f t="shared" si="24"/>
        <v>0</v>
      </c>
      <c r="O123" s="175">
        <f t="shared" si="24"/>
        <v>0</v>
      </c>
    </row>
    <row r="124" spans="1:15" ht="15" customHeight="1" x14ac:dyDescent="0.25">
      <c r="A124" s="532" t="s">
        <v>105</v>
      </c>
      <c r="B124" s="81" t="s">
        <v>53</v>
      </c>
      <c r="C124" s="531" t="s">
        <v>24</v>
      </c>
      <c r="D124" s="173">
        <f>E124+G124</f>
        <v>117.5</v>
      </c>
      <c r="E124" s="173">
        <v>117.5</v>
      </c>
      <c r="F124" s="173">
        <v>87.9</v>
      </c>
      <c r="G124" s="173"/>
      <c r="H124" s="174">
        <f>I124+K124</f>
        <v>0</v>
      </c>
      <c r="I124" s="174"/>
      <c r="J124" s="174"/>
      <c r="K124" s="174"/>
      <c r="L124" s="175">
        <f>M124+O124</f>
        <v>117.5</v>
      </c>
      <c r="M124" s="175">
        <f t="shared" si="24"/>
        <v>117.5</v>
      </c>
      <c r="N124" s="175">
        <f t="shared" si="24"/>
        <v>87.9</v>
      </c>
      <c r="O124" s="175">
        <f t="shared" si="24"/>
        <v>0</v>
      </c>
    </row>
    <row r="125" spans="1:15" s="38" customFormat="1" ht="25.5" x14ac:dyDescent="0.2">
      <c r="A125" s="533"/>
      <c r="B125" s="168" t="s">
        <v>226</v>
      </c>
      <c r="C125" s="530"/>
      <c r="D125" s="176"/>
      <c r="E125" s="176"/>
      <c r="F125" s="176"/>
      <c r="G125" s="176"/>
      <c r="H125" s="177"/>
      <c r="I125" s="177"/>
      <c r="J125" s="177"/>
      <c r="K125" s="177"/>
      <c r="L125" s="178"/>
      <c r="M125" s="178"/>
      <c r="N125" s="178"/>
      <c r="O125" s="178"/>
    </row>
    <row r="126" spans="1:15" ht="15.95" customHeight="1" x14ac:dyDescent="0.25">
      <c r="A126" s="55" t="s">
        <v>106</v>
      </c>
      <c r="B126" s="45" t="s">
        <v>181</v>
      </c>
      <c r="C126" s="79"/>
      <c r="D126" s="24">
        <f>D118+D124</f>
        <v>1138.9000000000001</v>
      </c>
      <c r="E126" s="24">
        <f>E118+E124</f>
        <v>1138.9000000000001</v>
      </c>
      <c r="F126" s="24">
        <f>F118+F124</f>
        <v>87.9</v>
      </c>
      <c r="G126" s="24">
        <f>G118+G124</f>
        <v>0</v>
      </c>
      <c r="H126" s="25">
        <f t="shared" ref="H126:O126" si="25">H118+H124</f>
        <v>0</v>
      </c>
      <c r="I126" s="25">
        <f t="shared" si="25"/>
        <v>0</v>
      </c>
      <c r="J126" s="25">
        <f t="shared" si="25"/>
        <v>0</v>
      </c>
      <c r="K126" s="25">
        <f t="shared" si="25"/>
        <v>0</v>
      </c>
      <c r="L126" s="22">
        <f t="shared" si="25"/>
        <v>1138.9000000000001</v>
      </c>
      <c r="M126" s="22">
        <f t="shared" si="25"/>
        <v>1138.9000000000001</v>
      </c>
      <c r="N126" s="22">
        <f t="shared" si="25"/>
        <v>87.9</v>
      </c>
      <c r="O126" s="22">
        <f t="shared" si="25"/>
        <v>0</v>
      </c>
    </row>
    <row r="127" spans="1:15" ht="15.95" customHeight="1" x14ac:dyDescent="0.25">
      <c r="A127" s="107" t="s">
        <v>107</v>
      </c>
      <c r="B127" s="408" t="s">
        <v>173</v>
      </c>
      <c r="C127" s="406"/>
      <c r="D127" s="410">
        <f>SUM(D129:D148)</f>
        <v>2491.3000000000002</v>
      </c>
      <c r="E127" s="194">
        <f>SUM(E129:E148)</f>
        <v>2491.3000000000002</v>
      </c>
      <c r="F127" s="194">
        <f>SUM(F129:F148)</f>
        <v>828.90000000000009</v>
      </c>
      <c r="G127" s="194">
        <f>SUM(G129:G148)</f>
        <v>0</v>
      </c>
      <c r="H127" s="195">
        <f t="shared" ref="H127:O127" si="26">SUM(H129:H148)</f>
        <v>13.9</v>
      </c>
      <c r="I127" s="195">
        <f t="shared" si="26"/>
        <v>13.9</v>
      </c>
      <c r="J127" s="195">
        <f t="shared" si="26"/>
        <v>10.6</v>
      </c>
      <c r="K127" s="195">
        <f t="shared" si="26"/>
        <v>0</v>
      </c>
      <c r="L127" s="196">
        <f t="shared" si="26"/>
        <v>2505.1999999999998</v>
      </c>
      <c r="M127" s="196">
        <f t="shared" si="26"/>
        <v>2505.1999999999998</v>
      </c>
      <c r="N127" s="196">
        <f t="shared" si="26"/>
        <v>839.5</v>
      </c>
      <c r="O127" s="196">
        <f t="shared" si="26"/>
        <v>0</v>
      </c>
    </row>
    <row r="128" spans="1:15" ht="15" customHeight="1" x14ac:dyDescent="0.25">
      <c r="A128" s="100"/>
      <c r="B128" s="103" t="s">
        <v>196</v>
      </c>
      <c r="C128" s="397"/>
      <c r="D128" s="411"/>
      <c r="E128" s="197"/>
      <c r="F128" s="198"/>
      <c r="G128" s="198"/>
      <c r="H128" s="199"/>
      <c r="I128" s="199"/>
      <c r="J128" s="200"/>
      <c r="K128" s="200"/>
      <c r="L128" s="201"/>
      <c r="M128" s="201"/>
      <c r="N128" s="202"/>
      <c r="O128" s="202"/>
    </row>
    <row r="129" spans="1:15" ht="26.25" x14ac:dyDescent="0.25">
      <c r="A129" s="100"/>
      <c r="B129" s="203" t="s">
        <v>207</v>
      </c>
      <c r="C129" s="397"/>
      <c r="D129" s="412">
        <f>E129+G129</f>
        <v>0.8</v>
      </c>
      <c r="E129" s="205">
        <f t="shared" ref="E129:G139" si="27">E24</f>
        <v>0.8</v>
      </c>
      <c r="F129" s="205">
        <f t="shared" si="27"/>
        <v>0.6</v>
      </c>
      <c r="G129" s="205">
        <f t="shared" si="27"/>
        <v>0</v>
      </c>
      <c r="H129" s="206">
        <f t="shared" ref="H129:H148" si="28">I129+K129</f>
        <v>0</v>
      </c>
      <c r="I129" s="206">
        <f t="shared" ref="I129:K139" si="29">I24</f>
        <v>0</v>
      </c>
      <c r="J129" s="206">
        <f t="shared" si="29"/>
        <v>0</v>
      </c>
      <c r="K129" s="206">
        <f t="shared" si="29"/>
        <v>0</v>
      </c>
      <c r="L129" s="207">
        <f t="shared" ref="L129:L148" si="30">M129+O129</f>
        <v>0.8</v>
      </c>
      <c r="M129" s="207">
        <f t="shared" ref="M129:O139" si="31">M24</f>
        <v>0.8</v>
      </c>
      <c r="N129" s="207">
        <f t="shared" si="31"/>
        <v>0.6</v>
      </c>
      <c r="O129" s="207">
        <f t="shared" si="31"/>
        <v>0</v>
      </c>
    </row>
    <row r="130" spans="1:15" x14ac:dyDescent="0.25">
      <c r="A130" s="208"/>
      <c r="B130" s="203" t="s">
        <v>203</v>
      </c>
      <c r="C130" s="413"/>
      <c r="D130" s="395">
        <f t="shared" ref="D130:D148" si="32">E130+G130</f>
        <v>30.6</v>
      </c>
      <c r="E130" s="97">
        <f t="shared" si="27"/>
        <v>30.6</v>
      </c>
      <c r="F130" s="97">
        <f t="shared" si="27"/>
        <v>23.4</v>
      </c>
      <c r="G130" s="97">
        <f t="shared" si="27"/>
        <v>0</v>
      </c>
      <c r="H130" s="101">
        <f t="shared" si="28"/>
        <v>0</v>
      </c>
      <c r="I130" s="101">
        <f t="shared" si="29"/>
        <v>0</v>
      </c>
      <c r="J130" s="101">
        <f t="shared" si="29"/>
        <v>0</v>
      </c>
      <c r="K130" s="101">
        <f t="shared" si="29"/>
        <v>0</v>
      </c>
      <c r="L130" s="102">
        <f t="shared" si="30"/>
        <v>30.6</v>
      </c>
      <c r="M130" s="102">
        <f t="shared" si="31"/>
        <v>30.6</v>
      </c>
      <c r="N130" s="102">
        <f t="shared" si="31"/>
        <v>23.4</v>
      </c>
      <c r="O130" s="102">
        <f t="shared" si="31"/>
        <v>0</v>
      </c>
    </row>
    <row r="131" spans="1:15" ht="26.25" x14ac:dyDescent="0.25">
      <c r="A131" s="208"/>
      <c r="B131" s="203" t="s">
        <v>209</v>
      </c>
      <c r="C131" s="413"/>
      <c r="D131" s="395">
        <f t="shared" si="32"/>
        <v>8</v>
      </c>
      <c r="E131" s="97">
        <f t="shared" si="27"/>
        <v>8</v>
      </c>
      <c r="F131" s="97">
        <f t="shared" si="27"/>
        <v>6.1</v>
      </c>
      <c r="G131" s="97">
        <f t="shared" si="27"/>
        <v>0</v>
      </c>
      <c r="H131" s="101">
        <f t="shared" si="28"/>
        <v>0</v>
      </c>
      <c r="I131" s="101">
        <f t="shared" si="29"/>
        <v>0</v>
      </c>
      <c r="J131" s="101">
        <f t="shared" si="29"/>
        <v>0</v>
      </c>
      <c r="K131" s="101">
        <f t="shared" si="29"/>
        <v>0</v>
      </c>
      <c r="L131" s="102">
        <f t="shared" si="30"/>
        <v>8</v>
      </c>
      <c r="M131" s="102">
        <f t="shared" si="31"/>
        <v>8</v>
      </c>
      <c r="N131" s="102">
        <f t="shared" si="31"/>
        <v>6.1</v>
      </c>
      <c r="O131" s="102">
        <f t="shared" si="31"/>
        <v>0</v>
      </c>
    </row>
    <row r="132" spans="1:15" ht="26.25" x14ac:dyDescent="0.25">
      <c r="A132" s="208"/>
      <c r="B132" s="203" t="s">
        <v>205</v>
      </c>
      <c r="C132" s="413"/>
      <c r="D132" s="395">
        <f t="shared" si="32"/>
        <v>26.1</v>
      </c>
      <c r="E132" s="97">
        <f t="shared" si="27"/>
        <v>26.1</v>
      </c>
      <c r="F132" s="97">
        <f t="shared" si="27"/>
        <v>16.100000000000001</v>
      </c>
      <c r="G132" s="97">
        <f t="shared" si="27"/>
        <v>0</v>
      </c>
      <c r="H132" s="101">
        <f t="shared" si="28"/>
        <v>0</v>
      </c>
      <c r="I132" s="101">
        <f t="shared" si="29"/>
        <v>0</v>
      </c>
      <c r="J132" s="101">
        <f t="shared" si="29"/>
        <v>0</v>
      </c>
      <c r="K132" s="101">
        <f t="shared" si="29"/>
        <v>0</v>
      </c>
      <c r="L132" s="102">
        <f t="shared" si="30"/>
        <v>26.1</v>
      </c>
      <c r="M132" s="102">
        <f t="shared" si="31"/>
        <v>26.1</v>
      </c>
      <c r="N132" s="102">
        <f t="shared" si="31"/>
        <v>16.100000000000001</v>
      </c>
      <c r="O132" s="102">
        <f t="shared" si="31"/>
        <v>0</v>
      </c>
    </row>
    <row r="133" spans="1:15" x14ac:dyDescent="0.25">
      <c r="A133" s="208"/>
      <c r="B133" s="203" t="s">
        <v>210</v>
      </c>
      <c r="C133" s="413"/>
      <c r="D133" s="395">
        <f t="shared" si="32"/>
        <v>94.3</v>
      </c>
      <c r="E133" s="97">
        <f t="shared" si="27"/>
        <v>94.3</v>
      </c>
      <c r="F133" s="97">
        <f t="shared" si="27"/>
        <v>68.5</v>
      </c>
      <c r="G133" s="97">
        <f t="shared" si="27"/>
        <v>0</v>
      </c>
      <c r="H133" s="101">
        <f t="shared" si="28"/>
        <v>0</v>
      </c>
      <c r="I133" s="101">
        <f t="shared" si="29"/>
        <v>0</v>
      </c>
      <c r="J133" s="101">
        <f t="shared" si="29"/>
        <v>0</v>
      </c>
      <c r="K133" s="101">
        <f t="shared" si="29"/>
        <v>0</v>
      </c>
      <c r="L133" s="102">
        <f t="shared" si="30"/>
        <v>94.3</v>
      </c>
      <c r="M133" s="102">
        <f t="shared" si="31"/>
        <v>94.3</v>
      </c>
      <c r="N133" s="102">
        <f t="shared" si="31"/>
        <v>68.5</v>
      </c>
      <c r="O133" s="102">
        <f t="shared" si="31"/>
        <v>0</v>
      </c>
    </row>
    <row r="134" spans="1:15" x14ac:dyDescent="0.25">
      <c r="A134" s="208"/>
      <c r="B134" s="203" t="s">
        <v>211</v>
      </c>
      <c r="C134" s="413"/>
      <c r="D134" s="395">
        <f t="shared" si="32"/>
        <v>13.7</v>
      </c>
      <c r="E134" s="97">
        <f t="shared" si="27"/>
        <v>13.7</v>
      </c>
      <c r="F134" s="97">
        <f t="shared" si="27"/>
        <v>9.9</v>
      </c>
      <c r="G134" s="97">
        <f t="shared" si="27"/>
        <v>0</v>
      </c>
      <c r="H134" s="101">
        <f t="shared" si="28"/>
        <v>0</v>
      </c>
      <c r="I134" s="101">
        <f t="shared" si="29"/>
        <v>0</v>
      </c>
      <c r="J134" s="101">
        <f t="shared" si="29"/>
        <v>0</v>
      </c>
      <c r="K134" s="101">
        <f t="shared" si="29"/>
        <v>0</v>
      </c>
      <c r="L134" s="102">
        <f t="shared" si="30"/>
        <v>13.7</v>
      </c>
      <c r="M134" s="102">
        <f t="shared" si="31"/>
        <v>13.7</v>
      </c>
      <c r="N134" s="102">
        <f t="shared" si="31"/>
        <v>9.9</v>
      </c>
      <c r="O134" s="102">
        <f t="shared" si="31"/>
        <v>0</v>
      </c>
    </row>
    <row r="135" spans="1:15" ht="26.25" x14ac:dyDescent="0.25">
      <c r="A135" s="208"/>
      <c r="B135" s="203" t="s">
        <v>204</v>
      </c>
      <c r="C135" s="413"/>
      <c r="D135" s="395">
        <f t="shared" si="32"/>
        <v>9</v>
      </c>
      <c r="E135" s="97">
        <f t="shared" si="27"/>
        <v>9</v>
      </c>
      <c r="F135" s="97">
        <f t="shared" si="27"/>
        <v>6.9</v>
      </c>
      <c r="G135" s="97">
        <f t="shared" si="27"/>
        <v>0</v>
      </c>
      <c r="H135" s="101">
        <f t="shared" si="28"/>
        <v>0</v>
      </c>
      <c r="I135" s="101">
        <f t="shared" si="29"/>
        <v>0</v>
      </c>
      <c r="J135" s="101">
        <f t="shared" si="29"/>
        <v>0</v>
      </c>
      <c r="K135" s="101">
        <f t="shared" si="29"/>
        <v>0</v>
      </c>
      <c r="L135" s="102">
        <f t="shared" si="30"/>
        <v>9</v>
      </c>
      <c r="M135" s="102">
        <f t="shared" si="31"/>
        <v>9</v>
      </c>
      <c r="N135" s="102">
        <f t="shared" si="31"/>
        <v>6.9</v>
      </c>
      <c r="O135" s="102">
        <f t="shared" si="31"/>
        <v>0</v>
      </c>
    </row>
    <row r="136" spans="1:15" x14ac:dyDescent="0.25">
      <c r="A136" s="208"/>
      <c r="B136" s="203" t="s">
        <v>212</v>
      </c>
      <c r="C136" s="413"/>
      <c r="D136" s="395">
        <f t="shared" si="32"/>
        <v>12.1</v>
      </c>
      <c r="E136" s="97">
        <f t="shared" si="27"/>
        <v>12.1</v>
      </c>
      <c r="F136" s="97">
        <f t="shared" si="27"/>
        <v>2.9</v>
      </c>
      <c r="G136" s="97">
        <f t="shared" si="27"/>
        <v>0</v>
      </c>
      <c r="H136" s="101">
        <f t="shared" si="28"/>
        <v>0</v>
      </c>
      <c r="I136" s="101">
        <f t="shared" si="29"/>
        <v>0</v>
      </c>
      <c r="J136" s="101">
        <f t="shared" si="29"/>
        <v>0</v>
      </c>
      <c r="K136" s="101">
        <f t="shared" si="29"/>
        <v>0</v>
      </c>
      <c r="L136" s="102">
        <f t="shared" si="30"/>
        <v>12.1</v>
      </c>
      <c r="M136" s="102">
        <f t="shared" si="31"/>
        <v>12.1</v>
      </c>
      <c r="N136" s="102">
        <f t="shared" si="31"/>
        <v>2.9</v>
      </c>
      <c r="O136" s="102">
        <f t="shared" si="31"/>
        <v>0</v>
      </c>
    </row>
    <row r="137" spans="1:15" ht="26.25" x14ac:dyDescent="0.25">
      <c r="A137" s="208"/>
      <c r="B137" s="203" t="s">
        <v>227</v>
      </c>
      <c r="C137" s="413"/>
      <c r="D137" s="395">
        <f t="shared" si="32"/>
        <v>0.6</v>
      </c>
      <c r="E137" s="97">
        <f t="shared" si="27"/>
        <v>0.6</v>
      </c>
      <c r="F137" s="97">
        <f t="shared" si="27"/>
        <v>0.5</v>
      </c>
      <c r="G137" s="97">
        <f t="shared" si="27"/>
        <v>0</v>
      </c>
      <c r="H137" s="101">
        <f t="shared" si="28"/>
        <v>0</v>
      </c>
      <c r="I137" s="101">
        <f t="shared" si="29"/>
        <v>0</v>
      </c>
      <c r="J137" s="101">
        <f t="shared" si="29"/>
        <v>0</v>
      </c>
      <c r="K137" s="101">
        <f t="shared" si="29"/>
        <v>0</v>
      </c>
      <c r="L137" s="102">
        <f t="shared" si="30"/>
        <v>0.6</v>
      </c>
      <c r="M137" s="102">
        <f t="shared" si="31"/>
        <v>0.6</v>
      </c>
      <c r="N137" s="102">
        <f t="shared" si="31"/>
        <v>0.5</v>
      </c>
      <c r="O137" s="102">
        <f t="shared" si="31"/>
        <v>0</v>
      </c>
    </row>
    <row r="138" spans="1:15" x14ac:dyDescent="0.25">
      <c r="A138" s="208"/>
      <c r="B138" s="203" t="s">
        <v>208</v>
      </c>
      <c r="C138" s="413"/>
      <c r="D138" s="395">
        <f t="shared" si="32"/>
        <v>16.3</v>
      </c>
      <c r="E138" s="97">
        <f t="shared" si="27"/>
        <v>16.3</v>
      </c>
      <c r="F138" s="97">
        <f t="shared" si="27"/>
        <v>11.4</v>
      </c>
      <c r="G138" s="97">
        <f t="shared" si="27"/>
        <v>0</v>
      </c>
      <c r="H138" s="101">
        <f t="shared" si="28"/>
        <v>0</v>
      </c>
      <c r="I138" s="101">
        <f t="shared" si="29"/>
        <v>0</v>
      </c>
      <c r="J138" s="101">
        <f t="shared" si="29"/>
        <v>0</v>
      </c>
      <c r="K138" s="101">
        <f t="shared" si="29"/>
        <v>0</v>
      </c>
      <c r="L138" s="102">
        <f t="shared" si="30"/>
        <v>16.3</v>
      </c>
      <c r="M138" s="102">
        <f t="shared" si="31"/>
        <v>16.3</v>
      </c>
      <c r="N138" s="102">
        <f t="shared" si="31"/>
        <v>11.4</v>
      </c>
      <c r="O138" s="102">
        <f t="shared" si="31"/>
        <v>0</v>
      </c>
    </row>
    <row r="139" spans="1:15" x14ac:dyDescent="0.25">
      <c r="A139" s="208"/>
      <c r="B139" s="203" t="s">
        <v>200</v>
      </c>
      <c r="C139" s="413"/>
      <c r="D139" s="395">
        <f t="shared" si="32"/>
        <v>7.6</v>
      </c>
      <c r="E139" s="97">
        <f t="shared" si="27"/>
        <v>7.6</v>
      </c>
      <c r="F139" s="97">
        <f t="shared" si="27"/>
        <v>5.2</v>
      </c>
      <c r="G139" s="97">
        <f t="shared" si="27"/>
        <v>0</v>
      </c>
      <c r="H139" s="101">
        <f t="shared" si="28"/>
        <v>0</v>
      </c>
      <c r="I139" s="101">
        <f t="shared" si="29"/>
        <v>0</v>
      </c>
      <c r="J139" s="101">
        <f t="shared" si="29"/>
        <v>0</v>
      </c>
      <c r="K139" s="101">
        <f t="shared" si="29"/>
        <v>0</v>
      </c>
      <c r="L139" s="102">
        <f t="shared" si="30"/>
        <v>7.6</v>
      </c>
      <c r="M139" s="102">
        <f t="shared" si="31"/>
        <v>7.6</v>
      </c>
      <c r="N139" s="102">
        <f t="shared" si="31"/>
        <v>5.2</v>
      </c>
      <c r="O139" s="102">
        <f t="shared" si="31"/>
        <v>0</v>
      </c>
    </row>
    <row r="140" spans="1:15" x14ac:dyDescent="0.25">
      <c r="A140" s="208"/>
      <c r="B140" s="203" t="s">
        <v>215</v>
      </c>
      <c r="C140" s="413"/>
      <c r="D140" s="395">
        <f t="shared" si="32"/>
        <v>205</v>
      </c>
      <c r="E140" s="97">
        <f>E35+E42+E46+E50+E54+E58+E62+E66+E70+E74+E78</f>
        <v>205</v>
      </c>
      <c r="F140" s="97">
        <f>F35+F42+F46+F50+F54+F58+F62+F66+F70+F74+F78</f>
        <v>125.5</v>
      </c>
      <c r="G140" s="97">
        <f>G35+G42+G46+G50+G54+G58+G62+G66+G70+G74+G78</f>
        <v>0</v>
      </c>
      <c r="H140" s="101">
        <f t="shared" si="28"/>
        <v>0</v>
      </c>
      <c r="I140" s="101">
        <f>I35+I42+I46+I50+I54+I58+I62+I66+I70+I74+I78</f>
        <v>0</v>
      </c>
      <c r="J140" s="101">
        <f>J35+J42+J46+J50+J54+J58+J62+J66+J70+J74+J78</f>
        <v>0</v>
      </c>
      <c r="K140" s="101">
        <f>K35+K42+K46+K50+K54+K58+K62+K66+K70+K74+K78</f>
        <v>0</v>
      </c>
      <c r="L140" s="102">
        <f t="shared" si="30"/>
        <v>205</v>
      </c>
      <c r="M140" s="102">
        <f>M35+M42+M46+M50+M54+M58+M62+M66+M70+M74+M78</f>
        <v>205</v>
      </c>
      <c r="N140" s="102">
        <f>N35+N42+N46+N50+N54+N58+N62+N66+N70+N74+N78</f>
        <v>125.5</v>
      </c>
      <c r="O140" s="102">
        <f>O35+O42+O46+O50+O54+O58+O62+O66+O70+O74+O78</f>
        <v>0</v>
      </c>
    </row>
    <row r="141" spans="1:15" ht="40.5" customHeight="1" x14ac:dyDescent="0.25">
      <c r="A141" s="208"/>
      <c r="B141" s="203" t="s">
        <v>222</v>
      </c>
      <c r="C141" s="413"/>
      <c r="D141" s="395">
        <f t="shared" si="32"/>
        <v>204</v>
      </c>
      <c r="E141" s="97">
        <f>E92</f>
        <v>204</v>
      </c>
      <c r="F141" s="97">
        <f>F92</f>
        <v>0</v>
      </c>
      <c r="G141" s="97">
        <f>G92</f>
        <v>0</v>
      </c>
      <c r="H141" s="101">
        <f t="shared" si="28"/>
        <v>0</v>
      </c>
      <c r="I141" s="101">
        <f>I92</f>
        <v>0</v>
      </c>
      <c r="J141" s="101">
        <f>J92</f>
        <v>0</v>
      </c>
      <c r="K141" s="101">
        <f>K92</f>
        <v>0</v>
      </c>
      <c r="L141" s="102">
        <f t="shared" si="30"/>
        <v>204</v>
      </c>
      <c r="M141" s="102">
        <f>M92</f>
        <v>204</v>
      </c>
      <c r="N141" s="102">
        <f>N92</f>
        <v>0</v>
      </c>
      <c r="O141" s="102">
        <f>O92</f>
        <v>0</v>
      </c>
    </row>
    <row r="142" spans="1:15" x14ac:dyDescent="0.25">
      <c r="A142" s="208"/>
      <c r="B142" s="203" t="s">
        <v>220</v>
      </c>
      <c r="C142" s="413"/>
      <c r="D142" s="395">
        <f t="shared" si="32"/>
        <v>346.5</v>
      </c>
      <c r="E142" s="97">
        <f>E82</f>
        <v>346.5</v>
      </c>
      <c r="F142" s="97">
        <f>F82</f>
        <v>228.5</v>
      </c>
      <c r="G142" s="97">
        <f>G82</f>
        <v>0</v>
      </c>
      <c r="H142" s="101">
        <f t="shared" si="28"/>
        <v>13.9</v>
      </c>
      <c r="I142" s="101">
        <f>I82</f>
        <v>13.9</v>
      </c>
      <c r="J142" s="101">
        <f>J82</f>
        <v>10.6</v>
      </c>
      <c r="K142" s="101">
        <f>K82</f>
        <v>0</v>
      </c>
      <c r="L142" s="102">
        <f t="shared" si="30"/>
        <v>360.4</v>
      </c>
      <c r="M142" s="102">
        <f>M82</f>
        <v>360.4</v>
      </c>
      <c r="N142" s="102">
        <f>N82</f>
        <v>239.1</v>
      </c>
      <c r="O142" s="102">
        <f>O82</f>
        <v>0</v>
      </c>
    </row>
    <row r="143" spans="1:15" ht="26.25" x14ac:dyDescent="0.25">
      <c r="A143" s="208"/>
      <c r="B143" s="203" t="s">
        <v>202</v>
      </c>
      <c r="C143" s="413"/>
      <c r="D143" s="395">
        <f t="shared" si="32"/>
        <v>149</v>
      </c>
      <c r="E143" s="97">
        <f>E88+E89</f>
        <v>149</v>
      </c>
      <c r="F143" s="97">
        <f>F88+F89</f>
        <v>85.4</v>
      </c>
      <c r="G143" s="97">
        <f>G88+G89</f>
        <v>0</v>
      </c>
      <c r="H143" s="101">
        <f t="shared" si="28"/>
        <v>0</v>
      </c>
      <c r="I143" s="101">
        <f>I88+I89</f>
        <v>0</v>
      </c>
      <c r="J143" s="101">
        <f>J88+J89</f>
        <v>0</v>
      </c>
      <c r="K143" s="101">
        <f>K88+K89</f>
        <v>0</v>
      </c>
      <c r="L143" s="102">
        <f t="shared" si="30"/>
        <v>149</v>
      </c>
      <c r="M143" s="102">
        <f>M88+M89</f>
        <v>149</v>
      </c>
      <c r="N143" s="102">
        <f>N88+N89</f>
        <v>85.4</v>
      </c>
      <c r="O143" s="102">
        <f>O88+O89</f>
        <v>0</v>
      </c>
    </row>
    <row r="144" spans="1:15" ht="26.25" hidden="1" x14ac:dyDescent="0.25">
      <c r="A144" s="208"/>
      <c r="B144" s="203" t="s">
        <v>223</v>
      </c>
      <c r="C144" s="413"/>
      <c r="D144" s="395">
        <f t="shared" si="32"/>
        <v>0</v>
      </c>
      <c r="E144" s="97">
        <f t="shared" ref="E144:G146" si="33">E36+E120</f>
        <v>0</v>
      </c>
      <c r="F144" s="97">
        <f t="shared" si="33"/>
        <v>0</v>
      </c>
      <c r="G144" s="97">
        <f t="shared" si="33"/>
        <v>0</v>
      </c>
      <c r="H144" s="101">
        <f t="shared" si="28"/>
        <v>0</v>
      </c>
      <c r="I144" s="101">
        <f t="shared" ref="I144:K146" si="34">I36+I120</f>
        <v>0</v>
      </c>
      <c r="J144" s="101">
        <f t="shared" si="34"/>
        <v>0</v>
      </c>
      <c r="K144" s="101">
        <f t="shared" si="34"/>
        <v>0</v>
      </c>
      <c r="L144" s="102">
        <f t="shared" si="30"/>
        <v>0</v>
      </c>
      <c r="M144" s="102">
        <f t="shared" ref="M144:O146" si="35">M36+M120</f>
        <v>0</v>
      </c>
      <c r="N144" s="102">
        <f t="shared" si="35"/>
        <v>0</v>
      </c>
      <c r="O144" s="102">
        <f t="shared" si="35"/>
        <v>0</v>
      </c>
    </row>
    <row r="145" spans="1:15" ht="26.25" x14ac:dyDescent="0.25">
      <c r="A145" s="208"/>
      <c r="B145" s="203" t="s">
        <v>201</v>
      </c>
      <c r="C145" s="413"/>
      <c r="D145" s="395">
        <f t="shared" si="32"/>
        <v>214</v>
      </c>
      <c r="E145" s="97">
        <f t="shared" si="33"/>
        <v>214</v>
      </c>
      <c r="F145" s="97">
        <f t="shared" si="33"/>
        <v>0</v>
      </c>
      <c r="G145" s="97">
        <f t="shared" si="33"/>
        <v>0</v>
      </c>
      <c r="H145" s="101">
        <f t="shared" si="28"/>
        <v>0</v>
      </c>
      <c r="I145" s="101">
        <f t="shared" si="34"/>
        <v>0</v>
      </c>
      <c r="J145" s="101">
        <f t="shared" si="34"/>
        <v>0</v>
      </c>
      <c r="K145" s="101">
        <f t="shared" si="34"/>
        <v>0</v>
      </c>
      <c r="L145" s="102">
        <f t="shared" si="30"/>
        <v>214</v>
      </c>
      <c r="M145" s="102">
        <f t="shared" si="35"/>
        <v>214</v>
      </c>
      <c r="N145" s="102">
        <f t="shared" si="35"/>
        <v>0</v>
      </c>
      <c r="O145" s="102">
        <f t="shared" si="35"/>
        <v>0</v>
      </c>
    </row>
    <row r="146" spans="1:15" x14ac:dyDescent="0.25">
      <c r="A146" s="208"/>
      <c r="B146" s="203" t="s">
        <v>224</v>
      </c>
      <c r="C146" s="413"/>
      <c r="D146" s="395">
        <f t="shared" si="32"/>
        <v>440</v>
      </c>
      <c r="E146" s="97">
        <f t="shared" si="33"/>
        <v>440</v>
      </c>
      <c r="F146" s="97">
        <f t="shared" si="33"/>
        <v>10.7</v>
      </c>
      <c r="G146" s="97">
        <f t="shared" si="33"/>
        <v>0</v>
      </c>
      <c r="H146" s="101">
        <f t="shared" si="28"/>
        <v>0</v>
      </c>
      <c r="I146" s="101">
        <f t="shared" si="34"/>
        <v>0</v>
      </c>
      <c r="J146" s="101">
        <f t="shared" si="34"/>
        <v>0</v>
      </c>
      <c r="K146" s="101">
        <f t="shared" si="34"/>
        <v>0</v>
      </c>
      <c r="L146" s="102">
        <f t="shared" si="30"/>
        <v>440</v>
      </c>
      <c r="M146" s="102">
        <f t="shared" si="35"/>
        <v>440</v>
      </c>
      <c r="N146" s="102">
        <f t="shared" si="35"/>
        <v>10.7</v>
      </c>
      <c r="O146" s="102">
        <f t="shared" si="35"/>
        <v>0</v>
      </c>
    </row>
    <row r="147" spans="1:15" x14ac:dyDescent="0.25">
      <c r="A147" s="208"/>
      <c r="B147" s="203" t="s">
        <v>228</v>
      </c>
      <c r="C147" s="413"/>
      <c r="D147" s="395">
        <f t="shared" si="32"/>
        <v>518.70000000000005</v>
      </c>
      <c r="E147" s="97">
        <f>E39+E123+E124</f>
        <v>518.70000000000005</v>
      </c>
      <c r="F147" s="97">
        <f>F39+F123+F124</f>
        <v>95</v>
      </c>
      <c r="G147" s="97">
        <f>G39+G123+G124</f>
        <v>0</v>
      </c>
      <c r="H147" s="101">
        <f t="shared" si="28"/>
        <v>0</v>
      </c>
      <c r="I147" s="101">
        <f>I39+I123+I124</f>
        <v>0</v>
      </c>
      <c r="J147" s="101">
        <f>J39+J123+J124</f>
        <v>0</v>
      </c>
      <c r="K147" s="101">
        <f>K39+K123+K124</f>
        <v>0</v>
      </c>
      <c r="L147" s="102">
        <f t="shared" si="30"/>
        <v>518.70000000000005</v>
      </c>
      <c r="M147" s="102">
        <f>M39+M123+M124</f>
        <v>518.70000000000005</v>
      </c>
      <c r="N147" s="102">
        <f>N39+N123+N124</f>
        <v>95</v>
      </c>
      <c r="O147" s="102">
        <f>O39+O123+O124</f>
        <v>0</v>
      </c>
    </row>
    <row r="148" spans="1:15" ht="39" x14ac:dyDescent="0.25">
      <c r="A148" s="209"/>
      <c r="B148" s="409" t="s">
        <v>221</v>
      </c>
      <c r="C148" s="414"/>
      <c r="D148" s="395">
        <f t="shared" si="32"/>
        <v>195</v>
      </c>
      <c r="E148" s="97">
        <f>E43+E47+E51+E55+E59+E63+E67+E71+E75+E79+E80+E94+E96+E98+E100+E102+E104+E106+E108+E110+E112+E114</f>
        <v>195</v>
      </c>
      <c r="F148" s="97">
        <f>F43+F47+F51+F55+F59+F63+F67+F71+F75+F79+F80+F94+F96+F98+F100+F102+F104+F106+F108+F110+F112+F114</f>
        <v>132.30000000000001</v>
      </c>
      <c r="G148" s="97">
        <f>G43+G47+G51+G55+G59+G63+G67+G71+G75+G79+G80+G94+G96+G98+G100+G102+G104+G106+G108+G110+G112+G114</f>
        <v>0</v>
      </c>
      <c r="H148" s="101">
        <f t="shared" si="28"/>
        <v>0</v>
      </c>
      <c r="I148" s="101">
        <f>I43+I47+I51+I55+I59+I63+I67+I71+I75+I79+I80+I94+I96+I98+I100+I102+I104+I106+I108+I110+I112+I114</f>
        <v>0</v>
      </c>
      <c r="J148" s="101">
        <f>J43+J47+J51+J55+J59+J63+J67+J71+J75+J79+J80+J94+J96+J98+J100+J102+J104+J106+J108+J110+J112+J114</f>
        <v>0</v>
      </c>
      <c r="K148" s="101">
        <f>K43+K47+K51+K55+K59+K63+K67+K71+K75+K79+K80+K94+K96+K98+K100+K102+K104+K106+K108+K110+K112+K114</f>
        <v>0</v>
      </c>
      <c r="L148" s="102">
        <f t="shared" si="30"/>
        <v>195</v>
      </c>
      <c r="M148" s="102">
        <f>M43+M47+M51+M55+M59+M63+M67+M71+M75+M79+M80+M94+M96+M98+M100+M102+M104+M106+M108+M110+M112+M114</f>
        <v>195</v>
      </c>
      <c r="N148" s="102">
        <f>N43+N47+N51+N55+N59+N63+N67+N71+N75+N79+N80+N94+N96+N98+N100+N102+N104+N106+N108+N110+N112+N114</f>
        <v>132.30000000000001</v>
      </c>
      <c r="O148" s="102">
        <f>O43+O47+O51+O55+O59+O63+O67+O71+O75+O79+O80+O94+O96+O98+O100+O102+O104+O106+O108+O110+O112+O114</f>
        <v>0</v>
      </c>
    </row>
    <row r="149" spans="1:15" x14ac:dyDescent="0.25">
      <c r="A149" s="7"/>
      <c r="B149" s="51"/>
      <c r="C149" s="136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C244" s="54"/>
    </row>
    <row r="245" spans="1:15" x14ac:dyDescent="0.25">
      <c r="C245" s="54"/>
    </row>
    <row r="246" spans="1:15" x14ac:dyDescent="0.25">
      <c r="C246" s="54"/>
    </row>
    <row r="247" spans="1:15" x14ac:dyDescent="0.25">
      <c r="C247" s="54"/>
    </row>
    <row r="248" spans="1:15" x14ac:dyDescent="0.25">
      <c r="C248" s="54"/>
    </row>
    <row r="249" spans="1:15" x14ac:dyDescent="0.25">
      <c r="C249" s="54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</sheetData>
  <mergeCells count="52">
    <mergeCell ref="A86:A89"/>
    <mergeCell ref="E18:G18"/>
    <mergeCell ref="E19:F19"/>
    <mergeCell ref="G19:G20"/>
    <mergeCell ref="C80:C81"/>
    <mergeCell ref="B21:O21"/>
    <mergeCell ref="I19:J19"/>
    <mergeCell ref="D18:D20"/>
    <mergeCell ref="B85:O85"/>
    <mergeCell ref="C82:C83"/>
    <mergeCell ref="C18:C20"/>
    <mergeCell ref="K19:K20"/>
    <mergeCell ref="B91:O91"/>
    <mergeCell ref="B7:O7"/>
    <mergeCell ref="B8:O8"/>
    <mergeCell ref="B5:O5"/>
    <mergeCell ref="B6:O6"/>
    <mergeCell ref="B11:O11"/>
    <mergeCell ref="B12:O12"/>
    <mergeCell ref="B13:O13"/>
    <mergeCell ref="B14:O14"/>
    <mergeCell ref="B1:O1"/>
    <mergeCell ref="B2:O2"/>
    <mergeCell ref="B3:O3"/>
    <mergeCell ref="B4:O4"/>
    <mergeCell ref="I18:K18"/>
    <mergeCell ref="A16:O16"/>
    <mergeCell ref="L18:L20"/>
    <mergeCell ref="M18:O18"/>
    <mergeCell ref="M19:N19"/>
    <mergeCell ref="O19:O20"/>
    <mergeCell ref="A18:A20"/>
    <mergeCell ref="B18:B20"/>
    <mergeCell ref="H18:H20"/>
    <mergeCell ref="B9:O9"/>
    <mergeCell ref="B10:O10"/>
    <mergeCell ref="C92:C93"/>
    <mergeCell ref="C94:C95"/>
    <mergeCell ref="A124:A125"/>
    <mergeCell ref="A118:A123"/>
    <mergeCell ref="C124:C125"/>
    <mergeCell ref="C98:C99"/>
    <mergeCell ref="C100:C101"/>
    <mergeCell ref="C108:C109"/>
    <mergeCell ref="C112:C113"/>
    <mergeCell ref="B117:O117"/>
    <mergeCell ref="C110:C111"/>
    <mergeCell ref="C102:C103"/>
    <mergeCell ref="C106:C107"/>
    <mergeCell ref="C104:C105"/>
    <mergeCell ref="C114:C115"/>
    <mergeCell ref="C96:C97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8"/>
  <sheetViews>
    <sheetView showZeros="0" workbookViewId="0">
      <selection activeCell="V14" sqref="V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36" t="s">
        <v>350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</row>
    <row r="2" spans="1:17" x14ac:dyDescent="0.25">
      <c r="B2" s="536" t="s">
        <v>437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7" x14ac:dyDescent="0.25">
      <c r="B3" s="536" t="s">
        <v>457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</row>
    <row r="4" spans="1:17" x14ac:dyDescent="0.25">
      <c r="B4" s="536" t="s">
        <v>363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7" x14ac:dyDescent="0.25">
      <c r="B5" s="479" t="s">
        <v>467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7" x14ac:dyDescent="0.25">
      <c r="B6" s="479" t="s">
        <v>477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7" x14ac:dyDescent="0.25">
      <c r="B7" s="479" t="s">
        <v>525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7" x14ac:dyDescent="0.25">
      <c r="B8" s="479" t="s">
        <v>538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7" x14ac:dyDescent="0.25">
      <c r="A9" s="7"/>
      <c r="B9" s="7"/>
      <c r="C9" s="152"/>
      <c r="D9" s="7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7"/>
    </row>
    <row r="10" spans="1:17" ht="32.25" customHeight="1" x14ac:dyDescent="0.25">
      <c r="A10" s="544" t="s">
        <v>441</v>
      </c>
      <c r="B10" s="544"/>
      <c r="C10" s="544"/>
      <c r="D10" s="544"/>
      <c r="E10" s="544"/>
      <c r="F10" s="544"/>
      <c r="G10" s="544"/>
      <c r="H10" s="544"/>
      <c r="I10" s="544"/>
      <c r="J10" s="544"/>
      <c r="K10" s="544"/>
      <c r="L10" s="544"/>
      <c r="M10" s="544"/>
      <c r="N10" s="544"/>
      <c r="O10" s="544"/>
    </row>
    <row r="11" spans="1:17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5" t="s">
        <v>448</v>
      </c>
    </row>
    <row r="12" spans="1:17" ht="15" customHeight="1" x14ac:dyDescent="0.25">
      <c r="A12" s="505" t="s">
        <v>5</v>
      </c>
      <c r="B12" s="508" t="s">
        <v>347</v>
      </c>
      <c r="C12" s="508" t="s">
        <v>54</v>
      </c>
      <c r="D12" s="485" t="s">
        <v>358</v>
      </c>
      <c r="E12" s="489" t="s">
        <v>196</v>
      </c>
      <c r="F12" s="489"/>
      <c r="G12" s="490"/>
      <c r="H12" s="511" t="s">
        <v>360</v>
      </c>
      <c r="I12" s="514" t="s">
        <v>196</v>
      </c>
      <c r="J12" s="515"/>
      <c r="K12" s="516"/>
      <c r="L12" s="545" t="s">
        <v>0</v>
      </c>
      <c r="M12" s="493" t="s">
        <v>196</v>
      </c>
      <c r="N12" s="494"/>
      <c r="O12" s="495"/>
    </row>
    <row r="13" spans="1:17" x14ac:dyDescent="0.25">
      <c r="A13" s="506"/>
      <c r="B13" s="509"/>
      <c r="C13" s="509"/>
      <c r="D13" s="486"/>
      <c r="E13" s="490" t="s">
        <v>1</v>
      </c>
      <c r="F13" s="517"/>
      <c r="G13" s="491" t="s">
        <v>2</v>
      </c>
      <c r="H13" s="512"/>
      <c r="I13" s="523" t="s">
        <v>1</v>
      </c>
      <c r="J13" s="523"/>
      <c r="K13" s="504" t="s">
        <v>2</v>
      </c>
      <c r="L13" s="546"/>
      <c r="M13" s="484" t="s">
        <v>1</v>
      </c>
      <c r="N13" s="484"/>
      <c r="O13" s="496" t="s">
        <v>2</v>
      </c>
    </row>
    <row r="14" spans="1:17" ht="28.5" customHeight="1" x14ac:dyDescent="0.25">
      <c r="A14" s="507"/>
      <c r="B14" s="510"/>
      <c r="C14" s="510"/>
      <c r="D14" s="487"/>
      <c r="E14" s="141" t="s">
        <v>3</v>
      </c>
      <c r="F14" s="142" t="s">
        <v>4</v>
      </c>
      <c r="G14" s="491"/>
      <c r="H14" s="513"/>
      <c r="I14" s="144" t="s">
        <v>3</v>
      </c>
      <c r="J14" s="139" t="s">
        <v>4</v>
      </c>
      <c r="K14" s="504"/>
      <c r="L14" s="547"/>
      <c r="M14" s="140" t="s">
        <v>3</v>
      </c>
      <c r="N14" s="138" t="s">
        <v>4</v>
      </c>
      <c r="O14" s="496"/>
    </row>
    <row r="15" spans="1:17" ht="15.95" customHeight="1" x14ac:dyDescent="0.25">
      <c r="A15" s="20" t="s">
        <v>72</v>
      </c>
      <c r="B15" s="481" t="s">
        <v>172</v>
      </c>
      <c r="C15" s="482"/>
      <c r="D15" s="482"/>
      <c r="E15" s="482"/>
      <c r="F15" s="482"/>
      <c r="G15" s="482"/>
      <c r="H15" s="482"/>
      <c r="I15" s="482"/>
      <c r="J15" s="482"/>
      <c r="K15" s="482"/>
      <c r="L15" s="482"/>
      <c r="M15" s="482"/>
      <c r="N15" s="482"/>
      <c r="O15" s="483"/>
    </row>
    <row r="16" spans="1:17" ht="15" customHeight="1" x14ac:dyDescent="0.25">
      <c r="A16" s="6" t="s">
        <v>183</v>
      </c>
      <c r="B16" s="153" t="s">
        <v>20</v>
      </c>
      <c r="C16" s="82"/>
      <c r="D16" s="9">
        <f t="shared" ref="D16:K16" si="0">D17+D18</f>
        <v>1020.1999999999999</v>
      </c>
      <c r="E16" s="9">
        <f t="shared" si="0"/>
        <v>1020.1999999999999</v>
      </c>
      <c r="F16" s="9">
        <f t="shared" si="0"/>
        <v>712.7</v>
      </c>
      <c r="G16" s="9">
        <f t="shared" si="0"/>
        <v>0</v>
      </c>
      <c r="H16" s="10">
        <f t="shared" si="0"/>
        <v>0.2</v>
      </c>
      <c r="I16" s="10">
        <f t="shared" si="0"/>
        <v>0.2</v>
      </c>
      <c r="J16" s="10">
        <f t="shared" si="0"/>
        <v>0.1</v>
      </c>
      <c r="K16" s="10">
        <f t="shared" si="0"/>
        <v>0</v>
      </c>
      <c r="L16" s="12">
        <f t="shared" ref="L16:O16" si="1">L17+L18</f>
        <v>1020.4</v>
      </c>
      <c r="M16" s="12">
        <f t="shared" si="1"/>
        <v>1020.4</v>
      </c>
      <c r="N16" s="12">
        <f t="shared" si="1"/>
        <v>712.80000000000007</v>
      </c>
      <c r="O16" s="12">
        <f t="shared" si="1"/>
        <v>0</v>
      </c>
      <c r="P16" s="71" t="s">
        <v>325</v>
      </c>
      <c r="Q16" s="72"/>
    </row>
    <row r="17" spans="1:17" ht="15" customHeight="1" x14ac:dyDescent="0.25">
      <c r="A17" s="20"/>
      <c r="B17" s="153"/>
      <c r="C17" s="31" t="s">
        <v>30</v>
      </c>
      <c r="D17" s="17">
        <f>E17+G17</f>
        <v>3.3</v>
      </c>
      <c r="E17" s="17">
        <v>3.3</v>
      </c>
      <c r="F17" s="17"/>
      <c r="G17" s="17"/>
      <c r="H17" s="11">
        <f t="shared" ref="H17:H25" si="2">I17+K17</f>
        <v>0</v>
      </c>
      <c r="I17" s="11"/>
      <c r="J17" s="11"/>
      <c r="K17" s="11"/>
      <c r="L17" s="13">
        <f t="shared" ref="L17:L25" si="3">M17+O17</f>
        <v>3.3</v>
      </c>
      <c r="M17" s="13">
        <f t="shared" ref="M17:M25" si="4">E17+I17</f>
        <v>3.3</v>
      </c>
      <c r="N17" s="13">
        <f t="shared" ref="N17:N25" si="5">F17+J17</f>
        <v>0</v>
      </c>
      <c r="O17" s="13">
        <f t="shared" ref="O17:O25" si="6">G17+K17</f>
        <v>0</v>
      </c>
      <c r="P17" s="71" t="s">
        <v>326</v>
      </c>
      <c r="Q17" s="72"/>
    </row>
    <row r="18" spans="1:17" ht="15" customHeight="1" x14ac:dyDescent="0.25">
      <c r="A18" s="155"/>
      <c r="B18" s="156"/>
      <c r="C18" s="31" t="s">
        <v>51</v>
      </c>
      <c r="D18" s="17">
        <f>E18+G18</f>
        <v>1016.9</v>
      </c>
      <c r="E18" s="17">
        <v>1016.9</v>
      </c>
      <c r="F18" s="17">
        <v>712.7</v>
      </c>
      <c r="G18" s="17"/>
      <c r="H18" s="11">
        <f t="shared" si="2"/>
        <v>0.2</v>
      </c>
      <c r="I18" s="11">
        <v>0.2</v>
      </c>
      <c r="J18" s="11">
        <v>0.1</v>
      </c>
      <c r="K18" s="11"/>
      <c r="L18" s="13">
        <f t="shared" si="3"/>
        <v>1017.1</v>
      </c>
      <c r="M18" s="13">
        <f t="shared" si="4"/>
        <v>1017.1</v>
      </c>
      <c r="N18" s="13">
        <f t="shared" si="5"/>
        <v>712.80000000000007</v>
      </c>
      <c r="O18" s="13">
        <f t="shared" si="6"/>
        <v>0</v>
      </c>
      <c r="P18" s="71" t="s">
        <v>327</v>
      </c>
      <c r="Q18" s="72"/>
    </row>
    <row r="19" spans="1:17" ht="15" customHeight="1" x14ac:dyDescent="0.25">
      <c r="A19" s="20" t="s">
        <v>73</v>
      </c>
      <c r="B19" s="153" t="s">
        <v>55</v>
      </c>
      <c r="C19" s="31" t="s">
        <v>51</v>
      </c>
      <c r="D19" s="17">
        <f>E19+G19</f>
        <v>426.9</v>
      </c>
      <c r="E19" s="17">
        <v>426.9</v>
      </c>
      <c r="F19" s="17">
        <v>317.39999999999998</v>
      </c>
      <c r="G19" s="17"/>
      <c r="H19" s="11">
        <f t="shared" si="2"/>
        <v>0.1</v>
      </c>
      <c r="I19" s="11">
        <v>0.1</v>
      </c>
      <c r="J19" s="11">
        <v>0.1</v>
      </c>
      <c r="K19" s="11"/>
      <c r="L19" s="13">
        <f t="shared" si="3"/>
        <v>427</v>
      </c>
      <c r="M19" s="13">
        <f t="shared" si="4"/>
        <v>427</v>
      </c>
      <c r="N19" s="13">
        <f t="shared" si="5"/>
        <v>317.5</v>
      </c>
      <c r="O19" s="13">
        <f t="shared" si="6"/>
        <v>0</v>
      </c>
      <c r="P19" s="71" t="s">
        <v>328</v>
      </c>
      <c r="Q19" s="72"/>
    </row>
    <row r="20" spans="1:17" ht="15" customHeight="1" x14ac:dyDescent="0.25">
      <c r="A20" s="6" t="s">
        <v>74</v>
      </c>
      <c r="B20" s="30" t="s">
        <v>33</v>
      </c>
      <c r="C20" s="31" t="s">
        <v>51</v>
      </c>
      <c r="D20" s="17">
        <f t="shared" ref="D20:D55" si="7">E20+G20</f>
        <v>465.9</v>
      </c>
      <c r="E20" s="17">
        <v>465.9</v>
      </c>
      <c r="F20" s="17">
        <v>345</v>
      </c>
      <c r="G20" s="17"/>
      <c r="H20" s="11">
        <f t="shared" si="2"/>
        <v>0</v>
      </c>
      <c r="I20" s="11"/>
      <c r="J20" s="11"/>
      <c r="K20" s="11"/>
      <c r="L20" s="13">
        <f t="shared" si="3"/>
        <v>465.9</v>
      </c>
      <c r="M20" s="13">
        <f t="shared" si="4"/>
        <v>465.9</v>
      </c>
      <c r="N20" s="13">
        <f t="shared" si="5"/>
        <v>345</v>
      </c>
      <c r="O20" s="13">
        <f t="shared" si="6"/>
        <v>0</v>
      </c>
      <c r="P20" s="71" t="s">
        <v>331</v>
      </c>
      <c r="Q20" s="72"/>
    </row>
    <row r="21" spans="1:17" ht="15" customHeight="1" x14ac:dyDescent="0.25">
      <c r="A21" s="6" t="s">
        <v>75</v>
      </c>
      <c r="B21" s="30" t="s">
        <v>161</v>
      </c>
      <c r="C21" s="31" t="s">
        <v>51</v>
      </c>
      <c r="D21" s="17">
        <f t="shared" si="7"/>
        <v>742.1</v>
      </c>
      <c r="E21" s="17">
        <v>742.1</v>
      </c>
      <c r="F21" s="17">
        <v>550.29999999999995</v>
      </c>
      <c r="G21" s="17"/>
      <c r="H21" s="11">
        <f t="shared" si="2"/>
        <v>0</v>
      </c>
      <c r="I21" s="11"/>
      <c r="J21" s="11"/>
      <c r="K21" s="11"/>
      <c r="L21" s="13">
        <f t="shared" si="3"/>
        <v>742.1</v>
      </c>
      <c r="M21" s="13">
        <f t="shared" si="4"/>
        <v>742.1</v>
      </c>
      <c r="N21" s="13">
        <f t="shared" si="5"/>
        <v>550.29999999999995</v>
      </c>
      <c r="O21" s="13">
        <f t="shared" si="6"/>
        <v>0</v>
      </c>
      <c r="P21" s="71" t="s">
        <v>329</v>
      </c>
      <c r="Q21" s="72"/>
    </row>
    <row r="22" spans="1:17" ht="15" customHeight="1" x14ac:dyDescent="0.25">
      <c r="A22" s="6" t="s">
        <v>76</v>
      </c>
      <c r="B22" s="30" t="s">
        <v>518</v>
      </c>
      <c r="C22" s="31" t="s">
        <v>51</v>
      </c>
      <c r="D22" s="17">
        <f t="shared" si="7"/>
        <v>401.2</v>
      </c>
      <c r="E22" s="17">
        <v>401.2</v>
      </c>
      <c r="F22" s="17">
        <v>298.5</v>
      </c>
      <c r="G22" s="17"/>
      <c r="H22" s="11">
        <f t="shared" si="2"/>
        <v>0</v>
      </c>
      <c r="I22" s="11"/>
      <c r="J22" s="11"/>
      <c r="K22" s="11"/>
      <c r="L22" s="13">
        <f t="shared" si="3"/>
        <v>401.2</v>
      </c>
      <c r="M22" s="13">
        <f t="shared" si="4"/>
        <v>401.2</v>
      </c>
      <c r="N22" s="13">
        <f t="shared" si="5"/>
        <v>298.5</v>
      </c>
      <c r="O22" s="13">
        <f t="shared" si="6"/>
        <v>0</v>
      </c>
      <c r="P22" s="71" t="s">
        <v>330</v>
      </c>
      <c r="Q22" s="72"/>
    </row>
    <row r="23" spans="1:17" ht="15" customHeight="1" x14ac:dyDescent="0.25">
      <c r="A23" s="14" t="s">
        <v>77</v>
      </c>
      <c r="B23" s="19" t="s">
        <v>153</v>
      </c>
      <c r="C23" s="31" t="s">
        <v>51</v>
      </c>
      <c r="D23" s="17">
        <f t="shared" si="7"/>
        <v>277.3</v>
      </c>
      <c r="E23" s="17">
        <v>277.3</v>
      </c>
      <c r="F23" s="17">
        <v>205.9</v>
      </c>
      <c r="G23" s="17"/>
      <c r="H23" s="11">
        <f t="shared" si="2"/>
        <v>0</v>
      </c>
      <c r="I23" s="11"/>
      <c r="J23" s="11"/>
      <c r="K23" s="11"/>
      <c r="L23" s="13">
        <f t="shared" si="3"/>
        <v>277.3</v>
      </c>
      <c r="M23" s="13">
        <f t="shared" si="4"/>
        <v>277.3</v>
      </c>
      <c r="N23" s="13">
        <f t="shared" si="5"/>
        <v>205.9</v>
      </c>
      <c r="O23" s="13">
        <f t="shared" si="6"/>
        <v>0</v>
      </c>
      <c r="P23" s="71" t="s">
        <v>332</v>
      </c>
      <c r="Q23" s="72">
        <f>L17+L55</f>
        <v>11.1</v>
      </c>
    </row>
    <row r="24" spans="1:17" ht="15" customHeight="1" x14ac:dyDescent="0.25">
      <c r="A24" s="20" t="s">
        <v>78</v>
      </c>
      <c r="B24" s="32" t="s">
        <v>364</v>
      </c>
      <c r="C24" s="31" t="s">
        <v>51</v>
      </c>
      <c r="D24" s="17">
        <f t="shared" si="7"/>
        <v>396.5</v>
      </c>
      <c r="E24" s="17">
        <v>396.5</v>
      </c>
      <c r="F24" s="17">
        <v>295.39999999999998</v>
      </c>
      <c r="G24" s="17"/>
      <c r="H24" s="11">
        <f t="shared" si="2"/>
        <v>0</v>
      </c>
      <c r="I24" s="11"/>
      <c r="J24" s="11"/>
      <c r="K24" s="11"/>
      <c r="L24" s="13">
        <f t="shared" si="3"/>
        <v>396.5</v>
      </c>
      <c r="M24" s="13">
        <f t="shared" si="4"/>
        <v>396.5</v>
      </c>
      <c r="N24" s="13">
        <f t="shared" si="5"/>
        <v>295.39999999999998</v>
      </c>
      <c r="O24" s="13">
        <f t="shared" si="6"/>
        <v>0</v>
      </c>
      <c r="P24" s="71" t="s">
        <v>333</v>
      </c>
      <c r="Q24" s="72">
        <f>SUM(L18:L54)</f>
        <v>9127.1999999999989</v>
      </c>
    </row>
    <row r="25" spans="1:17" ht="15" customHeight="1" x14ac:dyDescent="0.25">
      <c r="A25" s="6" t="s">
        <v>79</v>
      </c>
      <c r="B25" s="30" t="s">
        <v>519</v>
      </c>
      <c r="C25" s="16" t="s">
        <v>51</v>
      </c>
      <c r="D25" s="17">
        <f t="shared" si="7"/>
        <v>446.4</v>
      </c>
      <c r="E25" s="17">
        <v>446.4</v>
      </c>
      <c r="F25" s="17">
        <v>330.5</v>
      </c>
      <c r="G25" s="17"/>
      <c r="H25" s="11">
        <f t="shared" si="2"/>
        <v>0</v>
      </c>
      <c r="I25" s="11"/>
      <c r="J25" s="11"/>
      <c r="K25" s="11"/>
      <c r="L25" s="13">
        <f t="shared" si="3"/>
        <v>446.4</v>
      </c>
      <c r="M25" s="13">
        <f t="shared" si="4"/>
        <v>446.4</v>
      </c>
      <c r="N25" s="13">
        <f t="shared" si="5"/>
        <v>330.5</v>
      </c>
      <c r="O25" s="13">
        <f t="shared" si="6"/>
        <v>0</v>
      </c>
      <c r="P25" s="71" t="s">
        <v>334</v>
      </c>
      <c r="Q25" s="72"/>
    </row>
    <row r="26" spans="1:17" ht="15" customHeight="1" x14ac:dyDescent="0.25">
      <c r="A26" s="6" t="s">
        <v>80</v>
      </c>
      <c r="B26" s="30" t="s">
        <v>520</v>
      </c>
      <c r="C26" s="16" t="s">
        <v>51</v>
      </c>
      <c r="D26" s="17">
        <f t="shared" si="7"/>
        <v>522.70000000000005</v>
      </c>
      <c r="E26" s="17">
        <v>522.70000000000005</v>
      </c>
      <c r="F26" s="17">
        <v>386.7</v>
      </c>
      <c r="G26" s="17"/>
      <c r="H26" s="11">
        <f t="shared" ref="H26:H55" si="8">I26+K26</f>
        <v>30.5</v>
      </c>
      <c r="I26" s="11">
        <v>30.5</v>
      </c>
      <c r="J26" s="11">
        <v>22.6</v>
      </c>
      <c r="K26" s="11"/>
      <c r="L26" s="13">
        <f t="shared" ref="L26:L55" si="9">M26+O26</f>
        <v>553.20000000000005</v>
      </c>
      <c r="M26" s="13">
        <f t="shared" ref="M26:M55" si="10">E26+I26</f>
        <v>553.20000000000005</v>
      </c>
      <c r="N26" s="13">
        <f t="shared" ref="N26:N55" si="11">F26+J26</f>
        <v>409.3</v>
      </c>
      <c r="O26" s="13">
        <f t="shared" ref="O26:O55" si="12">G26+K26</f>
        <v>0</v>
      </c>
      <c r="P26" s="76" t="s">
        <v>173</v>
      </c>
      <c r="Q26" s="77">
        <f>SUM(Q16:Q25)</f>
        <v>9138.2999999999993</v>
      </c>
    </row>
    <row r="27" spans="1:17" ht="15" customHeight="1" x14ac:dyDescent="0.25">
      <c r="A27" s="6" t="s">
        <v>81</v>
      </c>
      <c r="B27" s="30" t="s">
        <v>521</v>
      </c>
      <c r="C27" s="16" t="s">
        <v>51</v>
      </c>
      <c r="D27" s="17">
        <f t="shared" si="7"/>
        <v>540</v>
      </c>
      <c r="E27" s="17">
        <v>540</v>
      </c>
      <c r="F27" s="17">
        <v>398.6</v>
      </c>
      <c r="G27" s="17"/>
      <c r="H27" s="11">
        <f t="shared" si="8"/>
        <v>0</v>
      </c>
      <c r="I27" s="11"/>
      <c r="J27" s="11"/>
      <c r="K27" s="11"/>
      <c r="L27" s="13">
        <f t="shared" si="9"/>
        <v>540</v>
      </c>
      <c r="M27" s="13">
        <f t="shared" si="10"/>
        <v>540</v>
      </c>
      <c r="N27" s="13">
        <f t="shared" si="11"/>
        <v>398.6</v>
      </c>
      <c r="O27" s="13">
        <f t="shared" si="12"/>
        <v>0</v>
      </c>
      <c r="P27" s="78"/>
      <c r="Q27" s="78"/>
    </row>
    <row r="28" spans="1:17" ht="15" customHeight="1" x14ac:dyDescent="0.25">
      <c r="A28" s="6" t="s">
        <v>82</v>
      </c>
      <c r="B28" s="30" t="s">
        <v>420</v>
      </c>
      <c r="C28" s="16" t="s">
        <v>51</v>
      </c>
      <c r="D28" s="17">
        <f t="shared" si="7"/>
        <v>565</v>
      </c>
      <c r="E28" s="17">
        <v>565</v>
      </c>
      <c r="F28" s="17">
        <v>416.6</v>
      </c>
      <c r="G28" s="17"/>
      <c r="H28" s="11">
        <f t="shared" si="8"/>
        <v>0</v>
      </c>
      <c r="I28" s="11"/>
      <c r="J28" s="11"/>
      <c r="K28" s="11"/>
      <c r="L28" s="13">
        <f t="shared" si="9"/>
        <v>565</v>
      </c>
      <c r="M28" s="13">
        <f t="shared" si="10"/>
        <v>565</v>
      </c>
      <c r="N28" s="13">
        <f t="shared" si="11"/>
        <v>416.6</v>
      </c>
      <c r="O28" s="13">
        <f t="shared" si="12"/>
        <v>0</v>
      </c>
      <c r="P28" s="78"/>
      <c r="Q28" s="78">
        <f>Q26-L56</f>
        <v>0</v>
      </c>
    </row>
    <row r="29" spans="1:17" ht="15" customHeight="1" x14ac:dyDescent="0.25">
      <c r="A29" s="6" t="s">
        <v>83</v>
      </c>
      <c r="B29" s="94" t="s">
        <v>46</v>
      </c>
      <c r="C29" s="31" t="s">
        <v>51</v>
      </c>
      <c r="D29" s="17">
        <f t="shared" si="7"/>
        <v>139.19999999999999</v>
      </c>
      <c r="E29" s="17">
        <v>139.19999999999999</v>
      </c>
      <c r="F29" s="17">
        <v>104.2</v>
      </c>
      <c r="G29" s="17"/>
      <c r="H29" s="11">
        <f t="shared" si="8"/>
        <v>0</v>
      </c>
      <c r="I29" s="11"/>
      <c r="J29" s="11"/>
      <c r="K29" s="11"/>
      <c r="L29" s="13">
        <f t="shared" si="9"/>
        <v>139.19999999999999</v>
      </c>
      <c r="M29" s="13">
        <f t="shared" si="10"/>
        <v>139.19999999999999</v>
      </c>
      <c r="N29" s="13">
        <f t="shared" si="11"/>
        <v>104.2</v>
      </c>
      <c r="O29" s="13">
        <f t="shared" si="12"/>
        <v>0</v>
      </c>
    </row>
    <row r="30" spans="1:17" ht="15" customHeight="1" x14ac:dyDescent="0.25">
      <c r="A30" s="6" t="s">
        <v>84</v>
      </c>
      <c r="B30" s="30" t="s">
        <v>43</v>
      </c>
      <c r="C30" s="31" t="s">
        <v>51</v>
      </c>
      <c r="D30" s="17">
        <f t="shared" si="7"/>
        <v>196.2</v>
      </c>
      <c r="E30" s="17">
        <v>196.2</v>
      </c>
      <c r="F30" s="17">
        <v>147.30000000000001</v>
      </c>
      <c r="G30" s="17"/>
      <c r="H30" s="11">
        <f t="shared" si="8"/>
        <v>0</v>
      </c>
      <c r="I30" s="11"/>
      <c r="J30" s="11"/>
      <c r="K30" s="11"/>
      <c r="L30" s="13">
        <f t="shared" si="9"/>
        <v>196.2</v>
      </c>
      <c r="M30" s="13">
        <f t="shared" si="10"/>
        <v>196.2</v>
      </c>
      <c r="N30" s="13">
        <f t="shared" si="11"/>
        <v>147.30000000000001</v>
      </c>
      <c r="O30" s="13">
        <f t="shared" si="12"/>
        <v>0</v>
      </c>
      <c r="Q30" s="2">
        <f>L56-Q26</f>
        <v>0</v>
      </c>
    </row>
    <row r="31" spans="1:17" ht="15" customHeight="1" x14ac:dyDescent="0.25">
      <c r="A31" s="6" t="s">
        <v>85</v>
      </c>
      <c r="B31" s="30" t="s">
        <v>45</v>
      </c>
      <c r="C31" s="31" t="s">
        <v>51</v>
      </c>
      <c r="D31" s="17">
        <f t="shared" si="7"/>
        <v>180.8</v>
      </c>
      <c r="E31" s="17">
        <v>180.8</v>
      </c>
      <c r="F31" s="17">
        <v>135.80000000000001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180.8</v>
      </c>
      <c r="M31" s="13">
        <f t="shared" si="10"/>
        <v>180.8</v>
      </c>
      <c r="N31" s="13">
        <f t="shared" si="11"/>
        <v>135.80000000000001</v>
      </c>
      <c r="O31" s="13">
        <f t="shared" si="12"/>
        <v>0</v>
      </c>
    </row>
    <row r="32" spans="1:17" ht="15" customHeight="1" x14ac:dyDescent="0.25">
      <c r="A32" s="6" t="s">
        <v>86</v>
      </c>
      <c r="B32" s="30" t="s">
        <v>166</v>
      </c>
      <c r="C32" s="31" t="s">
        <v>51</v>
      </c>
      <c r="D32" s="17">
        <f t="shared" si="7"/>
        <v>281.3</v>
      </c>
      <c r="E32" s="17">
        <v>281.3</v>
      </c>
      <c r="F32" s="17">
        <v>210</v>
      </c>
      <c r="G32" s="17"/>
      <c r="H32" s="11">
        <f t="shared" si="8"/>
        <v>0</v>
      </c>
      <c r="I32" s="11"/>
      <c r="J32" s="11"/>
      <c r="K32" s="11"/>
      <c r="L32" s="13">
        <f t="shared" si="9"/>
        <v>281.3</v>
      </c>
      <c r="M32" s="13">
        <f t="shared" si="10"/>
        <v>281.3</v>
      </c>
      <c r="N32" s="13">
        <f t="shared" si="11"/>
        <v>210</v>
      </c>
      <c r="O32" s="13">
        <f t="shared" si="12"/>
        <v>0</v>
      </c>
    </row>
    <row r="33" spans="1:15" ht="15" customHeight="1" x14ac:dyDescent="0.25">
      <c r="A33" s="6" t="s">
        <v>87</v>
      </c>
      <c r="B33" s="30" t="s">
        <v>44</v>
      </c>
      <c r="C33" s="31" t="s">
        <v>51</v>
      </c>
      <c r="D33" s="17">
        <f t="shared" si="7"/>
        <v>110.4</v>
      </c>
      <c r="E33" s="17">
        <v>110.4</v>
      </c>
      <c r="F33" s="17">
        <v>83</v>
      </c>
      <c r="G33" s="17"/>
      <c r="H33" s="11">
        <f t="shared" si="8"/>
        <v>0</v>
      </c>
      <c r="I33" s="11"/>
      <c r="J33" s="11"/>
      <c r="K33" s="11"/>
      <c r="L33" s="13">
        <f t="shared" si="9"/>
        <v>110.4</v>
      </c>
      <c r="M33" s="13">
        <f t="shared" si="10"/>
        <v>110.4</v>
      </c>
      <c r="N33" s="13">
        <f t="shared" si="11"/>
        <v>83</v>
      </c>
      <c r="O33" s="13">
        <f t="shared" si="12"/>
        <v>0</v>
      </c>
    </row>
    <row r="34" spans="1:15" ht="15" customHeight="1" x14ac:dyDescent="0.25">
      <c r="A34" s="6" t="s">
        <v>88</v>
      </c>
      <c r="B34" s="94" t="s">
        <v>47</v>
      </c>
      <c r="C34" s="31" t="s">
        <v>51</v>
      </c>
      <c r="D34" s="17">
        <f t="shared" si="7"/>
        <v>256.60000000000002</v>
      </c>
      <c r="E34" s="17">
        <v>256.60000000000002</v>
      </c>
      <c r="F34" s="17">
        <v>191.9</v>
      </c>
      <c r="G34" s="17"/>
      <c r="H34" s="11">
        <f t="shared" si="8"/>
        <v>0</v>
      </c>
      <c r="I34" s="11"/>
      <c r="J34" s="11"/>
      <c r="K34" s="11"/>
      <c r="L34" s="13">
        <f t="shared" si="9"/>
        <v>256.60000000000002</v>
      </c>
      <c r="M34" s="13">
        <f t="shared" si="10"/>
        <v>256.60000000000002</v>
      </c>
      <c r="N34" s="13">
        <f t="shared" si="11"/>
        <v>191.9</v>
      </c>
      <c r="O34" s="13">
        <f t="shared" si="12"/>
        <v>0</v>
      </c>
    </row>
    <row r="35" spans="1:15" ht="15" customHeight="1" x14ac:dyDescent="0.25">
      <c r="A35" s="6" t="s">
        <v>89</v>
      </c>
      <c r="B35" s="34" t="s">
        <v>421</v>
      </c>
      <c r="C35" s="31" t="s">
        <v>51</v>
      </c>
      <c r="D35" s="17">
        <f t="shared" si="7"/>
        <v>190.5</v>
      </c>
      <c r="E35" s="17">
        <v>190.5</v>
      </c>
      <c r="F35" s="17">
        <v>142.80000000000001</v>
      </c>
      <c r="G35" s="17"/>
      <c r="H35" s="11">
        <f t="shared" si="8"/>
        <v>0</v>
      </c>
      <c r="I35" s="11"/>
      <c r="J35" s="11"/>
      <c r="K35" s="11"/>
      <c r="L35" s="13">
        <f t="shared" si="9"/>
        <v>190.5</v>
      </c>
      <c r="M35" s="13">
        <f>E35+I35</f>
        <v>190.5</v>
      </c>
      <c r="N35" s="13">
        <f>F35+J35</f>
        <v>142.80000000000001</v>
      </c>
      <c r="O35" s="13"/>
    </row>
    <row r="36" spans="1:15" ht="15" customHeight="1" x14ac:dyDescent="0.25">
      <c r="A36" s="6" t="s">
        <v>90</v>
      </c>
      <c r="B36" s="30" t="s">
        <v>64</v>
      </c>
      <c r="C36" s="31" t="s">
        <v>51</v>
      </c>
      <c r="D36" s="17">
        <f t="shared" si="7"/>
        <v>79.3</v>
      </c>
      <c r="E36" s="17">
        <v>79.3</v>
      </c>
      <c r="F36" s="17">
        <v>58.7</v>
      </c>
      <c r="G36" s="17"/>
      <c r="H36" s="11">
        <f t="shared" si="8"/>
        <v>-30.5</v>
      </c>
      <c r="I36" s="11">
        <v>-30.5</v>
      </c>
      <c r="J36" s="11">
        <v>-22.6</v>
      </c>
      <c r="K36" s="11"/>
      <c r="L36" s="13">
        <f t="shared" si="9"/>
        <v>48.8</v>
      </c>
      <c r="M36" s="13">
        <f t="shared" si="10"/>
        <v>48.8</v>
      </c>
      <c r="N36" s="13">
        <f t="shared" si="11"/>
        <v>36.1</v>
      </c>
      <c r="O36" s="13">
        <f t="shared" si="12"/>
        <v>0</v>
      </c>
    </row>
    <row r="37" spans="1:15" ht="15" customHeight="1" x14ac:dyDescent="0.25">
      <c r="A37" s="6" t="s">
        <v>91</v>
      </c>
      <c r="B37" s="30" t="s">
        <v>42</v>
      </c>
      <c r="C37" s="31" t="s">
        <v>51</v>
      </c>
      <c r="D37" s="17">
        <f t="shared" si="7"/>
        <v>191.3</v>
      </c>
      <c r="E37" s="17">
        <v>191.3</v>
      </c>
      <c r="F37" s="17">
        <v>140</v>
      </c>
      <c r="G37" s="17"/>
      <c r="H37" s="11">
        <f t="shared" si="8"/>
        <v>0</v>
      </c>
      <c r="I37" s="11"/>
      <c r="J37" s="11"/>
      <c r="K37" s="11"/>
      <c r="L37" s="13">
        <f t="shared" si="9"/>
        <v>191.3</v>
      </c>
      <c r="M37" s="13">
        <f t="shared" si="10"/>
        <v>191.3</v>
      </c>
      <c r="N37" s="13">
        <f t="shared" si="11"/>
        <v>140</v>
      </c>
      <c r="O37" s="13">
        <f t="shared" si="12"/>
        <v>0</v>
      </c>
    </row>
    <row r="38" spans="1:15" ht="15" customHeight="1" x14ac:dyDescent="0.25">
      <c r="A38" s="33" t="s">
        <v>92</v>
      </c>
      <c r="B38" s="35" t="s">
        <v>422</v>
      </c>
      <c r="C38" s="31" t="s">
        <v>51</v>
      </c>
      <c r="D38" s="17">
        <f>E38+G38</f>
        <v>90.3</v>
      </c>
      <c r="E38" s="17">
        <v>90.3</v>
      </c>
      <c r="F38" s="17">
        <v>67.400000000000006</v>
      </c>
      <c r="G38" s="17"/>
      <c r="H38" s="11">
        <f>I38+K38</f>
        <v>0</v>
      </c>
      <c r="I38" s="11"/>
      <c r="J38" s="11"/>
      <c r="K38" s="11"/>
      <c r="L38" s="13">
        <f>M38+O38</f>
        <v>90.3</v>
      </c>
      <c r="M38" s="13">
        <f>E38+I38</f>
        <v>90.3</v>
      </c>
      <c r="N38" s="13">
        <f>F38+J38</f>
        <v>67.400000000000006</v>
      </c>
      <c r="O38" s="13">
        <f>G38+K38</f>
        <v>0</v>
      </c>
    </row>
    <row r="39" spans="1:15" ht="15" customHeight="1" x14ac:dyDescent="0.25">
      <c r="A39" s="6" t="s">
        <v>93</v>
      </c>
      <c r="B39" s="94" t="s">
        <v>41</v>
      </c>
      <c r="C39" s="31" t="s">
        <v>51</v>
      </c>
      <c r="D39" s="17">
        <f t="shared" si="7"/>
        <v>91.6</v>
      </c>
      <c r="E39" s="17">
        <v>91.6</v>
      </c>
      <c r="F39" s="17">
        <v>67.7</v>
      </c>
      <c r="G39" s="17"/>
      <c r="H39" s="11">
        <f t="shared" si="8"/>
        <v>0</v>
      </c>
      <c r="I39" s="11"/>
      <c r="J39" s="11"/>
      <c r="K39" s="11"/>
      <c r="L39" s="13">
        <f t="shared" si="9"/>
        <v>91.6</v>
      </c>
      <c r="M39" s="13">
        <f t="shared" si="10"/>
        <v>91.6</v>
      </c>
      <c r="N39" s="13">
        <f t="shared" si="11"/>
        <v>67.7</v>
      </c>
      <c r="O39" s="13">
        <f t="shared" si="12"/>
        <v>0</v>
      </c>
    </row>
    <row r="40" spans="1:15" ht="15" customHeight="1" x14ac:dyDescent="0.25">
      <c r="A40" s="6" t="s">
        <v>94</v>
      </c>
      <c r="B40" s="30" t="s">
        <v>162</v>
      </c>
      <c r="C40" s="31" t="s">
        <v>51</v>
      </c>
      <c r="D40" s="17">
        <f t="shared" si="7"/>
        <v>78.7</v>
      </c>
      <c r="E40" s="17">
        <v>78.7</v>
      </c>
      <c r="F40" s="17">
        <v>58.8</v>
      </c>
      <c r="G40" s="17"/>
      <c r="H40" s="11">
        <f t="shared" si="8"/>
        <v>0</v>
      </c>
      <c r="I40" s="11"/>
      <c r="J40" s="11"/>
      <c r="K40" s="11"/>
      <c r="L40" s="13">
        <f t="shared" si="9"/>
        <v>78.7</v>
      </c>
      <c r="M40" s="13">
        <f t="shared" si="10"/>
        <v>78.7</v>
      </c>
      <c r="N40" s="13">
        <f t="shared" si="11"/>
        <v>58.8</v>
      </c>
      <c r="O40" s="13">
        <f t="shared" si="12"/>
        <v>0</v>
      </c>
    </row>
    <row r="41" spans="1:15" ht="15" customHeight="1" x14ac:dyDescent="0.25">
      <c r="A41" s="33" t="s">
        <v>95</v>
      </c>
      <c r="B41" s="30" t="s">
        <v>154</v>
      </c>
      <c r="C41" s="31" t="s">
        <v>51</v>
      </c>
      <c r="D41" s="17">
        <f t="shared" si="7"/>
        <v>157.1</v>
      </c>
      <c r="E41" s="17">
        <v>157.1</v>
      </c>
      <c r="F41" s="17">
        <v>114.1</v>
      </c>
      <c r="G41" s="17"/>
      <c r="H41" s="11">
        <f t="shared" si="8"/>
        <v>0</v>
      </c>
      <c r="I41" s="11"/>
      <c r="J41" s="11"/>
      <c r="K41" s="11"/>
      <c r="L41" s="13">
        <f t="shared" si="9"/>
        <v>157.1</v>
      </c>
      <c r="M41" s="13">
        <f t="shared" si="10"/>
        <v>157.1</v>
      </c>
      <c r="N41" s="13">
        <f t="shared" si="11"/>
        <v>114.1</v>
      </c>
      <c r="O41" s="13">
        <f t="shared" si="12"/>
        <v>0</v>
      </c>
    </row>
    <row r="42" spans="1:15" ht="15" customHeight="1" x14ac:dyDescent="0.25">
      <c r="A42" s="6" t="s">
        <v>96</v>
      </c>
      <c r="B42" s="30" t="s">
        <v>34</v>
      </c>
      <c r="C42" s="31" t="s">
        <v>51</v>
      </c>
      <c r="D42" s="17">
        <f t="shared" si="7"/>
        <v>92.7</v>
      </c>
      <c r="E42" s="17">
        <v>92.7</v>
      </c>
      <c r="F42" s="17">
        <v>67.400000000000006</v>
      </c>
      <c r="G42" s="17"/>
      <c r="H42" s="11">
        <f t="shared" si="8"/>
        <v>0</v>
      </c>
      <c r="I42" s="11"/>
      <c r="J42" s="11"/>
      <c r="K42" s="11"/>
      <c r="L42" s="13">
        <f t="shared" si="9"/>
        <v>92.7</v>
      </c>
      <c r="M42" s="13">
        <f t="shared" si="10"/>
        <v>92.7</v>
      </c>
      <c r="N42" s="13">
        <f t="shared" si="11"/>
        <v>67.400000000000006</v>
      </c>
      <c r="O42" s="13">
        <f t="shared" si="12"/>
        <v>0</v>
      </c>
    </row>
    <row r="43" spans="1:15" ht="15" customHeight="1" x14ac:dyDescent="0.25">
      <c r="A43" s="6" t="s">
        <v>97</v>
      </c>
      <c r="B43" s="30" t="s">
        <v>36</v>
      </c>
      <c r="C43" s="31" t="s">
        <v>51</v>
      </c>
      <c r="D43" s="17">
        <f t="shared" si="7"/>
        <v>100.5</v>
      </c>
      <c r="E43" s="17">
        <v>100.5</v>
      </c>
      <c r="F43" s="17">
        <v>73.3</v>
      </c>
      <c r="G43" s="17"/>
      <c r="H43" s="11">
        <f t="shared" si="8"/>
        <v>0</v>
      </c>
      <c r="I43" s="11"/>
      <c r="J43" s="11"/>
      <c r="K43" s="11"/>
      <c r="L43" s="13">
        <f t="shared" si="9"/>
        <v>100.5</v>
      </c>
      <c r="M43" s="13">
        <f t="shared" si="10"/>
        <v>100.5</v>
      </c>
      <c r="N43" s="13">
        <f t="shared" si="11"/>
        <v>73.3</v>
      </c>
      <c r="O43" s="13">
        <f t="shared" si="12"/>
        <v>0</v>
      </c>
    </row>
    <row r="44" spans="1:15" ht="15" customHeight="1" x14ac:dyDescent="0.25">
      <c r="A44" s="6" t="s">
        <v>98</v>
      </c>
      <c r="B44" s="30" t="s">
        <v>38</v>
      </c>
      <c r="C44" s="31" t="s">
        <v>51</v>
      </c>
      <c r="D44" s="17">
        <f t="shared" si="7"/>
        <v>186.6</v>
      </c>
      <c r="E44" s="17">
        <v>186.6</v>
      </c>
      <c r="F44" s="17">
        <v>135.9</v>
      </c>
      <c r="G44" s="17"/>
      <c r="H44" s="11">
        <f t="shared" si="8"/>
        <v>0</v>
      </c>
      <c r="I44" s="11"/>
      <c r="J44" s="11"/>
      <c r="K44" s="11"/>
      <c r="L44" s="13">
        <f t="shared" si="9"/>
        <v>186.6</v>
      </c>
      <c r="M44" s="13">
        <f t="shared" si="10"/>
        <v>186.6</v>
      </c>
      <c r="N44" s="13">
        <f t="shared" si="11"/>
        <v>135.9</v>
      </c>
      <c r="O44" s="13">
        <f t="shared" si="12"/>
        <v>0</v>
      </c>
    </row>
    <row r="45" spans="1:15" ht="15" customHeight="1" x14ac:dyDescent="0.25">
      <c r="A45" s="6" t="s">
        <v>99</v>
      </c>
      <c r="B45" s="30" t="s">
        <v>37</v>
      </c>
      <c r="C45" s="31" t="s">
        <v>51</v>
      </c>
      <c r="D45" s="17">
        <f t="shared" si="7"/>
        <v>104.8</v>
      </c>
      <c r="E45" s="17">
        <v>104.8</v>
      </c>
      <c r="F45" s="17">
        <v>76.7</v>
      </c>
      <c r="G45" s="17"/>
      <c r="H45" s="11">
        <f t="shared" si="8"/>
        <v>0</v>
      </c>
      <c r="I45" s="11"/>
      <c r="J45" s="11"/>
      <c r="K45" s="11"/>
      <c r="L45" s="13">
        <f t="shared" si="9"/>
        <v>104.8</v>
      </c>
      <c r="M45" s="13">
        <f t="shared" si="10"/>
        <v>104.8</v>
      </c>
      <c r="N45" s="13">
        <f t="shared" si="11"/>
        <v>76.7</v>
      </c>
      <c r="O45" s="13">
        <f t="shared" si="12"/>
        <v>0</v>
      </c>
    </row>
    <row r="46" spans="1:15" ht="15" customHeight="1" x14ac:dyDescent="0.25">
      <c r="A46" s="6" t="s">
        <v>100</v>
      </c>
      <c r="B46" s="36" t="s">
        <v>35</v>
      </c>
      <c r="C46" s="16" t="s">
        <v>51</v>
      </c>
      <c r="D46" s="17">
        <f t="shared" si="7"/>
        <v>151.5</v>
      </c>
      <c r="E46" s="17">
        <v>151.5</v>
      </c>
      <c r="F46" s="17">
        <v>110.2</v>
      </c>
      <c r="G46" s="17"/>
      <c r="H46" s="11">
        <f t="shared" si="8"/>
        <v>0</v>
      </c>
      <c r="I46" s="11"/>
      <c r="J46" s="11"/>
      <c r="K46" s="11"/>
      <c r="L46" s="13">
        <f t="shared" si="9"/>
        <v>151.5</v>
      </c>
      <c r="M46" s="13">
        <f t="shared" si="10"/>
        <v>151.5</v>
      </c>
      <c r="N46" s="13">
        <f t="shared" si="11"/>
        <v>110.2</v>
      </c>
      <c r="O46" s="13">
        <f t="shared" si="12"/>
        <v>0</v>
      </c>
    </row>
    <row r="47" spans="1:15" ht="15" customHeight="1" x14ac:dyDescent="0.25">
      <c r="A47" s="6" t="s">
        <v>101</v>
      </c>
      <c r="B47" s="37" t="s">
        <v>39</v>
      </c>
      <c r="C47" s="16" t="s">
        <v>51</v>
      </c>
      <c r="D47" s="17">
        <f t="shared" si="7"/>
        <v>39.799999999999997</v>
      </c>
      <c r="E47" s="17">
        <v>39.799999999999997</v>
      </c>
      <c r="F47" s="17">
        <v>29.6</v>
      </c>
      <c r="G47" s="17"/>
      <c r="H47" s="11">
        <f t="shared" si="8"/>
        <v>0</v>
      </c>
      <c r="I47" s="11"/>
      <c r="J47" s="11"/>
      <c r="K47" s="11"/>
      <c r="L47" s="13">
        <f t="shared" si="9"/>
        <v>39.799999999999997</v>
      </c>
      <c r="M47" s="13">
        <f t="shared" si="10"/>
        <v>39.799999999999997</v>
      </c>
      <c r="N47" s="13">
        <f t="shared" si="11"/>
        <v>29.6</v>
      </c>
      <c r="O47" s="13">
        <f t="shared" si="12"/>
        <v>0</v>
      </c>
    </row>
    <row r="48" spans="1:15" ht="15" customHeight="1" x14ac:dyDescent="0.25">
      <c r="A48" s="6" t="s">
        <v>102</v>
      </c>
      <c r="B48" s="37" t="s">
        <v>40</v>
      </c>
      <c r="C48" s="16" t="s">
        <v>51</v>
      </c>
      <c r="D48" s="17">
        <f t="shared" si="7"/>
        <v>50.1</v>
      </c>
      <c r="E48" s="17">
        <v>50.1</v>
      </c>
      <c r="F48" s="17">
        <v>36.799999999999997</v>
      </c>
      <c r="G48" s="17"/>
      <c r="H48" s="11">
        <f t="shared" si="8"/>
        <v>0</v>
      </c>
      <c r="I48" s="11"/>
      <c r="J48" s="11"/>
      <c r="K48" s="11"/>
      <c r="L48" s="13">
        <f t="shared" si="9"/>
        <v>50.1</v>
      </c>
      <c r="M48" s="13">
        <f t="shared" si="10"/>
        <v>50.1</v>
      </c>
      <c r="N48" s="13">
        <f t="shared" si="11"/>
        <v>36.799999999999997</v>
      </c>
      <c r="O48" s="13">
        <f t="shared" si="12"/>
        <v>0</v>
      </c>
    </row>
    <row r="49" spans="1:15" ht="15" customHeight="1" x14ac:dyDescent="0.25">
      <c r="A49" s="6" t="s">
        <v>103</v>
      </c>
      <c r="B49" s="36" t="s">
        <v>49</v>
      </c>
      <c r="C49" s="16" t="s">
        <v>51</v>
      </c>
      <c r="D49" s="17">
        <f t="shared" si="7"/>
        <v>0.8</v>
      </c>
      <c r="E49" s="17">
        <v>0.8</v>
      </c>
      <c r="F49" s="17">
        <v>0.6</v>
      </c>
      <c r="G49" s="17"/>
      <c r="H49" s="11">
        <f t="shared" si="8"/>
        <v>0</v>
      </c>
      <c r="I49" s="11"/>
      <c r="J49" s="11"/>
      <c r="K49" s="11"/>
      <c r="L49" s="13">
        <f t="shared" si="9"/>
        <v>0.8</v>
      </c>
      <c r="M49" s="13">
        <f t="shared" si="10"/>
        <v>0.8</v>
      </c>
      <c r="N49" s="13">
        <f t="shared" si="11"/>
        <v>0.6</v>
      </c>
      <c r="O49" s="13">
        <f t="shared" si="12"/>
        <v>0</v>
      </c>
    </row>
    <row r="50" spans="1:15" ht="15" customHeight="1" x14ac:dyDescent="0.25">
      <c r="A50" s="6" t="s">
        <v>104</v>
      </c>
      <c r="B50" s="36" t="s">
        <v>48</v>
      </c>
      <c r="C50" s="16" t="s">
        <v>51</v>
      </c>
      <c r="D50" s="17">
        <f t="shared" si="7"/>
        <v>7.9</v>
      </c>
      <c r="E50" s="17">
        <v>7.9</v>
      </c>
      <c r="F50" s="17">
        <v>6</v>
      </c>
      <c r="G50" s="17"/>
      <c r="H50" s="11">
        <f t="shared" si="8"/>
        <v>0</v>
      </c>
      <c r="I50" s="11"/>
      <c r="J50" s="11"/>
      <c r="K50" s="11"/>
      <c r="L50" s="13">
        <f t="shared" si="9"/>
        <v>7.9</v>
      </c>
      <c r="M50" s="13">
        <f t="shared" si="10"/>
        <v>7.9</v>
      </c>
      <c r="N50" s="13">
        <f t="shared" si="11"/>
        <v>6</v>
      </c>
      <c r="O50" s="13">
        <f t="shared" si="12"/>
        <v>0</v>
      </c>
    </row>
    <row r="51" spans="1:15" ht="15" customHeight="1" x14ac:dyDescent="0.25">
      <c r="A51" s="6" t="s">
        <v>105</v>
      </c>
      <c r="B51" s="36" t="s">
        <v>66</v>
      </c>
      <c r="C51" s="16" t="s">
        <v>51</v>
      </c>
      <c r="D51" s="17">
        <f t="shared" si="7"/>
        <v>1.6</v>
      </c>
      <c r="E51" s="17">
        <v>1.6</v>
      </c>
      <c r="F51" s="17">
        <v>1.2</v>
      </c>
      <c r="G51" s="17"/>
      <c r="H51" s="11">
        <f t="shared" si="8"/>
        <v>0</v>
      </c>
      <c r="I51" s="11"/>
      <c r="J51" s="11"/>
      <c r="K51" s="11"/>
      <c r="L51" s="13">
        <f t="shared" si="9"/>
        <v>1.6</v>
      </c>
      <c r="M51" s="13">
        <f t="shared" si="10"/>
        <v>1.6</v>
      </c>
      <c r="N51" s="13">
        <f t="shared" si="11"/>
        <v>1.2</v>
      </c>
      <c r="O51" s="13">
        <f t="shared" si="12"/>
        <v>0</v>
      </c>
    </row>
    <row r="52" spans="1:15" ht="15" customHeight="1" x14ac:dyDescent="0.25">
      <c r="A52" s="6" t="s">
        <v>106</v>
      </c>
      <c r="B52" s="36" t="s">
        <v>50</v>
      </c>
      <c r="C52" s="16" t="s">
        <v>51</v>
      </c>
      <c r="D52" s="17">
        <f t="shared" si="7"/>
        <v>67.599999999999994</v>
      </c>
      <c r="E52" s="17">
        <v>67.599999999999994</v>
      </c>
      <c r="F52" s="17">
        <v>51.6</v>
      </c>
      <c r="G52" s="17"/>
      <c r="H52" s="11">
        <f t="shared" si="8"/>
        <v>0</v>
      </c>
      <c r="I52" s="11"/>
      <c r="J52" s="11"/>
      <c r="K52" s="11"/>
      <c r="L52" s="13">
        <f t="shared" si="9"/>
        <v>67.599999999999994</v>
      </c>
      <c r="M52" s="13">
        <f t="shared" si="10"/>
        <v>67.599999999999994</v>
      </c>
      <c r="N52" s="13">
        <f t="shared" si="11"/>
        <v>51.6</v>
      </c>
      <c r="O52" s="13">
        <f t="shared" si="12"/>
        <v>0</v>
      </c>
    </row>
    <row r="53" spans="1:15" ht="15" customHeight="1" x14ac:dyDescent="0.25">
      <c r="A53" s="6" t="s">
        <v>107</v>
      </c>
      <c r="B53" s="36" t="s">
        <v>168</v>
      </c>
      <c r="C53" s="16" t="s">
        <v>51</v>
      </c>
      <c r="D53" s="17">
        <f t="shared" si="7"/>
        <v>284.5</v>
      </c>
      <c r="E53" s="17">
        <v>284.5</v>
      </c>
      <c r="F53" s="17">
        <v>215.1</v>
      </c>
      <c r="G53" s="17"/>
      <c r="H53" s="11">
        <f t="shared" si="8"/>
        <v>0</v>
      </c>
      <c r="I53" s="11"/>
      <c r="J53" s="11"/>
      <c r="K53" s="11"/>
      <c r="L53" s="13">
        <f t="shared" si="9"/>
        <v>284.5</v>
      </c>
      <c r="M53" s="13">
        <f t="shared" si="10"/>
        <v>284.5</v>
      </c>
      <c r="N53" s="13">
        <f t="shared" si="11"/>
        <v>215.1</v>
      </c>
      <c r="O53" s="13">
        <f t="shared" si="12"/>
        <v>0</v>
      </c>
    </row>
    <row r="54" spans="1:15" s="38" customFormat="1" ht="15" customHeight="1" x14ac:dyDescent="0.25">
      <c r="A54" s="6" t="s">
        <v>108</v>
      </c>
      <c r="B54" s="36" t="s">
        <v>169</v>
      </c>
      <c r="C54" s="16" t="s">
        <v>51</v>
      </c>
      <c r="D54" s="17">
        <f t="shared" si="7"/>
        <v>194.3</v>
      </c>
      <c r="E54" s="17">
        <v>194.3</v>
      </c>
      <c r="F54" s="17">
        <v>147</v>
      </c>
      <c r="G54" s="17"/>
      <c r="H54" s="11">
        <f t="shared" si="8"/>
        <v>0</v>
      </c>
      <c r="I54" s="11"/>
      <c r="J54" s="11"/>
      <c r="K54" s="11"/>
      <c r="L54" s="13">
        <f t="shared" si="9"/>
        <v>194.3</v>
      </c>
      <c r="M54" s="13">
        <f t="shared" si="10"/>
        <v>194.3</v>
      </c>
      <c r="N54" s="13">
        <f t="shared" si="11"/>
        <v>147</v>
      </c>
      <c r="O54" s="13">
        <f t="shared" si="12"/>
        <v>0</v>
      </c>
    </row>
    <row r="55" spans="1:15" s="38" customFormat="1" ht="15" customHeight="1" x14ac:dyDescent="0.25">
      <c r="A55" s="6" t="s">
        <v>109</v>
      </c>
      <c r="B55" s="36" t="s">
        <v>65</v>
      </c>
      <c r="C55" s="16" t="s">
        <v>30</v>
      </c>
      <c r="D55" s="17">
        <f t="shared" si="7"/>
        <v>7.8</v>
      </c>
      <c r="E55" s="17">
        <v>7.8</v>
      </c>
      <c r="F55" s="17">
        <v>6</v>
      </c>
      <c r="G55" s="17"/>
      <c r="H55" s="11">
        <f t="shared" si="8"/>
        <v>0</v>
      </c>
      <c r="I55" s="11"/>
      <c r="J55" s="11"/>
      <c r="K55" s="11"/>
      <c r="L55" s="13">
        <f t="shared" si="9"/>
        <v>7.8</v>
      </c>
      <c r="M55" s="13">
        <f t="shared" si="10"/>
        <v>7.8</v>
      </c>
      <c r="N55" s="13">
        <f t="shared" si="11"/>
        <v>6</v>
      </c>
      <c r="O55" s="13">
        <f t="shared" si="12"/>
        <v>0</v>
      </c>
    </row>
    <row r="56" spans="1:15" ht="15.95" customHeight="1" x14ac:dyDescent="0.25">
      <c r="A56" s="21" t="s">
        <v>110</v>
      </c>
      <c r="B56" s="28" t="s">
        <v>173</v>
      </c>
      <c r="C56" s="26"/>
      <c r="D56" s="24">
        <f t="shared" ref="D56:O56" si="13">D16+SUM(D19:D55)</f>
        <v>9138.0000000000036</v>
      </c>
      <c r="E56" s="24">
        <f t="shared" si="13"/>
        <v>9138.0000000000036</v>
      </c>
      <c r="F56" s="24">
        <f t="shared" si="13"/>
        <v>6736.7</v>
      </c>
      <c r="G56" s="24">
        <f t="shared" si="13"/>
        <v>0</v>
      </c>
      <c r="H56" s="25">
        <f t="shared" si="13"/>
        <v>0.30000000000000143</v>
      </c>
      <c r="I56" s="25">
        <f t="shared" si="13"/>
        <v>0.30000000000000143</v>
      </c>
      <c r="J56" s="25">
        <f t="shared" si="13"/>
        <v>0.20000000000000143</v>
      </c>
      <c r="K56" s="25">
        <f t="shared" si="13"/>
        <v>0</v>
      </c>
      <c r="L56" s="22">
        <f t="shared" si="13"/>
        <v>9138.3000000000029</v>
      </c>
      <c r="M56" s="22">
        <f t="shared" si="13"/>
        <v>9138.3000000000029</v>
      </c>
      <c r="N56" s="22">
        <f t="shared" si="13"/>
        <v>6736.9000000000005</v>
      </c>
      <c r="O56" s="22">
        <f t="shared" si="13"/>
        <v>0</v>
      </c>
    </row>
    <row r="57" spans="1:15" ht="15" customHeight="1" x14ac:dyDescent="0.25">
      <c r="A57" s="110"/>
      <c r="B57" s="51"/>
      <c r="C57" s="111"/>
      <c r="D57" s="51"/>
      <c r="E57" s="51"/>
      <c r="F57" s="112"/>
      <c r="G57" s="112"/>
      <c r="H57" s="112"/>
      <c r="I57" s="112"/>
      <c r="J57" s="112"/>
      <c r="K57" s="112"/>
      <c r="L57" s="112"/>
      <c r="M57" s="112"/>
      <c r="N57" s="112"/>
    </row>
    <row r="58" spans="1:15" x14ac:dyDescent="0.25">
      <c r="A58" s="110"/>
      <c r="B58" s="7"/>
      <c r="C58" s="113"/>
      <c r="D58" s="7"/>
      <c r="E58" s="7"/>
      <c r="F58" s="114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</sheetData>
  <mergeCells count="25">
    <mergeCell ref="D12:D14"/>
    <mergeCell ref="B5:O5"/>
    <mergeCell ref="B6:O6"/>
    <mergeCell ref="B1:O1"/>
    <mergeCell ref="B2:O2"/>
    <mergeCell ref="B3:O3"/>
    <mergeCell ref="B4:O4"/>
    <mergeCell ref="B7:O7"/>
    <mergeCell ref="B8:O8"/>
    <mergeCell ref="B15:O15"/>
    <mergeCell ref="K13:K14"/>
    <mergeCell ref="M13:N13"/>
    <mergeCell ref="O13:O14"/>
    <mergeCell ref="A10:O10"/>
    <mergeCell ref="A12:A14"/>
    <mergeCell ref="B12:B14"/>
    <mergeCell ref="H12:H14"/>
    <mergeCell ref="I12:K12"/>
    <mergeCell ref="L12:L14"/>
    <mergeCell ref="E12:G12"/>
    <mergeCell ref="E13:F13"/>
    <mergeCell ref="G13:G14"/>
    <mergeCell ref="C12:C14"/>
    <mergeCell ref="M12:O12"/>
    <mergeCell ref="I13:J13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6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24" width="9.140625" style="2" customWidth="1"/>
    <col min="25" max="16384" width="9.140625" style="2"/>
  </cols>
  <sheetData>
    <row r="1" spans="1:15" x14ac:dyDescent="0.25">
      <c r="B1" s="536" t="s">
        <v>350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</row>
    <row r="2" spans="1:15" x14ac:dyDescent="0.25">
      <c r="B2" s="536" t="s">
        <v>437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5" x14ac:dyDescent="0.25">
      <c r="B3" s="536" t="s">
        <v>457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</row>
    <row r="4" spans="1:15" x14ac:dyDescent="0.25">
      <c r="B4" s="536" t="s">
        <v>365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5" s="418" customFormat="1" ht="15" customHeight="1" x14ac:dyDescent="0.25">
      <c r="B5" s="479" t="s">
        <v>459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5" s="418" customFormat="1" x14ac:dyDescent="0.25">
      <c r="B6" s="479" t="s">
        <v>469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5" s="418" customFormat="1" x14ac:dyDescent="0.25">
      <c r="B7" s="479" t="s">
        <v>467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5" s="418" customFormat="1" x14ac:dyDescent="0.25">
      <c r="B8" s="479" t="s">
        <v>477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5" s="418" customFormat="1" x14ac:dyDescent="0.25">
      <c r="B9" s="479" t="s">
        <v>494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5" s="418" customFormat="1" x14ac:dyDescent="0.25">
      <c r="B10" s="479" t="s">
        <v>499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s="418" customFormat="1" x14ac:dyDescent="0.25">
      <c r="B11" s="479" t="s">
        <v>505</v>
      </c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</row>
    <row r="12" spans="1:15" s="418" customFormat="1" x14ac:dyDescent="0.25">
      <c r="B12" s="479" t="s">
        <v>514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s="418" customFormat="1" x14ac:dyDescent="0.25">
      <c r="B13" s="479" t="s">
        <v>525</v>
      </c>
      <c r="C13" s="479"/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</row>
    <row r="14" spans="1:15" s="418" customFormat="1" x14ac:dyDescent="0.25">
      <c r="B14" s="479" t="s">
        <v>539</v>
      </c>
      <c r="C14" s="479"/>
      <c r="D14" s="479"/>
      <c r="E14" s="479"/>
      <c r="F14" s="479"/>
      <c r="G14" s="479"/>
      <c r="H14" s="479"/>
      <c r="I14" s="479"/>
      <c r="J14" s="479"/>
      <c r="K14" s="479"/>
      <c r="L14" s="479"/>
      <c r="M14" s="479"/>
      <c r="N14" s="479"/>
      <c r="O14" s="479"/>
    </row>
    <row r="15" spans="1:15" s="418" customFormat="1" x14ac:dyDescent="0.25">
      <c r="B15" s="428"/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</row>
    <row r="16" spans="1:15" ht="15" customHeight="1" x14ac:dyDescent="0.25">
      <c r="A16" s="501" t="s">
        <v>442</v>
      </c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</row>
    <row r="17" spans="1:18" ht="17.25" customHeight="1" x14ac:dyDescent="0.25">
      <c r="A17" s="59"/>
      <c r="B17" s="59"/>
      <c r="C17" s="214"/>
      <c r="D17" s="59"/>
      <c r="E17" s="59"/>
      <c r="F17" s="59"/>
      <c r="G17" s="59"/>
      <c r="H17" s="60"/>
      <c r="I17" s="60"/>
      <c r="J17" s="60"/>
      <c r="K17" s="60"/>
      <c r="L17" s="59"/>
      <c r="M17" s="59"/>
      <c r="N17" s="59"/>
      <c r="O17" s="5" t="s">
        <v>448</v>
      </c>
    </row>
    <row r="18" spans="1:18" ht="15" customHeight="1" x14ac:dyDescent="0.25">
      <c r="A18" s="505" t="s">
        <v>5</v>
      </c>
      <c r="B18" s="508" t="s">
        <v>347</v>
      </c>
      <c r="C18" s="548" t="s">
        <v>54</v>
      </c>
      <c r="D18" s="485" t="s">
        <v>358</v>
      </c>
      <c r="E18" s="488" t="s">
        <v>196</v>
      </c>
      <c r="F18" s="489"/>
      <c r="G18" s="490"/>
      <c r="H18" s="511" t="s">
        <v>360</v>
      </c>
      <c r="I18" s="514" t="s">
        <v>196</v>
      </c>
      <c r="J18" s="515"/>
      <c r="K18" s="516"/>
      <c r="L18" s="545" t="s">
        <v>0</v>
      </c>
      <c r="M18" s="484" t="s">
        <v>196</v>
      </c>
      <c r="N18" s="484"/>
      <c r="O18" s="484"/>
    </row>
    <row r="19" spans="1:18" ht="15" customHeight="1" x14ac:dyDescent="0.25">
      <c r="A19" s="506"/>
      <c r="B19" s="509"/>
      <c r="C19" s="549"/>
      <c r="D19" s="486"/>
      <c r="E19" s="488" t="s">
        <v>1</v>
      </c>
      <c r="F19" s="490"/>
      <c r="G19" s="485" t="s">
        <v>2</v>
      </c>
      <c r="H19" s="512"/>
      <c r="I19" s="514" t="s">
        <v>1</v>
      </c>
      <c r="J19" s="516"/>
      <c r="K19" s="511" t="s">
        <v>2</v>
      </c>
      <c r="L19" s="546"/>
      <c r="M19" s="484" t="s">
        <v>1</v>
      </c>
      <c r="N19" s="484"/>
      <c r="O19" s="496" t="s">
        <v>2</v>
      </c>
    </row>
    <row r="20" spans="1:18" ht="27.75" customHeight="1" x14ac:dyDescent="0.25">
      <c r="A20" s="507"/>
      <c r="B20" s="510"/>
      <c r="C20" s="550"/>
      <c r="D20" s="487"/>
      <c r="E20" s="143" t="s">
        <v>3</v>
      </c>
      <c r="F20" s="142" t="s">
        <v>4</v>
      </c>
      <c r="G20" s="487"/>
      <c r="H20" s="513"/>
      <c r="I20" s="144" t="s">
        <v>3</v>
      </c>
      <c r="J20" s="139" t="s">
        <v>4</v>
      </c>
      <c r="K20" s="513"/>
      <c r="L20" s="547"/>
      <c r="M20" s="140" t="s">
        <v>3</v>
      </c>
      <c r="N20" s="138" t="s">
        <v>4</v>
      </c>
      <c r="O20" s="496"/>
    </row>
    <row r="21" spans="1:18" ht="15.95" customHeight="1" x14ac:dyDescent="0.25">
      <c r="A21" s="159" t="s">
        <v>72</v>
      </c>
      <c r="B21" s="524" t="s">
        <v>6</v>
      </c>
      <c r="C21" s="551"/>
      <c r="D21" s="551"/>
      <c r="E21" s="551"/>
      <c r="F21" s="551"/>
      <c r="G21" s="551"/>
      <c r="H21" s="551"/>
      <c r="I21" s="551"/>
      <c r="J21" s="551"/>
      <c r="K21" s="551"/>
      <c r="L21" s="551"/>
      <c r="M21" s="551"/>
      <c r="N21" s="551"/>
      <c r="O21" s="551"/>
    </row>
    <row r="22" spans="1:18" ht="15" customHeight="1" x14ac:dyDescent="0.25">
      <c r="A22" s="6" t="s">
        <v>183</v>
      </c>
      <c r="B22" s="36" t="s">
        <v>20</v>
      </c>
      <c r="C22" s="441"/>
      <c r="D22" s="173">
        <f>E22+G22</f>
        <v>111</v>
      </c>
      <c r="E22" s="173">
        <f>E24+E25</f>
        <v>0</v>
      </c>
      <c r="F22" s="173">
        <f t="shared" ref="F22:G22" si="0">F24+F25</f>
        <v>0</v>
      </c>
      <c r="G22" s="173">
        <f t="shared" si="0"/>
        <v>111</v>
      </c>
      <c r="H22" s="174">
        <f>I22+K22</f>
        <v>0.3</v>
      </c>
      <c r="I22" s="174">
        <f>I24+I25</f>
        <v>0.3</v>
      </c>
      <c r="J22" s="174">
        <f t="shared" ref="J22:K22" si="1">J24+J25</f>
        <v>0.2</v>
      </c>
      <c r="K22" s="174">
        <f t="shared" si="1"/>
        <v>0</v>
      </c>
      <c r="L22" s="175">
        <f>M22+O22</f>
        <v>111.3</v>
      </c>
      <c r="M22" s="248">
        <f t="shared" ref="M22" si="2">E22+I22</f>
        <v>0.3</v>
      </c>
      <c r="N22" s="175">
        <f t="shared" ref="N22" si="3">F22+J22</f>
        <v>0.2</v>
      </c>
      <c r="O22" s="232">
        <f t="shared" ref="O22" si="4">G22+K22</f>
        <v>111</v>
      </c>
      <c r="P22" s="446">
        <f t="shared" ref="P22:R22" si="5">P24+P25</f>
        <v>0</v>
      </c>
      <c r="Q22" s="70">
        <f t="shared" si="5"/>
        <v>0</v>
      </c>
      <c r="R22" s="70">
        <f t="shared" si="5"/>
        <v>0</v>
      </c>
    </row>
    <row r="23" spans="1:18" ht="15" customHeight="1" x14ac:dyDescent="0.25">
      <c r="A23" s="20"/>
      <c r="B23" s="164" t="s">
        <v>196</v>
      </c>
      <c r="C23" s="440"/>
      <c r="D23" s="176"/>
      <c r="E23" s="176"/>
      <c r="F23" s="176"/>
      <c r="G23" s="176"/>
      <c r="H23" s="177"/>
      <c r="I23" s="177"/>
      <c r="J23" s="177"/>
      <c r="K23" s="177"/>
      <c r="L23" s="178"/>
      <c r="M23" s="178"/>
      <c r="N23" s="178"/>
      <c r="O23" s="178"/>
      <c r="P23" s="215"/>
      <c r="Q23" s="99"/>
    </row>
    <row r="24" spans="1:18" ht="26.25" customHeight="1" x14ac:dyDescent="0.25">
      <c r="A24" s="20"/>
      <c r="B24" s="442" t="s">
        <v>338</v>
      </c>
      <c r="C24" s="444" t="s">
        <v>9</v>
      </c>
      <c r="D24" s="448">
        <f>E24+G24</f>
        <v>111</v>
      </c>
      <c r="E24" s="176"/>
      <c r="F24" s="176"/>
      <c r="G24" s="445">
        <v>111</v>
      </c>
      <c r="H24" s="174">
        <f t="shared" ref="H24" si="6">I24+K24</f>
        <v>0</v>
      </c>
      <c r="I24" s="177"/>
      <c r="J24" s="177"/>
      <c r="K24" s="177"/>
      <c r="L24" s="190">
        <f t="shared" ref="L24:L25" si="7">M24+O24</f>
        <v>111</v>
      </c>
      <c r="M24" s="248">
        <f t="shared" ref="M24:M25" si="8">E24+I24</f>
        <v>0</v>
      </c>
      <c r="N24" s="175">
        <f t="shared" ref="N24:N25" si="9">F24+J24</f>
        <v>0</v>
      </c>
      <c r="O24" s="447">
        <f t="shared" ref="O24:O25" si="10">G24+K24</f>
        <v>111</v>
      </c>
      <c r="P24" s="215"/>
      <c r="Q24" s="99"/>
    </row>
    <row r="25" spans="1:18" x14ac:dyDescent="0.25">
      <c r="A25" s="155"/>
      <c r="B25" s="192" t="s">
        <v>416</v>
      </c>
      <c r="C25" s="443" t="s">
        <v>9</v>
      </c>
      <c r="D25" s="448">
        <f>E25+G25</f>
        <v>0</v>
      </c>
      <c r="E25" s="68"/>
      <c r="F25" s="68"/>
      <c r="G25" s="68"/>
      <c r="H25" s="174">
        <f t="shared" ref="H25:H65" si="11">I25+K25</f>
        <v>0.3</v>
      </c>
      <c r="I25" s="69">
        <v>0.3</v>
      </c>
      <c r="J25" s="69">
        <v>0.2</v>
      </c>
      <c r="K25" s="69"/>
      <c r="L25" s="70">
        <f t="shared" si="7"/>
        <v>0.3</v>
      </c>
      <c r="M25" s="248">
        <f t="shared" si="8"/>
        <v>0.3</v>
      </c>
      <c r="N25" s="175">
        <f t="shared" si="9"/>
        <v>0.2</v>
      </c>
      <c r="O25" s="232">
        <f t="shared" si="10"/>
        <v>0</v>
      </c>
      <c r="P25" s="215"/>
      <c r="Q25" s="99"/>
    </row>
    <row r="26" spans="1:18" ht="15" customHeight="1" x14ac:dyDescent="0.25">
      <c r="A26" s="6" t="s">
        <v>73</v>
      </c>
      <c r="B26" s="18" t="s">
        <v>7</v>
      </c>
      <c r="C26" s="216"/>
      <c r="D26" s="448">
        <f>E26+G26</f>
        <v>0</v>
      </c>
      <c r="E26" s="17">
        <f>E27+E28+E29</f>
        <v>0</v>
      </c>
      <c r="F26" s="17">
        <f>F27+F28+F29</f>
        <v>0</v>
      </c>
      <c r="G26" s="17">
        <f>G27+G28+G29</f>
        <v>0</v>
      </c>
      <c r="H26" s="174">
        <f>I26+K26</f>
        <v>0.89999999999999991</v>
      </c>
      <c r="I26" s="11">
        <f>I27+I28+I29</f>
        <v>0.89999999999999991</v>
      </c>
      <c r="J26" s="11">
        <f>J27+J28+J29</f>
        <v>0.7</v>
      </c>
      <c r="K26" s="11">
        <f>K27+K28+K29</f>
        <v>0</v>
      </c>
      <c r="L26" s="175">
        <f t="shared" ref="L26:L70" si="12">M26+O26</f>
        <v>0.89999999999999991</v>
      </c>
      <c r="M26" s="13">
        <f>M27+M28+M29</f>
        <v>0.89999999999999991</v>
      </c>
      <c r="N26" s="13">
        <f>N27+N28+N29</f>
        <v>0.7</v>
      </c>
      <c r="O26" s="13">
        <f>O27+O28+O29</f>
        <v>0</v>
      </c>
      <c r="P26" s="215"/>
      <c r="Q26" s="99"/>
    </row>
    <row r="27" spans="1:18" ht="15" customHeight="1" x14ac:dyDescent="0.25">
      <c r="A27" s="20"/>
      <c r="B27" s="552" t="s">
        <v>416</v>
      </c>
      <c r="C27" s="216" t="s">
        <v>9</v>
      </c>
      <c r="D27" s="17">
        <f t="shared" ref="D27:D70" si="13">E27+G27</f>
        <v>0</v>
      </c>
      <c r="E27" s="17"/>
      <c r="F27" s="17"/>
      <c r="G27" s="17"/>
      <c r="H27" s="174">
        <f t="shared" si="11"/>
        <v>0.1</v>
      </c>
      <c r="I27" s="11">
        <v>0.1</v>
      </c>
      <c r="J27" s="11">
        <v>0.1</v>
      </c>
      <c r="K27" s="217"/>
      <c r="L27" s="175">
        <f t="shared" si="12"/>
        <v>0.1</v>
      </c>
      <c r="M27" s="175">
        <f t="shared" ref="M27:O29" si="14">E27+I27</f>
        <v>0.1</v>
      </c>
      <c r="N27" s="175">
        <f t="shared" si="14"/>
        <v>0.1</v>
      </c>
      <c r="O27" s="175">
        <f t="shared" si="14"/>
        <v>0</v>
      </c>
      <c r="P27" s="215"/>
      <c r="Q27" s="99"/>
    </row>
    <row r="28" spans="1:18" ht="15" customHeight="1" x14ac:dyDescent="0.25">
      <c r="A28" s="20"/>
      <c r="B28" s="552"/>
      <c r="C28" s="216" t="s">
        <v>31</v>
      </c>
      <c r="D28" s="17">
        <f t="shared" si="13"/>
        <v>0</v>
      </c>
      <c r="E28" s="17"/>
      <c r="F28" s="17"/>
      <c r="G28" s="17"/>
      <c r="H28" s="174">
        <f t="shared" si="11"/>
        <v>0.1</v>
      </c>
      <c r="I28" s="11">
        <v>0.1</v>
      </c>
      <c r="J28" s="11">
        <v>0.1</v>
      </c>
      <c r="K28" s="217"/>
      <c r="L28" s="175">
        <f t="shared" si="12"/>
        <v>0.1</v>
      </c>
      <c r="M28" s="175">
        <f t="shared" si="14"/>
        <v>0.1</v>
      </c>
      <c r="N28" s="175">
        <f t="shared" si="14"/>
        <v>0.1</v>
      </c>
      <c r="O28" s="175">
        <f t="shared" si="14"/>
        <v>0</v>
      </c>
      <c r="P28" s="215"/>
      <c r="Q28" s="99"/>
    </row>
    <row r="29" spans="1:18" ht="15" customHeight="1" x14ac:dyDescent="0.25">
      <c r="A29" s="20"/>
      <c r="B29" s="553"/>
      <c r="C29" s="216" t="s">
        <v>22</v>
      </c>
      <c r="D29" s="17">
        <f t="shared" si="13"/>
        <v>0</v>
      </c>
      <c r="E29" s="17"/>
      <c r="F29" s="17"/>
      <c r="G29" s="17"/>
      <c r="H29" s="174">
        <f t="shared" si="11"/>
        <v>0.7</v>
      </c>
      <c r="I29" s="11">
        <v>0.7</v>
      </c>
      <c r="J29" s="11">
        <v>0.5</v>
      </c>
      <c r="K29" s="217"/>
      <c r="L29" s="175">
        <f t="shared" si="12"/>
        <v>0.7</v>
      </c>
      <c r="M29" s="175">
        <f t="shared" si="14"/>
        <v>0.7</v>
      </c>
      <c r="N29" s="175">
        <f t="shared" si="14"/>
        <v>0.5</v>
      </c>
      <c r="O29" s="175">
        <f t="shared" si="14"/>
        <v>0</v>
      </c>
      <c r="P29" s="215"/>
      <c r="Q29" s="99"/>
    </row>
    <row r="30" spans="1:18" ht="15" customHeight="1" x14ac:dyDescent="0.25">
      <c r="A30" s="6" t="s">
        <v>74</v>
      </c>
      <c r="B30" s="18" t="s">
        <v>10</v>
      </c>
      <c r="C30" s="216"/>
      <c r="D30" s="448">
        <f>E30+G30</f>
        <v>0</v>
      </c>
      <c r="E30" s="17">
        <f>E31+E32+E33</f>
        <v>0</v>
      </c>
      <c r="F30" s="17">
        <f>F31+F32+F33</f>
        <v>0</v>
      </c>
      <c r="G30" s="17">
        <f>G31+G32+G33</f>
        <v>0</v>
      </c>
      <c r="H30" s="174">
        <f t="shared" si="11"/>
        <v>1.6</v>
      </c>
      <c r="I30" s="11">
        <f>I31+I32+I33</f>
        <v>1.6</v>
      </c>
      <c r="J30" s="11">
        <f>J31+J32+J33</f>
        <v>1.2</v>
      </c>
      <c r="K30" s="11">
        <f>K31+K32+K33</f>
        <v>0</v>
      </c>
      <c r="L30" s="175">
        <f t="shared" si="12"/>
        <v>1.6</v>
      </c>
      <c r="M30" s="13">
        <f>M31+M32+M33</f>
        <v>1.6</v>
      </c>
      <c r="N30" s="13">
        <f>N31+N32+N33</f>
        <v>1.2</v>
      </c>
      <c r="O30" s="13">
        <f>O31+O32+O33</f>
        <v>0</v>
      </c>
      <c r="P30" s="215"/>
      <c r="Q30" s="99"/>
    </row>
    <row r="31" spans="1:18" ht="15" customHeight="1" x14ac:dyDescent="0.25">
      <c r="A31" s="20"/>
      <c r="B31" s="552" t="s">
        <v>416</v>
      </c>
      <c r="C31" s="216" t="s">
        <v>9</v>
      </c>
      <c r="D31" s="17">
        <f t="shared" si="13"/>
        <v>0</v>
      </c>
      <c r="E31" s="17"/>
      <c r="F31" s="17"/>
      <c r="G31" s="17"/>
      <c r="H31" s="174">
        <f t="shared" si="11"/>
        <v>0.8</v>
      </c>
      <c r="I31" s="11">
        <v>0.8</v>
      </c>
      <c r="J31" s="11">
        <v>0.6</v>
      </c>
      <c r="K31" s="217"/>
      <c r="L31" s="175">
        <f t="shared" si="12"/>
        <v>0.8</v>
      </c>
      <c r="M31" s="175">
        <f t="shared" ref="M31:O33" si="15">E31+I31</f>
        <v>0.8</v>
      </c>
      <c r="N31" s="175">
        <f t="shared" si="15"/>
        <v>0.6</v>
      </c>
      <c r="O31" s="175">
        <f t="shared" si="15"/>
        <v>0</v>
      </c>
      <c r="P31" s="215"/>
      <c r="Q31" s="99"/>
    </row>
    <row r="32" spans="1:18" ht="15" customHeight="1" x14ac:dyDescent="0.25">
      <c r="A32" s="20"/>
      <c r="B32" s="552"/>
      <c r="C32" s="216" t="s">
        <v>31</v>
      </c>
      <c r="D32" s="17">
        <f t="shared" si="13"/>
        <v>0</v>
      </c>
      <c r="E32" s="17"/>
      <c r="F32" s="17"/>
      <c r="G32" s="17"/>
      <c r="H32" s="174">
        <f t="shared" si="11"/>
        <v>0.1</v>
      </c>
      <c r="I32" s="11">
        <v>0.1</v>
      </c>
      <c r="J32" s="11">
        <v>0.1</v>
      </c>
      <c r="K32" s="217"/>
      <c r="L32" s="175">
        <f t="shared" si="12"/>
        <v>0.1</v>
      </c>
      <c r="M32" s="175">
        <f t="shared" si="15"/>
        <v>0.1</v>
      </c>
      <c r="N32" s="175">
        <f t="shared" si="15"/>
        <v>0.1</v>
      </c>
      <c r="O32" s="175">
        <f t="shared" si="15"/>
        <v>0</v>
      </c>
      <c r="P32" s="215"/>
      <c r="Q32" s="99"/>
    </row>
    <row r="33" spans="1:17" ht="15" customHeight="1" x14ac:dyDescent="0.25">
      <c r="A33" s="20"/>
      <c r="B33" s="553"/>
      <c r="C33" s="216" t="s">
        <v>22</v>
      </c>
      <c r="D33" s="17">
        <f t="shared" si="13"/>
        <v>0</v>
      </c>
      <c r="E33" s="17"/>
      <c r="F33" s="17"/>
      <c r="G33" s="17"/>
      <c r="H33" s="174">
        <f t="shared" si="11"/>
        <v>0.7</v>
      </c>
      <c r="I33" s="11">
        <v>0.7</v>
      </c>
      <c r="J33" s="11">
        <v>0.5</v>
      </c>
      <c r="K33" s="217"/>
      <c r="L33" s="175">
        <f t="shared" si="12"/>
        <v>0.7</v>
      </c>
      <c r="M33" s="175">
        <f t="shared" si="15"/>
        <v>0.7</v>
      </c>
      <c r="N33" s="175">
        <f t="shared" si="15"/>
        <v>0.5</v>
      </c>
      <c r="O33" s="175">
        <f t="shared" si="15"/>
        <v>0</v>
      </c>
      <c r="P33" s="215"/>
      <c r="Q33" s="99"/>
    </row>
    <row r="34" spans="1:17" ht="15" customHeight="1" x14ac:dyDescent="0.25">
      <c r="A34" s="6" t="s">
        <v>75</v>
      </c>
      <c r="B34" s="18" t="s">
        <v>11</v>
      </c>
      <c r="C34" s="216"/>
      <c r="D34" s="448">
        <f>E34+G34</f>
        <v>0</v>
      </c>
      <c r="E34" s="17">
        <f>E35+E36+E37</f>
        <v>0</v>
      </c>
      <c r="F34" s="17">
        <f>F35+F36+F37</f>
        <v>0</v>
      </c>
      <c r="G34" s="17">
        <f>G35+G36+G37</f>
        <v>0</v>
      </c>
      <c r="H34" s="174">
        <f t="shared" si="11"/>
        <v>3.6</v>
      </c>
      <c r="I34" s="11">
        <f>I35+I36+I37</f>
        <v>3.6</v>
      </c>
      <c r="J34" s="11">
        <f>J35+J36+J37</f>
        <v>2.7</v>
      </c>
      <c r="K34" s="11">
        <f>K35+K36+K37</f>
        <v>0</v>
      </c>
      <c r="L34" s="175">
        <f t="shared" si="12"/>
        <v>3.6</v>
      </c>
      <c r="M34" s="13">
        <f>M35+M36+M37</f>
        <v>3.6</v>
      </c>
      <c r="N34" s="13">
        <f>N35+N36+N37</f>
        <v>2.7</v>
      </c>
      <c r="O34" s="13">
        <f>O35+O36+O37</f>
        <v>0</v>
      </c>
      <c r="P34" s="215"/>
      <c r="Q34" s="99"/>
    </row>
    <row r="35" spans="1:17" ht="15" customHeight="1" x14ac:dyDescent="0.25">
      <c r="A35" s="20"/>
      <c r="B35" s="552" t="s">
        <v>416</v>
      </c>
      <c r="C35" s="216" t="s">
        <v>9</v>
      </c>
      <c r="D35" s="17">
        <f t="shared" si="13"/>
        <v>0</v>
      </c>
      <c r="E35" s="17"/>
      <c r="F35" s="17"/>
      <c r="G35" s="17"/>
      <c r="H35" s="174">
        <f t="shared" si="11"/>
        <v>0.8</v>
      </c>
      <c r="I35" s="11">
        <v>0.8</v>
      </c>
      <c r="J35" s="11">
        <v>0.6</v>
      </c>
      <c r="K35" s="217"/>
      <c r="L35" s="175">
        <f t="shared" si="12"/>
        <v>0.8</v>
      </c>
      <c r="M35" s="175">
        <f t="shared" ref="M35:O37" si="16">E35+I35</f>
        <v>0.8</v>
      </c>
      <c r="N35" s="175">
        <f t="shared" si="16"/>
        <v>0.6</v>
      </c>
      <c r="O35" s="175">
        <f t="shared" si="16"/>
        <v>0</v>
      </c>
      <c r="P35" s="215"/>
      <c r="Q35" s="99"/>
    </row>
    <row r="36" spans="1:17" ht="15" customHeight="1" x14ac:dyDescent="0.25">
      <c r="A36" s="20"/>
      <c r="B36" s="552"/>
      <c r="C36" s="216" t="s">
        <v>31</v>
      </c>
      <c r="D36" s="17">
        <f t="shared" si="13"/>
        <v>0</v>
      </c>
      <c r="E36" s="17"/>
      <c r="F36" s="17"/>
      <c r="G36" s="17"/>
      <c r="H36" s="174">
        <f t="shared" si="11"/>
        <v>0.3</v>
      </c>
      <c r="I36" s="11">
        <v>0.3</v>
      </c>
      <c r="J36" s="11">
        <v>0.2</v>
      </c>
      <c r="K36" s="217"/>
      <c r="L36" s="175">
        <f t="shared" si="12"/>
        <v>0.3</v>
      </c>
      <c r="M36" s="175">
        <f t="shared" si="16"/>
        <v>0.3</v>
      </c>
      <c r="N36" s="175">
        <f t="shared" si="16"/>
        <v>0.2</v>
      </c>
      <c r="O36" s="175">
        <f t="shared" si="16"/>
        <v>0</v>
      </c>
      <c r="P36" s="215"/>
      <c r="Q36" s="99"/>
    </row>
    <row r="37" spans="1:17" ht="15" customHeight="1" x14ac:dyDescent="0.25">
      <c r="A37" s="20"/>
      <c r="B37" s="553"/>
      <c r="C37" s="216" t="s">
        <v>22</v>
      </c>
      <c r="D37" s="17">
        <f t="shared" si="13"/>
        <v>0</v>
      </c>
      <c r="E37" s="17"/>
      <c r="F37" s="17"/>
      <c r="G37" s="17"/>
      <c r="H37" s="174">
        <f t="shared" si="11"/>
        <v>2.5</v>
      </c>
      <c r="I37" s="11">
        <v>2.5</v>
      </c>
      <c r="J37" s="11">
        <v>1.9</v>
      </c>
      <c r="K37" s="217"/>
      <c r="L37" s="175">
        <f t="shared" si="12"/>
        <v>2.5</v>
      </c>
      <c r="M37" s="175">
        <f t="shared" si="16"/>
        <v>2.5</v>
      </c>
      <c r="N37" s="175">
        <f t="shared" si="16"/>
        <v>1.9</v>
      </c>
      <c r="O37" s="175">
        <f t="shared" si="16"/>
        <v>0</v>
      </c>
      <c r="P37" s="215"/>
      <c r="Q37" s="99"/>
    </row>
    <row r="38" spans="1:17" ht="15" customHeight="1" x14ac:dyDescent="0.25">
      <c r="A38" s="6" t="s">
        <v>76</v>
      </c>
      <c r="B38" s="18" t="s">
        <v>12</v>
      </c>
      <c r="C38" s="216"/>
      <c r="D38" s="448">
        <f>E38+G38</f>
        <v>0</v>
      </c>
      <c r="E38" s="17">
        <f>E39+E40+E41</f>
        <v>0</v>
      </c>
      <c r="F38" s="17">
        <f>F39+F40+F41</f>
        <v>0</v>
      </c>
      <c r="G38" s="17">
        <f>G39+G40+G41</f>
        <v>0</v>
      </c>
      <c r="H38" s="174">
        <f t="shared" si="11"/>
        <v>3.4</v>
      </c>
      <c r="I38" s="11">
        <f>I39+I40+I41</f>
        <v>3.4</v>
      </c>
      <c r="J38" s="11">
        <f>J39+J40+J41</f>
        <v>2.6</v>
      </c>
      <c r="K38" s="11">
        <f>K39+K40+K41</f>
        <v>0</v>
      </c>
      <c r="L38" s="175">
        <f t="shared" si="12"/>
        <v>3.4</v>
      </c>
      <c r="M38" s="13">
        <f>M39+M40+M41</f>
        <v>3.4</v>
      </c>
      <c r="N38" s="13">
        <f>N39+N40+N41</f>
        <v>2.6</v>
      </c>
      <c r="O38" s="13">
        <f>O39+O40+O41</f>
        <v>0</v>
      </c>
      <c r="P38" s="215"/>
      <c r="Q38" s="99"/>
    </row>
    <row r="39" spans="1:17" ht="15" customHeight="1" x14ac:dyDescent="0.25">
      <c r="A39" s="20"/>
      <c r="B39" s="552" t="s">
        <v>416</v>
      </c>
      <c r="C39" s="216" t="s">
        <v>9</v>
      </c>
      <c r="D39" s="17">
        <f t="shared" si="13"/>
        <v>0</v>
      </c>
      <c r="E39" s="17"/>
      <c r="F39" s="17"/>
      <c r="G39" s="17"/>
      <c r="H39" s="174">
        <f t="shared" si="11"/>
        <v>0.7</v>
      </c>
      <c r="I39" s="11">
        <v>0.7</v>
      </c>
      <c r="J39" s="11">
        <v>0.5</v>
      </c>
      <c r="K39" s="217"/>
      <c r="L39" s="175">
        <f t="shared" si="12"/>
        <v>0.7</v>
      </c>
      <c r="M39" s="175">
        <f t="shared" ref="M39:O41" si="17">E39+I39</f>
        <v>0.7</v>
      </c>
      <c r="N39" s="175">
        <f t="shared" si="17"/>
        <v>0.5</v>
      </c>
      <c r="O39" s="175">
        <f t="shared" si="17"/>
        <v>0</v>
      </c>
      <c r="P39" s="215"/>
      <c r="Q39" s="99"/>
    </row>
    <row r="40" spans="1:17" ht="15" customHeight="1" x14ac:dyDescent="0.25">
      <c r="A40" s="20"/>
      <c r="B40" s="552"/>
      <c r="C40" s="216" t="s">
        <v>31</v>
      </c>
      <c r="D40" s="17">
        <f t="shared" si="13"/>
        <v>0</v>
      </c>
      <c r="E40" s="17"/>
      <c r="F40" s="17"/>
      <c r="G40" s="17"/>
      <c r="H40" s="174">
        <f t="shared" si="11"/>
        <v>0.4</v>
      </c>
      <c r="I40" s="11">
        <v>0.4</v>
      </c>
      <c r="J40" s="11">
        <v>0.3</v>
      </c>
      <c r="K40" s="217"/>
      <c r="L40" s="175">
        <f t="shared" si="12"/>
        <v>0.4</v>
      </c>
      <c r="M40" s="175">
        <f t="shared" si="17"/>
        <v>0.4</v>
      </c>
      <c r="N40" s="175">
        <f t="shared" si="17"/>
        <v>0.3</v>
      </c>
      <c r="O40" s="175">
        <f t="shared" si="17"/>
        <v>0</v>
      </c>
      <c r="P40" s="215"/>
      <c r="Q40" s="99"/>
    </row>
    <row r="41" spans="1:17" ht="15" customHeight="1" x14ac:dyDescent="0.25">
      <c r="A41" s="20"/>
      <c r="B41" s="553"/>
      <c r="C41" s="216" t="s">
        <v>22</v>
      </c>
      <c r="D41" s="17">
        <f t="shared" si="13"/>
        <v>0</v>
      </c>
      <c r="E41" s="17"/>
      <c r="F41" s="17"/>
      <c r="G41" s="17"/>
      <c r="H41" s="174">
        <f t="shared" si="11"/>
        <v>2.2999999999999998</v>
      </c>
      <c r="I41" s="11">
        <v>2.2999999999999998</v>
      </c>
      <c r="J41" s="11">
        <v>1.8</v>
      </c>
      <c r="K41" s="217"/>
      <c r="L41" s="175">
        <f t="shared" si="12"/>
        <v>2.2999999999999998</v>
      </c>
      <c r="M41" s="175">
        <f t="shared" si="17"/>
        <v>2.2999999999999998</v>
      </c>
      <c r="N41" s="175">
        <f t="shared" si="17"/>
        <v>1.8</v>
      </c>
      <c r="O41" s="175">
        <f t="shared" si="17"/>
        <v>0</v>
      </c>
      <c r="P41" s="215"/>
      <c r="Q41" s="99"/>
    </row>
    <row r="42" spans="1:17" ht="15" customHeight="1" x14ac:dyDescent="0.25">
      <c r="A42" s="6" t="s">
        <v>77</v>
      </c>
      <c r="B42" s="18" t="s">
        <v>13</v>
      </c>
      <c r="C42" s="216"/>
      <c r="D42" s="448">
        <f>E42+G42</f>
        <v>0</v>
      </c>
      <c r="E42" s="17">
        <f>E43+E44+E45</f>
        <v>0</v>
      </c>
      <c r="F42" s="17">
        <f>F43+F44+F45</f>
        <v>0</v>
      </c>
      <c r="G42" s="17">
        <f>G43+G44+G45</f>
        <v>0</v>
      </c>
      <c r="H42" s="174">
        <f t="shared" si="11"/>
        <v>0.8</v>
      </c>
      <c r="I42" s="11">
        <f>I43+I44+I45</f>
        <v>0.8</v>
      </c>
      <c r="J42" s="11">
        <f>J43+J44+J45</f>
        <v>0.60000000000000009</v>
      </c>
      <c r="K42" s="11">
        <f>K43+K44+K45</f>
        <v>0</v>
      </c>
      <c r="L42" s="175">
        <f t="shared" si="12"/>
        <v>0.8</v>
      </c>
      <c r="M42" s="13">
        <f>M43+M44+M45</f>
        <v>0.8</v>
      </c>
      <c r="N42" s="13">
        <f>N43+N44+N45</f>
        <v>0.60000000000000009</v>
      </c>
      <c r="O42" s="13">
        <f>O43+O44+O45</f>
        <v>0</v>
      </c>
      <c r="P42" s="215"/>
      <c r="Q42" s="99"/>
    </row>
    <row r="43" spans="1:17" ht="15" customHeight="1" x14ac:dyDescent="0.25">
      <c r="A43" s="20"/>
      <c r="B43" s="552" t="s">
        <v>416</v>
      </c>
      <c r="C43" s="216" t="s">
        <v>9</v>
      </c>
      <c r="D43" s="17">
        <f t="shared" si="13"/>
        <v>0</v>
      </c>
      <c r="E43" s="17"/>
      <c r="F43" s="17"/>
      <c r="G43" s="17"/>
      <c r="H43" s="174">
        <f t="shared" si="11"/>
        <v>0.1</v>
      </c>
      <c r="I43" s="11">
        <v>0.1</v>
      </c>
      <c r="J43" s="11">
        <v>0.1</v>
      </c>
      <c r="K43" s="217"/>
      <c r="L43" s="175">
        <f t="shared" si="12"/>
        <v>0.1</v>
      </c>
      <c r="M43" s="175">
        <f t="shared" ref="M43:O45" si="18">E43+I43</f>
        <v>0.1</v>
      </c>
      <c r="N43" s="175">
        <f t="shared" si="18"/>
        <v>0.1</v>
      </c>
      <c r="O43" s="175">
        <f t="shared" si="18"/>
        <v>0</v>
      </c>
      <c r="P43" s="215"/>
      <c r="Q43" s="99"/>
    </row>
    <row r="44" spans="1:17" ht="15" customHeight="1" x14ac:dyDescent="0.25">
      <c r="A44" s="20"/>
      <c r="B44" s="552"/>
      <c r="C44" s="216" t="s">
        <v>31</v>
      </c>
      <c r="D44" s="17">
        <f t="shared" si="13"/>
        <v>0</v>
      </c>
      <c r="E44" s="17"/>
      <c r="F44" s="17"/>
      <c r="G44" s="17"/>
      <c r="H44" s="174">
        <f t="shared" si="11"/>
        <v>0.3</v>
      </c>
      <c r="I44" s="11">
        <v>0.3</v>
      </c>
      <c r="J44" s="11">
        <v>0.2</v>
      </c>
      <c r="K44" s="217"/>
      <c r="L44" s="175">
        <f t="shared" si="12"/>
        <v>0.3</v>
      </c>
      <c r="M44" s="175">
        <f t="shared" si="18"/>
        <v>0.3</v>
      </c>
      <c r="N44" s="175">
        <f t="shared" si="18"/>
        <v>0.2</v>
      </c>
      <c r="O44" s="175">
        <f t="shared" si="18"/>
        <v>0</v>
      </c>
      <c r="P44" s="215"/>
      <c r="Q44" s="99"/>
    </row>
    <row r="45" spans="1:17" ht="15" customHeight="1" x14ac:dyDescent="0.25">
      <c r="A45" s="20"/>
      <c r="B45" s="553"/>
      <c r="C45" s="216" t="s">
        <v>22</v>
      </c>
      <c r="D45" s="17">
        <f t="shared" si="13"/>
        <v>0</v>
      </c>
      <c r="E45" s="17"/>
      <c r="F45" s="17"/>
      <c r="G45" s="17"/>
      <c r="H45" s="174">
        <f t="shared" si="11"/>
        <v>0.4</v>
      </c>
      <c r="I45" s="11">
        <v>0.4</v>
      </c>
      <c r="J45" s="11">
        <v>0.3</v>
      </c>
      <c r="K45" s="217"/>
      <c r="L45" s="175">
        <f t="shared" si="12"/>
        <v>0.4</v>
      </c>
      <c r="M45" s="175">
        <f t="shared" si="18"/>
        <v>0.4</v>
      </c>
      <c r="N45" s="175">
        <f t="shared" si="18"/>
        <v>0.3</v>
      </c>
      <c r="O45" s="175">
        <f t="shared" si="18"/>
        <v>0</v>
      </c>
      <c r="P45" s="215"/>
      <c r="Q45" s="99"/>
    </row>
    <row r="46" spans="1:17" ht="15" customHeight="1" x14ac:dyDescent="0.25">
      <c r="A46" s="6" t="s">
        <v>78</v>
      </c>
      <c r="B46" s="18" t="s">
        <v>14</v>
      </c>
      <c r="C46" s="216"/>
      <c r="D46" s="448">
        <f>E46+G46</f>
        <v>0</v>
      </c>
      <c r="E46" s="17">
        <f>E47+E48+E49</f>
        <v>0</v>
      </c>
      <c r="F46" s="17">
        <f>F47+F48+F49</f>
        <v>0</v>
      </c>
      <c r="G46" s="17">
        <f>G47+G48+G49</f>
        <v>0</v>
      </c>
      <c r="H46" s="174">
        <f>I46+K46</f>
        <v>1.7000000000000002</v>
      </c>
      <c r="I46" s="11">
        <f>I47+I48+I49</f>
        <v>1.7000000000000002</v>
      </c>
      <c r="J46" s="11">
        <f>J47+J48+J49</f>
        <v>1.3</v>
      </c>
      <c r="K46" s="11">
        <f>K47+K48+K49</f>
        <v>0</v>
      </c>
      <c r="L46" s="175">
        <f t="shared" si="12"/>
        <v>1.7000000000000002</v>
      </c>
      <c r="M46" s="13">
        <f>M47+M48+M49</f>
        <v>1.7000000000000002</v>
      </c>
      <c r="N46" s="13">
        <f>N47+N48+N49</f>
        <v>1.3</v>
      </c>
      <c r="O46" s="13">
        <f>O47+O48+O49</f>
        <v>0</v>
      </c>
      <c r="P46" s="215"/>
      <c r="Q46" s="99"/>
    </row>
    <row r="47" spans="1:17" ht="15" customHeight="1" x14ac:dyDescent="0.25">
      <c r="A47" s="20"/>
      <c r="B47" s="552" t="s">
        <v>416</v>
      </c>
      <c r="C47" s="216" t="s">
        <v>9</v>
      </c>
      <c r="D47" s="17">
        <f t="shared" si="13"/>
        <v>0</v>
      </c>
      <c r="E47" s="17"/>
      <c r="F47" s="17"/>
      <c r="G47" s="17"/>
      <c r="H47" s="174">
        <f t="shared" si="11"/>
        <v>0.8</v>
      </c>
      <c r="I47" s="11">
        <v>0.8</v>
      </c>
      <c r="J47" s="11">
        <v>0.6</v>
      </c>
      <c r="K47" s="217"/>
      <c r="L47" s="175">
        <f t="shared" si="12"/>
        <v>0.8</v>
      </c>
      <c r="M47" s="175">
        <f t="shared" ref="M47:O49" si="19">E47+I47</f>
        <v>0.8</v>
      </c>
      <c r="N47" s="175">
        <f t="shared" si="19"/>
        <v>0.6</v>
      </c>
      <c r="O47" s="175">
        <f t="shared" si="19"/>
        <v>0</v>
      </c>
      <c r="P47" s="215"/>
      <c r="Q47" s="99"/>
    </row>
    <row r="48" spans="1:17" ht="15" customHeight="1" x14ac:dyDescent="0.25">
      <c r="A48" s="20"/>
      <c r="B48" s="552"/>
      <c r="C48" s="216" t="s">
        <v>31</v>
      </c>
      <c r="D48" s="17">
        <f t="shared" si="13"/>
        <v>0</v>
      </c>
      <c r="E48" s="17"/>
      <c r="F48" s="17"/>
      <c r="G48" s="17"/>
      <c r="H48" s="174">
        <f t="shared" si="11"/>
        <v>0.3</v>
      </c>
      <c r="I48" s="11">
        <v>0.3</v>
      </c>
      <c r="J48" s="11">
        <v>0.2</v>
      </c>
      <c r="K48" s="217"/>
      <c r="L48" s="175">
        <f t="shared" si="12"/>
        <v>0.3</v>
      </c>
      <c r="M48" s="175">
        <f t="shared" si="19"/>
        <v>0.3</v>
      </c>
      <c r="N48" s="175">
        <f t="shared" si="19"/>
        <v>0.2</v>
      </c>
      <c r="O48" s="175">
        <f t="shared" si="19"/>
        <v>0</v>
      </c>
      <c r="P48" s="215"/>
      <c r="Q48" s="99"/>
    </row>
    <row r="49" spans="1:17" ht="15" customHeight="1" x14ac:dyDescent="0.25">
      <c r="A49" s="20"/>
      <c r="B49" s="553"/>
      <c r="C49" s="216" t="s">
        <v>22</v>
      </c>
      <c r="D49" s="17">
        <f t="shared" si="13"/>
        <v>0</v>
      </c>
      <c r="E49" s="17"/>
      <c r="F49" s="17"/>
      <c r="G49" s="17"/>
      <c r="H49" s="174">
        <f t="shared" si="11"/>
        <v>0.6</v>
      </c>
      <c r="I49" s="11">
        <v>0.6</v>
      </c>
      <c r="J49" s="11">
        <v>0.5</v>
      </c>
      <c r="K49" s="217"/>
      <c r="L49" s="175">
        <f t="shared" si="12"/>
        <v>0.6</v>
      </c>
      <c r="M49" s="175">
        <f t="shared" si="19"/>
        <v>0.6</v>
      </c>
      <c r="N49" s="175">
        <f t="shared" si="19"/>
        <v>0.5</v>
      </c>
      <c r="O49" s="175">
        <f t="shared" si="19"/>
        <v>0</v>
      </c>
      <c r="P49" s="215"/>
      <c r="Q49" s="99"/>
    </row>
    <row r="50" spans="1:17" ht="15" customHeight="1" x14ac:dyDescent="0.25">
      <c r="A50" s="6" t="s">
        <v>79</v>
      </c>
      <c r="B50" s="18" t="s">
        <v>15</v>
      </c>
      <c r="C50" s="216"/>
      <c r="D50" s="173">
        <f t="shared" si="13"/>
        <v>0</v>
      </c>
      <c r="E50" s="17">
        <f>E51+E52+E53</f>
        <v>0</v>
      </c>
      <c r="F50" s="17">
        <f>F51+F52+F53</f>
        <v>0</v>
      </c>
      <c r="G50" s="17">
        <f>G51+G52+G53</f>
        <v>0</v>
      </c>
      <c r="H50" s="174">
        <f>I50+K50</f>
        <v>1.9</v>
      </c>
      <c r="I50" s="11">
        <f>I51+I52+I53</f>
        <v>1.9</v>
      </c>
      <c r="J50" s="11">
        <f>J51+J52+J53</f>
        <v>1.5</v>
      </c>
      <c r="K50" s="11">
        <f>K51+K52+K53</f>
        <v>0</v>
      </c>
      <c r="L50" s="175">
        <f t="shared" si="12"/>
        <v>1.9</v>
      </c>
      <c r="M50" s="13">
        <f>M51+M52+M53</f>
        <v>1.9</v>
      </c>
      <c r="N50" s="13">
        <f>N51+N52+N53</f>
        <v>1.5</v>
      </c>
      <c r="O50" s="13">
        <f>O51+O52+O53</f>
        <v>0</v>
      </c>
      <c r="P50" s="215"/>
      <c r="Q50" s="99"/>
    </row>
    <row r="51" spans="1:17" ht="15" customHeight="1" x14ac:dyDescent="0.25">
      <c r="A51" s="20"/>
      <c r="B51" s="552" t="s">
        <v>416</v>
      </c>
      <c r="C51" s="216" t="s">
        <v>9</v>
      </c>
      <c r="D51" s="17">
        <f t="shared" si="13"/>
        <v>0</v>
      </c>
      <c r="E51" s="17"/>
      <c r="F51" s="17"/>
      <c r="G51" s="17"/>
      <c r="H51" s="174">
        <f t="shared" si="11"/>
        <v>0.1</v>
      </c>
      <c r="I51" s="11">
        <v>0.1</v>
      </c>
      <c r="J51" s="11">
        <v>0.1</v>
      </c>
      <c r="K51" s="217"/>
      <c r="L51" s="175">
        <f t="shared" si="12"/>
        <v>0.1</v>
      </c>
      <c r="M51" s="175">
        <f t="shared" ref="M51:O53" si="20">E51+I51</f>
        <v>0.1</v>
      </c>
      <c r="N51" s="175">
        <f t="shared" si="20"/>
        <v>0.1</v>
      </c>
      <c r="O51" s="175">
        <f t="shared" si="20"/>
        <v>0</v>
      </c>
      <c r="P51" s="215"/>
      <c r="Q51" s="99"/>
    </row>
    <row r="52" spans="1:17" ht="15" customHeight="1" x14ac:dyDescent="0.25">
      <c r="A52" s="20"/>
      <c r="B52" s="552"/>
      <c r="C52" s="216" t="s">
        <v>31</v>
      </c>
      <c r="D52" s="17">
        <f t="shared" si="13"/>
        <v>0</v>
      </c>
      <c r="E52" s="17"/>
      <c r="F52" s="17"/>
      <c r="G52" s="17"/>
      <c r="H52" s="174">
        <f t="shared" si="11"/>
        <v>0.4</v>
      </c>
      <c r="I52" s="11">
        <v>0.4</v>
      </c>
      <c r="J52" s="11">
        <v>0.3</v>
      </c>
      <c r="K52" s="217"/>
      <c r="L52" s="175">
        <f t="shared" si="12"/>
        <v>0.4</v>
      </c>
      <c r="M52" s="175">
        <f t="shared" si="20"/>
        <v>0.4</v>
      </c>
      <c r="N52" s="175">
        <f t="shared" si="20"/>
        <v>0.3</v>
      </c>
      <c r="O52" s="175">
        <f t="shared" si="20"/>
        <v>0</v>
      </c>
      <c r="P52" s="215"/>
      <c r="Q52" s="99"/>
    </row>
    <row r="53" spans="1:17" ht="15" customHeight="1" x14ac:dyDescent="0.25">
      <c r="A53" s="20"/>
      <c r="B53" s="553"/>
      <c r="C53" s="216" t="s">
        <v>22</v>
      </c>
      <c r="D53" s="17">
        <f t="shared" si="13"/>
        <v>0</v>
      </c>
      <c r="E53" s="17"/>
      <c r="F53" s="17"/>
      <c r="G53" s="17"/>
      <c r="H53" s="174">
        <f t="shared" si="11"/>
        <v>1.4</v>
      </c>
      <c r="I53" s="11">
        <v>1.4</v>
      </c>
      <c r="J53" s="11">
        <v>1.1000000000000001</v>
      </c>
      <c r="K53" s="217"/>
      <c r="L53" s="175">
        <f t="shared" si="12"/>
        <v>1.4</v>
      </c>
      <c r="M53" s="175">
        <f t="shared" si="20"/>
        <v>1.4</v>
      </c>
      <c r="N53" s="175">
        <f t="shared" si="20"/>
        <v>1.1000000000000001</v>
      </c>
      <c r="O53" s="175">
        <f t="shared" si="20"/>
        <v>0</v>
      </c>
      <c r="P53" s="215"/>
      <c r="Q53" s="99"/>
    </row>
    <row r="54" spans="1:17" ht="15" customHeight="1" x14ac:dyDescent="0.25">
      <c r="A54" s="6" t="s">
        <v>80</v>
      </c>
      <c r="B54" s="18" t="s">
        <v>16</v>
      </c>
      <c r="C54" s="216"/>
      <c r="D54" s="448">
        <f>E54+G54</f>
        <v>0</v>
      </c>
      <c r="E54" s="17">
        <f>E55+E56+E57</f>
        <v>0</v>
      </c>
      <c r="F54" s="17">
        <f>F55+F56+F57</f>
        <v>0</v>
      </c>
      <c r="G54" s="17">
        <f>G55+G56+G57</f>
        <v>0</v>
      </c>
      <c r="H54" s="174">
        <f>I54+K54</f>
        <v>4.4000000000000004</v>
      </c>
      <c r="I54" s="11">
        <f>I55+I56+I57</f>
        <v>4.4000000000000004</v>
      </c>
      <c r="J54" s="11">
        <f>J55+J56+J57</f>
        <v>3.3000000000000003</v>
      </c>
      <c r="K54" s="11">
        <f>K55+K56+K57</f>
        <v>0</v>
      </c>
      <c r="L54" s="175">
        <f t="shared" si="12"/>
        <v>4.4000000000000004</v>
      </c>
      <c r="M54" s="13">
        <f>M55+M56+M57</f>
        <v>4.4000000000000004</v>
      </c>
      <c r="N54" s="13">
        <f>N55+N56+N57</f>
        <v>3.3000000000000003</v>
      </c>
      <c r="O54" s="13">
        <f>O55+O56+O57</f>
        <v>0</v>
      </c>
      <c r="P54" s="215"/>
      <c r="Q54" s="99"/>
    </row>
    <row r="55" spans="1:17" ht="15" customHeight="1" x14ac:dyDescent="0.25">
      <c r="A55" s="20"/>
      <c r="B55" s="552" t="s">
        <v>416</v>
      </c>
      <c r="C55" s="216" t="s">
        <v>9</v>
      </c>
      <c r="D55" s="17">
        <f t="shared" si="13"/>
        <v>0</v>
      </c>
      <c r="E55" s="17"/>
      <c r="F55" s="17"/>
      <c r="G55" s="17"/>
      <c r="H55" s="174">
        <f t="shared" si="11"/>
        <v>0.8</v>
      </c>
      <c r="I55" s="11">
        <v>0.8</v>
      </c>
      <c r="J55" s="11">
        <v>0.6</v>
      </c>
      <c r="K55" s="217"/>
      <c r="L55" s="175">
        <f t="shared" si="12"/>
        <v>0.8</v>
      </c>
      <c r="M55" s="175">
        <f t="shared" ref="M55:O57" si="21">E55+I55</f>
        <v>0.8</v>
      </c>
      <c r="N55" s="175">
        <f t="shared" si="21"/>
        <v>0.6</v>
      </c>
      <c r="O55" s="175">
        <f t="shared" si="21"/>
        <v>0</v>
      </c>
      <c r="P55" s="215"/>
      <c r="Q55" s="99"/>
    </row>
    <row r="56" spans="1:17" ht="15" customHeight="1" x14ac:dyDescent="0.25">
      <c r="A56" s="20"/>
      <c r="B56" s="552"/>
      <c r="C56" s="216" t="s">
        <v>31</v>
      </c>
      <c r="D56" s="17">
        <f t="shared" si="13"/>
        <v>0</v>
      </c>
      <c r="E56" s="17"/>
      <c r="F56" s="17"/>
      <c r="G56" s="17"/>
      <c r="H56" s="174">
        <f t="shared" si="11"/>
        <v>0.7</v>
      </c>
      <c r="I56" s="11">
        <v>0.7</v>
      </c>
      <c r="J56" s="11">
        <v>0.5</v>
      </c>
      <c r="K56" s="217"/>
      <c r="L56" s="175">
        <f t="shared" si="12"/>
        <v>0.7</v>
      </c>
      <c r="M56" s="175">
        <f t="shared" si="21"/>
        <v>0.7</v>
      </c>
      <c r="N56" s="175">
        <f t="shared" si="21"/>
        <v>0.5</v>
      </c>
      <c r="O56" s="175">
        <f t="shared" si="21"/>
        <v>0</v>
      </c>
      <c r="P56" s="215"/>
      <c r="Q56" s="99"/>
    </row>
    <row r="57" spans="1:17" ht="15" customHeight="1" x14ac:dyDescent="0.25">
      <c r="A57" s="20"/>
      <c r="B57" s="553"/>
      <c r="C57" s="216" t="s">
        <v>22</v>
      </c>
      <c r="D57" s="17">
        <f t="shared" si="13"/>
        <v>0</v>
      </c>
      <c r="E57" s="17"/>
      <c r="F57" s="17"/>
      <c r="G57" s="17"/>
      <c r="H57" s="174">
        <f t="shared" si="11"/>
        <v>2.9</v>
      </c>
      <c r="I57" s="11">
        <v>2.9</v>
      </c>
      <c r="J57" s="11">
        <v>2.2000000000000002</v>
      </c>
      <c r="K57" s="217"/>
      <c r="L57" s="175">
        <f t="shared" si="12"/>
        <v>2.9</v>
      </c>
      <c r="M57" s="175">
        <f t="shared" si="21"/>
        <v>2.9</v>
      </c>
      <c r="N57" s="175">
        <f t="shared" si="21"/>
        <v>2.2000000000000002</v>
      </c>
      <c r="O57" s="175">
        <f t="shared" si="21"/>
        <v>0</v>
      </c>
      <c r="P57" s="215"/>
      <c r="Q57" s="99"/>
    </row>
    <row r="58" spans="1:17" ht="15" customHeight="1" x14ac:dyDescent="0.25">
      <c r="A58" s="6" t="s">
        <v>81</v>
      </c>
      <c r="B58" s="18" t="s">
        <v>17</v>
      </c>
      <c r="C58" s="216"/>
      <c r="D58" s="448">
        <f>E58+G58</f>
        <v>0</v>
      </c>
      <c r="E58" s="17">
        <f>E59+E60+E61</f>
        <v>0</v>
      </c>
      <c r="F58" s="17">
        <f>F59+F60+F61</f>
        <v>0</v>
      </c>
      <c r="G58" s="17">
        <f>G59+G60+G61</f>
        <v>0</v>
      </c>
      <c r="H58" s="174">
        <f>I58+K58</f>
        <v>1.6</v>
      </c>
      <c r="I58" s="11">
        <f>I59+I60+I61</f>
        <v>1.6</v>
      </c>
      <c r="J58" s="11">
        <f>J59+J60+J61</f>
        <v>1.2</v>
      </c>
      <c r="K58" s="11">
        <f>K59+K60+K61</f>
        <v>0</v>
      </c>
      <c r="L58" s="175">
        <f t="shared" si="12"/>
        <v>1.6</v>
      </c>
      <c r="M58" s="13">
        <f>M59+M60+M61</f>
        <v>1.6</v>
      </c>
      <c r="N58" s="13">
        <f>N59+N60+N61</f>
        <v>1.2</v>
      </c>
      <c r="O58" s="13">
        <f>O59+O60+O61</f>
        <v>0</v>
      </c>
      <c r="P58" s="215"/>
      <c r="Q58" s="99"/>
    </row>
    <row r="59" spans="1:17" ht="15" customHeight="1" x14ac:dyDescent="0.25">
      <c r="A59" s="20"/>
      <c r="B59" s="552" t="s">
        <v>416</v>
      </c>
      <c r="C59" s="216" t="s">
        <v>9</v>
      </c>
      <c r="D59" s="17">
        <f t="shared" si="13"/>
        <v>0</v>
      </c>
      <c r="E59" s="17"/>
      <c r="F59" s="17"/>
      <c r="G59" s="17"/>
      <c r="H59" s="174">
        <f t="shared" si="11"/>
        <v>0.7</v>
      </c>
      <c r="I59" s="11">
        <v>0.7</v>
      </c>
      <c r="J59" s="11">
        <v>0.5</v>
      </c>
      <c r="K59" s="217"/>
      <c r="L59" s="175">
        <f t="shared" si="12"/>
        <v>0.7</v>
      </c>
      <c r="M59" s="175">
        <f t="shared" ref="M59:O61" si="22">E59+I59</f>
        <v>0.7</v>
      </c>
      <c r="N59" s="175">
        <f t="shared" si="22"/>
        <v>0.5</v>
      </c>
      <c r="O59" s="175">
        <f t="shared" si="22"/>
        <v>0</v>
      </c>
      <c r="P59" s="215"/>
      <c r="Q59" s="99"/>
    </row>
    <row r="60" spans="1:17" ht="15" customHeight="1" x14ac:dyDescent="0.25">
      <c r="A60" s="20"/>
      <c r="B60" s="552"/>
      <c r="C60" s="216" t="s">
        <v>31</v>
      </c>
      <c r="D60" s="17">
        <f t="shared" si="13"/>
        <v>0</v>
      </c>
      <c r="E60" s="17"/>
      <c r="F60" s="17"/>
      <c r="G60" s="17"/>
      <c r="H60" s="174">
        <f t="shared" si="11"/>
        <v>0.1</v>
      </c>
      <c r="I60" s="11">
        <v>0.1</v>
      </c>
      <c r="J60" s="11">
        <v>0.1</v>
      </c>
      <c r="K60" s="217"/>
      <c r="L60" s="175">
        <f t="shared" si="12"/>
        <v>0.1</v>
      </c>
      <c r="M60" s="175">
        <f t="shared" si="22"/>
        <v>0.1</v>
      </c>
      <c r="N60" s="175">
        <f t="shared" si="22"/>
        <v>0.1</v>
      </c>
      <c r="O60" s="175">
        <f t="shared" si="22"/>
        <v>0</v>
      </c>
      <c r="P60" s="215"/>
      <c r="Q60" s="99"/>
    </row>
    <row r="61" spans="1:17" ht="15" customHeight="1" x14ac:dyDescent="0.25">
      <c r="A61" s="20"/>
      <c r="B61" s="553"/>
      <c r="C61" s="216" t="s">
        <v>22</v>
      </c>
      <c r="D61" s="17">
        <f t="shared" si="13"/>
        <v>0</v>
      </c>
      <c r="E61" s="17"/>
      <c r="F61" s="17"/>
      <c r="G61" s="17"/>
      <c r="H61" s="174">
        <f t="shared" si="11"/>
        <v>0.8</v>
      </c>
      <c r="I61" s="11">
        <v>0.8</v>
      </c>
      <c r="J61" s="11">
        <v>0.6</v>
      </c>
      <c r="K61" s="217"/>
      <c r="L61" s="175">
        <f t="shared" si="12"/>
        <v>0.8</v>
      </c>
      <c r="M61" s="175">
        <f t="shared" si="22"/>
        <v>0.8</v>
      </c>
      <c r="N61" s="175">
        <f t="shared" si="22"/>
        <v>0.6</v>
      </c>
      <c r="O61" s="175">
        <f t="shared" si="22"/>
        <v>0</v>
      </c>
      <c r="P61" s="215"/>
      <c r="Q61" s="99"/>
    </row>
    <row r="62" spans="1:17" ht="15" customHeight="1" x14ac:dyDescent="0.25">
      <c r="A62" s="6" t="s">
        <v>82</v>
      </c>
      <c r="B62" s="18" t="s">
        <v>18</v>
      </c>
      <c r="C62" s="216"/>
      <c r="D62" s="448">
        <f>E62+G62</f>
        <v>0</v>
      </c>
      <c r="E62" s="17">
        <f>E63+E64+E65</f>
        <v>0</v>
      </c>
      <c r="F62" s="17">
        <f>F63+F64+F65</f>
        <v>0</v>
      </c>
      <c r="G62" s="17">
        <f>G63+G64+G65</f>
        <v>0</v>
      </c>
      <c r="H62" s="174">
        <f>I62+K62</f>
        <v>1.1000000000000001</v>
      </c>
      <c r="I62" s="11">
        <f>I63+I64+I65</f>
        <v>1.1000000000000001</v>
      </c>
      <c r="J62" s="11">
        <f>J63+J64+J65</f>
        <v>0.89999999999999991</v>
      </c>
      <c r="K62" s="11">
        <f>K63+K64+K65</f>
        <v>0</v>
      </c>
      <c r="L62" s="175">
        <f t="shared" si="12"/>
        <v>1.1000000000000001</v>
      </c>
      <c r="M62" s="13">
        <f>M63+M64+M65</f>
        <v>1.1000000000000001</v>
      </c>
      <c r="N62" s="13">
        <f>N63+N64+N65</f>
        <v>0.89999999999999991</v>
      </c>
      <c r="O62" s="13">
        <f>O63+O64+O65</f>
        <v>0</v>
      </c>
      <c r="P62" s="215"/>
      <c r="Q62" s="99"/>
    </row>
    <row r="63" spans="1:17" ht="15" customHeight="1" x14ac:dyDescent="0.25">
      <c r="A63" s="20"/>
      <c r="B63" s="552" t="s">
        <v>416</v>
      </c>
      <c r="C63" s="216" t="s">
        <v>9</v>
      </c>
      <c r="D63" s="17">
        <f t="shared" si="13"/>
        <v>0</v>
      </c>
      <c r="E63" s="17"/>
      <c r="F63" s="17"/>
      <c r="G63" s="17"/>
      <c r="H63" s="174">
        <f t="shared" si="11"/>
        <v>0.1</v>
      </c>
      <c r="I63" s="11">
        <v>0.1</v>
      </c>
      <c r="J63" s="11">
        <v>0.1</v>
      </c>
      <c r="K63" s="217"/>
      <c r="L63" s="175">
        <f t="shared" si="12"/>
        <v>0.1</v>
      </c>
      <c r="M63" s="175">
        <f t="shared" ref="M63:O65" si="23">E63+I63</f>
        <v>0.1</v>
      </c>
      <c r="N63" s="175">
        <f t="shared" si="23"/>
        <v>0.1</v>
      </c>
      <c r="O63" s="175">
        <f t="shared" si="23"/>
        <v>0</v>
      </c>
      <c r="P63" s="215"/>
      <c r="Q63" s="99"/>
    </row>
    <row r="64" spans="1:17" ht="15" customHeight="1" x14ac:dyDescent="0.25">
      <c r="A64" s="20"/>
      <c r="B64" s="552"/>
      <c r="C64" s="216" t="s">
        <v>31</v>
      </c>
      <c r="D64" s="17">
        <f t="shared" si="13"/>
        <v>0</v>
      </c>
      <c r="E64" s="17"/>
      <c r="F64" s="17"/>
      <c r="G64" s="17"/>
      <c r="H64" s="174">
        <f t="shared" si="11"/>
        <v>0.1</v>
      </c>
      <c r="I64" s="11">
        <v>0.1</v>
      </c>
      <c r="J64" s="11">
        <v>0.1</v>
      </c>
      <c r="K64" s="217"/>
      <c r="L64" s="175">
        <f t="shared" si="12"/>
        <v>0.1</v>
      </c>
      <c r="M64" s="175">
        <f t="shared" si="23"/>
        <v>0.1</v>
      </c>
      <c r="N64" s="175">
        <f t="shared" si="23"/>
        <v>0.1</v>
      </c>
      <c r="O64" s="175">
        <f t="shared" si="23"/>
        <v>0</v>
      </c>
      <c r="P64" s="215"/>
      <c r="Q64" s="99"/>
    </row>
    <row r="65" spans="1:18" ht="15" customHeight="1" x14ac:dyDescent="0.25">
      <c r="A65" s="20"/>
      <c r="B65" s="553"/>
      <c r="C65" s="216" t="s">
        <v>22</v>
      </c>
      <c r="D65" s="17">
        <f t="shared" si="13"/>
        <v>0</v>
      </c>
      <c r="E65" s="17"/>
      <c r="F65" s="17"/>
      <c r="G65" s="17"/>
      <c r="H65" s="174">
        <f t="shared" si="11"/>
        <v>0.9</v>
      </c>
      <c r="I65" s="11">
        <v>0.9</v>
      </c>
      <c r="J65" s="11">
        <v>0.7</v>
      </c>
      <c r="K65" s="217"/>
      <c r="L65" s="175">
        <f t="shared" si="12"/>
        <v>0.9</v>
      </c>
      <c r="M65" s="175">
        <f t="shared" si="23"/>
        <v>0.9</v>
      </c>
      <c r="N65" s="175">
        <f t="shared" si="23"/>
        <v>0.7</v>
      </c>
      <c r="O65" s="175">
        <f t="shared" si="23"/>
        <v>0</v>
      </c>
      <c r="P65" s="215"/>
      <c r="Q65" s="99"/>
    </row>
    <row r="66" spans="1:18" ht="15" customHeight="1" x14ac:dyDescent="0.25">
      <c r="A66" s="6" t="s">
        <v>83</v>
      </c>
      <c r="B66" s="18" t="s">
        <v>19</v>
      </c>
      <c r="C66" s="216"/>
      <c r="D66" s="448">
        <f>E66+G66</f>
        <v>0</v>
      </c>
      <c r="E66" s="17">
        <f>E67+E68+E69</f>
        <v>0</v>
      </c>
      <c r="F66" s="17">
        <f>F67+F68+F69</f>
        <v>0</v>
      </c>
      <c r="G66" s="17">
        <f>G67+G68+G69</f>
        <v>0</v>
      </c>
      <c r="H66" s="174">
        <f>I66+K66</f>
        <v>1.6</v>
      </c>
      <c r="I66" s="11">
        <f>I67+I68+I69</f>
        <v>1.6</v>
      </c>
      <c r="J66" s="11">
        <f>J67+J68+J69</f>
        <v>1.2</v>
      </c>
      <c r="K66" s="11">
        <f>K67+K68+K69</f>
        <v>0</v>
      </c>
      <c r="L66" s="175">
        <f t="shared" si="12"/>
        <v>1.6</v>
      </c>
      <c r="M66" s="13">
        <f>M67+M68+M69</f>
        <v>1.6</v>
      </c>
      <c r="N66" s="13">
        <f>N67+N68+N69</f>
        <v>1.2</v>
      </c>
      <c r="O66" s="13">
        <f>O67+O68+O69</f>
        <v>0</v>
      </c>
      <c r="P66" s="215"/>
      <c r="Q66" s="99"/>
    </row>
    <row r="67" spans="1:18" ht="15" customHeight="1" x14ac:dyDescent="0.25">
      <c r="A67" s="20"/>
      <c r="B67" s="552" t="s">
        <v>416</v>
      </c>
      <c r="C67" s="216" t="s">
        <v>9</v>
      </c>
      <c r="D67" s="17">
        <f t="shared" si="13"/>
        <v>0</v>
      </c>
      <c r="E67" s="17"/>
      <c r="F67" s="17"/>
      <c r="G67" s="17"/>
      <c r="H67" s="174">
        <f>I67+K67</f>
        <v>0.1</v>
      </c>
      <c r="I67" s="11">
        <v>0.1</v>
      </c>
      <c r="J67" s="11">
        <v>0.1</v>
      </c>
      <c r="K67" s="217"/>
      <c r="L67" s="175">
        <f t="shared" si="12"/>
        <v>0.1</v>
      </c>
      <c r="M67" s="175">
        <f t="shared" ref="M67:O69" si="24">E67+I67</f>
        <v>0.1</v>
      </c>
      <c r="N67" s="175">
        <f t="shared" si="24"/>
        <v>0.1</v>
      </c>
      <c r="O67" s="175">
        <f t="shared" si="24"/>
        <v>0</v>
      </c>
      <c r="P67" s="215"/>
      <c r="Q67" s="99"/>
    </row>
    <row r="68" spans="1:18" ht="15" customHeight="1" x14ac:dyDescent="0.25">
      <c r="A68" s="20"/>
      <c r="B68" s="552"/>
      <c r="C68" s="216" t="s">
        <v>31</v>
      </c>
      <c r="D68" s="17">
        <f t="shared" si="13"/>
        <v>0</v>
      </c>
      <c r="E68" s="17"/>
      <c r="F68" s="17"/>
      <c r="G68" s="17"/>
      <c r="H68" s="174">
        <f>I68+K68</f>
        <v>0.7</v>
      </c>
      <c r="I68" s="11">
        <v>0.7</v>
      </c>
      <c r="J68" s="11">
        <v>0.5</v>
      </c>
      <c r="K68" s="217"/>
      <c r="L68" s="175">
        <f t="shared" si="12"/>
        <v>0.7</v>
      </c>
      <c r="M68" s="175">
        <f t="shared" si="24"/>
        <v>0.7</v>
      </c>
      <c r="N68" s="175">
        <f t="shared" si="24"/>
        <v>0.5</v>
      </c>
      <c r="O68" s="175">
        <f t="shared" si="24"/>
        <v>0</v>
      </c>
      <c r="P68" s="215"/>
      <c r="Q68" s="99"/>
    </row>
    <row r="69" spans="1:18" ht="15" customHeight="1" x14ac:dyDescent="0.25">
      <c r="A69" s="20"/>
      <c r="B69" s="553"/>
      <c r="C69" s="216" t="s">
        <v>22</v>
      </c>
      <c r="D69" s="17">
        <f t="shared" si="13"/>
        <v>0</v>
      </c>
      <c r="E69" s="17"/>
      <c r="F69" s="17"/>
      <c r="G69" s="17"/>
      <c r="H69" s="174">
        <f>I69+K69</f>
        <v>0.8</v>
      </c>
      <c r="I69" s="11">
        <v>0.8</v>
      </c>
      <c r="J69" s="11">
        <v>0.6</v>
      </c>
      <c r="K69" s="217"/>
      <c r="L69" s="175">
        <f t="shared" si="12"/>
        <v>0.8</v>
      </c>
      <c r="M69" s="175">
        <f t="shared" si="24"/>
        <v>0.8</v>
      </c>
      <c r="N69" s="175">
        <f t="shared" si="24"/>
        <v>0.6</v>
      </c>
      <c r="O69" s="175">
        <f t="shared" si="24"/>
        <v>0</v>
      </c>
      <c r="P69" s="215"/>
      <c r="Q69" s="99"/>
    </row>
    <row r="70" spans="1:18" x14ac:dyDescent="0.25">
      <c r="A70" s="21" t="s">
        <v>84</v>
      </c>
      <c r="B70" s="88" t="s">
        <v>175</v>
      </c>
      <c r="C70" s="218"/>
      <c r="D70" s="22">
        <f t="shared" si="13"/>
        <v>111</v>
      </c>
      <c r="E70" s="22">
        <f>E22+E26+E30+E34+E38+E42+E46+E50+E54+E58+E62+E66</f>
        <v>0</v>
      </c>
      <c r="F70" s="22">
        <f>F22+F26+F30+F34+F38+F42+F46+F50+F54+F58+F62+F66</f>
        <v>0</v>
      </c>
      <c r="G70" s="22">
        <f>G22+G26+G30+G34+G38+G42+G46+G50+G54+G58+G62+G66</f>
        <v>111</v>
      </c>
      <c r="H70" s="22">
        <f>I70+K70</f>
        <v>22.900000000000006</v>
      </c>
      <c r="I70" s="22">
        <f>I22+I26+I30+I34+I38+I42+I46+I50+I54+I58+I62+I66</f>
        <v>22.900000000000006</v>
      </c>
      <c r="J70" s="22">
        <f>J22+J26+J30+J34+J38+J42+J46+J50+J54+J58+J62+J66</f>
        <v>17.399999999999999</v>
      </c>
      <c r="K70" s="22">
        <f>K22+K26+K30+K34+K38+K42+K46+K50+K54+K58+K62+K66</f>
        <v>0</v>
      </c>
      <c r="L70" s="22">
        <f t="shared" si="12"/>
        <v>133.9</v>
      </c>
      <c r="M70" s="22">
        <f>M22+M26+M30+M34+M38+M42+M46+M50+M54+M58+M62+M66</f>
        <v>22.900000000000006</v>
      </c>
      <c r="N70" s="22">
        <f>N22+N26+N30+N34+N38+N42+N46+N50+N54+N58+N62+N66</f>
        <v>17.399999999999999</v>
      </c>
      <c r="O70" s="22">
        <f>O22+O26+O30+O34+O38+O42+O46+O50+O54+O58+O62+O66</f>
        <v>111</v>
      </c>
      <c r="Q70" s="215"/>
      <c r="R70" s="99"/>
    </row>
    <row r="71" spans="1:18" x14ac:dyDescent="0.25">
      <c r="A71" s="6" t="s">
        <v>85</v>
      </c>
      <c r="B71" s="556" t="s">
        <v>59</v>
      </c>
      <c r="C71" s="482"/>
      <c r="D71" s="482"/>
      <c r="E71" s="482"/>
      <c r="F71" s="482"/>
      <c r="G71" s="482"/>
      <c r="H71" s="482"/>
      <c r="I71" s="482"/>
      <c r="J71" s="482"/>
      <c r="K71" s="482"/>
      <c r="L71" s="482"/>
      <c r="M71" s="482"/>
      <c r="N71" s="482"/>
      <c r="O71" s="483"/>
    </row>
    <row r="72" spans="1:18" x14ac:dyDescent="0.25">
      <c r="A72" s="159" t="s">
        <v>86</v>
      </c>
      <c r="B72" s="30" t="s">
        <v>20</v>
      </c>
      <c r="C72" s="437"/>
      <c r="D72" s="173">
        <f>E72+G72</f>
        <v>2585.4</v>
      </c>
      <c r="E72" s="173">
        <f t="shared" ref="E72:K72" si="25">E74+E75+E76</f>
        <v>926.9</v>
      </c>
      <c r="F72" s="173">
        <f t="shared" si="25"/>
        <v>0</v>
      </c>
      <c r="G72" s="173">
        <f t="shared" si="25"/>
        <v>1658.5</v>
      </c>
      <c r="H72" s="174">
        <f t="shared" si="25"/>
        <v>0</v>
      </c>
      <c r="I72" s="174">
        <f t="shared" si="25"/>
        <v>0</v>
      </c>
      <c r="J72" s="174">
        <f t="shared" si="25"/>
        <v>0</v>
      </c>
      <c r="K72" s="174">
        <f t="shared" si="25"/>
        <v>0</v>
      </c>
      <c r="L72" s="175">
        <f>M72+O72</f>
        <v>2585.4</v>
      </c>
      <c r="M72" s="175">
        <f>M74+M75+M76</f>
        <v>926.9</v>
      </c>
      <c r="N72" s="175">
        <f>N74+N75+N76</f>
        <v>0</v>
      </c>
      <c r="O72" s="175">
        <f>O74+O75+O76</f>
        <v>1658.5</v>
      </c>
    </row>
    <row r="73" spans="1:18" x14ac:dyDescent="0.25">
      <c r="A73" s="163"/>
      <c r="B73" s="164" t="s">
        <v>196</v>
      </c>
      <c r="C73" s="371"/>
      <c r="D73" s="181"/>
      <c r="E73" s="181"/>
      <c r="F73" s="181"/>
      <c r="G73" s="181"/>
      <c r="H73" s="182"/>
      <c r="I73" s="182"/>
      <c r="J73" s="182"/>
      <c r="K73" s="182"/>
      <c r="L73" s="183"/>
      <c r="M73" s="183"/>
      <c r="N73" s="183"/>
      <c r="O73" s="183"/>
    </row>
    <row r="74" spans="1:18" ht="15" customHeight="1" x14ac:dyDescent="0.25">
      <c r="A74" s="163"/>
      <c r="B74" s="557" t="s">
        <v>337</v>
      </c>
      <c r="C74" s="219" t="s">
        <v>25</v>
      </c>
      <c r="D74" s="173">
        <f>E74+G74</f>
        <v>2267.1</v>
      </c>
      <c r="E74" s="68">
        <v>608.6</v>
      </c>
      <c r="F74" s="68"/>
      <c r="G74" s="68">
        <v>1658.5</v>
      </c>
      <c r="H74" s="69">
        <f>I74+K74</f>
        <v>0</v>
      </c>
      <c r="I74" s="69"/>
      <c r="J74" s="69"/>
      <c r="K74" s="69"/>
      <c r="L74" s="70">
        <f>M74+O74</f>
        <v>2267.1</v>
      </c>
      <c r="M74" s="70">
        <f t="shared" ref="M74:O76" si="26">E74+I74</f>
        <v>608.6</v>
      </c>
      <c r="N74" s="70">
        <f t="shared" si="26"/>
        <v>0</v>
      </c>
      <c r="O74" s="70">
        <f t="shared" si="26"/>
        <v>1658.5</v>
      </c>
    </row>
    <row r="75" spans="1:18" s="38" customFormat="1" ht="23.25" customHeight="1" x14ac:dyDescent="0.25">
      <c r="A75" s="163"/>
      <c r="B75" s="557"/>
      <c r="C75" s="220" t="s">
        <v>31</v>
      </c>
      <c r="D75" s="173">
        <f>E75+G75</f>
        <v>200</v>
      </c>
      <c r="E75" s="68">
        <v>200</v>
      </c>
      <c r="F75" s="68"/>
      <c r="G75" s="68"/>
      <c r="H75" s="69">
        <f>I75+K75</f>
        <v>0</v>
      </c>
      <c r="I75" s="69"/>
      <c r="J75" s="69"/>
      <c r="K75" s="69"/>
      <c r="L75" s="70">
        <f>M75+O75</f>
        <v>200</v>
      </c>
      <c r="M75" s="70">
        <f t="shared" si="26"/>
        <v>200</v>
      </c>
      <c r="N75" s="70">
        <f t="shared" si="26"/>
        <v>0</v>
      </c>
      <c r="O75" s="70">
        <f t="shared" si="26"/>
        <v>0</v>
      </c>
      <c r="Q75" s="71" t="s">
        <v>325</v>
      </c>
      <c r="R75" s="78">
        <f>L22+L27+L31+L35+L39+L43+L47+L51+L55+L59+L63+L67</f>
        <v>116.39999999999996</v>
      </c>
    </row>
    <row r="76" spans="1:18" s="38" customFormat="1" ht="14.25" customHeight="1" x14ac:dyDescent="0.25">
      <c r="A76" s="171"/>
      <c r="B76" s="192" t="s">
        <v>430</v>
      </c>
      <c r="C76" s="216" t="s">
        <v>31</v>
      </c>
      <c r="D76" s="173">
        <f>E76+G76</f>
        <v>118.3</v>
      </c>
      <c r="E76" s="68">
        <v>118.3</v>
      </c>
      <c r="F76" s="68"/>
      <c r="G76" s="68"/>
      <c r="H76" s="69">
        <f>I76+K76</f>
        <v>0</v>
      </c>
      <c r="I76" s="69"/>
      <c r="J76" s="69"/>
      <c r="K76" s="69"/>
      <c r="L76" s="70">
        <f>M76+O76</f>
        <v>118.3</v>
      </c>
      <c r="M76" s="70">
        <f t="shared" si="26"/>
        <v>118.3</v>
      </c>
      <c r="N76" s="70">
        <f t="shared" si="26"/>
        <v>0</v>
      </c>
      <c r="O76" s="70">
        <f t="shared" si="26"/>
        <v>0</v>
      </c>
      <c r="Q76" s="71"/>
      <c r="R76" s="78"/>
    </row>
    <row r="77" spans="1:18" x14ac:dyDescent="0.25">
      <c r="A77" s="221" t="s">
        <v>87</v>
      </c>
      <c r="B77" s="88" t="s">
        <v>176</v>
      </c>
      <c r="C77" s="218"/>
      <c r="D77" s="22">
        <f>D72</f>
        <v>2585.4</v>
      </c>
      <c r="E77" s="22">
        <f t="shared" ref="E77:O77" si="27">E72</f>
        <v>926.9</v>
      </c>
      <c r="F77" s="22">
        <f t="shared" si="27"/>
        <v>0</v>
      </c>
      <c r="G77" s="22">
        <f t="shared" si="27"/>
        <v>1658.5</v>
      </c>
      <c r="H77" s="11">
        <f t="shared" si="27"/>
        <v>0</v>
      </c>
      <c r="I77" s="11">
        <f t="shared" si="27"/>
        <v>0</v>
      </c>
      <c r="J77" s="11">
        <f t="shared" si="27"/>
        <v>0</v>
      </c>
      <c r="K77" s="11">
        <f t="shared" si="27"/>
        <v>0</v>
      </c>
      <c r="L77" s="22">
        <f t="shared" si="27"/>
        <v>2585.4</v>
      </c>
      <c r="M77" s="22">
        <f t="shared" si="27"/>
        <v>926.9</v>
      </c>
      <c r="N77" s="22">
        <f t="shared" si="27"/>
        <v>0</v>
      </c>
      <c r="O77" s="22">
        <f t="shared" si="27"/>
        <v>1658.5</v>
      </c>
      <c r="Q77" s="71" t="s">
        <v>326</v>
      </c>
      <c r="R77" s="72"/>
    </row>
    <row r="78" spans="1:18" x14ac:dyDescent="0.25">
      <c r="A78" s="6" t="s">
        <v>88</v>
      </c>
      <c r="B78" s="554" t="s">
        <v>63</v>
      </c>
      <c r="C78" s="554"/>
      <c r="D78" s="554"/>
      <c r="E78" s="554"/>
      <c r="F78" s="554"/>
      <c r="G78" s="554"/>
      <c r="H78" s="554"/>
      <c r="I78" s="554"/>
      <c r="J78" s="554"/>
      <c r="K78" s="554"/>
      <c r="L78" s="554"/>
      <c r="M78" s="554"/>
      <c r="N78" s="554"/>
      <c r="O78" s="554"/>
      <c r="Q78" s="71" t="s">
        <v>327</v>
      </c>
      <c r="R78" s="72"/>
    </row>
    <row r="79" spans="1:18" x14ac:dyDescent="0.25">
      <c r="A79" s="6" t="s">
        <v>89</v>
      </c>
      <c r="B79" s="30" t="s">
        <v>20</v>
      </c>
      <c r="C79" s="531" t="s">
        <v>32</v>
      </c>
      <c r="D79" s="173">
        <f>E79+G79</f>
        <v>250</v>
      </c>
      <c r="E79" s="173"/>
      <c r="F79" s="173"/>
      <c r="G79" s="173">
        <v>250</v>
      </c>
      <c r="H79" s="174">
        <f>I79+K79</f>
        <v>30</v>
      </c>
      <c r="I79" s="174"/>
      <c r="J79" s="174"/>
      <c r="K79" s="174">
        <v>30</v>
      </c>
      <c r="L79" s="175">
        <f>M79+O79</f>
        <v>280</v>
      </c>
      <c r="M79" s="175">
        <f>E79+I79</f>
        <v>0</v>
      </c>
      <c r="N79" s="175">
        <f>F79+J79</f>
        <v>0</v>
      </c>
      <c r="O79" s="175">
        <f>G79+K79</f>
        <v>280</v>
      </c>
      <c r="Q79" s="71" t="s">
        <v>328</v>
      </c>
      <c r="R79" s="72">
        <f>L74+L177</f>
        <v>2267.1</v>
      </c>
    </row>
    <row r="80" spans="1:18" hidden="1" x14ac:dyDescent="0.25">
      <c r="A80" s="20"/>
      <c r="B80" s="164" t="s">
        <v>196</v>
      </c>
      <c r="C80" s="529"/>
      <c r="D80" s="181"/>
      <c r="E80" s="181"/>
      <c r="F80" s="181"/>
      <c r="G80" s="181"/>
      <c r="H80" s="182"/>
      <c r="I80" s="182"/>
      <c r="J80" s="182"/>
      <c r="K80" s="182"/>
      <c r="L80" s="183"/>
      <c r="M80" s="183"/>
      <c r="N80" s="183"/>
      <c r="O80" s="183"/>
      <c r="Q80" s="71"/>
      <c r="R80" s="72"/>
    </row>
    <row r="81" spans="1:18" ht="26.25" x14ac:dyDescent="0.25">
      <c r="A81" s="155"/>
      <c r="B81" s="192" t="s">
        <v>338</v>
      </c>
      <c r="C81" s="530"/>
      <c r="D81" s="176"/>
      <c r="E81" s="176"/>
      <c r="F81" s="176"/>
      <c r="G81" s="176"/>
      <c r="H81" s="177"/>
      <c r="I81" s="177"/>
      <c r="J81" s="177"/>
      <c r="K81" s="177"/>
      <c r="L81" s="178"/>
      <c r="M81" s="178"/>
      <c r="N81" s="178"/>
      <c r="O81" s="178"/>
      <c r="Q81" s="71" t="s">
        <v>331</v>
      </c>
      <c r="R81" s="72">
        <f>L75+L28+L32+L36+L40+L44+L48+L52+L56+L60+L64+L68+L76</f>
        <v>321.8</v>
      </c>
    </row>
    <row r="82" spans="1:18" x14ac:dyDescent="0.25">
      <c r="A82" s="221" t="s">
        <v>90</v>
      </c>
      <c r="B82" s="88" t="s">
        <v>177</v>
      </c>
      <c r="C82" s="218"/>
      <c r="D82" s="87">
        <f>D79</f>
        <v>250</v>
      </c>
      <c r="E82" s="87">
        <f t="shared" ref="E82:O82" si="28">E79</f>
        <v>0</v>
      </c>
      <c r="F82" s="87">
        <f t="shared" si="28"/>
        <v>0</v>
      </c>
      <c r="G82" s="87">
        <f t="shared" si="28"/>
        <v>250</v>
      </c>
      <c r="H82" s="10">
        <f t="shared" si="28"/>
        <v>30</v>
      </c>
      <c r="I82" s="10">
        <f t="shared" si="28"/>
        <v>0</v>
      </c>
      <c r="J82" s="10">
        <f t="shared" si="28"/>
        <v>0</v>
      </c>
      <c r="K82" s="10">
        <f t="shared" si="28"/>
        <v>30</v>
      </c>
      <c r="L82" s="88">
        <f t="shared" si="28"/>
        <v>280</v>
      </c>
      <c r="M82" s="88">
        <f t="shared" si="28"/>
        <v>0</v>
      </c>
      <c r="N82" s="88">
        <f t="shared" si="28"/>
        <v>0</v>
      </c>
      <c r="O82" s="88">
        <f t="shared" si="28"/>
        <v>280</v>
      </c>
      <c r="Q82" s="71" t="s">
        <v>329</v>
      </c>
      <c r="R82" s="78">
        <f>M29+M33+M37+M41+M45+M49+M53+M57+M61+M65+M69</f>
        <v>14.000000000000002</v>
      </c>
    </row>
    <row r="83" spans="1:18" x14ac:dyDescent="0.25">
      <c r="A83" s="6" t="s">
        <v>91</v>
      </c>
      <c r="B83" s="554" t="s">
        <v>172</v>
      </c>
      <c r="C83" s="554"/>
      <c r="D83" s="554"/>
      <c r="E83" s="554"/>
      <c r="F83" s="554"/>
      <c r="G83" s="554"/>
      <c r="H83" s="554"/>
      <c r="I83" s="554"/>
      <c r="J83" s="554"/>
      <c r="K83" s="554"/>
      <c r="L83" s="554"/>
      <c r="M83" s="554"/>
      <c r="N83" s="554"/>
      <c r="O83" s="554"/>
      <c r="Q83" s="71" t="s">
        <v>330</v>
      </c>
      <c r="R83" s="78">
        <f>L79</f>
        <v>280</v>
      </c>
    </row>
    <row r="84" spans="1:18" x14ac:dyDescent="0.25">
      <c r="A84" s="6" t="s">
        <v>92</v>
      </c>
      <c r="B84" s="36" t="s">
        <v>20</v>
      </c>
      <c r="C84" s="441"/>
      <c r="D84" s="173">
        <f t="shared" ref="D84:D90" si="29">E84+G84</f>
        <v>929</v>
      </c>
      <c r="E84" s="173">
        <f>E86+E87</f>
        <v>0</v>
      </c>
      <c r="F84" s="173">
        <f t="shared" ref="F84:G84" si="30">F86+F87</f>
        <v>0</v>
      </c>
      <c r="G84" s="173">
        <f t="shared" si="30"/>
        <v>929</v>
      </c>
      <c r="H84" s="174">
        <f t="shared" ref="H84:H115" si="31">I84+K84</f>
        <v>3.4</v>
      </c>
      <c r="I84" s="174">
        <f>I86+I87</f>
        <v>3.4</v>
      </c>
      <c r="J84" s="174">
        <f>J86+J87</f>
        <v>2.6</v>
      </c>
      <c r="K84" s="174"/>
      <c r="L84" s="175">
        <f t="shared" ref="L84:L91" si="32">M84+O84</f>
        <v>932.4</v>
      </c>
      <c r="M84" s="175">
        <f t="shared" ref="M84:O91" si="33">E84+I84</f>
        <v>3.4</v>
      </c>
      <c r="N84" s="175">
        <f t="shared" si="33"/>
        <v>2.6</v>
      </c>
      <c r="O84" s="175">
        <f t="shared" si="33"/>
        <v>929</v>
      </c>
      <c r="Q84" s="71" t="s">
        <v>332</v>
      </c>
      <c r="R84" s="72">
        <f>L181+L185+L189+L193+L197+L201+L205+L209+L213+L217+L221+L225+L229+L233+L237</f>
        <v>512.19999999999993</v>
      </c>
    </row>
    <row r="85" spans="1:18" x14ac:dyDescent="0.25">
      <c r="A85" s="20"/>
      <c r="B85" s="164" t="s">
        <v>196</v>
      </c>
      <c r="C85" s="440"/>
      <c r="D85" s="176"/>
      <c r="E85" s="176"/>
      <c r="F85" s="176"/>
      <c r="G85" s="176"/>
      <c r="H85" s="177"/>
      <c r="I85" s="177"/>
      <c r="J85" s="177"/>
      <c r="K85" s="177"/>
      <c r="L85" s="178"/>
      <c r="M85" s="178"/>
      <c r="N85" s="178"/>
      <c r="O85" s="178"/>
      <c r="Q85" s="71"/>
      <c r="R85" s="72"/>
    </row>
    <row r="86" spans="1:18" x14ac:dyDescent="0.25">
      <c r="A86" s="20"/>
      <c r="B86" s="372" t="s">
        <v>416</v>
      </c>
      <c r="C86" s="440" t="s">
        <v>51</v>
      </c>
      <c r="D86" s="448">
        <f>E86+G86</f>
        <v>0</v>
      </c>
      <c r="E86" s="176"/>
      <c r="F86" s="176"/>
      <c r="G86" s="176"/>
      <c r="H86" s="177">
        <f t="shared" si="31"/>
        <v>3.4</v>
      </c>
      <c r="I86" s="177">
        <v>3.4</v>
      </c>
      <c r="J86" s="177">
        <v>2.6</v>
      </c>
      <c r="K86" s="177"/>
      <c r="L86" s="178">
        <f t="shared" si="32"/>
        <v>3.4</v>
      </c>
      <c r="M86" s="178">
        <f t="shared" ref="M86:M87" si="34">E86+I86</f>
        <v>3.4</v>
      </c>
      <c r="N86" s="178">
        <f t="shared" ref="N86:N87" si="35">F86+J86</f>
        <v>2.6</v>
      </c>
      <c r="O86" s="178">
        <f t="shared" ref="O86:O87" si="36">G86+K86</f>
        <v>0</v>
      </c>
      <c r="Q86" s="71"/>
      <c r="R86" s="72"/>
    </row>
    <row r="87" spans="1:18" s="38" customFormat="1" ht="27" customHeight="1" x14ac:dyDescent="0.25">
      <c r="A87" s="155"/>
      <c r="B87" s="305" t="s">
        <v>338</v>
      </c>
      <c r="C87" s="165" t="s">
        <v>51</v>
      </c>
      <c r="D87" s="448">
        <f t="shared" si="29"/>
        <v>929</v>
      </c>
      <c r="E87" s="448"/>
      <c r="F87" s="448"/>
      <c r="G87" s="448">
        <v>929</v>
      </c>
      <c r="H87" s="449">
        <f t="shared" si="31"/>
        <v>0</v>
      </c>
      <c r="I87" s="449"/>
      <c r="J87" s="449"/>
      <c r="K87" s="449"/>
      <c r="L87" s="179">
        <f t="shared" si="32"/>
        <v>929</v>
      </c>
      <c r="M87" s="179">
        <f t="shared" si="34"/>
        <v>0</v>
      </c>
      <c r="N87" s="179">
        <f t="shared" si="35"/>
        <v>0</v>
      </c>
      <c r="O87" s="179">
        <f t="shared" si="36"/>
        <v>929</v>
      </c>
      <c r="Q87" s="71" t="s">
        <v>333</v>
      </c>
      <c r="R87" s="72">
        <f>L84+L88+L91+L93+L97+L100+L102+L105+L107+L110+L113+L116+L118+L121+L123+L125+L127+L131+L133+L137+L139+L141+L143+L145+L147+L149+L151+L153+L155+L157+L161+L165+L167+L171+L129+L135</f>
        <v>1389.6000000000001</v>
      </c>
    </row>
    <row r="88" spans="1:18" x14ac:dyDescent="0.25">
      <c r="A88" s="6" t="s">
        <v>93</v>
      </c>
      <c r="B88" s="36" t="s">
        <v>55</v>
      </c>
      <c r="C88" s="441" t="s">
        <v>51</v>
      </c>
      <c r="D88" s="243">
        <f t="shared" si="29"/>
        <v>0</v>
      </c>
      <c r="E88" s="173">
        <f>E89+E90</f>
        <v>0</v>
      </c>
      <c r="F88" s="173">
        <f>F89+F90</f>
        <v>0</v>
      </c>
      <c r="G88" s="246">
        <f>G89+G90</f>
        <v>0</v>
      </c>
      <c r="H88" s="174">
        <f t="shared" si="31"/>
        <v>5.0999999999999996</v>
      </c>
      <c r="I88" s="247">
        <v>5.0999999999999996</v>
      </c>
      <c r="J88" s="174">
        <v>3.9</v>
      </c>
      <c r="K88" s="247">
        <f>K89+K90</f>
        <v>0</v>
      </c>
      <c r="L88" s="175">
        <f t="shared" si="32"/>
        <v>5.0999999999999996</v>
      </c>
      <c r="M88" s="248">
        <f t="shared" si="33"/>
        <v>5.0999999999999996</v>
      </c>
      <c r="N88" s="175">
        <f t="shared" si="33"/>
        <v>3.9</v>
      </c>
      <c r="O88" s="232">
        <f t="shared" si="33"/>
        <v>0</v>
      </c>
      <c r="Q88" s="71" t="s">
        <v>334</v>
      </c>
      <c r="R88" s="72">
        <f>L241+L244+L248+L246</f>
        <v>153.1</v>
      </c>
    </row>
    <row r="89" spans="1:18" x14ac:dyDescent="0.25">
      <c r="A89" s="20"/>
      <c r="B89" s="372" t="s">
        <v>416</v>
      </c>
      <c r="C89" s="440"/>
      <c r="D89" s="244">
        <f t="shared" si="29"/>
        <v>0</v>
      </c>
      <c r="E89" s="176"/>
      <c r="F89" s="176"/>
      <c r="G89" s="450"/>
      <c r="H89" s="177"/>
      <c r="I89" s="373"/>
      <c r="J89" s="177"/>
      <c r="K89" s="373"/>
      <c r="L89" s="178"/>
      <c r="M89" s="374"/>
      <c r="N89" s="178"/>
      <c r="O89" s="233"/>
      <c r="Q89" s="71"/>
      <c r="R89" s="72"/>
    </row>
    <row r="90" spans="1:18" s="38" customFormat="1" ht="27" hidden="1" customHeight="1" x14ac:dyDescent="0.25">
      <c r="A90" s="155"/>
      <c r="B90" s="192" t="s">
        <v>374</v>
      </c>
      <c r="C90" s="439" t="s">
        <v>51</v>
      </c>
      <c r="D90" s="181">
        <f t="shared" si="29"/>
        <v>0</v>
      </c>
      <c r="E90" s="181"/>
      <c r="F90" s="181"/>
      <c r="G90" s="306"/>
      <c r="H90" s="182">
        <f t="shared" si="31"/>
        <v>0</v>
      </c>
      <c r="I90" s="307"/>
      <c r="J90" s="182"/>
      <c r="K90" s="182"/>
      <c r="L90" s="183">
        <f t="shared" si="32"/>
        <v>0</v>
      </c>
      <c r="M90" s="183">
        <f t="shared" si="33"/>
        <v>0</v>
      </c>
      <c r="N90" s="183">
        <f t="shared" si="33"/>
        <v>0</v>
      </c>
      <c r="O90" s="183">
        <f t="shared" si="33"/>
        <v>0</v>
      </c>
      <c r="Q90" s="76" t="s">
        <v>173</v>
      </c>
      <c r="R90" s="77">
        <f>SUM(R75:R88)</f>
        <v>5054.2000000000007</v>
      </c>
    </row>
    <row r="91" spans="1:18" x14ac:dyDescent="0.25">
      <c r="A91" s="6" t="s">
        <v>94</v>
      </c>
      <c r="B91" s="30" t="s">
        <v>33</v>
      </c>
      <c r="C91" s="531" t="s">
        <v>51</v>
      </c>
      <c r="D91" s="448">
        <f>E91+G91</f>
        <v>0</v>
      </c>
      <c r="E91" s="173"/>
      <c r="F91" s="173"/>
      <c r="G91" s="224"/>
      <c r="H91" s="174">
        <f t="shared" si="31"/>
        <v>3</v>
      </c>
      <c r="I91" s="225">
        <v>3</v>
      </c>
      <c r="J91" s="174">
        <v>2.2999999999999998</v>
      </c>
      <c r="K91" s="174"/>
      <c r="L91" s="175">
        <f t="shared" si="32"/>
        <v>3</v>
      </c>
      <c r="M91" s="175">
        <f t="shared" si="33"/>
        <v>3</v>
      </c>
      <c r="N91" s="175">
        <f t="shared" si="33"/>
        <v>2.2999999999999998</v>
      </c>
      <c r="O91" s="175">
        <f t="shared" si="33"/>
        <v>0</v>
      </c>
      <c r="Q91" s="215"/>
      <c r="R91" s="99">
        <f>L254-R90</f>
        <v>0</v>
      </c>
    </row>
    <row r="92" spans="1:18" s="38" customFormat="1" x14ac:dyDescent="0.25">
      <c r="A92" s="155"/>
      <c r="B92" s="226" t="s">
        <v>416</v>
      </c>
      <c r="C92" s="530"/>
      <c r="D92" s="176" t="s">
        <v>174</v>
      </c>
      <c r="E92" s="176"/>
      <c r="F92" s="176"/>
      <c r="G92" s="227"/>
      <c r="H92" s="177">
        <f t="shared" si="31"/>
        <v>0</v>
      </c>
      <c r="I92" s="228"/>
      <c r="J92" s="177"/>
      <c r="K92" s="177"/>
      <c r="L92" s="178"/>
      <c r="M92" s="178"/>
      <c r="N92" s="178"/>
      <c r="O92" s="178"/>
      <c r="Q92" s="229"/>
      <c r="R92" s="230"/>
    </row>
    <row r="93" spans="1:18" x14ac:dyDescent="0.25">
      <c r="A93" s="6" t="s">
        <v>95</v>
      </c>
      <c r="B93" s="30" t="s">
        <v>161</v>
      </c>
      <c r="C93" s="437"/>
      <c r="D93" s="173">
        <f t="shared" ref="D93:D99" si="37">E93+G93</f>
        <v>3.1</v>
      </c>
      <c r="E93" s="173">
        <f>E95+E96</f>
        <v>3.1</v>
      </c>
      <c r="F93" s="173">
        <f>F95+F96</f>
        <v>2.4</v>
      </c>
      <c r="G93" s="173">
        <f>G95+G96</f>
        <v>0</v>
      </c>
      <c r="H93" s="174">
        <f t="shared" si="31"/>
        <v>4.3</v>
      </c>
      <c r="I93" s="174">
        <f>I95+I96</f>
        <v>4.3</v>
      </c>
      <c r="J93" s="174">
        <f>J95+J96</f>
        <v>3.3</v>
      </c>
      <c r="K93" s="174">
        <f>K95+K96</f>
        <v>0</v>
      </c>
      <c r="L93" s="175">
        <f t="shared" ref="L93:L100" si="38">M93+O93</f>
        <v>7.4</v>
      </c>
      <c r="M93" s="175">
        <f t="shared" ref="M93:O100" si="39">E93+I93</f>
        <v>7.4</v>
      </c>
      <c r="N93" s="175">
        <f t="shared" si="39"/>
        <v>5.6999999999999993</v>
      </c>
      <c r="O93" s="175">
        <f t="shared" si="39"/>
        <v>0</v>
      </c>
      <c r="Q93" s="215"/>
      <c r="R93" s="99"/>
    </row>
    <row r="94" spans="1:18" x14ac:dyDescent="0.25">
      <c r="A94" s="20"/>
      <c r="B94" s="164" t="s">
        <v>196</v>
      </c>
      <c r="C94" s="371"/>
      <c r="D94" s="181"/>
      <c r="E94" s="181"/>
      <c r="F94" s="181"/>
      <c r="G94" s="181"/>
      <c r="H94" s="182"/>
      <c r="I94" s="182"/>
      <c r="J94" s="182"/>
      <c r="K94" s="182"/>
      <c r="L94" s="183"/>
      <c r="M94" s="183"/>
      <c r="N94" s="183"/>
      <c r="O94" s="183"/>
      <c r="Q94" s="215"/>
      <c r="R94" s="99"/>
    </row>
    <row r="95" spans="1:18" x14ac:dyDescent="0.25">
      <c r="A95" s="20"/>
      <c r="B95" s="223" t="s">
        <v>416</v>
      </c>
      <c r="C95" s="222" t="s">
        <v>51</v>
      </c>
      <c r="D95" s="448">
        <f>E95+G95</f>
        <v>0</v>
      </c>
      <c r="E95" s="173"/>
      <c r="F95" s="173"/>
      <c r="G95" s="224"/>
      <c r="H95" s="174">
        <f t="shared" si="31"/>
        <v>4.3</v>
      </c>
      <c r="I95" s="225">
        <v>4.3</v>
      </c>
      <c r="J95" s="174">
        <v>3.3</v>
      </c>
      <c r="K95" s="174"/>
      <c r="L95" s="175">
        <f t="shared" si="38"/>
        <v>4.3</v>
      </c>
      <c r="M95" s="175">
        <f t="shared" si="39"/>
        <v>4.3</v>
      </c>
      <c r="N95" s="175">
        <f t="shared" si="39"/>
        <v>3.3</v>
      </c>
      <c r="O95" s="175">
        <f t="shared" si="39"/>
        <v>0</v>
      </c>
      <c r="Q95" s="215"/>
      <c r="R95" s="99"/>
    </row>
    <row r="96" spans="1:18" s="38" customFormat="1" ht="27" customHeight="1" x14ac:dyDescent="0.25">
      <c r="A96" s="155"/>
      <c r="B96" s="192" t="s">
        <v>374</v>
      </c>
      <c r="C96" s="222" t="s">
        <v>51</v>
      </c>
      <c r="D96" s="173">
        <f t="shared" si="37"/>
        <v>3.1</v>
      </c>
      <c r="E96" s="173">
        <v>3.1</v>
      </c>
      <c r="F96" s="173">
        <v>2.4</v>
      </c>
      <c r="G96" s="224"/>
      <c r="H96" s="174">
        <f t="shared" si="31"/>
        <v>0</v>
      </c>
      <c r="I96" s="225"/>
      <c r="J96" s="174"/>
      <c r="K96" s="174"/>
      <c r="L96" s="175">
        <f t="shared" si="38"/>
        <v>3.1</v>
      </c>
      <c r="M96" s="175">
        <f t="shared" si="39"/>
        <v>3.1</v>
      </c>
      <c r="N96" s="175">
        <f t="shared" si="39"/>
        <v>2.4</v>
      </c>
      <c r="O96" s="175">
        <f t="shared" si="39"/>
        <v>0</v>
      </c>
      <c r="Q96" s="229"/>
      <c r="R96" s="230"/>
    </row>
    <row r="97" spans="1:18" x14ac:dyDescent="0.25">
      <c r="A97" s="6" t="s">
        <v>96</v>
      </c>
      <c r="B97" s="36" t="s">
        <v>533</v>
      </c>
      <c r="C97" s="443" t="s">
        <v>51</v>
      </c>
      <c r="D97" s="448">
        <f>E97+G97</f>
        <v>0</v>
      </c>
      <c r="E97" s="246">
        <f>E98+E99</f>
        <v>0</v>
      </c>
      <c r="F97" s="173">
        <f>F98+F99</f>
        <v>0</v>
      </c>
      <c r="G97" s="246">
        <f>G98+G99</f>
        <v>0</v>
      </c>
      <c r="H97" s="174">
        <f t="shared" si="31"/>
        <v>4.8</v>
      </c>
      <c r="I97" s="247">
        <v>4.8</v>
      </c>
      <c r="J97" s="174">
        <v>3.7</v>
      </c>
      <c r="K97" s="247">
        <f>K98+K99</f>
        <v>0</v>
      </c>
      <c r="L97" s="175">
        <f t="shared" si="38"/>
        <v>4.8</v>
      </c>
      <c r="M97" s="248">
        <f t="shared" si="39"/>
        <v>4.8</v>
      </c>
      <c r="N97" s="175">
        <f t="shared" si="39"/>
        <v>3.7</v>
      </c>
      <c r="O97" s="232">
        <f t="shared" si="39"/>
        <v>0</v>
      </c>
      <c r="Q97" s="215"/>
      <c r="R97" s="99"/>
    </row>
    <row r="98" spans="1:18" x14ac:dyDescent="0.25">
      <c r="A98" s="20"/>
      <c r="B98" s="372" t="s">
        <v>416</v>
      </c>
      <c r="C98" s="451"/>
      <c r="D98" s="176">
        <f t="shared" si="37"/>
        <v>0</v>
      </c>
      <c r="E98" s="450"/>
      <c r="F98" s="176"/>
      <c r="G98" s="450"/>
      <c r="H98" s="177">
        <f t="shared" si="31"/>
        <v>0</v>
      </c>
      <c r="I98" s="373"/>
      <c r="J98" s="177"/>
      <c r="K98" s="373"/>
      <c r="L98" s="178">
        <f t="shared" si="38"/>
        <v>0</v>
      </c>
      <c r="M98" s="374">
        <f t="shared" si="39"/>
        <v>0</v>
      </c>
      <c r="N98" s="178">
        <f t="shared" si="39"/>
        <v>0</v>
      </c>
      <c r="O98" s="233">
        <f t="shared" si="39"/>
        <v>0</v>
      </c>
      <c r="Q98" s="215"/>
      <c r="R98" s="99"/>
    </row>
    <row r="99" spans="1:18" s="38" customFormat="1" ht="27" hidden="1" customHeight="1" x14ac:dyDescent="0.25">
      <c r="A99" s="155"/>
      <c r="B99" s="192" t="s">
        <v>374</v>
      </c>
      <c r="C99" s="439" t="s">
        <v>51</v>
      </c>
      <c r="D99" s="181">
        <f t="shared" si="37"/>
        <v>0</v>
      </c>
      <c r="E99" s="181"/>
      <c r="F99" s="181"/>
      <c r="G99" s="306"/>
      <c r="H99" s="182">
        <f t="shared" si="31"/>
        <v>0</v>
      </c>
      <c r="I99" s="307"/>
      <c r="J99" s="182"/>
      <c r="K99" s="182"/>
      <c r="L99" s="183">
        <f t="shared" si="38"/>
        <v>0</v>
      </c>
      <c r="M99" s="183">
        <f t="shared" si="39"/>
        <v>0</v>
      </c>
      <c r="N99" s="183">
        <f t="shared" si="39"/>
        <v>0</v>
      </c>
      <c r="O99" s="183">
        <f t="shared" si="39"/>
        <v>0</v>
      </c>
      <c r="Q99" s="229"/>
      <c r="R99" s="230"/>
    </row>
    <row r="100" spans="1:18" x14ac:dyDescent="0.25">
      <c r="A100" s="6" t="s">
        <v>97</v>
      </c>
      <c r="B100" s="231" t="s">
        <v>153</v>
      </c>
      <c r="C100" s="531" t="s">
        <v>51</v>
      </c>
      <c r="D100" s="448">
        <f>E100+G100</f>
        <v>0</v>
      </c>
      <c r="E100" s="173"/>
      <c r="F100" s="173"/>
      <c r="G100" s="224"/>
      <c r="H100" s="174">
        <f t="shared" ref="H100" si="40">I100+K100</f>
        <v>2.9</v>
      </c>
      <c r="I100" s="174">
        <v>2.9</v>
      </c>
      <c r="J100" s="174">
        <v>2.2000000000000002</v>
      </c>
      <c r="K100" s="225"/>
      <c r="L100" s="232">
        <f t="shared" si="38"/>
        <v>2.9</v>
      </c>
      <c r="M100" s="175">
        <f t="shared" si="39"/>
        <v>2.9</v>
      </c>
      <c r="N100" s="175">
        <f t="shared" si="39"/>
        <v>2.2000000000000002</v>
      </c>
      <c r="O100" s="175">
        <f t="shared" si="39"/>
        <v>0</v>
      </c>
      <c r="Q100" s="215"/>
      <c r="R100" s="99"/>
    </row>
    <row r="101" spans="1:18" s="38" customFormat="1" x14ac:dyDescent="0.25">
      <c r="A101" s="155"/>
      <c r="B101" s="226" t="s">
        <v>416</v>
      </c>
      <c r="C101" s="529"/>
      <c r="D101" s="181" t="s">
        <v>174</v>
      </c>
      <c r="E101" s="181"/>
      <c r="F101" s="181"/>
      <c r="G101" s="306"/>
      <c r="H101" s="182">
        <f t="shared" si="31"/>
        <v>0</v>
      </c>
      <c r="I101" s="182"/>
      <c r="J101" s="182"/>
      <c r="K101" s="307"/>
      <c r="L101" s="312"/>
      <c r="M101" s="183"/>
      <c r="N101" s="183"/>
      <c r="O101" s="183"/>
      <c r="Q101" s="229"/>
      <c r="R101" s="230"/>
    </row>
    <row r="102" spans="1:18" x14ac:dyDescent="0.25">
      <c r="A102" s="159" t="s">
        <v>98</v>
      </c>
      <c r="B102" s="452" t="s">
        <v>364</v>
      </c>
      <c r="C102" s="443" t="s">
        <v>51</v>
      </c>
      <c r="D102" s="448">
        <f>E102+G102</f>
        <v>0</v>
      </c>
      <c r="E102" s="246">
        <f>E103+E104</f>
        <v>0</v>
      </c>
      <c r="F102" s="173">
        <f>F103+F104</f>
        <v>0</v>
      </c>
      <c r="G102" s="246">
        <f>G103+G104</f>
        <v>0</v>
      </c>
      <c r="H102" s="174">
        <f t="shared" si="31"/>
        <v>5.0999999999999996</v>
      </c>
      <c r="I102" s="247">
        <v>5.0999999999999996</v>
      </c>
      <c r="J102" s="174">
        <v>3.9</v>
      </c>
      <c r="K102" s="247">
        <f>K103+K104</f>
        <v>0</v>
      </c>
      <c r="L102" s="175">
        <f>M102+O102</f>
        <v>5.0999999999999996</v>
      </c>
      <c r="M102" s="248">
        <f t="shared" ref="M102:O105" si="41">E102+I102</f>
        <v>5.0999999999999996</v>
      </c>
      <c r="N102" s="175">
        <f t="shared" si="41"/>
        <v>3.9</v>
      </c>
      <c r="O102" s="232">
        <f t="shared" si="41"/>
        <v>0</v>
      </c>
      <c r="Q102" s="215"/>
      <c r="R102" s="99"/>
    </row>
    <row r="103" spans="1:18" x14ac:dyDescent="0.25">
      <c r="A103" s="163"/>
      <c r="B103" s="304" t="s">
        <v>416</v>
      </c>
      <c r="C103" s="451"/>
      <c r="D103" s="176">
        <f>E103+G103</f>
        <v>0</v>
      </c>
      <c r="E103" s="450"/>
      <c r="F103" s="176"/>
      <c r="G103" s="450"/>
      <c r="H103" s="177">
        <f t="shared" si="31"/>
        <v>0</v>
      </c>
      <c r="I103" s="373"/>
      <c r="J103" s="177"/>
      <c r="K103" s="373"/>
      <c r="L103" s="178">
        <f>M103+O103</f>
        <v>0</v>
      </c>
      <c r="M103" s="374">
        <f t="shared" si="41"/>
        <v>0</v>
      </c>
      <c r="N103" s="178">
        <f t="shared" si="41"/>
        <v>0</v>
      </c>
      <c r="O103" s="233">
        <f t="shared" si="41"/>
        <v>0</v>
      </c>
      <c r="Q103" s="215"/>
      <c r="R103" s="99"/>
    </row>
    <row r="104" spans="1:18" s="38" customFormat="1" ht="27" hidden="1" customHeight="1" x14ac:dyDescent="0.25">
      <c r="A104" s="171"/>
      <c r="B104" s="192" t="s">
        <v>374</v>
      </c>
      <c r="C104" s="375" t="s">
        <v>51</v>
      </c>
      <c r="D104" s="181">
        <f>E104+G104</f>
        <v>0</v>
      </c>
      <c r="E104" s="181"/>
      <c r="F104" s="181"/>
      <c r="G104" s="306"/>
      <c r="H104" s="182">
        <f t="shared" si="31"/>
        <v>0</v>
      </c>
      <c r="I104" s="307"/>
      <c r="J104" s="182"/>
      <c r="K104" s="182"/>
      <c r="L104" s="183">
        <f>M104+O104</f>
        <v>0</v>
      </c>
      <c r="M104" s="183">
        <f t="shared" si="41"/>
        <v>0</v>
      </c>
      <c r="N104" s="183">
        <f t="shared" si="41"/>
        <v>0</v>
      </c>
      <c r="O104" s="183">
        <f t="shared" si="41"/>
        <v>0</v>
      </c>
      <c r="Q104" s="229"/>
      <c r="R104" s="230"/>
    </row>
    <row r="105" spans="1:18" x14ac:dyDescent="0.25">
      <c r="A105" s="6" t="s">
        <v>99</v>
      </c>
      <c r="B105" s="30" t="s">
        <v>519</v>
      </c>
      <c r="C105" s="531" t="s">
        <v>51</v>
      </c>
      <c r="D105" s="448">
        <f>E105+G105</f>
        <v>0</v>
      </c>
      <c r="E105" s="173"/>
      <c r="F105" s="173"/>
      <c r="G105" s="224"/>
      <c r="H105" s="174">
        <f t="shared" si="31"/>
        <v>5.9</v>
      </c>
      <c r="I105" s="225">
        <v>5.9</v>
      </c>
      <c r="J105" s="174">
        <v>4.5</v>
      </c>
      <c r="K105" s="174"/>
      <c r="L105" s="175">
        <f>M105+O105</f>
        <v>5.9</v>
      </c>
      <c r="M105" s="175">
        <f t="shared" si="41"/>
        <v>5.9</v>
      </c>
      <c r="N105" s="175">
        <f t="shared" si="41"/>
        <v>4.5</v>
      </c>
      <c r="O105" s="175">
        <f t="shared" si="41"/>
        <v>0</v>
      </c>
      <c r="Q105" s="215"/>
      <c r="R105" s="99">
        <f>L271</f>
        <v>0</v>
      </c>
    </row>
    <row r="106" spans="1:18" s="38" customFormat="1" x14ac:dyDescent="0.25">
      <c r="A106" s="155"/>
      <c r="B106" s="226" t="s">
        <v>416</v>
      </c>
      <c r="C106" s="529"/>
      <c r="D106" s="181" t="s">
        <v>174</v>
      </c>
      <c r="E106" s="181"/>
      <c r="F106" s="181"/>
      <c r="G106" s="306"/>
      <c r="H106" s="182">
        <f t="shared" si="31"/>
        <v>0</v>
      </c>
      <c r="I106" s="307"/>
      <c r="J106" s="182"/>
      <c r="K106" s="182"/>
      <c r="L106" s="183"/>
      <c r="M106" s="183"/>
      <c r="N106" s="183"/>
      <c r="O106" s="183"/>
      <c r="Q106" s="229"/>
      <c r="R106" s="230"/>
    </row>
    <row r="107" spans="1:18" x14ac:dyDescent="0.25">
      <c r="A107" s="159" t="s">
        <v>100</v>
      </c>
      <c r="B107" s="36" t="s">
        <v>520</v>
      </c>
      <c r="C107" s="441" t="s">
        <v>51</v>
      </c>
      <c r="D107" s="448">
        <f>E107+G107</f>
        <v>0</v>
      </c>
      <c r="E107" s="173">
        <f>E108+E109</f>
        <v>0</v>
      </c>
      <c r="F107" s="246">
        <f>F108+F109</f>
        <v>0</v>
      </c>
      <c r="G107" s="173">
        <f>G108+G109</f>
        <v>0</v>
      </c>
      <c r="H107" s="247">
        <f t="shared" si="31"/>
        <v>6.8</v>
      </c>
      <c r="I107" s="174">
        <v>6.8</v>
      </c>
      <c r="J107" s="247">
        <v>5.2</v>
      </c>
      <c r="K107" s="174">
        <f>K108+K109</f>
        <v>0</v>
      </c>
      <c r="L107" s="248">
        <f t="shared" ref="L107:L115" si="42">M107+O107</f>
        <v>6.8</v>
      </c>
      <c r="M107" s="175">
        <f t="shared" ref="M107:M116" si="43">E107+I107</f>
        <v>6.8</v>
      </c>
      <c r="N107" s="248">
        <f t="shared" ref="N107:N116" si="44">F107+J107</f>
        <v>5.2</v>
      </c>
      <c r="O107" s="175">
        <f t="shared" ref="O107:O116" si="45">G107+K107</f>
        <v>0</v>
      </c>
      <c r="Q107" s="215"/>
      <c r="R107" s="99"/>
    </row>
    <row r="108" spans="1:18" x14ac:dyDescent="0.25">
      <c r="A108" s="171"/>
      <c r="B108" s="453" t="s">
        <v>416</v>
      </c>
      <c r="C108" s="440"/>
      <c r="D108" s="450">
        <f t="shared" ref="D108:D115" si="46">E108+G108</f>
        <v>0</v>
      </c>
      <c r="E108" s="176"/>
      <c r="F108" s="450"/>
      <c r="G108" s="176"/>
      <c r="H108" s="373">
        <f t="shared" si="31"/>
        <v>0</v>
      </c>
      <c r="I108" s="177"/>
      <c r="J108" s="373"/>
      <c r="K108" s="177"/>
      <c r="L108" s="374">
        <f t="shared" si="42"/>
        <v>0</v>
      </c>
      <c r="M108" s="178">
        <f t="shared" si="43"/>
        <v>0</v>
      </c>
      <c r="N108" s="374">
        <f t="shared" si="44"/>
        <v>0</v>
      </c>
      <c r="O108" s="178">
        <f t="shared" si="45"/>
        <v>0</v>
      </c>
      <c r="Q108" s="215"/>
      <c r="R108" s="99"/>
    </row>
    <row r="109" spans="1:18" s="38" customFormat="1" ht="27" hidden="1" customHeight="1" x14ac:dyDescent="0.25">
      <c r="A109" s="171"/>
      <c r="B109" s="192" t="s">
        <v>374</v>
      </c>
      <c r="C109" s="375" t="s">
        <v>51</v>
      </c>
      <c r="D109" s="181">
        <f t="shared" si="46"/>
        <v>0</v>
      </c>
      <c r="E109" s="181"/>
      <c r="F109" s="181"/>
      <c r="G109" s="306"/>
      <c r="H109" s="182">
        <f t="shared" si="31"/>
        <v>0</v>
      </c>
      <c r="I109" s="307"/>
      <c r="J109" s="182"/>
      <c r="K109" s="182"/>
      <c r="L109" s="183">
        <f t="shared" si="42"/>
        <v>0</v>
      </c>
      <c r="M109" s="183">
        <f t="shared" si="43"/>
        <v>0</v>
      </c>
      <c r="N109" s="183">
        <f t="shared" si="44"/>
        <v>0</v>
      </c>
      <c r="O109" s="183">
        <f t="shared" si="45"/>
        <v>0</v>
      </c>
      <c r="Q109" s="229"/>
      <c r="R109" s="230"/>
    </row>
    <row r="110" spans="1:18" x14ac:dyDescent="0.25">
      <c r="A110" s="6" t="s">
        <v>101</v>
      </c>
      <c r="B110" s="27" t="s">
        <v>521</v>
      </c>
      <c r="C110" s="443" t="s">
        <v>51</v>
      </c>
      <c r="D110" s="448">
        <f>E110+G110</f>
        <v>0</v>
      </c>
      <c r="E110" s="246">
        <f>E111+E112</f>
        <v>0</v>
      </c>
      <c r="F110" s="173">
        <f>F111+F112</f>
        <v>0</v>
      </c>
      <c r="G110" s="246">
        <f>G111+G112</f>
        <v>0</v>
      </c>
      <c r="H110" s="174">
        <f t="shared" si="31"/>
        <v>3.8</v>
      </c>
      <c r="I110" s="247">
        <v>3.8</v>
      </c>
      <c r="J110" s="174">
        <v>2.9</v>
      </c>
      <c r="K110" s="247">
        <f>K111+K112</f>
        <v>0</v>
      </c>
      <c r="L110" s="175">
        <f t="shared" si="42"/>
        <v>3.8</v>
      </c>
      <c r="M110" s="248">
        <f t="shared" si="43"/>
        <v>3.8</v>
      </c>
      <c r="N110" s="175">
        <f t="shared" si="44"/>
        <v>2.9</v>
      </c>
      <c r="O110" s="232">
        <f t="shared" si="45"/>
        <v>0</v>
      </c>
      <c r="Q110" s="215"/>
      <c r="R110" s="99"/>
    </row>
    <row r="111" spans="1:18" x14ac:dyDescent="0.25">
      <c r="A111" s="20"/>
      <c r="B111" s="304" t="s">
        <v>416</v>
      </c>
      <c r="C111" s="451"/>
      <c r="D111" s="176">
        <f t="shared" si="46"/>
        <v>0</v>
      </c>
      <c r="E111" s="450"/>
      <c r="F111" s="176"/>
      <c r="G111" s="450"/>
      <c r="H111" s="177">
        <f t="shared" si="31"/>
        <v>0</v>
      </c>
      <c r="I111" s="373"/>
      <c r="J111" s="177"/>
      <c r="K111" s="373"/>
      <c r="L111" s="178">
        <f t="shared" si="42"/>
        <v>0</v>
      </c>
      <c r="M111" s="374">
        <f t="shared" si="43"/>
        <v>0</v>
      </c>
      <c r="N111" s="178">
        <f t="shared" si="44"/>
        <v>0</v>
      </c>
      <c r="O111" s="233">
        <f t="shared" si="45"/>
        <v>0</v>
      </c>
      <c r="Q111" s="215"/>
      <c r="R111" s="99"/>
    </row>
    <row r="112" spans="1:18" s="38" customFormat="1" ht="27" hidden="1" customHeight="1" x14ac:dyDescent="0.25">
      <c r="A112" s="155"/>
      <c r="B112" s="192" t="s">
        <v>374</v>
      </c>
      <c r="C112" s="375" t="s">
        <v>51</v>
      </c>
      <c r="D112" s="181">
        <f t="shared" si="46"/>
        <v>0</v>
      </c>
      <c r="E112" s="181"/>
      <c r="F112" s="181"/>
      <c r="G112" s="306"/>
      <c r="H112" s="182">
        <f t="shared" si="31"/>
        <v>0</v>
      </c>
      <c r="I112" s="307"/>
      <c r="J112" s="182"/>
      <c r="K112" s="182"/>
      <c r="L112" s="183">
        <f t="shared" si="42"/>
        <v>0</v>
      </c>
      <c r="M112" s="183">
        <f t="shared" si="43"/>
        <v>0</v>
      </c>
      <c r="N112" s="183">
        <f t="shared" si="44"/>
        <v>0</v>
      </c>
      <c r="O112" s="183">
        <f t="shared" si="45"/>
        <v>0</v>
      </c>
      <c r="Q112" s="229"/>
      <c r="R112" s="230"/>
    </row>
    <row r="113" spans="1:18" x14ac:dyDescent="0.25">
      <c r="A113" s="6" t="s">
        <v>102</v>
      </c>
      <c r="B113" s="36" t="s">
        <v>420</v>
      </c>
      <c r="C113" s="443" t="s">
        <v>51</v>
      </c>
      <c r="D113" s="448">
        <f>E113+G113</f>
        <v>0</v>
      </c>
      <c r="E113" s="246">
        <f>E114+E115</f>
        <v>0</v>
      </c>
      <c r="F113" s="173">
        <f>F114+F115</f>
        <v>0</v>
      </c>
      <c r="G113" s="246">
        <f>G114+G115</f>
        <v>0</v>
      </c>
      <c r="H113" s="174">
        <f t="shared" si="31"/>
        <v>4.2</v>
      </c>
      <c r="I113" s="247">
        <v>4.2</v>
      </c>
      <c r="J113" s="174">
        <v>3.2</v>
      </c>
      <c r="K113" s="247">
        <f>K114+K115</f>
        <v>0</v>
      </c>
      <c r="L113" s="175">
        <f t="shared" si="42"/>
        <v>4.2</v>
      </c>
      <c r="M113" s="248">
        <f t="shared" si="43"/>
        <v>4.2</v>
      </c>
      <c r="N113" s="175">
        <f t="shared" si="44"/>
        <v>3.2</v>
      </c>
      <c r="O113" s="232">
        <f t="shared" si="45"/>
        <v>0</v>
      </c>
      <c r="Q113" s="215"/>
      <c r="R113" s="99"/>
    </row>
    <row r="114" spans="1:18" x14ac:dyDescent="0.25">
      <c r="A114" s="20"/>
      <c r="B114" s="304" t="s">
        <v>416</v>
      </c>
      <c r="C114" s="451"/>
      <c r="D114" s="176">
        <f t="shared" si="46"/>
        <v>0</v>
      </c>
      <c r="E114" s="450"/>
      <c r="F114" s="176"/>
      <c r="G114" s="450"/>
      <c r="H114" s="177">
        <f t="shared" si="31"/>
        <v>0</v>
      </c>
      <c r="I114" s="373"/>
      <c r="J114" s="177"/>
      <c r="K114" s="373"/>
      <c r="L114" s="178">
        <f t="shared" si="42"/>
        <v>0</v>
      </c>
      <c r="M114" s="374">
        <f t="shared" si="43"/>
        <v>0</v>
      </c>
      <c r="N114" s="178">
        <f t="shared" si="44"/>
        <v>0</v>
      </c>
      <c r="O114" s="233">
        <f t="shared" si="45"/>
        <v>0</v>
      </c>
      <c r="Q114" s="215"/>
      <c r="R114" s="99"/>
    </row>
    <row r="115" spans="1:18" s="38" customFormat="1" ht="27" hidden="1" customHeight="1" x14ac:dyDescent="0.25">
      <c r="A115" s="155"/>
      <c r="B115" s="192" t="s">
        <v>374</v>
      </c>
      <c r="C115" s="375" t="s">
        <v>51</v>
      </c>
      <c r="D115" s="181">
        <f t="shared" si="46"/>
        <v>0</v>
      </c>
      <c r="E115" s="181"/>
      <c r="F115" s="181"/>
      <c r="G115" s="306"/>
      <c r="H115" s="182">
        <f t="shared" si="31"/>
        <v>0</v>
      </c>
      <c r="I115" s="307"/>
      <c r="J115" s="182"/>
      <c r="K115" s="182"/>
      <c r="L115" s="183">
        <f t="shared" si="42"/>
        <v>0</v>
      </c>
      <c r="M115" s="183">
        <f t="shared" si="43"/>
        <v>0</v>
      </c>
      <c r="N115" s="183">
        <f t="shared" si="44"/>
        <v>0</v>
      </c>
      <c r="O115" s="183">
        <f t="shared" si="45"/>
        <v>0</v>
      </c>
      <c r="Q115" s="229"/>
      <c r="R115" s="230"/>
    </row>
    <row r="116" spans="1:18" x14ac:dyDescent="0.25">
      <c r="A116" s="6" t="s">
        <v>103</v>
      </c>
      <c r="B116" s="30" t="s">
        <v>46</v>
      </c>
      <c r="C116" s="531" t="s">
        <v>51</v>
      </c>
      <c r="D116" s="448">
        <f>E116+G116</f>
        <v>0</v>
      </c>
      <c r="E116" s="173"/>
      <c r="F116" s="173"/>
      <c r="G116" s="224"/>
      <c r="H116" s="174">
        <f t="shared" ref="H116:H149" si="47">I116+K116</f>
        <v>3.3</v>
      </c>
      <c r="I116" s="225">
        <v>3.3</v>
      </c>
      <c r="J116" s="174">
        <v>2.5</v>
      </c>
      <c r="K116" s="174"/>
      <c r="L116" s="175">
        <f>M116+O116</f>
        <v>3.3</v>
      </c>
      <c r="M116" s="175">
        <f t="shared" si="43"/>
        <v>3.3</v>
      </c>
      <c r="N116" s="175">
        <f t="shared" si="44"/>
        <v>2.5</v>
      </c>
      <c r="O116" s="175">
        <f t="shared" si="45"/>
        <v>0</v>
      </c>
      <c r="Q116" s="215"/>
      <c r="R116" s="99"/>
    </row>
    <row r="117" spans="1:18" s="38" customFormat="1" x14ac:dyDescent="0.25">
      <c r="A117" s="155"/>
      <c r="B117" s="235" t="s">
        <v>416</v>
      </c>
      <c r="C117" s="529"/>
      <c r="D117" s="181" t="s">
        <v>174</v>
      </c>
      <c r="E117" s="181"/>
      <c r="F117" s="181"/>
      <c r="G117" s="306"/>
      <c r="H117" s="182">
        <f t="shared" si="47"/>
        <v>0</v>
      </c>
      <c r="I117" s="307"/>
      <c r="J117" s="182"/>
      <c r="K117" s="182"/>
      <c r="L117" s="183"/>
      <c r="M117" s="183"/>
      <c r="N117" s="183"/>
      <c r="O117" s="183"/>
      <c r="Q117" s="229"/>
      <c r="R117" s="230"/>
    </row>
    <row r="118" spans="1:18" x14ac:dyDescent="0.25">
      <c r="A118" s="6" t="s">
        <v>104</v>
      </c>
      <c r="B118" s="27" t="s">
        <v>43</v>
      </c>
      <c r="C118" s="443" t="s">
        <v>51</v>
      </c>
      <c r="D118" s="448">
        <f>E118+G118</f>
        <v>0</v>
      </c>
      <c r="E118" s="246">
        <f>E119+E120</f>
        <v>0</v>
      </c>
      <c r="F118" s="173">
        <f>F119+F120</f>
        <v>0</v>
      </c>
      <c r="G118" s="246">
        <f>G119+G120</f>
        <v>0</v>
      </c>
      <c r="H118" s="174">
        <f t="shared" si="47"/>
        <v>4.0999999999999996</v>
      </c>
      <c r="I118" s="247">
        <v>4.0999999999999996</v>
      </c>
      <c r="J118" s="174">
        <v>3.1</v>
      </c>
      <c r="K118" s="247">
        <f>K119+K120</f>
        <v>0</v>
      </c>
      <c r="L118" s="175">
        <f>M118+O118</f>
        <v>4.0999999999999996</v>
      </c>
      <c r="M118" s="248">
        <f t="shared" ref="M118:O121" si="48">E118+I118</f>
        <v>4.0999999999999996</v>
      </c>
      <c r="N118" s="175">
        <f t="shared" si="48"/>
        <v>3.1</v>
      </c>
      <c r="O118" s="232">
        <f t="shared" si="48"/>
        <v>0</v>
      </c>
      <c r="Q118" s="215"/>
      <c r="R118" s="99"/>
    </row>
    <row r="119" spans="1:18" x14ac:dyDescent="0.25">
      <c r="A119" s="20"/>
      <c r="B119" s="304" t="s">
        <v>416</v>
      </c>
      <c r="C119" s="451"/>
      <c r="D119" s="176">
        <f>E119+G119</f>
        <v>0</v>
      </c>
      <c r="E119" s="450"/>
      <c r="F119" s="176"/>
      <c r="G119" s="450"/>
      <c r="H119" s="177">
        <f t="shared" si="47"/>
        <v>0</v>
      </c>
      <c r="I119" s="373"/>
      <c r="J119" s="177"/>
      <c r="K119" s="373"/>
      <c r="L119" s="178">
        <f>M119+O119</f>
        <v>0</v>
      </c>
      <c r="M119" s="374">
        <f t="shared" si="48"/>
        <v>0</v>
      </c>
      <c r="N119" s="178">
        <f t="shared" si="48"/>
        <v>0</v>
      </c>
      <c r="O119" s="233">
        <f t="shared" si="48"/>
        <v>0</v>
      </c>
      <c r="Q119" s="215"/>
      <c r="R119" s="99"/>
    </row>
    <row r="120" spans="1:18" s="38" customFormat="1" ht="27" hidden="1" customHeight="1" x14ac:dyDescent="0.25">
      <c r="A120" s="155"/>
      <c r="B120" s="192" t="s">
        <v>374</v>
      </c>
      <c r="C120" s="375" t="s">
        <v>51</v>
      </c>
      <c r="D120" s="181">
        <f>E120+G120</f>
        <v>0</v>
      </c>
      <c r="E120" s="181"/>
      <c r="F120" s="181"/>
      <c r="G120" s="306"/>
      <c r="H120" s="182">
        <f t="shared" si="47"/>
        <v>0</v>
      </c>
      <c r="I120" s="307"/>
      <c r="J120" s="182"/>
      <c r="K120" s="182"/>
      <c r="L120" s="183">
        <f>M120+O120</f>
        <v>0</v>
      </c>
      <c r="M120" s="183">
        <f t="shared" si="48"/>
        <v>0</v>
      </c>
      <c r="N120" s="183">
        <f t="shared" si="48"/>
        <v>0</v>
      </c>
      <c r="O120" s="183">
        <f t="shared" si="48"/>
        <v>0</v>
      </c>
      <c r="Q120" s="229"/>
      <c r="R120" s="230"/>
    </row>
    <row r="121" spans="1:18" x14ac:dyDescent="0.25">
      <c r="A121" s="6" t="s">
        <v>105</v>
      </c>
      <c r="B121" s="30" t="s">
        <v>45</v>
      </c>
      <c r="C121" s="531" t="s">
        <v>51</v>
      </c>
      <c r="D121" s="448">
        <f>E121+G121</f>
        <v>0</v>
      </c>
      <c r="E121" s="173"/>
      <c r="F121" s="173"/>
      <c r="G121" s="224"/>
      <c r="H121" s="174">
        <f t="shared" si="47"/>
        <v>2.6</v>
      </c>
      <c r="I121" s="225">
        <v>2.6</v>
      </c>
      <c r="J121" s="174">
        <v>2</v>
      </c>
      <c r="K121" s="174"/>
      <c r="L121" s="175">
        <f>M121+O121</f>
        <v>2.6</v>
      </c>
      <c r="M121" s="175">
        <f t="shared" si="48"/>
        <v>2.6</v>
      </c>
      <c r="N121" s="175">
        <f t="shared" si="48"/>
        <v>2</v>
      </c>
      <c r="O121" s="175">
        <f t="shared" si="48"/>
        <v>0</v>
      </c>
      <c r="Q121" s="215"/>
      <c r="R121" s="99">
        <f>L289-R120</f>
        <v>0</v>
      </c>
    </row>
    <row r="122" spans="1:18" s="38" customFormat="1" x14ac:dyDescent="0.25">
      <c r="A122" s="155"/>
      <c r="B122" s="235" t="s">
        <v>416</v>
      </c>
      <c r="C122" s="530"/>
      <c r="D122" s="176" t="s">
        <v>174</v>
      </c>
      <c r="E122" s="176"/>
      <c r="F122" s="176"/>
      <c r="G122" s="227"/>
      <c r="H122" s="177">
        <f t="shared" si="47"/>
        <v>0</v>
      </c>
      <c r="I122" s="228"/>
      <c r="J122" s="177"/>
      <c r="K122" s="177"/>
      <c r="L122" s="178"/>
      <c r="M122" s="178"/>
      <c r="N122" s="178"/>
      <c r="O122" s="178"/>
      <c r="Q122" s="229"/>
      <c r="R122" s="230"/>
    </row>
    <row r="123" spans="1:18" x14ac:dyDescent="0.25">
      <c r="A123" s="6" t="s">
        <v>106</v>
      </c>
      <c r="B123" s="30" t="s">
        <v>166</v>
      </c>
      <c r="C123" s="531" t="s">
        <v>51</v>
      </c>
      <c r="D123" s="448">
        <f>E123+G123</f>
        <v>0</v>
      </c>
      <c r="E123" s="173"/>
      <c r="F123" s="173"/>
      <c r="G123" s="224"/>
      <c r="H123" s="174">
        <f t="shared" si="47"/>
        <v>3.8</v>
      </c>
      <c r="I123" s="225">
        <v>3.8</v>
      </c>
      <c r="J123" s="174">
        <v>2.9</v>
      </c>
      <c r="K123" s="174"/>
      <c r="L123" s="175">
        <f>M123+O123</f>
        <v>3.8</v>
      </c>
      <c r="M123" s="175">
        <f>E123+I123</f>
        <v>3.8</v>
      </c>
      <c r="N123" s="175">
        <f>F123+J123</f>
        <v>2.9</v>
      </c>
      <c r="O123" s="175">
        <f>G123+K123</f>
        <v>0</v>
      </c>
      <c r="Q123" s="215"/>
      <c r="R123" s="99">
        <f>L291-R122</f>
        <v>0</v>
      </c>
    </row>
    <row r="124" spans="1:18" s="38" customFormat="1" x14ac:dyDescent="0.25">
      <c r="A124" s="155"/>
      <c r="B124" s="235" t="s">
        <v>416</v>
      </c>
      <c r="C124" s="530"/>
      <c r="D124" s="176" t="s">
        <v>174</v>
      </c>
      <c r="E124" s="176"/>
      <c r="F124" s="176"/>
      <c r="G124" s="227"/>
      <c r="H124" s="177">
        <f t="shared" si="47"/>
        <v>0</v>
      </c>
      <c r="I124" s="228"/>
      <c r="J124" s="177"/>
      <c r="K124" s="177"/>
      <c r="L124" s="178"/>
      <c r="M124" s="178"/>
      <c r="N124" s="178"/>
      <c r="O124" s="178"/>
      <c r="Q124" s="229"/>
      <c r="R124" s="230"/>
    </row>
    <row r="125" spans="1:18" x14ac:dyDescent="0.25">
      <c r="A125" s="6" t="s">
        <v>107</v>
      </c>
      <c r="B125" s="30" t="s">
        <v>44</v>
      </c>
      <c r="C125" s="531" t="s">
        <v>51</v>
      </c>
      <c r="D125" s="448">
        <f>E125+G125</f>
        <v>0</v>
      </c>
      <c r="E125" s="173"/>
      <c r="F125" s="173"/>
      <c r="G125" s="224"/>
      <c r="H125" s="174">
        <f t="shared" si="47"/>
        <v>2.6</v>
      </c>
      <c r="I125" s="225">
        <v>2.6</v>
      </c>
      <c r="J125" s="174">
        <v>2</v>
      </c>
      <c r="K125" s="174"/>
      <c r="L125" s="175">
        <f>M125+O125</f>
        <v>2.6</v>
      </c>
      <c r="M125" s="175">
        <f>E125+I125</f>
        <v>2.6</v>
      </c>
      <c r="N125" s="175">
        <f>F125+J125</f>
        <v>2</v>
      </c>
      <c r="O125" s="175">
        <f>G125+K125</f>
        <v>0</v>
      </c>
      <c r="Q125" s="215"/>
      <c r="R125" s="99">
        <f>L293-R124</f>
        <v>0</v>
      </c>
    </row>
    <row r="126" spans="1:18" s="38" customFormat="1" x14ac:dyDescent="0.25">
      <c r="A126" s="155"/>
      <c r="B126" s="235" t="s">
        <v>416</v>
      </c>
      <c r="C126" s="530"/>
      <c r="D126" s="176" t="s">
        <v>174</v>
      </c>
      <c r="E126" s="176"/>
      <c r="F126" s="176"/>
      <c r="G126" s="227"/>
      <c r="H126" s="177">
        <f t="shared" si="47"/>
        <v>0</v>
      </c>
      <c r="I126" s="228"/>
      <c r="J126" s="177"/>
      <c r="K126" s="177"/>
      <c r="L126" s="178"/>
      <c r="M126" s="178"/>
      <c r="N126" s="178"/>
      <c r="O126" s="178"/>
      <c r="Q126" s="229"/>
      <c r="R126" s="230"/>
    </row>
    <row r="127" spans="1:18" x14ac:dyDescent="0.25">
      <c r="A127" s="6" t="s">
        <v>108</v>
      </c>
      <c r="B127" s="30" t="s">
        <v>47</v>
      </c>
      <c r="C127" s="531" t="s">
        <v>51</v>
      </c>
      <c r="D127" s="448">
        <f>E127+G127</f>
        <v>0</v>
      </c>
      <c r="E127" s="173"/>
      <c r="F127" s="173"/>
      <c r="G127" s="224"/>
      <c r="H127" s="174">
        <f t="shared" si="47"/>
        <v>2.8</v>
      </c>
      <c r="I127" s="225">
        <v>2.8</v>
      </c>
      <c r="J127" s="174">
        <v>2.1</v>
      </c>
      <c r="K127" s="174"/>
      <c r="L127" s="175">
        <f>M127+O127</f>
        <v>2.8</v>
      </c>
      <c r="M127" s="175">
        <f>E127+I127</f>
        <v>2.8</v>
      </c>
      <c r="N127" s="175">
        <f>F127+J127</f>
        <v>2.1</v>
      </c>
      <c r="O127" s="175">
        <f>G127+K127</f>
        <v>0</v>
      </c>
      <c r="Q127" s="215"/>
      <c r="R127" s="99">
        <f>L295-R126</f>
        <v>0</v>
      </c>
    </row>
    <row r="128" spans="1:18" s="38" customFormat="1" x14ac:dyDescent="0.25">
      <c r="A128" s="155"/>
      <c r="B128" s="235" t="s">
        <v>416</v>
      </c>
      <c r="C128" s="530"/>
      <c r="D128" s="176" t="s">
        <v>174</v>
      </c>
      <c r="E128" s="176"/>
      <c r="F128" s="176"/>
      <c r="G128" s="227"/>
      <c r="H128" s="177">
        <f t="shared" si="47"/>
        <v>0</v>
      </c>
      <c r="I128" s="228"/>
      <c r="J128" s="177"/>
      <c r="K128" s="177"/>
      <c r="L128" s="178"/>
      <c r="M128" s="178"/>
      <c r="N128" s="178"/>
      <c r="O128" s="178"/>
      <c r="Q128" s="229"/>
      <c r="R128" s="230"/>
    </row>
    <row r="129" spans="1:18" x14ac:dyDescent="0.25">
      <c r="A129" s="6" t="s">
        <v>109</v>
      </c>
      <c r="B129" s="30" t="s">
        <v>421</v>
      </c>
      <c r="C129" s="542" t="s">
        <v>51</v>
      </c>
      <c r="D129" s="448">
        <f>E129+G129</f>
        <v>0</v>
      </c>
      <c r="E129" s="173"/>
      <c r="F129" s="173"/>
      <c r="G129" s="224"/>
      <c r="H129" s="174">
        <f t="shared" si="47"/>
        <v>3.7</v>
      </c>
      <c r="I129" s="225">
        <v>3.7</v>
      </c>
      <c r="J129" s="174">
        <v>2.8</v>
      </c>
      <c r="K129" s="174"/>
      <c r="L129" s="175">
        <f>M129+O129</f>
        <v>3.7</v>
      </c>
      <c r="M129" s="175">
        <f>E129+I129</f>
        <v>3.7</v>
      </c>
      <c r="N129" s="175">
        <f>F129+J129</f>
        <v>2.8</v>
      </c>
      <c r="O129" s="175">
        <f>G129+K129</f>
        <v>0</v>
      </c>
      <c r="Q129" s="215"/>
      <c r="R129" s="99">
        <f>L297-R128</f>
        <v>0</v>
      </c>
    </row>
    <row r="130" spans="1:18" s="38" customFormat="1" x14ac:dyDescent="0.25">
      <c r="A130" s="155"/>
      <c r="B130" s="235" t="s">
        <v>416</v>
      </c>
      <c r="C130" s="543"/>
      <c r="D130" s="176" t="s">
        <v>174</v>
      </c>
      <c r="E130" s="176"/>
      <c r="F130" s="176"/>
      <c r="G130" s="227"/>
      <c r="H130" s="177">
        <f t="shared" si="47"/>
        <v>0</v>
      </c>
      <c r="I130" s="228"/>
      <c r="J130" s="177"/>
      <c r="K130" s="177"/>
      <c r="L130" s="178"/>
      <c r="M130" s="178"/>
      <c r="N130" s="178"/>
      <c r="O130" s="178"/>
      <c r="Q130" s="229"/>
      <c r="R130" s="230"/>
    </row>
    <row r="131" spans="1:18" hidden="1" x14ac:dyDescent="0.25">
      <c r="A131" s="6" t="s">
        <v>105</v>
      </c>
      <c r="B131" s="30" t="s">
        <v>64</v>
      </c>
      <c r="C131" s="542" t="s">
        <v>51</v>
      </c>
      <c r="D131" s="173">
        <f>E131+G131</f>
        <v>0</v>
      </c>
      <c r="E131" s="173"/>
      <c r="F131" s="173"/>
      <c r="G131" s="224"/>
      <c r="H131" s="174">
        <f t="shared" si="47"/>
        <v>0</v>
      </c>
      <c r="I131" s="225"/>
      <c r="J131" s="174"/>
      <c r="K131" s="174"/>
      <c r="L131" s="175">
        <f>M131+O131</f>
        <v>0</v>
      </c>
      <c r="M131" s="175">
        <f>E131+I131</f>
        <v>0</v>
      </c>
      <c r="N131" s="175">
        <f>F131+J131</f>
        <v>0</v>
      </c>
      <c r="O131" s="175">
        <f>G131+K131</f>
        <v>0</v>
      </c>
      <c r="Q131" s="215"/>
      <c r="R131" s="99">
        <f>L297-R128</f>
        <v>0</v>
      </c>
    </row>
    <row r="132" spans="1:18" s="38" customFormat="1" hidden="1" x14ac:dyDescent="0.25">
      <c r="A132" s="155"/>
      <c r="B132" s="235" t="s">
        <v>416</v>
      </c>
      <c r="C132" s="543"/>
      <c r="D132" s="176" t="s">
        <v>174</v>
      </c>
      <c r="E132" s="176"/>
      <c r="F132" s="176"/>
      <c r="G132" s="227"/>
      <c r="H132" s="177">
        <f t="shared" si="47"/>
        <v>0</v>
      </c>
      <c r="I132" s="228"/>
      <c r="J132" s="177"/>
      <c r="K132" s="177"/>
      <c r="L132" s="178"/>
      <c r="M132" s="178"/>
      <c r="N132" s="178"/>
      <c r="O132" s="178"/>
      <c r="Q132" s="229"/>
      <c r="R132" s="230"/>
    </row>
    <row r="133" spans="1:18" x14ac:dyDescent="0.25">
      <c r="A133" s="6" t="s">
        <v>110</v>
      </c>
      <c r="B133" s="30" t="s">
        <v>42</v>
      </c>
      <c r="C133" s="542" t="s">
        <v>51</v>
      </c>
      <c r="D133" s="448">
        <f>E133+G133</f>
        <v>0</v>
      </c>
      <c r="E133" s="173"/>
      <c r="F133" s="173"/>
      <c r="G133" s="224"/>
      <c r="H133" s="174">
        <f t="shared" si="47"/>
        <v>2.9</v>
      </c>
      <c r="I133" s="225">
        <v>2.9</v>
      </c>
      <c r="J133" s="174">
        <v>2.2000000000000002</v>
      </c>
      <c r="K133" s="174"/>
      <c r="L133" s="175">
        <f>M133+O133</f>
        <v>2.9</v>
      </c>
      <c r="M133" s="175">
        <f>E133+I133</f>
        <v>2.9</v>
      </c>
      <c r="N133" s="175">
        <f>F133+J133</f>
        <v>2.2000000000000002</v>
      </c>
      <c r="O133" s="175">
        <f>G133+K133</f>
        <v>0</v>
      </c>
      <c r="Q133" s="215"/>
      <c r="R133" s="99">
        <f>L299-R132</f>
        <v>0</v>
      </c>
    </row>
    <row r="134" spans="1:18" s="38" customFormat="1" x14ac:dyDescent="0.25">
      <c r="A134" s="155"/>
      <c r="B134" s="235" t="s">
        <v>416</v>
      </c>
      <c r="C134" s="543"/>
      <c r="D134" s="176" t="s">
        <v>174</v>
      </c>
      <c r="E134" s="176"/>
      <c r="F134" s="176"/>
      <c r="G134" s="227"/>
      <c r="H134" s="177">
        <f t="shared" si="47"/>
        <v>0</v>
      </c>
      <c r="I134" s="228"/>
      <c r="J134" s="177"/>
      <c r="K134" s="177"/>
      <c r="L134" s="178"/>
      <c r="M134" s="178"/>
      <c r="N134" s="178"/>
      <c r="O134" s="178"/>
      <c r="Q134" s="229"/>
      <c r="R134" s="230"/>
    </row>
    <row r="135" spans="1:18" x14ac:dyDescent="0.25">
      <c r="A135" s="6" t="s">
        <v>156</v>
      </c>
      <c r="B135" s="30" t="s">
        <v>422</v>
      </c>
      <c r="C135" s="542" t="s">
        <v>51</v>
      </c>
      <c r="D135" s="448">
        <f>E135+G135</f>
        <v>0</v>
      </c>
      <c r="E135" s="173"/>
      <c r="F135" s="173"/>
      <c r="G135" s="224"/>
      <c r="H135" s="174">
        <f>I135+K135</f>
        <v>2.5</v>
      </c>
      <c r="I135" s="225">
        <v>2.5</v>
      </c>
      <c r="J135" s="174">
        <v>1.9</v>
      </c>
      <c r="K135" s="174"/>
      <c r="L135" s="175">
        <f>M135+O135</f>
        <v>2.5</v>
      </c>
      <c r="M135" s="175">
        <f>E135+I135</f>
        <v>2.5</v>
      </c>
      <c r="N135" s="175">
        <f>F135+J135</f>
        <v>1.9</v>
      </c>
      <c r="O135" s="175">
        <f>G135+K135</f>
        <v>0</v>
      </c>
      <c r="Q135" s="215"/>
      <c r="R135" s="99">
        <f>L303-R134</f>
        <v>0</v>
      </c>
    </row>
    <row r="136" spans="1:18" s="38" customFormat="1" x14ac:dyDescent="0.25">
      <c r="A136" s="155"/>
      <c r="B136" s="235" t="s">
        <v>416</v>
      </c>
      <c r="C136" s="543"/>
      <c r="D136" s="176" t="s">
        <v>174</v>
      </c>
      <c r="E136" s="176"/>
      <c r="F136" s="176"/>
      <c r="G136" s="227"/>
      <c r="H136" s="177">
        <f>I136+K136</f>
        <v>0</v>
      </c>
      <c r="I136" s="228"/>
      <c r="J136" s="177"/>
      <c r="K136" s="177"/>
      <c r="L136" s="178"/>
      <c r="M136" s="178"/>
      <c r="N136" s="178"/>
      <c r="O136" s="178"/>
      <c r="Q136" s="229"/>
      <c r="R136" s="230"/>
    </row>
    <row r="137" spans="1:18" x14ac:dyDescent="0.25">
      <c r="A137" s="6" t="s">
        <v>157</v>
      </c>
      <c r="B137" s="30" t="s">
        <v>41</v>
      </c>
      <c r="C137" s="542" t="s">
        <v>51</v>
      </c>
      <c r="D137" s="448">
        <f>E137+G137</f>
        <v>0</v>
      </c>
      <c r="E137" s="173"/>
      <c r="F137" s="173"/>
      <c r="G137" s="224"/>
      <c r="H137" s="174">
        <f t="shared" si="47"/>
        <v>1.4</v>
      </c>
      <c r="I137" s="225">
        <v>1.4</v>
      </c>
      <c r="J137" s="174">
        <v>1.1000000000000001</v>
      </c>
      <c r="K137" s="174"/>
      <c r="L137" s="175">
        <f>M137+O137</f>
        <v>1.4</v>
      </c>
      <c r="M137" s="175">
        <f>E137+I137</f>
        <v>1.4</v>
      </c>
      <c r="N137" s="175">
        <f>F137+J137</f>
        <v>1.1000000000000001</v>
      </c>
      <c r="O137" s="175">
        <f>G137+K137</f>
        <v>0</v>
      </c>
      <c r="Q137" s="215"/>
      <c r="R137" s="99">
        <f>L301-R134</f>
        <v>0</v>
      </c>
    </row>
    <row r="138" spans="1:18" s="38" customFormat="1" x14ac:dyDescent="0.25">
      <c r="A138" s="155"/>
      <c r="B138" s="235" t="s">
        <v>416</v>
      </c>
      <c r="C138" s="543"/>
      <c r="D138" s="176" t="s">
        <v>174</v>
      </c>
      <c r="E138" s="176"/>
      <c r="F138" s="176"/>
      <c r="G138" s="227"/>
      <c r="H138" s="177">
        <f t="shared" si="47"/>
        <v>0</v>
      </c>
      <c r="I138" s="228"/>
      <c r="J138" s="177"/>
      <c r="K138" s="177"/>
      <c r="L138" s="178"/>
      <c r="M138" s="178"/>
      <c r="N138" s="178"/>
      <c r="O138" s="178"/>
      <c r="Q138" s="229"/>
      <c r="R138" s="230"/>
    </row>
    <row r="139" spans="1:18" x14ac:dyDescent="0.25">
      <c r="A139" s="6" t="s">
        <v>111</v>
      </c>
      <c r="B139" s="30" t="s">
        <v>162</v>
      </c>
      <c r="C139" s="531" t="s">
        <v>51</v>
      </c>
      <c r="D139" s="448">
        <f>E139+G139</f>
        <v>0</v>
      </c>
      <c r="E139" s="173"/>
      <c r="F139" s="173"/>
      <c r="G139" s="224"/>
      <c r="H139" s="174">
        <f t="shared" si="47"/>
        <v>3</v>
      </c>
      <c r="I139" s="225">
        <v>3</v>
      </c>
      <c r="J139" s="174">
        <v>2.2999999999999998</v>
      </c>
      <c r="K139" s="174"/>
      <c r="L139" s="175">
        <f>M139+O139</f>
        <v>3</v>
      </c>
      <c r="M139" s="175">
        <f>E139+I139</f>
        <v>3</v>
      </c>
      <c r="N139" s="175">
        <f>F139+J139</f>
        <v>2.2999999999999998</v>
      </c>
      <c r="O139" s="175">
        <f>G139+K139</f>
        <v>0</v>
      </c>
      <c r="Q139" s="215"/>
      <c r="R139" s="99">
        <f>L303-R138</f>
        <v>0</v>
      </c>
    </row>
    <row r="140" spans="1:18" s="38" customFormat="1" x14ac:dyDescent="0.25">
      <c r="A140" s="155"/>
      <c r="B140" s="235" t="s">
        <v>416</v>
      </c>
      <c r="C140" s="530"/>
      <c r="D140" s="176" t="s">
        <v>174</v>
      </c>
      <c r="E140" s="176"/>
      <c r="F140" s="176"/>
      <c r="G140" s="227"/>
      <c r="H140" s="177">
        <f t="shared" si="47"/>
        <v>0</v>
      </c>
      <c r="I140" s="228"/>
      <c r="J140" s="177"/>
      <c r="K140" s="177"/>
      <c r="L140" s="178"/>
      <c r="M140" s="178"/>
      <c r="N140" s="178"/>
      <c r="O140" s="178"/>
      <c r="Q140" s="229"/>
      <c r="R140" s="230"/>
    </row>
    <row r="141" spans="1:18" x14ac:dyDescent="0.25">
      <c r="A141" s="6" t="s">
        <v>158</v>
      </c>
      <c r="B141" s="30" t="s">
        <v>154</v>
      </c>
      <c r="C141" s="531" t="s">
        <v>51</v>
      </c>
      <c r="D141" s="448">
        <f>E141+G141</f>
        <v>0</v>
      </c>
      <c r="E141" s="173"/>
      <c r="F141" s="173"/>
      <c r="G141" s="224"/>
      <c r="H141" s="174">
        <f t="shared" si="47"/>
        <v>4.3</v>
      </c>
      <c r="I141" s="225">
        <v>4.3</v>
      </c>
      <c r="J141" s="174">
        <v>3.3</v>
      </c>
      <c r="K141" s="174"/>
      <c r="L141" s="175">
        <f>M141+O141</f>
        <v>4.3</v>
      </c>
      <c r="M141" s="175">
        <f>E141+I141</f>
        <v>4.3</v>
      </c>
      <c r="N141" s="175">
        <f>F141+J141</f>
        <v>3.3</v>
      </c>
      <c r="O141" s="175">
        <f>G141+K141</f>
        <v>0</v>
      </c>
      <c r="Q141" s="215"/>
      <c r="R141" s="99">
        <f>L305-R140</f>
        <v>0</v>
      </c>
    </row>
    <row r="142" spans="1:18" s="38" customFormat="1" x14ac:dyDescent="0.25">
      <c r="A142" s="155"/>
      <c r="B142" s="235" t="s">
        <v>416</v>
      </c>
      <c r="C142" s="530"/>
      <c r="D142" s="176" t="s">
        <v>174</v>
      </c>
      <c r="E142" s="176"/>
      <c r="F142" s="176"/>
      <c r="G142" s="227"/>
      <c r="H142" s="177">
        <f t="shared" si="47"/>
        <v>0</v>
      </c>
      <c r="I142" s="228"/>
      <c r="J142" s="177"/>
      <c r="K142" s="177"/>
      <c r="L142" s="178"/>
      <c r="M142" s="178"/>
      <c r="N142" s="178"/>
      <c r="O142" s="178"/>
      <c r="Q142" s="229"/>
      <c r="R142" s="230"/>
    </row>
    <row r="143" spans="1:18" x14ac:dyDescent="0.25">
      <c r="A143" s="6" t="s">
        <v>159</v>
      </c>
      <c r="B143" s="30" t="s">
        <v>34</v>
      </c>
      <c r="C143" s="531" t="s">
        <v>51</v>
      </c>
      <c r="D143" s="448">
        <f>E143+G143</f>
        <v>0</v>
      </c>
      <c r="E143" s="173"/>
      <c r="F143" s="173"/>
      <c r="G143" s="224"/>
      <c r="H143" s="174">
        <f t="shared" si="47"/>
        <v>3</v>
      </c>
      <c r="I143" s="225">
        <v>3</v>
      </c>
      <c r="J143" s="174">
        <v>2.2999999999999998</v>
      </c>
      <c r="K143" s="174"/>
      <c r="L143" s="175">
        <f>M143+O143</f>
        <v>3</v>
      </c>
      <c r="M143" s="175">
        <f>E143+I143</f>
        <v>3</v>
      </c>
      <c r="N143" s="175">
        <f>F143+J143</f>
        <v>2.2999999999999998</v>
      </c>
      <c r="O143" s="175">
        <f>G143+K143</f>
        <v>0</v>
      </c>
      <c r="Q143" s="215"/>
      <c r="R143" s="99">
        <f>L307-R142</f>
        <v>0</v>
      </c>
    </row>
    <row r="144" spans="1:18" s="38" customFormat="1" x14ac:dyDescent="0.25">
      <c r="A144" s="155"/>
      <c r="B144" s="235" t="s">
        <v>416</v>
      </c>
      <c r="C144" s="530"/>
      <c r="D144" s="176" t="s">
        <v>174</v>
      </c>
      <c r="E144" s="176"/>
      <c r="F144" s="176"/>
      <c r="G144" s="227"/>
      <c r="H144" s="177">
        <f t="shared" si="47"/>
        <v>0</v>
      </c>
      <c r="I144" s="307"/>
      <c r="J144" s="182"/>
      <c r="K144" s="182"/>
      <c r="L144" s="178"/>
      <c r="M144" s="178"/>
      <c r="N144" s="178"/>
      <c r="O144" s="178"/>
      <c r="Q144" s="229"/>
      <c r="R144" s="230"/>
    </row>
    <row r="145" spans="1:18" x14ac:dyDescent="0.25">
      <c r="A145" s="6" t="s">
        <v>112</v>
      </c>
      <c r="B145" s="30" t="s">
        <v>36</v>
      </c>
      <c r="C145" s="531" t="s">
        <v>51</v>
      </c>
      <c r="D145" s="448">
        <f>E145+G145</f>
        <v>0</v>
      </c>
      <c r="E145" s="173"/>
      <c r="F145" s="173"/>
      <c r="G145" s="224"/>
      <c r="H145" s="460">
        <f t="shared" si="47"/>
        <v>3</v>
      </c>
      <c r="I145" s="174">
        <v>3</v>
      </c>
      <c r="J145" s="247">
        <v>2.2999999999999998</v>
      </c>
      <c r="K145" s="174"/>
      <c r="L145" s="232">
        <f>M145+O145</f>
        <v>3</v>
      </c>
      <c r="M145" s="175">
        <f>E145+I145</f>
        <v>3</v>
      </c>
      <c r="N145" s="175">
        <f>F145+J145</f>
        <v>2.2999999999999998</v>
      </c>
      <c r="O145" s="175">
        <f>G145+K145</f>
        <v>0</v>
      </c>
      <c r="Q145" s="215"/>
      <c r="R145" s="99">
        <f>L309-R144</f>
        <v>0</v>
      </c>
    </row>
    <row r="146" spans="1:18" s="38" customFormat="1" x14ac:dyDescent="0.25">
      <c r="A146" s="155"/>
      <c r="B146" s="235" t="s">
        <v>416</v>
      </c>
      <c r="C146" s="530"/>
      <c r="D146" s="176" t="s">
        <v>174</v>
      </c>
      <c r="E146" s="176"/>
      <c r="F146" s="176"/>
      <c r="G146" s="227"/>
      <c r="H146" s="461">
        <f t="shared" si="47"/>
        <v>0</v>
      </c>
      <c r="I146" s="177"/>
      <c r="J146" s="373"/>
      <c r="K146" s="177"/>
      <c r="L146" s="233"/>
      <c r="M146" s="178"/>
      <c r="N146" s="178"/>
      <c r="O146" s="178"/>
      <c r="Q146" s="229"/>
      <c r="R146" s="230"/>
    </row>
    <row r="147" spans="1:18" x14ac:dyDescent="0.25">
      <c r="A147" s="6" t="s">
        <v>113</v>
      </c>
      <c r="B147" s="30" t="s">
        <v>38</v>
      </c>
      <c r="C147" s="531" t="s">
        <v>51</v>
      </c>
      <c r="D147" s="448">
        <f>E147+G147</f>
        <v>0</v>
      </c>
      <c r="E147" s="173"/>
      <c r="F147" s="173"/>
      <c r="G147" s="224"/>
      <c r="H147" s="174">
        <f t="shared" si="47"/>
        <v>4.5</v>
      </c>
      <c r="I147" s="307">
        <v>4.5</v>
      </c>
      <c r="J147" s="182">
        <v>3.4</v>
      </c>
      <c r="K147" s="182"/>
      <c r="L147" s="175">
        <f>M147+O147</f>
        <v>4.5</v>
      </c>
      <c r="M147" s="175">
        <f>E147+I147</f>
        <v>4.5</v>
      </c>
      <c r="N147" s="175">
        <f>F147+J147</f>
        <v>3.4</v>
      </c>
      <c r="O147" s="175">
        <f>G147+K147</f>
        <v>0</v>
      </c>
      <c r="Q147" s="215"/>
      <c r="R147" s="99">
        <f>L311-R146</f>
        <v>0</v>
      </c>
    </row>
    <row r="148" spans="1:18" s="38" customFormat="1" x14ac:dyDescent="0.25">
      <c r="A148" s="155"/>
      <c r="B148" s="235" t="s">
        <v>416</v>
      </c>
      <c r="C148" s="530"/>
      <c r="D148" s="176" t="s">
        <v>174</v>
      </c>
      <c r="E148" s="176"/>
      <c r="F148" s="176"/>
      <c r="G148" s="227"/>
      <c r="H148" s="177">
        <f t="shared" si="47"/>
        <v>0</v>
      </c>
      <c r="I148" s="228"/>
      <c r="J148" s="177"/>
      <c r="K148" s="177"/>
      <c r="L148" s="178"/>
      <c r="M148" s="178"/>
      <c r="N148" s="178"/>
      <c r="O148" s="178"/>
      <c r="Q148" s="229"/>
      <c r="R148" s="230"/>
    </row>
    <row r="149" spans="1:18" x14ac:dyDescent="0.25">
      <c r="A149" s="6" t="s">
        <v>114</v>
      </c>
      <c r="B149" s="30" t="s">
        <v>37</v>
      </c>
      <c r="C149" s="531" t="s">
        <v>51</v>
      </c>
      <c r="D149" s="448">
        <f>E149+G149</f>
        <v>0</v>
      </c>
      <c r="E149" s="173"/>
      <c r="F149" s="173"/>
      <c r="G149" s="224"/>
      <c r="H149" s="174">
        <f t="shared" si="47"/>
        <v>3.3</v>
      </c>
      <c r="I149" s="225">
        <v>3.3</v>
      </c>
      <c r="J149" s="174">
        <v>2.5</v>
      </c>
      <c r="K149" s="174"/>
      <c r="L149" s="175">
        <f>M149+O149</f>
        <v>3.3</v>
      </c>
      <c r="M149" s="175">
        <f>E149+I149</f>
        <v>3.3</v>
      </c>
      <c r="N149" s="175">
        <f>F149+J149</f>
        <v>2.5</v>
      </c>
      <c r="O149" s="175">
        <f>G149+K149</f>
        <v>0</v>
      </c>
      <c r="Q149" s="215"/>
      <c r="R149" s="99">
        <f>L313-R148</f>
        <v>0</v>
      </c>
    </row>
    <row r="150" spans="1:18" s="38" customFormat="1" x14ac:dyDescent="0.25">
      <c r="A150" s="155"/>
      <c r="B150" s="235" t="s">
        <v>416</v>
      </c>
      <c r="C150" s="530"/>
      <c r="D150" s="176" t="s">
        <v>174</v>
      </c>
      <c r="E150" s="176"/>
      <c r="F150" s="176"/>
      <c r="G150" s="227"/>
      <c r="H150" s="177">
        <f t="shared" ref="H150:H173" si="49">I150+K150</f>
        <v>0</v>
      </c>
      <c r="I150" s="228"/>
      <c r="J150" s="177"/>
      <c r="K150" s="177"/>
      <c r="L150" s="178"/>
      <c r="M150" s="178"/>
      <c r="N150" s="178"/>
      <c r="O150" s="178"/>
      <c r="Q150" s="229"/>
      <c r="R150" s="230"/>
    </row>
    <row r="151" spans="1:18" x14ac:dyDescent="0.25">
      <c r="A151" s="6" t="s">
        <v>115</v>
      </c>
      <c r="B151" s="30" t="s">
        <v>35</v>
      </c>
      <c r="C151" s="531" t="s">
        <v>51</v>
      </c>
      <c r="D151" s="173">
        <f>E151+G151</f>
        <v>0</v>
      </c>
      <c r="E151" s="173"/>
      <c r="F151" s="173"/>
      <c r="G151" s="224"/>
      <c r="H151" s="174">
        <f t="shared" si="49"/>
        <v>3.9</v>
      </c>
      <c r="I151" s="225">
        <v>3.9</v>
      </c>
      <c r="J151" s="174">
        <v>3</v>
      </c>
      <c r="K151" s="174"/>
      <c r="L151" s="175">
        <f>M151+O151</f>
        <v>3.9</v>
      </c>
      <c r="M151" s="175">
        <f>E151+I151</f>
        <v>3.9</v>
      </c>
      <c r="N151" s="175">
        <f>F151+J151</f>
        <v>3</v>
      </c>
      <c r="O151" s="175">
        <f>G151+K151</f>
        <v>0</v>
      </c>
      <c r="Q151" s="215"/>
      <c r="R151" s="99">
        <f>L315-R150</f>
        <v>0</v>
      </c>
    </row>
    <row r="152" spans="1:18" s="38" customFormat="1" x14ac:dyDescent="0.25">
      <c r="A152" s="163"/>
      <c r="B152" s="235" t="s">
        <v>416</v>
      </c>
      <c r="C152" s="530"/>
      <c r="D152" s="176" t="s">
        <v>174</v>
      </c>
      <c r="E152" s="176"/>
      <c r="F152" s="176"/>
      <c r="G152" s="227"/>
      <c r="H152" s="177">
        <f t="shared" si="49"/>
        <v>0</v>
      </c>
      <c r="I152" s="228"/>
      <c r="J152" s="177"/>
      <c r="K152" s="177"/>
      <c r="L152" s="178"/>
      <c r="M152" s="178"/>
      <c r="N152" s="178"/>
      <c r="O152" s="178"/>
      <c r="Q152" s="229"/>
      <c r="R152" s="230"/>
    </row>
    <row r="153" spans="1:18" x14ac:dyDescent="0.25">
      <c r="A153" s="6" t="s">
        <v>116</v>
      </c>
      <c r="B153" s="30" t="s">
        <v>418</v>
      </c>
      <c r="C153" s="531" t="s">
        <v>51</v>
      </c>
      <c r="D153" s="448">
        <f>E153+G153</f>
        <v>0</v>
      </c>
      <c r="E153" s="173"/>
      <c r="F153" s="173"/>
      <c r="G153" s="224"/>
      <c r="H153" s="174">
        <f t="shared" si="49"/>
        <v>1.4</v>
      </c>
      <c r="I153" s="225">
        <v>1.4</v>
      </c>
      <c r="J153" s="174">
        <v>1.1000000000000001</v>
      </c>
      <c r="K153" s="174"/>
      <c r="L153" s="175">
        <f>M153+O153</f>
        <v>1.4</v>
      </c>
      <c r="M153" s="175">
        <f>E153+I153</f>
        <v>1.4</v>
      </c>
      <c r="N153" s="175">
        <f>F153+J153</f>
        <v>1.1000000000000001</v>
      </c>
      <c r="O153" s="175">
        <f>G153+K153</f>
        <v>0</v>
      </c>
      <c r="Q153" s="215"/>
      <c r="R153" s="99">
        <f>L317-R152</f>
        <v>0</v>
      </c>
    </row>
    <row r="154" spans="1:18" s="38" customFormat="1" x14ac:dyDescent="0.25">
      <c r="A154" s="155"/>
      <c r="B154" s="235" t="s">
        <v>416</v>
      </c>
      <c r="C154" s="530"/>
      <c r="D154" s="176" t="s">
        <v>174</v>
      </c>
      <c r="E154" s="176"/>
      <c r="F154" s="176"/>
      <c r="G154" s="227"/>
      <c r="H154" s="177">
        <f t="shared" si="49"/>
        <v>0</v>
      </c>
      <c r="I154" s="228"/>
      <c r="J154" s="177"/>
      <c r="K154" s="177"/>
      <c r="L154" s="178"/>
      <c r="M154" s="178"/>
      <c r="N154" s="178"/>
      <c r="O154" s="178"/>
      <c r="Q154" s="229"/>
      <c r="R154" s="230"/>
    </row>
    <row r="155" spans="1:18" x14ac:dyDescent="0.25">
      <c r="A155" s="6" t="s">
        <v>167</v>
      </c>
      <c r="B155" s="18" t="s">
        <v>419</v>
      </c>
      <c r="C155" s="531" t="s">
        <v>51</v>
      </c>
      <c r="D155" s="448">
        <f>E155+G155</f>
        <v>0</v>
      </c>
      <c r="E155" s="173"/>
      <c r="F155" s="173"/>
      <c r="G155" s="224"/>
      <c r="H155" s="174">
        <f t="shared" si="49"/>
        <v>2.4</v>
      </c>
      <c r="I155" s="225">
        <v>2.4</v>
      </c>
      <c r="J155" s="174">
        <v>1.8</v>
      </c>
      <c r="K155" s="174"/>
      <c r="L155" s="175">
        <f>M155+O155</f>
        <v>2.4</v>
      </c>
      <c r="M155" s="175">
        <f>E155+I155</f>
        <v>2.4</v>
      </c>
      <c r="N155" s="175">
        <f>F155+J155</f>
        <v>1.8</v>
      </c>
      <c r="O155" s="175">
        <f>G155+K155</f>
        <v>0</v>
      </c>
      <c r="Q155" s="215"/>
      <c r="R155" s="99">
        <f>L319-R154</f>
        <v>0</v>
      </c>
    </row>
    <row r="156" spans="1:18" s="38" customFormat="1" x14ac:dyDescent="0.25">
      <c r="A156" s="155"/>
      <c r="B156" s="236" t="s">
        <v>416</v>
      </c>
      <c r="C156" s="530"/>
      <c r="D156" s="176" t="s">
        <v>174</v>
      </c>
      <c r="E156" s="176"/>
      <c r="F156" s="176"/>
      <c r="G156" s="227"/>
      <c r="H156" s="177">
        <f t="shared" si="49"/>
        <v>0</v>
      </c>
      <c r="I156" s="228"/>
      <c r="J156" s="177"/>
      <c r="K156" s="177"/>
      <c r="L156" s="178"/>
      <c r="M156" s="178"/>
      <c r="N156" s="178"/>
      <c r="O156" s="178"/>
      <c r="Q156" s="229"/>
      <c r="R156" s="230"/>
    </row>
    <row r="157" spans="1:18" x14ac:dyDescent="0.25">
      <c r="A157" s="6" t="s">
        <v>117</v>
      </c>
      <c r="B157" s="30" t="s">
        <v>49</v>
      </c>
      <c r="C157" s="437"/>
      <c r="D157" s="173">
        <f t="shared" ref="D157:D164" si="50">E157+G157</f>
        <v>0.3</v>
      </c>
      <c r="E157" s="173">
        <f>E159+E160</f>
        <v>0.3</v>
      </c>
      <c r="F157" s="173">
        <f>F159+F160</f>
        <v>0.2</v>
      </c>
      <c r="G157" s="173">
        <f>G159+G160</f>
        <v>0</v>
      </c>
      <c r="H157" s="174">
        <f t="shared" si="49"/>
        <v>0.3</v>
      </c>
      <c r="I157" s="174">
        <f>I159+I160</f>
        <v>0.3</v>
      </c>
      <c r="J157" s="174">
        <f>J159+J160</f>
        <v>0.2</v>
      </c>
      <c r="K157" s="174">
        <f>K159+K160</f>
        <v>0</v>
      </c>
      <c r="L157" s="175">
        <f t="shared" ref="L157:L165" si="51">M157+O157</f>
        <v>0.6</v>
      </c>
      <c r="M157" s="175">
        <f t="shared" ref="M157:O165" si="52">E157+I157</f>
        <v>0.6</v>
      </c>
      <c r="N157" s="175">
        <f t="shared" si="52"/>
        <v>0.4</v>
      </c>
      <c r="O157" s="175">
        <f t="shared" si="52"/>
        <v>0</v>
      </c>
      <c r="Q157" s="215"/>
      <c r="R157" s="99">
        <f>L321-R156</f>
        <v>0</v>
      </c>
    </row>
    <row r="158" spans="1:18" x14ac:dyDescent="0.25">
      <c r="A158" s="20"/>
      <c r="B158" s="164" t="s">
        <v>196</v>
      </c>
      <c r="C158" s="371"/>
      <c r="D158" s="181"/>
      <c r="E158" s="181"/>
      <c r="F158" s="181"/>
      <c r="G158" s="181"/>
      <c r="H158" s="182"/>
      <c r="I158" s="182"/>
      <c r="J158" s="182"/>
      <c r="K158" s="182"/>
      <c r="L158" s="183"/>
      <c r="M158" s="183"/>
      <c r="N158" s="183"/>
      <c r="O158" s="183"/>
      <c r="Q158" s="215"/>
      <c r="R158" s="99"/>
    </row>
    <row r="159" spans="1:18" s="38" customFormat="1" x14ac:dyDescent="0.25">
      <c r="A159" s="20"/>
      <c r="B159" s="226" t="s">
        <v>416</v>
      </c>
      <c r="C159" s="375" t="s">
        <v>51</v>
      </c>
      <c r="D159" s="448">
        <f>E159+G159</f>
        <v>0</v>
      </c>
      <c r="E159" s="173"/>
      <c r="F159" s="173"/>
      <c r="G159" s="224"/>
      <c r="H159" s="174">
        <f t="shared" si="49"/>
        <v>0.3</v>
      </c>
      <c r="I159" s="225">
        <v>0.3</v>
      </c>
      <c r="J159" s="174">
        <v>0.2</v>
      </c>
      <c r="K159" s="174"/>
      <c r="L159" s="175">
        <f t="shared" si="51"/>
        <v>0.3</v>
      </c>
      <c r="M159" s="175">
        <f t="shared" si="52"/>
        <v>0.3</v>
      </c>
      <c r="N159" s="175">
        <f t="shared" si="52"/>
        <v>0.2</v>
      </c>
      <c r="O159" s="175">
        <f t="shared" si="52"/>
        <v>0</v>
      </c>
      <c r="Q159" s="229"/>
      <c r="R159" s="230"/>
    </row>
    <row r="160" spans="1:18" s="38" customFormat="1" ht="25.5" x14ac:dyDescent="0.25">
      <c r="A160" s="20"/>
      <c r="B160" s="237" t="s">
        <v>415</v>
      </c>
      <c r="C160" s="234" t="s">
        <v>51</v>
      </c>
      <c r="D160" s="173">
        <f t="shared" si="50"/>
        <v>0.3</v>
      </c>
      <c r="E160" s="173">
        <v>0.3</v>
      </c>
      <c r="F160" s="173">
        <v>0.2</v>
      </c>
      <c r="G160" s="224"/>
      <c r="H160" s="174">
        <f t="shared" si="49"/>
        <v>0</v>
      </c>
      <c r="I160" s="225"/>
      <c r="J160" s="174"/>
      <c r="K160" s="174"/>
      <c r="L160" s="175">
        <f t="shared" si="51"/>
        <v>0.3</v>
      </c>
      <c r="M160" s="175">
        <f t="shared" si="52"/>
        <v>0.3</v>
      </c>
      <c r="N160" s="175">
        <f t="shared" si="52"/>
        <v>0.2</v>
      </c>
      <c r="O160" s="175">
        <f t="shared" si="52"/>
        <v>0</v>
      </c>
      <c r="Q160" s="229"/>
      <c r="R160" s="230"/>
    </row>
    <row r="161" spans="1:18" x14ac:dyDescent="0.25">
      <c r="A161" s="6" t="s">
        <v>118</v>
      </c>
      <c r="B161" s="7" t="s">
        <v>48</v>
      </c>
      <c r="C161" s="437"/>
      <c r="D161" s="173">
        <f t="shared" si="50"/>
        <v>0.5</v>
      </c>
      <c r="E161" s="173">
        <f>E163+E164</f>
        <v>0.5</v>
      </c>
      <c r="F161" s="173">
        <f>F163+F164</f>
        <v>0.4</v>
      </c>
      <c r="G161" s="173">
        <f>G163+G164</f>
        <v>0</v>
      </c>
      <c r="H161" s="174">
        <f t="shared" si="49"/>
        <v>1.4</v>
      </c>
      <c r="I161" s="174">
        <f>I163+I164</f>
        <v>1.4</v>
      </c>
      <c r="J161" s="174">
        <f>J163+J164</f>
        <v>1.1000000000000001</v>
      </c>
      <c r="K161" s="174">
        <f>K163+K164</f>
        <v>0</v>
      </c>
      <c r="L161" s="175">
        <f t="shared" si="51"/>
        <v>1.9</v>
      </c>
      <c r="M161" s="175">
        <f t="shared" si="52"/>
        <v>1.9</v>
      </c>
      <c r="N161" s="175">
        <f t="shared" si="52"/>
        <v>1.5</v>
      </c>
      <c r="O161" s="175">
        <f t="shared" si="52"/>
        <v>0</v>
      </c>
      <c r="Q161" s="215"/>
      <c r="R161" s="99">
        <f>L323-R159</f>
        <v>0</v>
      </c>
    </row>
    <row r="162" spans="1:18" x14ac:dyDescent="0.25">
      <c r="A162" s="20"/>
      <c r="B162" s="164" t="s">
        <v>196</v>
      </c>
      <c r="C162" s="371"/>
      <c r="D162" s="181"/>
      <c r="E162" s="181"/>
      <c r="F162" s="181"/>
      <c r="G162" s="181"/>
      <c r="H162" s="182"/>
      <c r="I162" s="182"/>
      <c r="J162" s="182"/>
      <c r="K162" s="182"/>
      <c r="L162" s="183"/>
      <c r="M162" s="183"/>
      <c r="N162" s="183"/>
      <c r="O162" s="183"/>
      <c r="Q162" s="215"/>
      <c r="R162" s="99"/>
    </row>
    <row r="163" spans="1:18" s="38" customFormat="1" x14ac:dyDescent="0.25">
      <c r="A163" s="20"/>
      <c r="B163" s="238" t="s">
        <v>416</v>
      </c>
      <c r="C163" s="234" t="s">
        <v>51</v>
      </c>
      <c r="D163" s="448">
        <f>E163+G163</f>
        <v>0</v>
      </c>
      <c r="E163" s="173"/>
      <c r="F163" s="173"/>
      <c r="G163" s="224"/>
      <c r="H163" s="174">
        <f t="shared" si="49"/>
        <v>1.4</v>
      </c>
      <c r="I163" s="225">
        <v>1.4</v>
      </c>
      <c r="J163" s="174">
        <v>1.1000000000000001</v>
      </c>
      <c r="K163" s="174"/>
      <c r="L163" s="175">
        <f t="shared" si="51"/>
        <v>1.4</v>
      </c>
      <c r="M163" s="175">
        <f t="shared" si="52"/>
        <v>1.4</v>
      </c>
      <c r="N163" s="175">
        <f t="shared" si="52"/>
        <v>1.1000000000000001</v>
      </c>
      <c r="O163" s="175">
        <f t="shared" si="52"/>
        <v>0</v>
      </c>
      <c r="Q163" s="229"/>
      <c r="R163" s="230"/>
    </row>
    <row r="164" spans="1:18" s="38" customFormat="1" ht="25.5" x14ac:dyDescent="0.25">
      <c r="A164" s="155"/>
      <c r="B164" s="237" t="s">
        <v>415</v>
      </c>
      <c r="C164" s="234" t="s">
        <v>51</v>
      </c>
      <c r="D164" s="173">
        <f t="shared" si="50"/>
        <v>0.5</v>
      </c>
      <c r="E164" s="173">
        <v>0.5</v>
      </c>
      <c r="F164" s="173">
        <v>0.4</v>
      </c>
      <c r="G164" s="224"/>
      <c r="H164" s="174">
        <f t="shared" si="49"/>
        <v>0</v>
      </c>
      <c r="I164" s="225"/>
      <c r="J164" s="174"/>
      <c r="K164" s="174"/>
      <c r="L164" s="175">
        <f t="shared" si="51"/>
        <v>0.5</v>
      </c>
      <c r="M164" s="175">
        <f t="shared" si="52"/>
        <v>0.5</v>
      </c>
      <c r="N164" s="175">
        <f t="shared" si="52"/>
        <v>0.4</v>
      </c>
      <c r="O164" s="175">
        <f t="shared" si="52"/>
        <v>0</v>
      </c>
      <c r="Q164" s="229"/>
      <c r="R164" s="230"/>
    </row>
    <row r="165" spans="1:18" x14ac:dyDescent="0.25">
      <c r="A165" s="20" t="s">
        <v>119</v>
      </c>
      <c r="B165" s="36" t="s">
        <v>66</v>
      </c>
      <c r="C165" s="531" t="s">
        <v>51</v>
      </c>
      <c r="D165" s="448">
        <f>E165+G165</f>
        <v>0</v>
      </c>
      <c r="E165" s="173"/>
      <c r="F165" s="173"/>
      <c r="G165" s="224"/>
      <c r="H165" s="174">
        <f t="shared" si="49"/>
        <v>0.4</v>
      </c>
      <c r="I165" s="225">
        <v>0.4</v>
      </c>
      <c r="J165" s="174">
        <v>0.3</v>
      </c>
      <c r="K165" s="174"/>
      <c r="L165" s="175">
        <f t="shared" si="51"/>
        <v>0.4</v>
      </c>
      <c r="M165" s="175">
        <f t="shared" si="52"/>
        <v>0.4</v>
      </c>
      <c r="N165" s="175">
        <f t="shared" si="52"/>
        <v>0.3</v>
      </c>
      <c r="O165" s="175">
        <f t="shared" si="52"/>
        <v>0</v>
      </c>
      <c r="Q165" s="215"/>
      <c r="R165" s="99">
        <f>L325-R163</f>
        <v>0</v>
      </c>
    </row>
    <row r="166" spans="1:18" s="38" customFormat="1" x14ac:dyDescent="0.25">
      <c r="A166" s="155"/>
      <c r="B166" s="226" t="s">
        <v>416</v>
      </c>
      <c r="C166" s="529"/>
      <c r="D166" s="181" t="s">
        <v>174</v>
      </c>
      <c r="E166" s="181"/>
      <c r="F166" s="181"/>
      <c r="G166" s="306"/>
      <c r="H166" s="182">
        <f t="shared" si="49"/>
        <v>0</v>
      </c>
      <c r="I166" s="307"/>
      <c r="J166" s="182"/>
      <c r="K166" s="182"/>
      <c r="L166" s="183"/>
      <c r="M166" s="183"/>
      <c r="N166" s="183"/>
      <c r="O166" s="183"/>
      <c r="Q166" s="229"/>
      <c r="R166" s="230"/>
    </row>
    <row r="167" spans="1:18" x14ac:dyDescent="0.25">
      <c r="A167" s="159" t="s">
        <v>120</v>
      </c>
      <c r="B167" s="36" t="s">
        <v>168</v>
      </c>
      <c r="C167" s="370"/>
      <c r="D167" s="173">
        <f t="shared" ref="D167" si="53">E167+G167</f>
        <v>135.4</v>
      </c>
      <c r="E167" s="173">
        <f>E169+E170</f>
        <v>135.4</v>
      </c>
      <c r="F167" s="173">
        <f>F169+F170</f>
        <v>91.9</v>
      </c>
      <c r="G167" s="173">
        <f>G169+G170</f>
        <v>0</v>
      </c>
      <c r="H167" s="174">
        <f t="shared" si="49"/>
        <v>9.6</v>
      </c>
      <c r="I167" s="174">
        <f>I169+I170</f>
        <v>9.6</v>
      </c>
      <c r="J167" s="174">
        <f>J169+J170</f>
        <v>7.3</v>
      </c>
      <c r="K167" s="174">
        <f>K169+K170</f>
        <v>0</v>
      </c>
      <c r="L167" s="175">
        <f t="shared" ref="L167" si="54">M167+O167</f>
        <v>145</v>
      </c>
      <c r="M167" s="175">
        <f t="shared" ref="M167" si="55">E167+I167</f>
        <v>145</v>
      </c>
      <c r="N167" s="175">
        <f t="shared" ref="N167" si="56">F167+J167</f>
        <v>99.2</v>
      </c>
      <c r="O167" s="175">
        <f t="shared" ref="O167" si="57">G167+K167</f>
        <v>0</v>
      </c>
      <c r="Q167" s="215"/>
      <c r="R167" s="99"/>
    </row>
    <row r="168" spans="1:18" x14ac:dyDescent="0.25">
      <c r="A168" s="163"/>
      <c r="B168" s="164" t="s">
        <v>196</v>
      </c>
      <c r="C168" s="435"/>
      <c r="D168" s="181"/>
      <c r="E168" s="181"/>
      <c r="F168" s="181"/>
      <c r="G168" s="181"/>
      <c r="H168" s="182"/>
      <c r="I168" s="182"/>
      <c r="J168" s="182"/>
      <c r="K168" s="182"/>
      <c r="L168" s="183"/>
      <c r="M168" s="183"/>
      <c r="N168" s="183"/>
      <c r="O168" s="183"/>
      <c r="Q168" s="215"/>
      <c r="R168" s="99"/>
    </row>
    <row r="169" spans="1:18" x14ac:dyDescent="0.25">
      <c r="A169" s="163"/>
      <c r="B169" s="304" t="s">
        <v>416</v>
      </c>
      <c r="C169" s="216" t="s">
        <v>51</v>
      </c>
      <c r="D169" s="448">
        <f>E169+G169</f>
        <v>0</v>
      </c>
      <c r="E169" s="68"/>
      <c r="F169" s="68"/>
      <c r="G169" s="68"/>
      <c r="H169" s="69">
        <f t="shared" si="49"/>
        <v>6</v>
      </c>
      <c r="I169" s="69">
        <v>6</v>
      </c>
      <c r="J169" s="69">
        <v>4.5999999999999996</v>
      </c>
      <c r="K169" s="69"/>
      <c r="L169" s="70">
        <f>M169+O169</f>
        <v>6</v>
      </c>
      <c r="M169" s="70">
        <f t="shared" ref="M169:O169" si="58">E169+I169</f>
        <v>6</v>
      </c>
      <c r="N169" s="70">
        <f t="shared" si="58"/>
        <v>4.5999999999999996</v>
      </c>
      <c r="O169" s="70">
        <f t="shared" si="58"/>
        <v>0</v>
      </c>
      <c r="Q169" s="215"/>
      <c r="R169" s="99"/>
    </row>
    <row r="170" spans="1:18" s="38" customFormat="1" ht="51.75" x14ac:dyDescent="0.25">
      <c r="A170" s="171"/>
      <c r="B170" s="432" t="s">
        <v>375</v>
      </c>
      <c r="C170" s="437" t="s">
        <v>51</v>
      </c>
      <c r="D170" s="173">
        <f>E170+G170</f>
        <v>135.4</v>
      </c>
      <c r="E170" s="173">
        <v>135.4</v>
      </c>
      <c r="F170" s="173">
        <v>91.9</v>
      </c>
      <c r="G170" s="173">
        <f>G173+G174</f>
        <v>0</v>
      </c>
      <c r="H170" s="174">
        <f t="shared" ref="H170" si="59">I170+K170</f>
        <v>3.6</v>
      </c>
      <c r="I170" s="174">
        <v>3.6</v>
      </c>
      <c r="J170" s="174">
        <v>2.7</v>
      </c>
      <c r="K170" s="174">
        <f>K173+K174</f>
        <v>0</v>
      </c>
      <c r="L170" s="175">
        <f>M170+O170</f>
        <v>139</v>
      </c>
      <c r="M170" s="175">
        <f t="shared" ref="M170" si="60">E170+I170</f>
        <v>139</v>
      </c>
      <c r="N170" s="175">
        <f t="shared" ref="N170" si="61">F170+J170</f>
        <v>94.600000000000009</v>
      </c>
      <c r="O170" s="175">
        <f t="shared" ref="O170" si="62">G170+K170</f>
        <v>0</v>
      </c>
      <c r="Q170" s="229"/>
      <c r="R170" s="230"/>
    </row>
    <row r="171" spans="1:18" s="38" customFormat="1" x14ac:dyDescent="0.25">
      <c r="A171" s="159" t="s">
        <v>121</v>
      </c>
      <c r="B171" s="30" t="s">
        <v>169</v>
      </c>
      <c r="C171" s="437"/>
      <c r="D171" s="173">
        <f>E171+G171</f>
        <v>195.6</v>
      </c>
      <c r="E171" s="173">
        <f>E173+E174</f>
        <v>195.6</v>
      </c>
      <c r="F171" s="173">
        <f t="shared" ref="F171:G171" si="63">F173+F174</f>
        <v>117.89999999999999</v>
      </c>
      <c r="G171" s="173">
        <f t="shared" si="63"/>
        <v>0</v>
      </c>
      <c r="H171" s="174">
        <f t="shared" si="49"/>
        <v>6.2</v>
      </c>
      <c r="I171" s="174">
        <f>I173+I174</f>
        <v>6.2</v>
      </c>
      <c r="J171" s="174">
        <f t="shared" ref="J171:K171" si="64">J173+J174</f>
        <v>4.7</v>
      </c>
      <c r="K171" s="174">
        <f t="shared" si="64"/>
        <v>0</v>
      </c>
      <c r="L171" s="175">
        <f>M171+O171</f>
        <v>201.79999999999998</v>
      </c>
      <c r="M171" s="175">
        <f>M173+M174</f>
        <v>201.79999999999998</v>
      </c>
      <c r="N171" s="175">
        <f t="shared" ref="N171:O171" si="65">N173+N174</f>
        <v>122.6</v>
      </c>
      <c r="O171" s="175">
        <f t="shared" si="65"/>
        <v>0</v>
      </c>
      <c r="Q171" s="2"/>
      <c r="R171" s="2"/>
    </row>
    <row r="172" spans="1:18" s="38" customFormat="1" x14ac:dyDescent="0.25">
      <c r="A172" s="163"/>
      <c r="B172" s="164" t="s">
        <v>196</v>
      </c>
      <c r="C172" s="435"/>
      <c r="D172" s="181"/>
      <c r="E172" s="181"/>
      <c r="F172" s="181"/>
      <c r="G172" s="181"/>
      <c r="H172" s="182"/>
      <c r="I172" s="182"/>
      <c r="J172" s="182"/>
      <c r="K172" s="182"/>
      <c r="L172" s="183"/>
      <c r="M172" s="183"/>
      <c r="N172" s="183"/>
      <c r="O172" s="183"/>
      <c r="Q172" s="2"/>
      <c r="R172" s="2"/>
    </row>
    <row r="173" spans="1:18" s="38" customFormat="1" ht="26.25" x14ac:dyDescent="0.25">
      <c r="A173" s="163"/>
      <c r="B173" s="430" t="s">
        <v>374</v>
      </c>
      <c r="C173" s="429" t="s">
        <v>51</v>
      </c>
      <c r="D173" s="68">
        <f>E173+G173</f>
        <v>6.1</v>
      </c>
      <c r="E173" s="68">
        <v>6.1</v>
      </c>
      <c r="F173" s="68">
        <v>4.5999999999999996</v>
      </c>
      <c r="G173" s="68"/>
      <c r="H173" s="174">
        <f t="shared" si="49"/>
        <v>0</v>
      </c>
      <c r="I173" s="69"/>
      <c r="J173" s="69"/>
      <c r="K173" s="69"/>
      <c r="L173" s="70">
        <f t="shared" ref="L173" si="66">M173+O173</f>
        <v>6.1</v>
      </c>
      <c r="M173" s="70">
        <f t="shared" ref="M173" si="67">E173+I173</f>
        <v>6.1</v>
      </c>
      <c r="N173" s="70">
        <f t="shared" ref="N173" si="68">F173+J173</f>
        <v>4.5999999999999996</v>
      </c>
      <c r="O173" s="70"/>
      <c r="Q173" s="2"/>
      <c r="R173" s="2"/>
    </row>
    <row r="174" spans="1:18" ht="51.75" x14ac:dyDescent="0.25">
      <c r="A174" s="171"/>
      <c r="B174" s="192" t="s">
        <v>375</v>
      </c>
      <c r="C174" s="429" t="s">
        <v>51</v>
      </c>
      <c r="D174" s="181">
        <f>E174+G174</f>
        <v>189.5</v>
      </c>
      <c r="E174" s="181">
        <v>189.5</v>
      </c>
      <c r="F174" s="181">
        <v>113.3</v>
      </c>
      <c r="G174" s="181">
        <f>G176</f>
        <v>0</v>
      </c>
      <c r="H174" s="69">
        <f t="shared" ref="H174" si="69">I174+K174</f>
        <v>6.2</v>
      </c>
      <c r="I174" s="182">
        <v>6.2</v>
      </c>
      <c r="J174" s="182">
        <v>4.7</v>
      </c>
      <c r="K174" s="182"/>
      <c r="L174" s="183">
        <f>M174+O174</f>
        <v>195.7</v>
      </c>
      <c r="M174" s="183">
        <f t="shared" ref="M174" si="70">E174+I174</f>
        <v>195.7</v>
      </c>
      <c r="N174" s="183">
        <f t="shared" ref="N174" si="71">F174+J174</f>
        <v>118</v>
      </c>
      <c r="O174" s="183">
        <f t="shared" ref="O174" si="72">G174+K174</f>
        <v>0</v>
      </c>
      <c r="R174" s="239"/>
    </row>
    <row r="175" spans="1:18" x14ac:dyDescent="0.25">
      <c r="A175" s="221" t="s">
        <v>163</v>
      </c>
      <c r="B175" s="88" t="s">
        <v>178</v>
      </c>
      <c r="C175" s="245"/>
      <c r="D175" s="24">
        <f>D84+D88+D91+D93+D97+D100+D102+D105+D107+D110+D113+D116+D118+D121+D123+D125+D127+D131+D133+D137+D139+D141+D143+D145+D147+D149+D151+D153+D155+D157+D161+D165+D167+D171+D129+D135</f>
        <v>1263.8999999999999</v>
      </c>
      <c r="E175" s="24">
        <f t="shared" ref="E175:O175" si="73">E84+E88+E91+E93+E97+E100+E102+E105+E107+E110+E113+E116+E118+E121+E123+E125+E127+E131+E133+E137+E139+E141+E143+E145+E147+E149+E151+E153+E155+E157+E161+E165+E167+E171+E129+E135</f>
        <v>334.9</v>
      </c>
      <c r="F175" s="24">
        <f t="shared" si="73"/>
        <v>212.8</v>
      </c>
      <c r="G175" s="24">
        <f t="shared" si="73"/>
        <v>929</v>
      </c>
      <c r="H175" s="25">
        <f t="shared" si="73"/>
        <v>125.70000000000002</v>
      </c>
      <c r="I175" s="25">
        <f t="shared" si="73"/>
        <v>125.70000000000002</v>
      </c>
      <c r="J175" s="25">
        <f t="shared" si="73"/>
        <v>95.899999999999991</v>
      </c>
      <c r="K175" s="25">
        <f t="shared" si="73"/>
        <v>0</v>
      </c>
      <c r="L175" s="22">
        <f t="shared" si="73"/>
        <v>1389.6000000000001</v>
      </c>
      <c r="M175" s="22">
        <f t="shared" si="73"/>
        <v>460.59999999999997</v>
      </c>
      <c r="N175" s="22">
        <f t="shared" si="73"/>
        <v>308.7</v>
      </c>
      <c r="O175" s="22">
        <f t="shared" si="73"/>
        <v>929</v>
      </c>
    </row>
    <row r="176" spans="1:18" hidden="1" x14ac:dyDescent="0.25">
      <c r="A176" s="6" t="s">
        <v>119</v>
      </c>
      <c r="B176" s="554" t="s">
        <v>182</v>
      </c>
      <c r="C176" s="554"/>
      <c r="D176" s="554"/>
      <c r="E176" s="554"/>
      <c r="F176" s="554"/>
      <c r="G176" s="554"/>
      <c r="H176" s="554"/>
      <c r="I176" s="554"/>
      <c r="J176" s="554"/>
      <c r="K176" s="554"/>
      <c r="L176" s="554"/>
      <c r="M176" s="554"/>
      <c r="N176" s="554"/>
      <c r="O176" s="554"/>
      <c r="Q176" s="215"/>
      <c r="R176" s="99"/>
    </row>
    <row r="177" spans="1:18" hidden="1" x14ac:dyDescent="0.25">
      <c r="A177" s="6" t="s">
        <v>120</v>
      </c>
      <c r="B177" s="30" t="s">
        <v>20</v>
      </c>
      <c r="C177" s="531" t="s">
        <v>25</v>
      </c>
      <c r="D177" s="173">
        <f>E177+G177</f>
        <v>0</v>
      </c>
      <c r="E177" s="173"/>
      <c r="F177" s="173"/>
      <c r="G177" s="173"/>
      <c r="H177" s="174">
        <f>I177+K177</f>
        <v>0</v>
      </c>
      <c r="I177" s="174"/>
      <c r="J177" s="174"/>
      <c r="K177" s="174"/>
      <c r="L177" s="175">
        <f>M177+O177</f>
        <v>0</v>
      </c>
      <c r="M177" s="175">
        <f>E177+I177</f>
        <v>0</v>
      </c>
      <c r="N177" s="175">
        <f>F177+J177</f>
        <v>0</v>
      </c>
      <c r="O177" s="175">
        <f>G177+K177</f>
        <v>0</v>
      </c>
      <c r="Q177" s="215"/>
      <c r="R177" s="99"/>
    </row>
    <row r="178" spans="1:18" hidden="1" x14ac:dyDescent="0.25">
      <c r="A178" s="155"/>
      <c r="B178" s="226" t="s">
        <v>416</v>
      </c>
      <c r="C178" s="530"/>
      <c r="D178" s="176"/>
      <c r="E178" s="176"/>
      <c r="F178" s="176"/>
      <c r="G178" s="176"/>
      <c r="H178" s="177"/>
      <c r="I178" s="177"/>
      <c r="J178" s="177"/>
      <c r="K178" s="177"/>
      <c r="L178" s="178"/>
      <c r="M178" s="178"/>
      <c r="N178" s="178"/>
      <c r="O178" s="178"/>
      <c r="Q178" s="215"/>
      <c r="R178" s="99"/>
    </row>
    <row r="179" spans="1:18" hidden="1" x14ac:dyDescent="0.25">
      <c r="A179" s="221" t="s">
        <v>121</v>
      </c>
      <c r="B179" s="22" t="s">
        <v>177</v>
      </c>
      <c r="C179" s="218"/>
      <c r="D179" s="87">
        <f>D177</f>
        <v>0</v>
      </c>
      <c r="E179" s="87">
        <f t="shared" ref="E179:O179" si="74">E177</f>
        <v>0</v>
      </c>
      <c r="F179" s="87">
        <f t="shared" si="74"/>
        <v>0</v>
      </c>
      <c r="G179" s="87">
        <f t="shared" si="74"/>
        <v>0</v>
      </c>
      <c r="H179" s="240">
        <f t="shared" si="74"/>
        <v>0</v>
      </c>
      <c r="I179" s="240">
        <f t="shared" si="74"/>
        <v>0</v>
      </c>
      <c r="J179" s="240">
        <f t="shared" si="74"/>
        <v>0</v>
      </c>
      <c r="K179" s="240">
        <f t="shared" si="74"/>
        <v>0</v>
      </c>
      <c r="L179" s="88">
        <f t="shared" si="74"/>
        <v>0</v>
      </c>
      <c r="M179" s="88">
        <f t="shared" si="74"/>
        <v>0</v>
      </c>
      <c r="N179" s="88">
        <f t="shared" si="74"/>
        <v>0</v>
      </c>
      <c r="O179" s="88">
        <f t="shared" si="74"/>
        <v>0</v>
      </c>
      <c r="Q179" s="215"/>
      <c r="R179" s="239"/>
    </row>
    <row r="180" spans="1:18" x14ac:dyDescent="0.25">
      <c r="A180" s="6" t="s">
        <v>122</v>
      </c>
      <c r="B180" s="554" t="s">
        <v>67</v>
      </c>
      <c r="C180" s="554"/>
      <c r="D180" s="554"/>
      <c r="E180" s="554"/>
      <c r="F180" s="554"/>
      <c r="G180" s="554"/>
      <c r="H180" s="554"/>
      <c r="I180" s="554"/>
      <c r="J180" s="554"/>
      <c r="K180" s="554"/>
      <c r="L180" s="554"/>
      <c r="M180" s="554"/>
      <c r="N180" s="554"/>
      <c r="O180" s="554"/>
    </row>
    <row r="181" spans="1:18" x14ac:dyDescent="0.25">
      <c r="A181" s="6" t="s">
        <v>123</v>
      </c>
      <c r="B181" s="36" t="s">
        <v>20</v>
      </c>
      <c r="C181" s="376" t="s">
        <v>30</v>
      </c>
      <c r="D181" s="173">
        <f t="shared" ref="D181" si="75">E181+G181</f>
        <v>445</v>
      </c>
      <c r="E181" s="246">
        <f>E183+E184</f>
        <v>0</v>
      </c>
      <c r="F181" s="173">
        <f>F183+F184</f>
        <v>0</v>
      </c>
      <c r="G181" s="246">
        <v>445</v>
      </c>
      <c r="H181" s="174">
        <f t="shared" ref="H181" si="76">I181+K181</f>
        <v>0</v>
      </c>
      <c r="I181" s="247">
        <f>I183+I184</f>
        <v>0</v>
      </c>
      <c r="J181" s="174">
        <f>J183+J184</f>
        <v>0</v>
      </c>
      <c r="K181" s="247">
        <f>K183+K184</f>
        <v>0</v>
      </c>
      <c r="L181" s="175">
        <f t="shared" ref="L181" si="77">M181+O181</f>
        <v>445</v>
      </c>
      <c r="M181" s="248">
        <f t="shared" ref="M181" si="78">E181+I181</f>
        <v>0</v>
      </c>
      <c r="N181" s="175">
        <f t="shared" ref="N181" si="79">F181+J181</f>
        <v>0</v>
      </c>
      <c r="O181" s="232">
        <f t="shared" ref="O181" si="80">G181+K181</f>
        <v>445</v>
      </c>
    </row>
    <row r="182" spans="1:18" hidden="1" x14ac:dyDescent="0.25">
      <c r="A182" s="20"/>
      <c r="B182" s="164" t="s">
        <v>196</v>
      </c>
      <c r="C182" s="377"/>
      <c r="D182" s="181"/>
      <c r="E182" s="308"/>
      <c r="F182" s="181"/>
      <c r="G182" s="308"/>
      <c r="H182" s="182"/>
      <c r="I182" s="309"/>
      <c r="J182" s="182"/>
      <c r="K182" s="309"/>
      <c r="L182" s="183"/>
      <c r="M182" s="310"/>
      <c r="N182" s="183"/>
      <c r="O182" s="312"/>
    </row>
    <row r="183" spans="1:18" hidden="1" x14ac:dyDescent="0.25">
      <c r="A183" s="20"/>
      <c r="B183" s="304" t="s">
        <v>416</v>
      </c>
      <c r="C183" s="377" t="s">
        <v>30</v>
      </c>
      <c r="D183" s="181">
        <f t="shared" ref="D183:D237" si="81">E183+G183</f>
        <v>0</v>
      </c>
      <c r="E183" s="308"/>
      <c r="F183" s="181"/>
      <c r="G183" s="308"/>
      <c r="H183" s="182">
        <f t="shared" ref="H183:H238" si="82">I183+K183</f>
        <v>0</v>
      </c>
      <c r="I183" s="309"/>
      <c r="J183" s="182"/>
      <c r="K183" s="309"/>
      <c r="L183" s="183">
        <f t="shared" ref="L183:L237" si="83">M183+O183</f>
        <v>0</v>
      </c>
      <c r="M183" s="310">
        <f t="shared" ref="M183:M237" si="84">E183+I183</f>
        <v>0</v>
      </c>
      <c r="N183" s="183">
        <f t="shared" ref="N183:N237" si="85">F183+J183</f>
        <v>0</v>
      </c>
      <c r="O183" s="312">
        <f t="shared" ref="O183:O237" si="86">G183+K183</f>
        <v>0</v>
      </c>
    </row>
    <row r="184" spans="1:18" ht="26.25" x14ac:dyDescent="0.25">
      <c r="A184" s="155"/>
      <c r="B184" s="305" t="s">
        <v>338</v>
      </c>
      <c r="C184" s="377"/>
      <c r="D184" s="181">
        <f t="shared" ref="D184" si="87">E184+G184</f>
        <v>0</v>
      </c>
      <c r="E184" s="308">
        <f>E186+E187</f>
        <v>0</v>
      </c>
      <c r="F184" s="181">
        <f>F186+F187</f>
        <v>0</v>
      </c>
      <c r="G184" s="308"/>
      <c r="H184" s="182">
        <f t="shared" ref="H184" si="88">I184+K184</f>
        <v>0</v>
      </c>
      <c r="I184" s="309">
        <f t="shared" ref="I184:K185" si="89">I186+I187</f>
        <v>0</v>
      </c>
      <c r="J184" s="182">
        <f t="shared" si="89"/>
        <v>0</v>
      </c>
      <c r="K184" s="309">
        <f t="shared" si="89"/>
        <v>0</v>
      </c>
      <c r="L184" s="183">
        <f t="shared" ref="L184" si="90">M184+O184</f>
        <v>0</v>
      </c>
      <c r="M184" s="310">
        <f t="shared" ref="M184" si="91">E184+I184</f>
        <v>0</v>
      </c>
      <c r="N184" s="183">
        <f t="shared" ref="N184" si="92">F184+J184</f>
        <v>0</v>
      </c>
      <c r="O184" s="312">
        <f t="shared" ref="O184" si="93">G184+K184</f>
        <v>0</v>
      </c>
    </row>
    <row r="185" spans="1:18" x14ac:dyDescent="0.25">
      <c r="A185" s="6" t="s">
        <v>124</v>
      </c>
      <c r="B185" s="36" t="s">
        <v>7</v>
      </c>
      <c r="C185" s="376" t="s">
        <v>30</v>
      </c>
      <c r="D185" s="173">
        <f t="shared" si="81"/>
        <v>1.4</v>
      </c>
      <c r="E185" s="246">
        <v>1.4</v>
      </c>
      <c r="F185" s="173">
        <v>1.1000000000000001</v>
      </c>
      <c r="G185" s="246">
        <f>G187+G188</f>
        <v>0</v>
      </c>
      <c r="H185" s="174">
        <f t="shared" si="82"/>
        <v>0</v>
      </c>
      <c r="I185" s="247">
        <f t="shared" si="89"/>
        <v>0</v>
      </c>
      <c r="J185" s="174">
        <f t="shared" si="89"/>
        <v>0</v>
      </c>
      <c r="K185" s="247">
        <f t="shared" si="89"/>
        <v>0</v>
      </c>
      <c r="L185" s="175">
        <f t="shared" si="83"/>
        <v>1.4</v>
      </c>
      <c r="M185" s="248">
        <f t="shared" si="84"/>
        <v>1.4</v>
      </c>
      <c r="N185" s="175">
        <f t="shared" si="85"/>
        <v>1.1000000000000001</v>
      </c>
      <c r="O185" s="232">
        <f t="shared" si="86"/>
        <v>0</v>
      </c>
      <c r="Q185" s="215"/>
      <c r="R185" s="99">
        <f>L341-R184</f>
        <v>0</v>
      </c>
    </row>
    <row r="186" spans="1:18" hidden="1" x14ac:dyDescent="0.25">
      <c r="A186" s="20"/>
      <c r="B186" s="164" t="s">
        <v>196</v>
      </c>
      <c r="C186" s="444"/>
      <c r="D186" s="181"/>
      <c r="E186" s="308"/>
      <c r="F186" s="181"/>
      <c r="G186" s="308"/>
      <c r="H186" s="182"/>
      <c r="I186" s="309"/>
      <c r="J186" s="182"/>
      <c r="K186" s="309"/>
      <c r="L186" s="183"/>
      <c r="M186" s="310"/>
      <c r="N186" s="183"/>
      <c r="O186" s="312"/>
      <c r="Q186" s="215"/>
      <c r="R186" s="99"/>
    </row>
    <row r="187" spans="1:18" hidden="1" x14ac:dyDescent="0.25">
      <c r="A187" s="20"/>
      <c r="B187" s="236" t="s">
        <v>416</v>
      </c>
      <c r="C187" s="377" t="s">
        <v>30</v>
      </c>
      <c r="D187" s="181">
        <f t="shared" si="81"/>
        <v>0</v>
      </c>
      <c r="E187" s="308"/>
      <c r="F187" s="181"/>
      <c r="G187" s="308"/>
      <c r="H187" s="182">
        <f t="shared" si="82"/>
        <v>0</v>
      </c>
      <c r="I187" s="309"/>
      <c r="J187" s="182"/>
      <c r="K187" s="309"/>
      <c r="L187" s="183">
        <f t="shared" si="83"/>
        <v>0</v>
      </c>
      <c r="M187" s="310">
        <f t="shared" si="84"/>
        <v>0</v>
      </c>
      <c r="N187" s="183">
        <f t="shared" si="85"/>
        <v>0</v>
      </c>
      <c r="O187" s="312">
        <f t="shared" si="86"/>
        <v>0</v>
      </c>
      <c r="Q187" s="215"/>
      <c r="R187" s="99"/>
    </row>
    <row r="188" spans="1:18" s="38" customFormat="1" ht="25.5" x14ac:dyDescent="0.25">
      <c r="A188" s="155"/>
      <c r="B188" s="455" t="s">
        <v>415</v>
      </c>
      <c r="C188" s="454"/>
      <c r="D188" s="176">
        <f t="shared" si="81"/>
        <v>0</v>
      </c>
      <c r="E188" s="450"/>
      <c r="F188" s="176"/>
      <c r="G188" s="450"/>
      <c r="H188" s="177">
        <f t="shared" si="82"/>
        <v>0</v>
      </c>
      <c r="I188" s="373"/>
      <c r="J188" s="177"/>
      <c r="K188" s="373"/>
      <c r="L188" s="178">
        <f t="shared" si="83"/>
        <v>0</v>
      </c>
      <c r="M188" s="374">
        <f t="shared" si="84"/>
        <v>0</v>
      </c>
      <c r="N188" s="178">
        <f t="shared" si="85"/>
        <v>0</v>
      </c>
      <c r="O188" s="233">
        <f t="shared" si="86"/>
        <v>0</v>
      </c>
      <c r="Q188" s="229"/>
      <c r="R188" s="230"/>
    </row>
    <row r="189" spans="1:18" ht="17.25" customHeight="1" x14ac:dyDescent="0.25">
      <c r="A189" s="6" t="s">
        <v>125</v>
      </c>
      <c r="B189" s="30" t="s">
        <v>10</v>
      </c>
      <c r="C189" s="439"/>
      <c r="D189" s="181">
        <f t="shared" si="81"/>
        <v>1</v>
      </c>
      <c r="E189" s="181">
        <f>E191+E192</f>
        <v>1</v>
      </c>
      <c r="F189" s="181">
        <f>F191+F192</f>
        <v>0.8</v>
      </c>
      <c r="G189" s="181">
        <f>G191+G192</f>
        <v>0</v>
      </c>
      <c r="H189" s="182">
        <f t="shared" si="82"/>
        <v>0.1</v>
      </c>
      <c r="I189" s="182">
        <f>I191+I192</f>
        <v>0.1</v>
      </c>
      <c r="J189" s="182">
        <f>J191+J192</f>
        <v>0.1</v>
      </c>
      <c r="K189" s="182">
        <f>K191+K192</f>
        <v>0</v>
      </c>
      <c r="L189" s="183">
        <f t="shared" si="83"/>
        <v>1.1000000000000001</v>
      </c>
      <c r="M189" s="183">
        <f t="shared" si="84"/>
        <v>1.1000000000000001</v>
      </c>
      <c r="N189" s="183">
        <f t="shared" si="85"/>
        <v>0.9</v>
      </c>
      <c r="O189" s="183">
        <f t="shared" si="86"/>
        <v>0</v>
      </c>
      <c r="Q189" s="215"/>
      <c r="R189" s="99">
        <f>L344-R188</f>
        <v>0</v>
      </c>
    </row>
    <row r="190" spans="1:18" ht="17.25" customHeight="1" x14ac:dyDescent="0.25">
      <c r="A190" s="20"/>
      <c r="B190" s="164" t="s">
        <v>196</v>
      </c>
      <c r="C190" s="436"/>
      <c r="D190" s="181"/>
      <c r="E190" s="181"/>
      <c r="F190" s="181"/>
      <c r="G190" s="181"/>
      <c r="H190" s="182"/>
      <c r="I190" s="182"/>
      <c r="J190" s="182"/>
      <c r="K190" s="182"/>
      <c r="L190" s="183"/>
      <c r="M190" s="183"/>
      <c r="N190" s="183"/>
      <c r="O190" s="183"/>
      <c r="Q190" s="215"/>
      <c r="R190" s="99"/>
    </row>
    <row r="191" spans="1:18" x14ac:dyDescent="0.25">
      <c r="A191" s="20"/>
      <c r="B191" s="238" t="s">
        <v>416</v>
      </c>
      <c r="C191" s="241" t="s">
        <v>30</v>
      </c>
      <c r="D191" s="448">
        <f>E191+G191</f>
        <v>0</v>
      </c>
      <c r="E191" s="243"/>
      <c r="F191" s="173"/>
      <c r="G191" s="224"/>
      <c r="H191" s="174">
        <f t="shared" si="82"/>
        <v>0.1</v>
      </c>
      <c r="I191" s="225">
        <v>0.1</v>
      </c>
      <c r="J191" s="174">
        <v>0.1</v>
      </c>
      <c r="K191" s="174"/>
      <c r="L191" s="175">
        <f t="shared" si="83"/>
        <v>0.1</v>
      </c>
      <c r="M191" s="175">
        <f t="shared" si="84"/>
        <v>0.1</v>
      </c>
      <c r="N191" s="175">
        <f t="shared" si="85"/>
        <v>0.1</v>
      </c>
      <c r="O191" s="175">
        <f t="shared" si="86"/>
        <v>0</v>
      </c>
      <c r="Q191" s="215"/>
      <c r="R191" s="99"/>
    </row>
    <row r="192" spans="1:18" s="38" customFormat="1" ht="25.5" x14ac:dyDescent="0.25">
      <c r="A192" s="155"/>
      <c r="B192" s="237" t="s">
        <v>415</v>
      </c>
      <c r="C192" s="242" t="s">
        <v>30</v>
      </c>
      <c r="D192" s="173">
        <f t="shared" si="81"/>
        <v>1</v>
      </c>
      <c r="E192" s="243">
        <v>1</v>
      </c>
      <c r="F192" s="173">
        <v>0.8</v>
      </c>
      <c r="G192" s="224"/>
      <c r="H192" s="174">
        <f t="shared" si="82"/>
        <v>0</v>
      </c>
      <c r="I192" s="225"/>
      <c r="J192" s="174"/>
      <c r="K192" s="174"/>
      <c r="L192" s="175">
        <f t="shared" si="83"/>
        <v>1</v>
      </c>
      <c r="M192" s="175">
        <f t="shared" si="84"/>
        <v>1</v>
      </c>
      <c r="N192" s="175">
        <f t="shared" si="85"/>
        <v>0.8</v>
      </c>
      <c r="O192" s="175">
        <f t="shared" si="86"/>
        <v>0</v>
      </c>
      <c r="Q192" s="229"/>
      <c r="R192" s="230"/>
    </row>
    <row r="193" spans="1:18" x14ac:dyDescent="0.25">
      <c r="A193" s="6" t="s">
        <v>126</v>
      </c>
      <c r="B193" s="30" t="s">
        <v>11</v>
      </c>
      <c r="C193" s="437"/>
      <c r="D193" s="173">
        <f t="shared" si="81"/>
        <v>1.7</v>
      </c>
      <c r="E193" s="173">
        <f>E195+E196</f>
        <v>1.7</v>
      </c>
      <c r="F193" s="173">
        <f>F195+F196</f>
        <v>1.3</v>
      </c>
      <c r="G193" s="173">
        <f>G195+G196</f>
        <v>0</v>
      </c>
      <c r="H193" s="174">
        <f t="shared" si="82"/>
        <v>2.1</v>
      </c>
      <c r="I193" s="174">
        <f>I195+I196</f>
        <v>2.1</v>
      </c>
      <c r="J193" s="174">
        <f>J195+J196</f>
        <v>1.6</v>
      </c>
      <c r="K193" s="174">
        <f>K195+K196</f>
        <v>0</v>
      </c>
      <c r="L193" s="175">
        <f t="shared" si="83"/>
        <v>3.8</v>
      </c>
      <c r="M193" s="175">
        <f t="shared" si="84"/>
        <v>3.8</v>
      </c>
      <c r="N193" s="175">
        <f t="shared" si="85"/>
        <v>2.9000000000000004</v>
      </c>
      <c r="O193" s="175">
        <f t="shared" si="86"/>
        <v>0</v>
      </c>
      <c r="Q193" s="215"/>
      <c r="R193" s="99">
        <f>L347-R192</f>
        <v>0</v>
      </c>
    </row>
    <row r="194" spans="1:18" x14ac:dyDescent="0.25">
      <c r="A194" s="20"/>
      <c r="B194" s="164" t="s">
        <v>196</v>
      </c>
      <c r="C194" s="436"/>
      <c r="D194" s="181"/>
      <c r="E194" s="181"/>
      <c r="F194" s="181"/>
      <c r="G194" s="181"/>
      <c r="H194" s="182"/>
      <c r="I194" s="182"/>
      <c r="J194" s="182"/>
      <c r="K194" s="182"/>
      <c r="L194" s="183"/>
      <c r="M194" s="183"/>
      <c r="N194" s="183"/>
      <c r="O194" s="183"/>
      <c r="Q194" s="215"/>
      <c r="R194" s="99"/>
    </row>
    <row r="195" spans="1:18" x14ac:dyDescent="0.25">
      <c r="A195" s="20"/>
      <c r="B195" s="238" t="s">
        <v>416</v>
      </c>
      <c r="C195" s="241" t="s">
        <v>30</v>
      </c>
      <c r="D195" s="448">
        <f>E195+G195</f>
        <v>0</v>
      </c>
      <c r="E195" s="243"/>
      <c r="F195" s="173"/>
      <c r="G195" s="224"/>
      <c r="H195" s="174">
        <f t="shared" si="82"/>
        <v>2.1</v>
      </c>
      <c r="I195" s="225">
        <v>2.1</v>
      </c>
      <c r="J195" s="174">
        <v>1.6</v>
      </c>
      <c r="K195" s="174"/>
      <c r="L195" s="175">
        <f t="shared" si="83"/>
        <v>2.1</v>
      </c>
      <c r="M195" s="175">
        <f t="shared" si="84"/>
        <v>2.1</v>
      </c>
      <c r="N195" s="175">
        <f t="shared" si="85"/>
        <v>1.6</v>
      </c>
      <c r="O195" s="175">
        <f t="shared" si="86"/>
        <v>0</v>
      </c>
      <c r="Q195" s="215"/>
      <c r="R195" s="99"/>
    </row>
    <row r="196" spans="1:18" s="38" customFormat="1" ht="25.5" x14ac:dyDescent="0.25">
      <c r="A196" s="155"/>
      <c r="B196" s="237" t="s">
        <v>415</v>
      </c>
      <c r="C196" s="456" t="s">
        <v>30</v>
      </c>
      <c r="D196" s="173">
        <f t="shared" si="81"/>
        <v>1.7</v>
      </c>
      <c r="E196" s="243">
        <v>1.7</v>
      </c>
      <c r="F196" s="173">
        <v>1.3</v>
      </c>
      <c r="G196" s="224"/>
      <c r="H196" s="174">
        <f t="shared" si="82"/>
        <v>0</v>
      </c>
      <c r="I196" s="225"/>
      <c r="J196" s="174"/>
      <c r="K196" s="174"/>
      <c r="L196" s="175">
        <f t="shared" si="83"/>
        <v>1.7</v>
      </c>
      <c r="M196" s="175">
        <f t="shared" si="84"/>
        <v>1.7</v>
      </c>
      <c r="N196" s="175">
        <f t="shared" si="85"/>
        <v>1.3</v>
      </c>
      <c r="O196" s="175">
        <f t="shared" si="86"/>
        <v>0</v>
      </c>
      <c r="Q196" s="229"/>
      <c r="R196" s="230"/>
    </row>
    <row r="197" spans="1:18" x14ac:dyDescent="0.25">
      <c r="A197" s="6" t="s">
        <v>127</v>
      </c>
      <c r="B197" s="36" t="s">
        <v>15</v>
      </c>
      <c r="C197" s="376" t="s">
        <v>30</v>
      </c>
      <c r="D197" s="173">
        <f t="shared" si="81"/>
        <v>1.4</v>
      </c>
      <c r="E197" s="246">
        <v>1.4</v>
      </c>
      <c r="F197" s="173">
        <v>1.1000000000000001</v>
      </c>
      <c r="G197" s="246">
        <f>G199+G200</f>
        <v>0</v>
      </c>
      <c r="H197" s="174">
        <f t="shared" si="82"/>
        <v>0</v>
      </c>
      <c r="I197" s="247">
        <f>I199+I200</f>
        <v>0</v>
      </c>
      <c r="J197" s="174">
        <f>J199+J200</f>
        <v>0</v>
      </c>
      <c r="K197" s="247">
        <f>K199+K200</f>
        <v>0</v>
      </c>
      <c r="L197" s="248">
        <f t="shared" si="83"/>
        <v>1.4</v>
      </c>
      <c r="M197" s="175">
        <f t="shared" si="84"/>
        <v>1.4</v>
      </c>
      <c r="N197" s="248">
        <f t="shared" si="85"/>
        <v>1.1000000000000001</v>
      </c>
      <c r="O197" s="175">
        <f t="shared" si="86"/>
        <v>0</v>
      </c>
      <c r="Q197" s="215"/>
      <c r="R197" s="99">
        <f>L350-R196</f>
        <v>0</v>
      </c>
    </row>
    <row r="198" spans="1:18" hidden="1" x14ac:dyDescent="0.25">
      <c r="A198" s="20"/>
      <c r="B198" s="164" t="s">
        <v>196</v>
      </c>
      <c r="C198" s="444"/>
      <c r="D198" s="181"/>
      <c r="E198" s="308"/>
      <c r="F198" s="181"/>
      <c r="G198" s="308"/>
      <c r="H198" s="182"/>
      <c r="I198" s="309"/>
      <c r="J198" s="182"/>
      <c r="K198" s="309"/>
      <c r="L198" s="310"/>
      <c r="M198" s="183"/>
      <c r="N198" s="310"/>
      <c r="O198" s="183"/>
      <c r="Q198" s="215"/>
      <c r="R198" s="99"/>
    </row>
    <row r="199" spans="1:18" hidden="1" x14ac:dyDescent="0.25">
      <c r="A199" s="20"/>
      <c r="B199" s="236" t="s">
        <v>416</v>
      </c>
      <c r="C199" s="377" t="s">
        <v>30</v>
      </c>
      <c r="D199" s="181">
        <f t="shared" si="81"/>
        <v>0</v>
      </c>
      <c r="E199" s="308"/>
      <c r="F199" s="181"/>
      <c r="G199" s="308"/>
      <c r="H199" s="182">
        <f t="shared" si="82"/>
        <v>0</v>
      </c>
      <c r="I199" s="309"/>
      <c r="J199" s="182"/>
      <c r="K199" s="309"/>
      <c r="L199" s="310">
        <f t="shared" si="83"/>
        <v>0</v>
      </c>
      <c r="M199" s="183">
        <f t="shared" si="84"/>
        <v>0</v>
      </c>
      <c r="N199" s="310">
        <f t="shared" si="85"/>
        <v>0</v>
      </c>
      <c r="O199" s="183">
        <f t="shared" si="86"/>
        <v>0</v>
      </c>
      <c r="Q199" s="215"/>
      <c r="R199" s="99"/>
    </row>
    <row r="200" spans="1:18" s="38" customFormat="1" ht="25.5" x14ac:dyDescent="0.25">
      <c r="A200" s="155"/>
      <c r="B200" s="455" t="s">
        <v>415</v>
      </c>
      <c r="C200" s="454"/>
      <c r="D200" s="176">
        <f t="shared" si="81"/>
        <v>0</v>
      </c>
      <c r="E200" s="450"/>
      <c r="F200" s="176"/>
      <c r="G200" s="450"/>
      <c r="H200" s="177">
        <f t="shared" si="82"/>
        <v>0</v>
      </c>
      <c r="I200" s="373"/>
      <c r="J200" s="177"/>
      <c r="K200" s="373"/>
      <c r="L200" s="374">
        <f t="shared" si="83"/>
        <v>0</v>
      </c>
      <c r="M200" s="178">
        <f t="shared" si="84"/>
        <v>0</v>
      </c>
      <c r="N200" s="374">
        <f t="shared" si="85"/>
        <v>0</v>
      </c>
      <c r="O200" s="178">
        <f t="shared" si="86"/>
        <v>0</v>
      </c>
      <c r="Q200" s="229"/>
      <c r="R200" s="230"/>
    </row>
    <row r="201" spans="1:18" x14ac:dyDescent="0.25">
      <c r="A201" s="6" t="s">
        <v>128</v>
      </c>
      <c r="B201" s="30" t="s">
        <v>27</v>
      </c>
      <c r="C201" s="439"/>
      <c r="D201" s="181">
        <f t="shared" si="81"/>
        <v>10.5</v>
      </c>
      <c r="E201" s="181">
        <f>E203+E204</f>
        <v>10.5</v>
      </c>
      <c r="F201" s="181">
        <f>F203+F204</f>
        <v>8</v>
      </c>
      <c r="G201" s="181">
        <f>G203+G204</f>
        <v>0</v>
      </c>
      <c r="H201" s="182">
        <f t="shared" si="82"/>
        <v>0.4</v>
      </c>
      <c r="I201" s="182">
        <f>I203+I204</f>
        <v>0.4</v>
      </c>
      <c r="J201" s="182">
        <f>J203+J204</f>
        <v>0.3</v>
      </c>
      <c r="K201" s="182">
        <f>K203+K204</f>
        <v>0</v>
      </c>
      <c r="L201" s="183">
        <f t="shared" si="83"/>
        <v>10.9</v>
      </c>
      <c r="M201" s="183">
        <f t="shared" si="84"/>
        <v>10.9</v>
      </c>
      <c r="N201" s="183">
        <f t="shared" si="85"/>
        <v>8.3000000000000007</v>
      </c>
      <c r="O201" s="183">
        <f t="shared" si="86"/>
        <v>0</v>
      </c>
      <c r="Q201" s="215"/>
      <c r="R201" s="99">
        <f>L353-R200</f>
        <v>0</v>
      </c>
    </row>
    <row r="202" spans="1:18" x14ac:dyDescent="0.25">
      <c r="A202" s="20"/>
      <c r="B202" s="164" t="s">
        <v>196</v>
      </c>
      <c r="C202" s="436"/>
      <c r="D202" s="181"/>
      <c r="E202" s="181"/>
      <c r="F202" s="181"/>
      <c r="G202" s="181"/>
      <c r="H202" s="182"/>
      <c r="I202" s="182"/>
      <c r="J202" s="182"/>
      <c r="K202" s="182"/>
      <c r="L202" s="183"/>
      <c r="M202" s="183"/>
      <c r="N202" s="183"/>
      <c r="O202" s="183"/>
      <c r="Q202" s="215"/>
      <c r="R202" s="99"/>
    </row>
    <row r="203" spans="1:18" x14ac:dyDescent="0.25">
      <c r="A203" s="20"/>
      <c r="B203" s="238" t="s">
        <v>416</v>
      </c>
      <c r="C203" s="241" t="s">
        <v>30</v>
      </c>
      <c r="D203" s="448">
        <f>E203+G203</f>
        <v>0</v>
      </c>
      <c r="E203" s="243"/>
      <c r="F203" s="173"/>
      <c r="G203" s="224"/>
      <c r="H203" s="174">
        <f t="shared" si="82"/>
        <v>0.4</v>
      </c>
      <c r="I203" s="225">
        <v>0.4</v>
      </c>
      <c r="J203" s="174">
        <v>0.3</v>
      </c>
      <c r="K203" s="174"/>
      <c r="L203" s="175">
        <f t="shared" si="83"/>
        <v>0.4</v>
      </c>
      <c r="M203" s="175">
        <f t="shared" si="84"/>
        <v>0.4</v>
      </c>
      <c r="N203" s="175">
        <f t="shared" si="85"/>
        <v>0.3</v>
      </c>
      <c r="O203" s="175">
        <f t="shared" si="86"/>
        <v>0</v>
      </c>
      <c r="Q203" s="215"/>
      <c r="R203" s="99"/>
    </row>
    <row r="204" spans="1:18" s="38" customFormat="1" ht="25.5" x14ac:dyDescent="0.25">
      <c r="A204" s="155"/>
      <c r="B204" s="237" t="s">
        <v>415</v>
      </c>
      <c r="C204" s="242" t="s">
        <v>30</v>
      </c>
      <c r="D204" s="173">
        <f t="shared" si="81"/>
        <v>10.5</v>
      </c>
      <c r="E204" s="243">
        <v>10.5</v>
      </c>
      <c r="F204" s="173">
        <v>8</v>
      </c>
      <c r="G204" s="224"/>
      <c r="H204" s="174">
        <f t="shared" si="82"/>
        <v>0</v>
      </c>
      <c r="I204" s="225"/>
      <c r="J204" s="174"/>
      <c r="K204" s="174"/>
      <c r="L204" s="175">
        <f t="shared" si="83"/>
        <v>10.5</v>
      </c>
      <c r="M204" s="175">
        <f t="shared" si="84"/>
        <v>10.5</v>
      </c>
      <c r="N204" s="175">
        <f t="shared" si="85"/>
        <v>8</v>
      </c>
      <c r="O204" s="175">
        <f t="shared" si="86"/>
        <v>0</v>
      </c>
      <c r="Q204" s="229"/>
      <c r="R204" s="230"/>
    </row>
    <row r="205" spans="1:18" x14ac:dyDescent="0.25">
      <c r="A205" s="6" t="s">
        <v>129</v>
      </c>
      <c r="B205" s="30" t="s">
        <v>57</v>
      </c>
      <c r="C205" s="437"/>
      <c r="D205" s="173">
        <f t="shared" si="81"/>
        <v>2.5</v>
      </c>
      <c r="E205" s="173">
        <f>E207+E208</f>
        <v>2.5</v>
      </c>
      <c r="F205" s="173">
        <f>F207+F208</f>
        <v>1.9</v>
      </c>
      <c r="G205" s="173">
        <f>G207+G208</f>
        <v>0</v>
      </c>
      <c r="H205" s="174">
        <f t="shared" si="82"/>
        <v>1</v>
      </c>
      <c r="I205" s="174">
        <f>I207+I208</f>
        <v>1</v>
      </c>
      <c r="J205" s="174">
        <f>J207+J208</f>
        <v>0.8</v>
      </c>
      <c r="K205" s="174">
        <f>K207+K208</f>
        <v>0</v>
      </c>
      <c r="L205" s="175">
        <f t="shared" si="83"/>
        <v>3.5</v>
      </c>
      <c r="M205" s="175">
        <f t="shared" si="84"/>
        <v>3.5</v>
      </c>
      <c r="N205" s="175">
        <f t="shared" si="85"/>
        <v>2.7</v>
      </c>
      <c r="O205" s="175">
        <f t="shared" si="86"/>
        <v>0</v>
      </c>
      <c r="Q205" s="215"/>
      <c r="R205" s="99">
        <f>L356-R204</f>
        <v>0</v>
      </c>
    </row>
    <row r="206" spans="1:18" x14ac:dyDescent="0.25">
      <c r="A206" s="20"/>
      <c r="B206" s="164" t="s">
        <v>196</v>
      </c>
      <c r="C206" s="436"/>
      <c r="D206" s="181"/>
      <c r="E206" s="181"/>
      <c r="F206" s="181"/>
      <c r="G206" s="181"/>
      <c r="H206" s="182"/>
      <c r="I206" s="182"/>
      <c r="J206" s="182"/>
      <c r="K206" s="182"/>
      <c r="L206" s="183"/>
      <c r="M206" s="183"/>
      <c r="N206" s="183"/>
      <c r="O206" s="183"/>
      <c r="Q206" s="215"/>
      <c r="R206" s="99"/>
    </row>
    <row r="207" spans="1:18" x14ac:dyDescent="0.25">
      <c r="A207" s="20"/>
      <c r="B207" s="238" t="s">
        <v>416</v>
      </c>
      <c r="C207" s="241" t="s">
        <v>30</v>
      </c>
      <c r="D207" s="448">
        <f>E207+G207</f>
        <v>0</v>
      </c>
      <c r="E207" s="243"/>
      <c r="F207" s="173"/>
      <c r="G207" s="224"/>
      <c r="H207" s="174">
        <f t="shared" si="82"/>
        <v>1</v>
      </c>
      <c r="I207" s="225">
        <v>1</v>
      </c>
      <c r="J207" s="174">
        <v>0.8</v>
      </c>
      <c r="K207" s="174"/>
      <c r="L207" s="175">
        <f t="shared" si="83"/>
        <v>1</v>
      </c>
      <c r="M207" s="175">
        <f t="shared" si="84"/>
        <v>1</v>
      </c>
      <c r="N207" s="175">
        <f t="shared" si="85"/>
        <v>0.8</v>
      </c>
      <c r="O207" s="175">
        <f t="shared" si="86"/>
        <v>0</v>
      </c>
      <c r="Q207" s="215"/>
      <c r="R207" s="99"/>
    </row>
    <row r="208" spans="1:18" s="38" customFormat="1" ht="25.5" x14ac:dyDescent="0.25">
      <c r="A208" s="155"/>
      <c r="B208" s="237" t="s">
        <v>415</v>
      </c>
      <c r="C208" s="242" t="s">
        <v>30</v>
      </c>
      <c r="D208" s="173">
        <f t="shared" si="81"/>
        <v>2.5</v>
      </c>
      <c r="E208" s="243">
        <v>2.5</v>
      </c>
      <c r="F208" s="173">
        <v>1.9</v>
      </c>
      <c r="G208" s="224"/>
      <c r="H208" s="174">
        <f t="shared" si="82"/>
        <v>0</v>
      </c>
      <c r="I208" s="225"/>
      <c r="J208" s="174"/>
      <c r="K208" s="174"/>
      <c r="L208" s="175">
        <f t="shared" si="83"/>
        <v>2.5</v>
      </c>
      <c r="M208" s="175">
        <f t="shared" si="84"/>
        <v>2.5</v>
      </c>
      <c r="N208" s="175">
        <f t="shared" si="85"/>
        <v>1.9</v>
      </c>
      <c r="O208" s="175">
        <f t="shared" si="86"/>
        <v>0</v>
      </c>
      <c r="Q208" s="229"/>
      <c r="R208" s="230"/>
    </row>
    <row r="209" spans="1:18" x14ac:dyDescent="0.25">
      <c r="A209" s="6" t="s">
        <v>130</v>
      </c>
      <c r="B209" s="30" t="s">
        <v>58</v>
      </c>
      <c r="C209" s="437"/>
      <c r="D209" s="173">
        <f t="shared" si="81"/>
        <v>2.5</v>
      </c>
      <c r="E209" s="173">
        <f>E211+E212</f>
        <v>2.5</v>
      </c>
      <c r="F209" s="173">
        <f>F211+F212</f>
        <v>1.9</v>
      </c>
      <c r="G209" s="173">
        <f>G211+G212</f>
        <v>0</v>
      </c>
      <c r="H209" s="174">
        <f t="shared" si="82"/>
        <v>0.4</v>
      </c>
      <c r="I209" s="174">
        <f>I211+I212</f>
        <v>0.4</v>
      </c>
      <c r="J209" s="174">
        <f>J211+J212</f>
        <v>0.3</v>
      </c>
      <c r="K209" s="174">
        <f>K211+K212</f>
        <v>0</v>
      </c>
      <c r="L209" s="175">
        <f t="shared" si="83"/>
        <v>2.9</v>
      </c>
      <c r="M209" s="175">
        <f t="shared" si="84"/>
        <v>2.9</v>
      </c>
      <c r="N209" s="175">
        <f t="shared" si="85"/>
        <v>2.1999999999999997</v>
      </c>
      <c r="O209" s="175">
        <f t="shared" si="86"/>
        <v>0</v>
      </c>
      <c r="Q209" s="215"/>
      <c r="R209" s="99">
        <f>L359-R208</f>
        <v>0</v>
      </c>
    </row>
    <row r="210" spans="1:18" x14ac:dyDescent="0.25">
      <c r="A210" s="20"/>
      <c r="B210" s="164" t="s">
        <v>196</v>
      </c>
      <c r="C210" s="436"/>
      <c r="D210" s="181"/>
      <c r="E210" s="181"/>
      <c r="F210" s="181"/>
      <c r="G210" s="181"/>
      <c r="H210" s="182"/>
      <c r="I210" s="182"/>
      <c r="J210" s="182"/>
      <c r="K210" s="182"/>
      <c r="L210" s="183"/>
      <c r="M210" s="183"/>
      <c r="N210" s="183"/>
      <c r="O210" s="183"/>
      <c r="Q210" s="215"/>
      <c r="R210" s="99"/>
    </row>
    <row r="211" spans="1:18" x14ac:dyDescent="0.25">
      <c r="A211" s="20"/>
      <c r="B211" s="238" t="s">
        <v>416</v>
      </c>
      <c r="C211" s="241" t="s">
        <v>30</v>
      </c>
      <c r="D211" s="448">
        <f>E211+G211</f>
        <v>0</v>
      </c>
      <c r="E211" s="243"/>
      <c r="F211" s="173"/>
      <c r="G211" s="224"/>
      <c r="H211" s="174">
        <f t="shared" si="82"/>
        <v>0.4</v>
      </c>
      <c r="I211" s="225">
        <v>0.4</v>
      </c>
      <c r="J211" s="174">
        <v>0.3</v>
      </c>
      <c r="K211" s="174"/>
      <c r="L211" s="175">
        <f t="shared" si="83"/>
        <v>0.4</v>
      </c>
      <c r="M211" s="175">
        <f t="shared" si="84"/>
        <v>0.4</v>
      </c>
      <c r="N211" s="175">
        <f t="shared" si="85"/>
        <v>0.3</v>
      </c>
      <c r="O211" s="175">
        <f t="shared" si="86"/>
        <v>0</v>
      </c>
      <c r="Q211" s="215"/>
      <c r="R211" s="99"/>
    </row>
    <row r="212" spans="1:18" s="38" customFormat="1" ht="25.5" x14ac:dyDescent="0.25">
      <c r="A212" s="155"/>
      <c r="B212" s="237" t="s">
        <v>415</v>
      </c>
      <c r="C212" s="242" t="s">
        <v>30</v>
      </c>
      <c r="D212" s="173">
        <f t="shared" si="81"/>
        <v>2.5</v>
      </c>
      <c r="E212" s="243">
        <v>2.5</v>
      </c>
      <c r="F212" s="173">
        <v>1.9</v>
      </c>
      <c r="G212" s="224"/>
      <c r="H212" s="174">
        <f t="shared" si="82"/>
        <v>0</v>
      </c>
      <c r="I212" s="225"/>
      <c r="J212" s="174"/>
      <c r="K212" s="174"/>
      <c r="L212" s="175">
        <f t="shared" si="83"/>
        <v>2.5</v>
      </c>
      <c r="M212" s="175">
        <f t="shared" si="84"/>
        <v>2.5</v>
      </c>
      <c r="N212" s="175">
        <f t="shared" si="85"/>
        <v>1.9</v>
      </c>
      <c r="O212" s="175">
        <f t="shared" si="86"/>
        <v>0</v>
      </c>
      <c r="Q212" s="229"/>
      <c r="R212" s="230"/>
    </row>
    <row r="213" spans="1:18" x14ac:dyDescent="0.25">
      <c r="A213" s="6" t="s">
        <v>131</v>
      </c>
      <c r="B213" s="30" t="s">
        <v>423</v>
      </c>
      <c r="C213" s="437"/>
      <c r="D213" s="173">
        <f t="shared" si="81"/>
        <v>2.1</v>
      </c>
      <c r="E213" s="173">
        <f>E215+E216</f>
        <v>2.1</v>
      </c>
      <c r="F213" s="173">
        <f>F215+F216</f>
        <v>1.6</v>
      </c>
      <c r="G213" s="173">
        <f>G215+G216</f>
        <v>0</v>
      </c>
      <c r="H213" s="174">
        <f t="shared" si="82"/>
        <v>0.1</v>
      </c>
      <c r="I213" s="174">
        <f>I215+I216</f>
        <v>0.1</v>
      </c>
      <c r="J213" s="174">
        <f>J215+J216</f>
        <v>0.1</v>
      </c>
      <c r="K213" s="174">
        <f>K215+K216</f>
        <v>0</v>
      </c>
      <c r="L213" s="175">
        <f t="shared" si="83"/>
        <v>2.2000000000000002</v>
      </c>
      <c r="M213" s="175">
        <f t="shared" si="84"/>
        <v>2.2000000000000002</v>
      </c>
      <c r="N213" s="175">
        <f t="shared" si="85"/>
        <v>1.7000000000000002</v>
      </c>
      <c r="O213" s="175">
        <f t="shared" si="86"/>
        <v>0</v>
      </c>
      <c r="Q213" s="215"/>
      <c r="R213" s="99">
        <f>L362-R212</f>
        <v>0</v>
      </c>
    </row>
    <row r="214" spans="1:18" x14ac:dyDescent="0.25">
      <c r="A214" s="20"/>
      <c r="B214" s="164" t="s">
        <v>196</v>
      </c>
      <c r="C214" s="436"/>
      <c r="D214" s="181"/>
      <c r="E214" s="181"/>
      <c r="F214" s="181"/>
      <c r="G214" s="181"/>
      <c r="H214" s="182"/>
      <c r="I214" s="182"/>
      <c r="J214" s="182"/>
      <c r="K214" s="182"/>
      <c r="L214" s="183"/>
      <c r="M214" s="183"/>
      <c r="N214" s="183"/>
      <c r="O214" s="183"/>
      <c r="Q214" s="215"/>
      <c r="R214" s="99"/>
    </row>
    <row r="215" spans="1:18" x14ac:dyDescent="0.25">
      <c r="A215" s="20"/>
      <c r="B215" s="238" t="s">
        <v>416</v>
      </c>
      <c r="C215" s="241" t="s">
        <v>30</v>
      </c>
      <c r="D215" s="448">
        <f>E215+G215</f>
        <v>0</v>
      </c>
      <c r="E215" s="243"/>
      <c r="F215" s="173"/>
      <c r="G215" s="224"/>
      <c r="H215" s="174">
        <f t="shared" si="82"/>
        <v>0.1</v>
      </c>
      <c r="I215" s="225">
        <v>0.1</v>
      </c>
      <c r="J215" s="174">
        <v>0.1</v>
      </c>
      <c r="K215" s="174"/>
      <c r="L215" s="175">
        <f t="shared" si="83"/>
        <v>0.1</v>
      </c>
      <c r="M215" s="175">
        <f t="shared" si="84"/>
        <v>0.1</v>
      </c>
      <c r="N215" s="175">
        <f t="shared" si="85"/>
        <v>0.1</v>
      </c>
      <c r="O215" s="175">
        <f t="shared" si="86"/>
        <v>0</v>
      </c>
      <c r="Q215" s="215"/>
      <c r="R215" s="99"/>
    </row>
    <row r="216" spans="1:18" s="38" customFormat="1" ht="25.5" x14ac:dyDescent="0.25">
      <c r="A216" s="155"/>
      <c r="B216" s="237" t="s">
        <v>415</v>
      </c>
      <c r="C216" s="242" t="s">
        <v>30</v>
      </c>
      <c r="D216" s="173">
        <f t="shared" si="81"/>
        <v>2.1</v>
      </c>
      <c r="E216" s="243">
        <v>2.1</v>
      </c>
      <c r="F216" s="173">
        <v>1.6</v>
      </c>
      <c r="G216" s="224"/>
      <c r="H216" s="174">
        <f t="shared" si="82"/>
        <v>0</v>
      </c>
      <c r="I216" s="225"/>
      <c r="J216" s="174"/>
      <c r="K216" s="174"/>
      <c r="L216" s="175">
        <f t="shared" si="83"/>
        <v>2.1</v>
      </c>
      <c r="M216" s="175">
        <f t="shared" si="84"/>
        <v>2.1</v>
      </c>
      <c r="N216" s="175">
        <f t="shared" si="85"/>
        <v>1.6</v>
      </c>
      <c r="O216" s="175">
        <f t="shared" si="86"/>
        <v>0</v>
      </c>
      <c r="Q216" s="229"/>
      <c r="R216" s="230"/>
    </row>
    <row r="217" spans="1:18" x14ac:dyDescent="0.25">
      <c r="A217" s="6" t="s">
        <v>132</v>
      </c>
      <c r="B217" s="30" t="s">
        <v>425</v>
      </c>
      <c r="C217" s="437"/>
      <c r="D217" s="173">
        <f t="shared" si="81"/>
        <v>3.3</v>
      </c>
      <c r="E217" s="173">
        <f>E219+E220</f>
        <v>3.3</v>
      </c>
      <c r="F217" s="173">
        <f>F219+F220</f>
        <v>2.5</v>
      </c>
      <c r="G217" s="173">
        <f>G219+G220</f>
        <v>0</v>
      </c>
      <c r="H217" s="174">
        <f t="shared" si="82"/>
        <v>1.2</v>
      </c>
      <c r="I217" s="174">
        <f>I219+I220</f>
        <v>1.2</v>
      </c>
      <c r="J217" s="174">
        <f>J219+J220</f>
        <v>0.9</v>
      </c>
      <c r="K217" s="174">
        <f>K219+K220</f>
        <v>0</v>
      </c>
      <c r="L217" s="175">
        <f t="shared" si="83"/>
        <v>4.5</v>
      </c>
      <c r="M217" s="175">
        <f t="shared" si="84"/>
        <v>4.5</v>
      </c>
      <c r="N217" s="175">
        <f t="shared" si="85"/>
        <v>3.4</v>
      </c>
      <c r="O217" s="175">
        <f t="shared" si="86"/>
        <v>0</v>
      </c>
      <c r="Q217" s="215"/>
      <c r="R217" s="99">
        <f>L365-R216</f>
        <v>0</v>
      </c>
    </row>
    <row r="218" spans="1:18" x14ac:dyDescent="0.25">
      <c r="A218" s="20"/>
      <c r="B218" s="164" t="s">
        <v>196</v>
      </c>
      <c r="C218" s="436"/>
      <c r="D218" s="181"/>
      <c r="E218" s="181"/>
      <c r="F218" s="181"/>
      <c r="G218" s="181"/>
      <c r="H218" s="182"/>
      <c r="I218" s="182"/>
      <c r="J218" s="182"/>
      <c r="K218" s="182"/>
      <c r="L218" s="183"/>
      <c r="M218" s="183"/>
      <c r="N218" s="183"/>
      <c r="O218" s="183"/>
      <c r="Q218" s="215"/>
      <c r="R218" s="99"/>
    </row>
    <row r="219" spans="1:18" x14ac:dyDescent="0.25">
      <c r="A219" s="20"/>
      <c r="B219" s="238" t="s">
        <v>416</v>
      </c>
      <c r="C219" s="241" t="s">
        <v>30</v>
      </c>
      <c r="D219" s="448">
        <f>E219+G219</f>
        <v>0</v>
      </c>
      <c r="E219" s="243"/>
      <c r="F219" s="173"/>
      <c r="G219" s="224"/>
      <c r="H219" s="174">
        <f t="shared" si="82"/>
        <v>1.2</v>
      </c>
      <c r="I219" s="225">
        <v>1.2</v>
      </c>
      <c r="J219" s="174">
        <v>0.9</v>
      </c>
      <c r="K219" s="174"/>
      <c r="L219" s="175">
        <f t="shared" si="83"/>
        <v>1.2</v>
      </c>
      <c r="M219" s="175">
        <f t="shared" si="84"/>
        <v>1.2</v>
      </c>
      <c r="N219" s="175">
        <f t="shared" si="85"/>
        <v>0.9</v>
      </c>
      <c r="O219" s="175">
        <f t="shared" si="86"/>
        <v>0</v>
      </c>
      <c r="Q219" s="215"/>
      <c r="R219" s="99"/>
    </row>
    <row r="220" spans="1:18" s="38" customFormat="1" ht="25.5" x14ac:dyDescent="0.25">
      <c r="A220" s="155"/>
      <c r="B220" s="237" t="s">
        <v>415</v>
      </c>
      <c r="C220" s="242" t="s">
        <v>30</v>
      </c>
      <c r="D220" s="173">
        <f t="shared" si="81"/>
        <v>3.3</v>
      </c>
      <c r="E220" s="243">
        <v>3.3</v>
      </c>
      <c r="F220" s="173">
        <v>2.5</v>
      </c>
      <c r="G220" s="224"/>
      <c r="H220" s="174">
        <f t="shared" si="82"/>
        <v>0</v>
      </c>
      <c r="I220" s="225"/>
      <c r="J220" s="174"/>
      <c r="K220" s="174"/>
      <c r="L220" s="175">
        <f t="shared" si="83"/>
        <v>3.3</v>
      </c>
      <c r="M220" s="175">
        <f t="shared" si="84"/>
        <v>3.3</v>
      </c>
      <c r="N220" s="175">
        <f t="shared" si="85"/>
        <v>2.5</v>
      </c>
      <c r="O220" s="175">
        <f t="shared" si="86"/>
        <v>0</v>
      </c>
      <c r="Q220" s="229"/>
      <c r="R220" s="230"/>
    </row>
    <row r="221" spans="1:18" x14ac:dyDescent="0.25">
      <c r="A221" s="6" t="s">
        <v>133</v>
      </c>
      <c r="B221" s="30" t="s">
        <v>68</v>
      </c>
      <c r="C221" s="437"/>
      <c r="D221" s="173">
        <f t="shared" si="81"/>
        <v>2.1</v>
      </c>
      <c r="E221" s="173">
        <f>E223+E224</f>
        <v>2.1</v>
      </c>
      <c r="F221" s="173">
        <f>F223+F224</f>
        <v>1.6</v>
      </c>
      <c r="G221" s="173">
        <f>G223+G224</f>
        <v>0</v>
      </c>
      <c r="H221" s="174">
        <f t="shared" si="82"/>
        <v>0.3</v>
      </c>
      <c r="I221" s="174">
        <f>I223+I224</f>
        <v>0.3</v>
      </c>
      <c r="J221" s="174">
        <f>J223+J224</f>
        <v>0.2</v>
      </c>
      <c r="K221" s="174">
        <f>K223+K224</f>
        <v>0</v>
      </c>
      <c r="L221" s="175">
        <f t="shared" si="83"/>
        <v>2.4</v>
      </c>
      <c r="M221" s="175">
        <f t="shared" si="84"/>
        <v>2.4</v>
      </c>
      <c r="N221" s="175">
        <f t="shared" si="85"/>
        <v>1.8</v>
      </c>
      <c r="O221" s="175">
        <f t="shared" si="86"/>
        <v>0</v>
      </c>
      <c r="Q221" s="215"/>
      <c r="R221" s="99">
        <f>L368-R220</f>
        <v>0</v>
      </c>
    </row>
    <row r="222" spans="1:18" x14ac:dyDescent="0.25">
      <c r="A222" s="20"/>
      <c r="B222" s="164" t="s">
        <v>196</v>
      </c>
      <c r="C222" s="436"/>
      <c r="D222" s="181"/>
      <c r="E222" s="181"/>
      <c r="F222" s="181"/>
      <c r="G222" s="181"/>
      <c r="H222" s="182"/>
      <c r="I222" s="182"/>
      <c r="J222" s="182"/>
      <c r="K222" s="182"/>
      <c r="L222" s="183"/>
      <c r="M222" s="183"/>
      <c r="N222" s="183"/>
      <c r="O222" s="183"/>
      <c r="Q222" s="215"/>
      <c r="R222" s="99"/>
    </row>
    <row r="223" spans="1:18" x14ac:dyDescent="0.25">
      <c r="A223" s="20"/>
      <c r="B223" s="238" t="s">
        <v>416</v>
      </c>
      <c r="C223" s="241" t="s">
        <v>30</v>
      </c>
      <c r="D223" s="448">
        <f>E223+G223</f>
        <v>0</v>
      </c>
      <c r="E223" s="243"/>
      <c r="F223" s="173"/>
      <c r="G223" s="224"/>
      <c r="H223" s="174">
        <f t="shared" si="82"/>
        <v>0.3</v>
      </c>
      <c r="I223" s="225">
        <v>0.3</v>
      </c>
      <c r="J223" s="174">
        <v>0.2</v>
      </c>
      <c r="K223" s="174"/>
      <c r="L223" s="175">
        <f t="shared" si="83"/>
        <v>0.3</v>
      </c>
      <c r="M223" s="175">
        <f t="shared" si="84"/>
        <v>0.3</v>
      </c>
      <c r="N223" s="175">
        <f t="shared" si="85"/>
        <v>0.2</v>
      </c>
      <c r="O223" s="175">
        <f t="shared" si="86"/>
        <v>0</v>
      </c>
      <c r="Q223" s="215"/>
      <c r="R223" s="99"/>
    </row>
    <row r="224" spans="1:18" s="38" customFormat="1" ht="25.5" x14ac:dyDescent="0.25">
      <c r="A224" s="155"/>
      <c r="B224" s="237" t="s">
        <v>415</v>
      </c>
      <c r="C224" s="242" t="s">
        <v>30</v>
      </c>
      <c r="D224" s="173">
        <f t="shared" si="81"/>
        <v>2.1</v>
      </c>
      <c r="E224" s="243">
        <v>2.1</v>
      </c>
      <c r="F224" s="173">
        <v>1.6</v>
      </c>
      <c r="G224" s="224"/>
      <c r="H224" s="174">
        <f t="shared" si="82"/>
        <v>0</v>
      </c>
      <c r="I224" s="225"/>
      <c r="J224" s="174"/>
      <c r="K224" s="174"/>
      <c r="L224" s="175">
        <f t="shared" si="83"/>
        <v>2.1</v>
      </c>
      <c r="M224" s="175">
        <f t="shared" si="84"/>
        <v>2.1</v>
      </c>
      <c r="N224" s="175">
        <f t="shared" si="85"/>
        <v>1.6</v>
      </c>
      <c r="O224" s="175">
        <f t="shared" si="86"/>
        <v>0</v>
      </c>
      <c r="Q224" s="229"/>
      <c r="R224" s="230"/>
    </row>
    <row r="225" spans="1:18" x14ac:dyDescent="0.25">
      <c r="A225" s="6" t="s">
        <v>164</v>
      </c>
      <c r="B225" s="30" t="s">
        <v>155</v>
      </c>
      <c r="C225" s="437"/>
      <c r="D225" s="173">
        <f t="shared" si="81"/>
        <v>1.4</v>
      </c>
      <c r="E225" s="173">
        <f>E227+E228</f>
        <v>1.4</v>
      </c>
      <c r="F225" s="173">
        <f>F227+F228</f>
        <v>1.1000000000000001</v>
      </c>
      <c r="G225" s="173">
        <f>G227+G228</f>
        <v>0</v>
      </c>
      <c r="H225" s="174">
        <f t="shared" si="82"/>
        <v>0.3</v>
      </c>
      <c r="I225" s="174">
        <f>I227+I228</f>
        <v>0.3</v>
      </c>
      <c r="J225" s="174">
        <f>J227+J228</f>
        <v>0.2</v>
      </c>
      <c r="K225" s="174">
        <f>K227+K228</f>
        <v>0</v>
      </c>
      <c r="L225" s="175">
        <f t="shared" si="83"/>
        <v>1.7</v>
      </c>
      <c r="M225" s="175">
        <f t="shared" si="84"/>
        <v>1.7</v>
      </c>
      <c r="N225" s="175">
        <f t="shared" si="85"/>
        <v>1.3</v>
      </c>
      <c r="O225" s="175">
        <f t="shared" si="86"/>
        <v>0</v>
      </c>
      <c r="Q225" s="215"/>
      <c r="R225" s="99">
        <f>L371-R224</f>
        <v>0</v>
      </c>
    </row>
    <row r="226" spans="1:18" x14ac:dyDescent="0.25">
      <c r="A226" s="20"/>
      <c r="B226" s="164" t="s">
        <v>196</v>
      </c>
      <c r="C226" s="436"/>
      <c r="D226" s="181"/>
      <c r="E226" s="181"/>
      <c r="F226" s="181"/>
      <c r="G226" s="181"/>
      <c r="H226" s="182"/>
      <c r="I226" s="182"/>
      <c r="J226" s="182"/>
      <c r="K226" s="182"/>
      <c r="L226" s="183"/>
      <c r="M226" s="183"/>
      <c r="N226" s="183"/>
      <c r="O226" s="183"/>
      <c r="Q226" s="215"/>
      <c r="R226" s="99"/>
    </row>
    <row r="227" spans="1:18" x14ac:dyDescent="0.25">
      <c r="A227" s="20"/>
      <c r="B227" s="238" t="s">
        <v>416</v>
      </c>
      <c r="C227" s="241" t="s">
        <v>30</v>
      </c>
      <c r="D227" s="448">
        <f>E227+G227</f>
        <v>0</v>
      </c>
      <c r="E227" s="243"/>
      <c r="F227" s="173"/>
      <c r="G227" s="224"/>
      <c r="H227" s="174">
        <f t="shared" si="82"/>
        <v>0.3</v>
      </c>
      <c r="I227" s="225">
        <v>0.3</v>
      </c>
      <c r="J227" s="174">
        <v>0.2</v>
      </c>
      <c r="K227" s="174"/>
      <c r="L227" s="175">
        <f t="shared" si="83"/>
        <v>0.3</v>
      </c>
      <c r="M227" s="175">
        <f t="shared" si="84"/>
        <v>0.3</v>
      </c>
      <c r="N227" s="175">
        <f t="shared" si="85"/>
        <v>0.2</v>
      </c>
      <c r="O227" s="175">
        <f t="shared" si="86"/>
        <v>0</v>
      </c>
      <c r="Q227" s="215"/>
      <c r="R227" s="99"/>
    </row>
    <row r="228" spans="1:18" s="38" customFormat="1" ht="25.5" x14ac:dyDescent="0.25">
      <c r="A228" s="155"/>
      <c r="B228" s="237" t="s">
        <v>415</v>
      </c>
      <c r="C228" s="242" t="s">
        <v>30</v>
      </c>
      <c r="D228" s="173">
        <f t="shared" si="81"/>
        <v>1.4</v>
      </c>
      <c r="E228" s="243">
        <v>1.4</v>
      </c>
      <c r="F228" s="173">
        <v>1.1000000000000001</v>
      </c>
      <c r="G228" s="224"/>
      <c r="H228" s="174">
        <f t="shared" si="82"/>
        <v>0</v>
      </c>
      <c r="I228" s="225"/>
      <c r="J228" s="174"/>
      <c r="K228" s="174"/>
      <c r="L228" s="175">
        <f t="shared" si="83"/>
        <v>1.4</v>
      </c>
      <c r="M228" s="175">
        <f t="shared" si="84"/>
        <v>1.4</v>
      </c>
      <c r="N228" s="175">
        <f t="shared" si="85"/>
        <v>1.1000000000000001</v>
      </c>
      <c r="O228" s="175">
        <f t="shared" si="86"/>
        <v>0</v>
      </c>
      <c r="Q228" s="229"/>
      <c r="R228" s="230"/>
    </row>
    <row r="229" spans="1:18" x14ac:dyDescent="0.25">
      <c r="A229" s="6" t="s">
        <v>134</v>
      </c>
      <c r="B229" s="30" t="s">
        <v>28</v>
      </c>
      <c r="C229" s="437"/>
      <c r="D229" s="173">
        <f t="shared" si="81"/>
        <v>22.4</v>
      </c>
      <c r="E229" s="173">
        <f>E231+E232</f>
        <v>22.4</v>
      </c>
      <c r="F229" s="173">
        <f>F231+F232</f>
        <v>17.100000000000001</v>
      </c>
      <c r="G229" s="173">
        <f>G231+G232</f>
        <v>0</v>
      </c>
      <c r="H229" s="174">
        <f t="shared" si="82"/>
        <v>1.3</v>
      </c>
      <c r="I229" s="174">
        <f>I231+I232</f>
        <v>1.3</v>
      </c>
      <c r="J229" s="174">
        <f>J231+J232</f>
        <v>1</v>
      </c>
      <c r="K229" s="174">
        <f>K231+K232</f>
        <v>0</v>
      </c>
      <c r="L229" s="175">
        <f t="shared" si="83"/>
        <v>23.7</v>
      </c>
      <c r="M229" s="175">
        <f t="shared" si="84"/>
        <v>23.7</v>
      </c>
      <c r="N229" s="175">
        <f t="shared" si="85"/>
        <v>18.100000000000001</v>
      </c>
      <c r="O229" s="175">
        <f t="shared" si="86"/>
        <v>0</v>
      </c>
      <c r="Q229" s="215"/>
      <c r="R229" s="99">
        <f>L374-R228</f>
        <v>0</v>
      </c>
    </row>
    <row r="230" spans="1:18" x14ac:dyDescent="0.25">
      <c r="A230" s="20"/>
      <c r="B230" s="164" t="s">
        <v>196</v>
      </c>
      <c r="C230" s="436"/>
      <c r="D230" s="181"/>
      <c r="E230" s="181"/>
      <c r="F230" s="181"/>
      <c r="G230" s="181"/>
      <c r="H230" s="182"/>
      <c r="I230" s="182"/>
      <c r="J230" s="182"/>
      <c r="K230" s="182"/>
      <c r="L230" s="183"/>
      <c r="M230" s="183"/>
      <c r="N230" s="183"/>
      <c r="O230" s="183"/>
      <c r="Q230" s="215"/>
      <c r="R230" s="99"/>
    </row>
    <row r="231" spans="1:18" x14ac:dyDescent="0.25">
      <c r="A231" s="20"/>
      <c r="B231" s="238" t="s">
        <v>416</v>
      </c>
      <c r="C231" s="241" t="s">
        <v>30</v>
      </c>
      <c r="D231" s="448">
        <f>E231+G231</f>
        <v>0</v>
      </c>
      <c r="E231" s="243"/>
      <c r="F231" s="173"/>
      <c r="G231" s="224"/>
      <c r="H231" s="174">
        <f t="shared" si="82"/>
        <v>1.3</v>
      </c>
      <c r="I231" s="225">
        <v>1.3</v>
      </c>
      <c r="J231" s="174">
        <v>1</v>
      </c>
      <c r="K231" s="174"/>
      <c r="L231" s="175">
        <f t="shared" si="83"/>
        <v>1.3</v>
      </c>
      <c r="M231" s="175">
        <f t="shared" si="84"/>
        <v>1.3</v>
      </c>
      <c r="N231" s="175">
        <f t="shared" si="85"/>
        <v>1</v>
      </c>
      <c r="O231" s="175">
        <f t="shared" si="86"/>
        <v>0</v>
      </c>
      <c r="Q231" s="215"/>
      <c r="R231" s="99"/>
    </row>
    <row r="232" spans="1:18" s="38" customFormat="1" ht="25.5" x14ac:dyDescent="0.25">
      <c r="A232" s="155"/>
      <c r="B232" s="237" t="s">
        <v>415</v>
      </c>
      <c r="C232" s="242" t="s">
        <v>30</v>
      </c>
      <c r="D232" s="173">
        <f t="shared" si="81"/>
        <v>22.4</v>
      </c>
      <c r="E232" s="243">
        <v>22.4</v>
      </c>
      <c r="F232" s="173">
        <v>17.100000000000001</v>
      </c>
      <c r="G232" s="224"/>
      <c r="H232" s="174">
        <f t="shared" si="82"/>
        <v>0</v>
      </c>
      <c r="I232" s="225"/>
      <c r="J232" s="174"/>
      <c r="K232" s="174"/>
      <c r="L232" s="175">
        <f t="shared" si="83"/>
        <v>22.4</v>
      </c>
      <c r="M232" s="175">
        <f t="shared" si="84"/>
        <v>22.4</v>
      </c>
      <c r="N232" s="175">
        <f t="shared" si="85"/>
        <v>17.100000000000001</v>
      </c>
      <c r="O232" s="175">
        <f t="shared" si="86"/>
        <v>0</v>
      </c>
      <c r="Q232" s="229"/>
      <c r="R232" s="230"/>
    </row>
    <row r="233" spans="1:18" x14ac:dyDescent="0.25">
      <c r="A233" s="6" t="s">
        <v>135</v>
      </c>
      <c r="B233" s="30" t="s">
        <v>29</v>
      </c>
      <c r="C233" s="437"/>
      <c r="D233" s="173">
        <f t="shared" si="81"/>
        <v>4.5</v>
      </c>
      <c r="E233" s="173">
        <f>E235+E236</f>
        <v>4.5</v>
      </c>
      <c r="F233" s="173">
        <f>F235+F236</f>
        <v>3.4</v>
      </c>
      <c r="G233" s="173">
        <f>G235+G236</f>
        <v>0</v>
      </c>
      <c r="H233" s="174">
        <f t="shared" si="82"/>
        <v>0.8</v>
      </c>
      <c r="I233" s="174">
        <f>I235+I236</f>
        <v>0.8</v>
      </c>
      <c r="J233" s="174">
        <f>J235+J236</f>
        <v>0.6</v>
      </c>
      <c r="K233" s="174">
        <f>K235+K236</f>
        <v>0</v>
      </c>
      <c r="L233" s="175">
        <f t="shared" si="83"/>
        <v>5.3</v>
      </c>
      <c r="M233" s="175">
        <f t="shared" si="84"/>
        <v>5.3</v>
      </c>
      <c r="N233" s="175">
        <f t="shared" si="85"/>
        <v>4</v>
      </c>
      <c r="O233" s="175">
        <f t="shared" si="86"/>
        <v>0</v>
      </c>
      <c r="Q233" s="215"/>
      <c r="R233" s="99">
        <f>L377-R232</f>
        <v>0</v>
      </c>
    </row>
    <row r="234" spans="1:18" x14ac:dyDescent="0.25">
      <c r="A234" s="20"/>
      <c r="B234" s="164" t="s">
        <v>196</v>
      </c>
      <c r="C234" s="436"/>
      <c r="D234" s="181"/>
      <c r="E234" s="181"/>
      <c r="F234" s="181"/>
      <c r="G234" s="181"/>
      <c r="H234" s="182"/>
      <c r="I234" s="182"/>
      <c r="J234" s="182"/>
      <c r="K234" s="182"/>
      <c r="L234" s="183"/>
      <c r="M234" s="183"/>
      <c r="N234" s="183"/>
      <c r="O234" s="183"/>
      <c r="Q234" s="215"/>
      <c r="R234" s="99"/>
    </row>
    <row r="235" spans="1:18" x14ac:dyDescent="0.25">
      <c r="A235" s="20"/>
      <c r="B235" s="238" t="s">
        <v>416</v>
      </c>
      <c r="C235" s="241" t="s">
        <v>30</v>
      </c>
      <c r="D235" s="448">
        <f>E235+G235</f>
        <v>0</v>
      </c>
      <c r="E235" s="243"/>
      <c r="F235" s="173"/>
      <c r="G235" s="224"/>
      <c r="H235" s="174">
        <f t="shared" si="82"/>
        <v>0.8</v>
      </c>
      <c r="I235" s="225">
        <v>0.8</v>
      </c>
      <c r="J235" s="174">
        <v>0.6</v>
      </c>
      <c r="K235" s="174"/>
      <c r="L235" s="175">
        <f t="shared" si="83"/>
        <v>0.8</v>
      </c>
      <c r="M235" s="175">
        <f t="shared" si="84"/>
        <v>0.8</v>
      </c>
      <c r="N235" s="175">
        <f t="shared" si="85"/>
        <v>0.6</v>
      </c>
      <c r="O235" s="175">
        <f t="shared" si="86"/>
        <v>0</v>
      </c>
      <c r="Q235" s="215"/>
      <c r="R235" s="99"/>
    </row>
    <row r="236" spans="1:18" s="38" customFormat="1" ht="25.5" x14ac:dyDescent="0.25">
      <c r="A236" s="155"/>
      <c r="B236" s="237" t="s">
        <v>415</v>
      </c>
      <c r="C236" s="242" t="s">
        <v>30</v>
      </c>
      <c r="D236" s="173">
        <f t="shared" si="81"/>
        <v>4.5</v>
      </c>
      <c r="E236" s="243">
        <v>4.5</v>
      </c>
      <c r="F236" s="173">
        <v>3.4</v>
      </c>
      <c r="G236" s="224"/>
      <c r="H236" s="69">
        <f t="shared" si="82"/>
        <v>0</v>
      </c>
      <c r="I236" s="69"/>
      <c r="J236" s="69"/>
      <c r="K236" s="69"/>
      <c r="L236" s="70">
        <f t="shared" si="83"/>
        <v>4.5</v>
      </c>
      <c r="M236" s="70">
        <f t="shared" si="84"/>
        <v>4.5</v>
      </c>
      <c r="N236" s="70">
        <f t="shared" si="85"/>
        <v>3.4</v>
      </c>
      <c r="O236" s="70">
        <f t="shared" si="86"/>
        <v>0</v>
      </c>
      <c r="Q236" s="229"/>
      <c r="R236" s="230"/>
    </row>
    <row r="237" spans="1:18" x14ac:dyDescent="0.25">
      <c r="A237" s="6" t="s">
        <v>136</v>
      </c>
      <c r="B237" s="30" t="s">
        <v>65</v>
      </c>
      <c r="C237" s="542" t="s">
        <v>30</v>
      </c>
      <c r="D237" s="173">
        <f t="shared" si="81"/>
        <v>0</v>
      </c>
      <c r="E237" s="243"/>
      <c r="F237" s="173"/>
      <c r="G237" s="224"/>
      <c r="H237" s="174">
        <f t="shared" si="82"/>
        <v>2.4</v>
      </c>
      <c r="I237" s="225">
        <v>2.4</v>
      </c>
      <c r="J237" s="174">
        <v>1.8</v>
      </c>
      <c r="K237" s="174"/>
      <c r="L237" s="175">
        <f t="shared" si="83"/>
        <v>2.4</v>
      </c>
      <c r="M237" s="175">
        <f t="shared" si="84"/>
        <v>2.4</v>
      </c>
      <c r="N237" s="175">
        <f t="shared" si="85"/>
        <v>1.8</v>
      </c>
      <c r="O237" s="175">
        <f t="shared" si="86"/>
        <v>0</v>
      </c>
      <c r="Q237" s="215"/>
      <c r="R237" s="99">
        <f>L380-R236</f>
        <v>0</v>
      </c>
    </row>
    <row r="238" spans="1:18" x14ac:dyDescent="0.25">
      <c r="A238" s="20"/>
      <c r="B238" s="238" t="s">
        <v>416</v>
      </c>
      <c r="C238" s="543"/>
      <c r="D238" s="176" t="s">
        <v>174</v>
      </c>
      <c r="E238" s="244"/>
      <c r="F238" s="176"/>
      <c r="G238" s="227"/>
      <c r="H238" s="177">
        <f t="shared" si="82"/>
        <v>0</v>
      </c>
      <c r="I238" s="228"/>
      <c r="J238" s="177"/>
      <c r="K238" s="177"/>
      <c r="L238" s="178"/>
      <c r="M238" s="178"/>
      <c r="N238" s="178"/>
      <c r="O238" s="178"/>
      <c r="Q238" s="215"/>
      <c r="R238" s="99"/>
    </row>
    <row r="239" spans="1:18" x14ac:dyDescent="0.25">
      <c r="A239" s="21" t="s">
        <v>137</v>
      </c>
      <c r="B239" s="22" t="s">
        <v>180</v>
      </c>
      <c r="C239" s="245"/>
      <c r="D239" s="24">
        <f>D181+D185+D189+D193+D197+D201+D205+D209+D213+D217+D221+D225+D229+D233+D237</f>
        <v>501.79999999999995</v>
      </c>
      <c r="E239" s="24">
        <f t="shared" ref="E239:O239" si="94">E181+E185+E189+E193+E197+E201+E205+E209+E213+E217+E221+E225+E229+E233+E237</f>
        <v>56.8</v>
      </c>
      <c r="F239" s="24">
        <f t="shared" si="94"/>
        <v>43.400000000000006</v>
      </c>
      <c r="G239" s="24">
        <f t="shared" si="94"/>
        <v>445</v>
      </c>
      <c r="H239" s="240">
        <f t="shared" si="94"/>
        <v>10.399999999999999</v>
      </c>
      <c r="I239" s="240">
        <f t="shared" si="94"/>
        <v>10.399999999999999</v>
      </c>
      <c r="J239" s="240">
        <f t="shared" si="94"/>
        <v>7.8999999999999995</v>
      </c>
      <c r="K239" s="240">
        <f t="shared" si="94"/>
        <v>0</v>
      </c>
      <c r="L239" s="88">
        <f t="shared" si="94"/>
        <v>512.19999999999993</v>
      </c>
      <c r="M239" s="88">
        <f t="shared" si="94"/>
        <v>67.2</v>
      </c>
      <c r="N239" s="88">
        <f t="shared" si="94"/>
        <v>51.3</v>
      </c>
      <c r="O239" s="88">
        <f t="shared" si="94"/>
        <v>445</v>
      </c>
    </row>
    <row r="240" spans="1:18" ht="15.95" customHeight="1" x14ac:dyDescent="0.25">
      <c r="A240" s="20" t="s">
        <v>138</v>
      </c>
      <c r="B240" s="555" t="s">
        <v>69</v>
      </c>
      <c r="C240" s="555"/>
      <c r="D240" s="555"/>
      <c r="E240" s="555"/>
      <c r="F240" s="555"/>
      <c r="G240" s="555"/>
      <c r="H240" s="555"/>
      <c r="I240" s="555"/>
      <c r="J240" s="555"/>
      <c r="K240" s="555"/>
      <c r="L240" s="555"/>
      <c r="M240" s="555"/>
      <c r="N240" s="555"/>
      <c r="O240" s="555"/>
    </row>
    <row r="241" spans="1:18" ht="19.5" customHeight="1" x14ac:dyDescent="0.25">
      <c r="A241" s="159" t="s">
        <v>139</v>
      </c>
      <c r="B241" s="36" t="s">
        <v>20</v>
      </c>
      <c r="C241" s="457" t="s">
        <v>24</v>
      </c>
      <c r="D241" s="173">
        <f>E241+G241</f>
        <v>0</v>
      </c>
      <c r="E241" s="246">
        <f>E242+E243</f>
        <v>0</v>
      </c>
      <c r="F241" s="173">
        <f>F242+F243</f>
        <v>0</v>
      </c>
      <c r="G241" s="246">
        <f>G242+G243</f>
        <v>0</v>
      </c>
      <c r="H241" s="174">
        <f>I241+K241</f>
        <v>1.5</v>
      </c>
      <c r="I241" s="247">
        <v>1.5</v>
      </c>
      <c r="J241" s="174">
        <f>J242+J243</f>
        <v>0</v>
      </c>
      <c r="K241" s="247">
        <f>K242+K243</f>
        <v>0</v>
      </c>
      <c r="L241" s="175">
        <f>M241+O241</f>
        <v>1.5</v>
      </c>
      <c r="M241" s="248">
        <f t="shared" ref="M241:O244" si="95">E241+I241</f>
        <v>1.5</v>
      </c>
      <c r="N241" s="175">
        <f t="shared" si="95"/>
        <v>0</v>
      </c>
      <c r="O241" s="232">
        <f t="shared" si="95"/>
        <v>0</v>
      </c>
    </row>
    <row r="242" spans="1:18" ht="26.25" hidden="1" x14ac:dyDescent="0.25">
      <c r="A242" s="163"/>
      <c r="B242" s="432" t="s">
        <v>338</v>
      </c>
      <c r="C242" s="458" t="s">
        <v>24</v>
      </c>
      <c r="D242" s="181">
        <f>E242+G242</f>
        <v>0</v>
      </c>
      <c r="E242" s="308"/>
      <c r="F242" s="181"/>
      <c r="G242" s="308"/>
      <c r="H242" s="182">
        <f>I242+K242</f>
        <v>0</v>
      </c>
      <c r="I242" s="309"/>
      <c r="J242" s="182"/>
      <c r="K242" s="309"/>
      <c r="L242" s="183">
        <f>M242+O242</f>
        <v>0</v>
      </c>
      <c r="M242" s="310">
        <f t="shared" si="95"/>
        <v>0</v>
      </c>
      <c r="N242" s="183">
        <f t="shared" si="95"/>
        <v>0</v>
      </c>
      <c r="O242" s="312">
        <f t="shared" si="95"/>
        <v>0</v>
      </c>
    </row>
    <row r="243" spans="1:18" ht="39.75" customHeight="1" x14ac:dyDescent="0.25">
      <c r="A243" s="171"/>
      <c r="B243" s="305" t="s">
        <v>426</v>
      </c>
      <c r="C243" s="459"/>
      <c r="D243" s="176">
        <f>E243+G243</f>
        <v>0</v>
      </c>
      <c r="E243" s="450"/>
      <c r="F243" s="176"/>
      <c r="G243" s="450"/>
      <c r="H243" s="177">
        <f>I243+K243</f>
        <v>0</v>
      </c>
      <c r="I243" s="373"/>
      <c r="J243" s="177"/>
      <c r="K243" s="373"/>
      <c r="L243" s="178">
        <f>M243+O243</f>
        <v>0</v>
      </c>
      <c r="M243" s="374">
        <f t="shared" si="95"/>
        <v>0</v>
      </c>
      <c r="N243" s="178">
        <f t="shared" si="95"/>
        <v>0</v>
      </c>
      <c r="O243" s="233">
        <f t="shared" si="95"/>
        <v>0</v>
      </c>
    </row>
    <row r="244" spans="1:18" s="38" customFormat="1" x14ac:dyDescent="0.25">
      <c r="A244" s="6" t="s">
        <v>140</v>
      </c>
      <c r="B244" s="27" t="s">
        <v>52</v>
      </c>
      <c r="C244" s="529" t="s">
        <v>24</v>
      </c>
      <c r="D244" s="448">
        <f>E244+G244</f>
        <v>0</v>
      </c>
      <c r="E244" s="308"/>
      <c r="F244" s="181"/>
      <c r="G244" s="308">
        <f>G245</f>
        <v>0</v>
      </c>
      <c r="H244" s="182">
        <f>I244+K244</f>
        <v>2.6</v>
      </c>
      <c r="I244" s="309">
        <v>2.6</v>
      </c>
      <c r="J244" s="182">
        <v>2</v>
      </c>
      <c r="K244" s="309"/>
      <c r="L244" s="183">
        <f>M244+O244</f>
        <v>2.6</v>
      </c>
      <c r="M244" s="310">
        <f t="shared" si="95"/>
        <v>2.6</v>
      </c>
      <c r="N244" s="183">
        <f t="shared" si="95"/>
        <v>2</v>
      </c>
      <c r="O244" s="312">
        <f t="shared" si="95"/>
        <v>0</v>
      </c>
      <c r="Q244" s="2"/>
      <c r="R244" s="2"/>
    </row>
    <row r="245" spans="1:18" s="38" customFormat="1" x14ac:dyDescent="0.25">
      <c r="A245" s="155"/>
      <c r="B245" s="238" t="s">
        <v>416</v>
      </c>
      <c r="C245" s="529"/>
      <c r="D245" s="181"/>
      <c r="E245" s="181"/>
      <c r="F245" s="181"/>
      <c r="G245" s="308"/>
      <c r="H245" s="182"/>
      <c r="I245" s="309"/>
      <c r="J245" s="182"/>
      <c r="K245" s="309"/>
      <c r="L245" s="183"/>
      <c r="M245" s="310"/>
      <c r="N245" s="183"/>
      <c r="O245" s="312"/>
      <c r="Q245" s="2"/>
      <c r="R245" s="2"/>
    </row>
    <row r="246" spans="1:18" s="38" customFormat="1" x14ac:dyDescent="0.25">
      <c r="A246" s="6" t="s">
        <v>165</v>
      </c>
      <c r="B246" s="30" t="s">
        <v>53</v>
      </c>
      <c r="C246" s="531" t="s">
        <v>24</v>
      </c>
      <c r="D246" s="448">
        <f>E246+G246</f>
        <v>0</v>
      </c>
      <c r="E246" s="246"/>
      <c r="F246" s="173"/>
      <c r="G246" s="246">
        <f>G247</f>
        <v>0</v>
      </c>
      <c r="H246" s="174">
        <f>I246+K246</f>
        <v>0.1</v>
      </c>
      <c r="I246" s="247">
        <v>0.1</v>
      </c>
      <c r="J246" s="174">
        <v>0.1</v>
      </c>
      <c r="K246" s="247"/>
      <c r="L246" s="175">
        <f>M246+O246</f>
        <v>0.1</v>
      </c>
      <c r="M246" s="248">
        <f t="shared" ref="M246" si="96">E246+I246</f>
        <v>0.1</v>
      </c>
      <c r="N246" s="175">
        <f t="shared" ref="N246" si="97">F246+J246</f>
        <v>0.1</v>
      </c>
      <c r="O246" s="232">
        <f t="shared" ref="O246" si="98">G246+K246</f>
        <v>0</v>
      </c>
      <c r="Q246" s="2"/>
      <c r="R246" s="2"/>
    </row>
    <row r="247" spans="1:18" s="38" customFormat="1" x14ac:dyDescent="0.25">
      <c r="A247" s="155"/>
      <c r="B247" s="238" t="s">
        <v>416</v>
      </c>
      <c r="C247" s="530"/>
      <c r="D247" s="176"/>
      <c r="E247" s="176"/>
      <c r="F247" s="176"/>
      <c r="G247" s="450"/>
      <c r="H247" s="177"/>
      <c r="I247" s="373"/>
      <c r="J247" s="177"/>
      <c r="K247" s="373"/>
      <c r="L247" s="178"/>
      <c r="M247" s="374"/>
      <c r="N247" s="178"/>
      <c r="O247" s="233"/>
      <c r="Q247" s="2"/>
      <c r="R247" s="2"/>
    </row>
    <row r="248" spans="1:18" s="38" customFormat="1" x14ac:dyDescent="0.25">
      <c r="A248" s="159" t="s">
        <v>141</v>
      </c>
      <c r="B248" s="36" t="s">
        <v>70</v>
      </c>
      <c r="C248" s="437"/>
      <c r="D248" s="173">
        <f>E248+G248</f>
        <v>146.30000000000001</v>
      </c>
      <c r="E248" s="173">
        <f>E250+E252+E251</f>
        <v>146.30000000000001</v>
      </c>
      <c r="F248" s="173">
        <f>F250+F252+F251</f>
        <v>106.8</v>
      </c>
      <c r="G248" s="173">
        <f>G250+G252+G251</f>
        <v>0</v>
      </c>
      <c r="H248" s="174">
        <f>I248+K248</f>
        <v>2.6</v>
      </c>
      <c r="I248" s="174">
        <f>I250+I252+I251</f>
        <v>2.6</v>
      </c>
      <c r="J248" s="174">
        <f>J250+J252+J251</f>
        <v>2</v>
      </c>
      <c r="K248" s="174">
        <f>K250+K252+K251</f>
        <v>0</v>
      </c>
      <c r="L248" s="175">
        <f>M248+O248</f>
        <v>148.9</v>
      </c>
      <c r="M248" s="175">
        <f t="shared" ref="M248:O252" si="99">E248+I248</f>
        <v>148.9</v>
      </c>
      <c r="N248" s="175">
        <f t="shared" si="99"/>
        <v>108.8</v>
      </c>
      <c r="O248" s="175">
        <f t="shared" si="99"/>
        <v>0</v>
      </c>
      <c r="Q248" s="2"/>
      <c r="R248" s="2"/>
    </row>
    <row r="249" spans="1:18" s="38" customFormat="1" x14ac:dyDescent="0.25">
      <c r="A249" s="163"/>
      <c r="B249" s="164" t="s">
        <v>196</v>
      </c>
      <c r="C249" s="439"/>
      <c r="D249" s="181"/>
      <c r="E249" s="181"/>
      <c r="F249" s="181"/>
      <c r="G249" s="181"/>
      <c r="H249" s="182"/>
      <c r="I249" s="182"/>
      <c r="J249" s="182"/>
      <c r="K249" s="182"/>
      <c r="L249" s="183"/>
      <c r="M249" s="183"/>
      <c r="N249" s="183"/>
      <c r="O249" s="183"/>
      <c r="Q249" s="2"/>
      <c r="R249" s="2"/>
    </row>
    <row r="250" spans="1:18" s="38" customFormat="1" x14ac:dyDescent="0.25">
      <c r="A250" s="163"/>
      <c r="B250" s="304" t="s">
        <v>416</v>
      </c>
      <c r="C250" s="216" t="s">
        <v>24</v>
      </c>
      <c r="D250" s="448">
        <f>E250+G250</f>
        <v>0</v>
      </c>
      <c r="E250" s="68"/>
      <c r="F250" s="68"/>
      <c r="G250" s="68"/>
      <c r="H250" s="69">
        <f>I250+K250</f>
        <v>2.6</v>
      </c>
      <c r="I250" s="69">
        <v>2.6</v>
      </c>
      <c r="J250" s="69">
        <v>2</v>
      </c>
      <c r="K250" s="69"/>
      <c r="L250" s="70">
        <f>M250+O250</f>
        <v>2.6</v>
      </c>
      <c r="M250" s="70">
        <f t="shared" si="99"/>
        <v>2.6</v>
      </c>
      <c r="N250" s="70">
        <f t="shared" si="99"/>
        <v>2</v>
      </c>
      <c r="O250" s="70">
        <f t="shared" si="99"/>
        <v>0</v>
      </c>
      <c r="Q250" s="2"/>
      <c r="R250" s="2"/>
    </row>
    <row r="251" spans="1:18" s="38" customFormat="1" ht="25.5" x14ac:dyDescent="0.25">
      <c r="A251" s="163"/>
      <c r="B251" s="311" t="s">
        <v>415</v>
      </c>
      <c r="C251" s="216" t="s">
        <v>24</v>
      </c>
      <c r="D251" s="68">
        <f>E251+G251</f>
        <v>0.3</v>
      </c>
      <c r="E251" s="68">
        <v>0.3</v>
      </c>
      <c r="F251" s="68">
        <v>0.2</v>
      </c>
      <c r="G251" s="68"/>
      <c r="H251" s="69">
        <f>I251+K251</f>
        <v>0</v>
      </c>
      <c r="I251" s="69"/>
      <c r="J251" s="69"/>
      <c r="K251" s="69"/>
      <c r="L251" s="70">
        <f>M251+O251</f>
        <v>0.3</v>
      </c>
      <c r="M251" s="70">
        <f t="shared" si="99"/>
        <v>0.3</v>
      </c>
      <c r="N251" s="70">
        <f t="shared" si="99"/>
        <v>0.2</v>
      </c>
      <c r="O251" s="70">
        <f t="shared" si="99"/>
        <v>0</v>
      </c>
      <c r="Q251" s="2"/>
      <c r="R251" s="2"/>
    </row>
    <row r="252" spans="1:18" s="38" customFormat="1" ht="26.25" x14ac:dyDescent="0.25">
      <c r="A252" s="171"/>
      <c r="B252" s="305" t="s">
        <v>376</v>
      </c>
      <c r="C252" s="216" t="s">
        <v>24</v>
      </c>
      <c r="D252" s="68">
        <f>E252+G252</f>
        <v>146</v>
      </c>
      <c r="E252" s="68">
        <v>146</v>
      </c>
      <c r="F252" s="68">
        <v>106.6</v>
      </c>
      <c r="G252" s="68"/>
      <c r="H252" s="69">
        <f>I252+K252</f>
        <v>0</v>
      </c>
      <c r="I252" s="69"/>
      <c r="J252" s="69"/>
      <c r="K252" s="69"/>
      <c r="L252" s="70">
        <f>M252+O252</f>
        <v>146</v>
      </c>
      <c r="M252" s="70">
        <f t="shared" si="99"/>
        <v>146</v>
      </c>
      <c r="N252" s="70">
        <f t="shared" si="99"/>
        <v>106.6</v>
      </c>
      <c r="O252" s="70">
        <f t="shared" si="99"/>
        <v>0</v>
      </c>
      <c r="Q252" s="2"/>
      <c r="R252" s="2"/>
    </row>
    <row r="253" spans="1:18" ht="18" customHeight="1" x14ac:dyDescent="0.25">
      <c r="A253" s="55" t="s">
        <v>184</v>
      </c>
      <c r="B253" s="85" t="s">
        <v>181</v>
      </c>
      <c r="C253" s="245"/>
      <c r="D253" s="87">
        <f>D248+D241+D244+D246</f>
        <v>146.30000000000001</v>
      </c>
      <c r="E253" s="87">
        <f t="shared" ref="E253:O253" si="100">E248+E241+E244+E246</f>
        <v>146.30000000000001</v>
      </c>
      <c r="F253" s="87">
        <f t="shared" si="100"/>
        <v>106.8</v>
      </c>
      <c r="G253" s="87">
        <f t="shared" si="100"/>
        <v>0</v>
      </c>
      <c r="H253" s="240">
        <f t="shared" si="100"/>
        <v>6.7999999999999989</v>
      </c>
      <c r="I253" s="240">
        <f t="shared" si="100"/>
        <v>6.7999999999999989</v>
      </c>
      <c r="J253" s="240">
        <f t="shared" si="100"/>
        <v>4.0999999999999996</v>
      </c>
      <c r="K253" s="240">
        <f t="shared" si="100"/>
        <v>0</v>
      </c>
      <c r="L253" s="470">
        <f t="shared" si="100"/>
        <v>153.1</v>
      </c>
      <c r="M253" s="470">
        <f t="shared" si="100"/>
        <v>153.1</v>
      </c>
      <c r="N253" s="470">
        <f t="shared" si="100"/>
        <v>110.89999999999999</v>
      </c>
      <c r="O253" s="470">
        <f t="shared" si="100"/>
        <v>0</v>
      </c>
    </row>
    <row r="254" spans="1:18" x14ac:dyDescent="0.25">
      <c r="A254" s="287" t="s">
        <v>185</v>
      </c>
      <c r="B254" s="108" t="s">
        <v>173</v>
      </c>
      <c r="C254" s="464"/>
      <c r="D254" s="405">
        <f>D256+D257+D258+D259+D261+D260+D262+D263+D264</f>
        <v>4858.3999999999996</v>
      </c>
      <c r="E254" s="48">
        <f t="shared" ref="E254:O254" si="101">E256+E257+E258+E259+E261+E260+E262+E263+E264</f>
        <v>1464.9</v>
      </c>
      <c r="F254" s="48">
        <f t="shared" si="101"/>
        <v>362.99999999999994</v>
      </c>
      <c r="G254" s="48">
        <f t="shared" si="101"/>
        <v>3393.5</v>
      </c>
      <c r="H254" s="49">
        <f t="shared" si="101"/>
        <v>195.8</v>
      </c>
      <c r="I254" s="49">
        <f>I256+I257+I258+I259+I261+I260+I262+I263+I264</f>
        <v>165.80000000000004</v>
      </c>
      <c r="J254" s="49">
        <f t="shared" si="101"/>
        <v>125.29999999999995</v>
      </c>
      <c r="K254" s="49">
        <f t="shared" si="101"/>
        <v>30</v>
      </c>
      <c r="L254" s="471">
        <f t="shared" si="101"/>
        <v>5054.2</v>
      </c>
      <c r="M254" s="471">
        <f>M256+M257+M258+M259+M261+M260+M262+M263+M264</f>
        <v>1630.7</v>
      </c>
      <c r="N254" s="471">
        <f t="shared" si="101"/>
        <v>488.3</v>
      </c>
      <c r="O254" s="471">
        <f t="shared" si="101"/>
        <v>3423.5</v>
      </c>
    </row>
    <row r="255" spans="1:18" x14ac:dyDescent="0.25">
      <c r="A255" s="463"/>
      <c r="B255" s="249" t="s">
        <v>206</v>
      </c>
      <c r="C255" s="465"/>
      <c r="D255" s="433"/>
      <c r="E255" s="250"/>
      <c r="F255" s="250"/>
      <c r="G255" s="250"/>
      <c r="H255" s="251"/>
      <c r="I255" s="251"/>
      <c r="J255" s="251"/>
      <c r="K255" s="251"/>
      <c r="L255" s="472"/>
      <c r="M255" s="472"/>
      <c r="N255" s="472"/>
      <c r="O255" s="472"/>
      <c r="Q255" s="38"/>
      <c r="R255" s="38"/>
    </row>
    <row r="256" spans="1:18" ht="25.5" x14ac:dyDescent="0.25">
      <c r="A256" s="463"/>
      <c r="B256" s="466" t="s">
        <v>338</v>
      </c>
      <c r="C256" s="465"/>
      <c r="D256" s="462">
        <f>D24+D79+D87+D181</f>
        <v>1735</v>
      </c>
      <c r="E256" s="462">
        <f t="shared" ref="E256:R256" si="102">E24+E79+E87+E181</f>
        <v>0</v>
      </c>
      <c r="F256" s="462">
        <f t="shared" si="102"/>
        <v>0</v>
      </c>
      <c r="G256" s="462">
        <f t="shared" si="102"/>
        <v>1735</v>
      </c>
      <c r="H256" s="468">
        <f t="shared" si="102"/>
        <v>30</v>
      </c>
      <c r="I256" s="468">
        <f t="shared" si="102"/>
        <v>0</v>
      </c>
      <c r="J256" s="468">
        <f t="shared" si="102"/>
        <v>0</v>
      </c>
      <c r="K256" s="468">
        <f t="shared" si="102"/>
        <v>30</v>
      </c>
      <c r="L256" s="473">
        <f t="shared" si="102"/>
        <v>1765</v>
      </c>
      <c r="M256" s="473">
        <f t="shared" si="102"/>
        <v>0</v>
      </c>
      <c r="N256" s="473">
        <f t="shared" si="102"/>
        <v>0</v>
      </c>
      <c r="O256" s="473">
        <f t="shared" si="102"/>
        <v>1765</v>
      </c>
      <c r="P256" s="462">
        <f t="shared" si="102"/>
        <v>0</v>
      </c>
      <c r="Q256" s="462" t="e">
        <f t="shared" si="102"/>
        <v>#VALUE!</v>
      </c>
      <c r="R256" s="462">
        <f t="shared" si="102"/>
        <v>3656.7</v>
      </c>
    </row>
    <row r="257" spans="1:18" ht="38.25" customHeight="1" x14ac:dyDescent="0.25">
      <c r="A257" s="463"/>
      <c r="B257" s="466" t="s">
        <v>337</v>
      </c>
      <c r="C257" s="465"/>
      <c r="D257" s="434">
        <f>D74+D75</f>
        <v>2467.1</v>
      </c>
      <c r="E257" s="252">
        <f t="shared" ref="E257:O257" si="103">E74+E75</f>
        <v>808.6</v>
      </c>
      <c r="F257" s="252">
        <f t="shared" si="103"/>
        <v>0</v>
      </c>
      <c r="G257" s="252">
        <f t="shared" si="103"/>
        <v>1658.5</v>
      </c>
      <c r="H257" s="253">
        <f t="shared" si="103"/>
        <v>0</v>
      </c>
      <c r="I257" s="253">
        <f t="shared" si="103"/>
        <v>0</v>
      </c>
      <c r="J257" s="253">
        <f t="shared" si="103"/>
        <v>0</v>
      </c>
      <c r="K257" s="253">
        <f t="shared" si="103"/>
        <v>0</v>
      </c>
      <c r="L257" s="474">
        <f t="shared" si="103"/>
        <v>2467.1</v>
      </c>
      <c r="M257" s="474">
        <f t="shared" si="103"/>
        <v>808.6</v>
      </c>
      <c r="N257" s="474">
        <f t="shared" si="103"/>
        <v>0</v>
      </c>
      <c r="O257" s="474">
        <f t="shared" si="103"/>
        <v>1658.5</v>
      </c>
    </row>
    <row r="258" spans="1:18" ht="16.5" customHeight="1" x14ac:dyDescent="0.25">
      <c r="A258" s="463"/>
      <c r="B258" s="109" t="s">
        <v>430</v>
      </c>
      <c r="C258" s="465"/>
      <c r="D258" s="434">
        <f>D76</f>
        <v>118.3</v>
      </c>
      <c r="E258" s="252">
        <f t="shared" ref="E258:O258" si="104">E76</f>
        <v>118.3</v>
      </c>
      <c r="F258" s="252">
        <f t="shared" si="104"/>
        <v>0</v>
      </c>
      <c r="G258" s="252">
        <f t="shared" si="104"/>
        <v>0</v>
      </c>
      <c r="H258" s="253">
        <f t="shared" si="104"/>
        <v>0</v>
      </c>
      <c r="I258" s="253">
        <f t="shared" si="104"/>
        <v>0</v>
      </c>
      <c r="J258" s="253">
        <f t="shared" si="104"/>
        <v>0</v>
      </c>
      <c r="K258" s="253">
        <f t="shared" si="104"/>
        <v>0</v>
      </c>
      <c r="L258" s="474">
        <f t="shared" si="104"/>
        <v>118.3</v>
      </c>
      <c r="M258" s="474">
        <f t="shared" si="104"/>
        <v>118.3</v>
      </c>
      <c r="N258" s="474">
        <f t="shared" si="104"/>
        <v>0</v>
      </c>
      <c r="O258" s="474">
        <f t="shared" si="104"/>
        <v>0</v>
      </c>
    </row>
    <row r="259" spans="1:18" ht="51.75" x14ac:dyDescent="0.25">
      <c r="A259" s="463"/>
      <c r="B259" s="109" t="s">
        <v>375</v>
      </c>
      <c r="C259" s="465"/>
      <c r="D259" s="434">
        <f>D170+D174</f>
        <v>324.89999999999998</v>
      </c>
      <c r="E259" s="434">
        <f t="shared" ref="E259:R259" si="105">E170+E174</f>
        <v>324.89999999999998</v>
      </c>
      <c r="F259" s="434">
        <f t="shared" si="105"/>
        <v>205.2</v>
      </c>
      <c r="G259" s="434">
        <f t="shared" si="105"/>
        <v>0</v>
      </c>
      <c r="H259" s="469">
        <f t="shared" si="105"/>
        <v>9.8000000000000007</v>
      </c>
      <c r="I259" s="469">
        <f t="shared" si="105"/>
        <v>9.8000000000000007</v>
      </c>
      <c r="J259" s="469">
        <f t="shared" si="105"/>
        <v>7.4</v>
      </c>
      <c r="K259" s="469">
        <f t="shared" si="105"/>
        <v>0</v>
      </c>
      <c r="L259" s="475">
        <f t="shared" si="105"/>
        <v>334.7</v>
      </c>
      <c r="M259" s="475">
        <f t="shared" si="105"/>
        <v>334.7</v>
      </c>
      <c r="N259" s="475">
        <f t="shared" si="105"/>
        <v>212.60000000000002</v>
      </c>
      <c r="O259" s="475">
        <f t="shared" si="105"/>
        <v>0</v>
      </c>
      <c r="P259" s="434">
        <f t="shared" si="105"/>
        <v>0</v>
      </c>
      <c r="Q259" s="434">
        <f t="shared" si="105"/>
        <v>0</v>
      </c>
      <c r="R259" s="434">
        <f t="shared" si="105"/>
        <v>0</v>
      </c>
    </row>
    <row r="260" spans="1:18" ht="26.25" customHeight="1" x14ac:dyDescent="0.25">
      <c r="A260" s="463"/>
      <c r="B260" s="109" t="s">
        <v>374</v>
      </c>
      <c r="C260" s="465"/>
      <c r="D260" s="434">
        <f>D90+D96+D99+D104+D109+D112+D115+D120+D173</f>
        <v>9.1999999999999993</v>
      </c>
      <c r="E260" s="252">
        <f t="shared" ref="E260:O260" si="106">E90+E96+E99+E104+E109+E112+E115+E120+E173</f>
        <v>9.1999999999999993</v>
      </c>
      <c r="F260" s="252">
        <f t="shared" si="106"/>
        <v>7</v>
      </c>
      <c r="G260" s="252">
        <f t="shared" si="106"/>
        <v>0</v>
      </c>
      <c r="H260" s="253">
        <f t="shared" si="106"/>
        <v>0</v>
      </c>
      <c r="I260" s="253">
        <f t="shared" si="106"/>
        <v>0</v>
      </c>
      <c r="J260" s="253">
        <f t="shared" si="106"/>
        <v>0</v>
      </c>
      <c r="K260" s="253">
        <f t="shared" si="106"/>
        <v>0</v>
      </c>
      <c r="L260" s="474">
        <f t="shared" si="106"/>
        <v>9.1999999999999993</v>
      </c>
      <c r="M260" s="474">
        <f t="shared" si="106"/>
        <v>9.1999999999999993</v>
      </c>
      <c r="N260" s="474">
        <f t="shared" si="106"/>
        <v>7</v>
      </c>
      <c r="O260" s="474">
        <f t="shared" si="106"/>
        <v>0</v>
      </c>
    </row>
    <row r="261" spans="1:18" ht="26.25" x14ac:dyDescent="0.25">
      <c r="A261" s="463"/>
      <c r="B261" s="109" t="s">
        <v>376</v>
      </c>
      <c r="C261" s="465"/>
      <c r="D261" s="434">
        <f>D252</f>
        <v>146</v>
      </c>
      <c r="E261" s="434">
        <f t="shared" ref="E261:R261" si="107">E252</f>
        <v>146</v>
      </c>
      <c r="F261" s="434">
        <f t="shared" si="107"/>
        <v>106.6</v>
      </c>
      <c r="G261" s="434">
        <f t="shared" si="107"/>
        <v>0</v>
      </c>
      <c r="H261" s="469">
        <f t="shared" si="107"/>
        <v>0</v>
      </c>
      <c r="I261" s="469">
        <f t="shared" si="107"/>
        <v>0</v>
      </c>
      <c r="J261" s="469">
        <f t="shared" si="107"/>
        <v>0</v>
      </c>
      <c r="K261" s="469">
        <f t="shared" si="107"/>
        <v>0</v>
      </c>
      <c r="L261" s="475">
        <f t="shared" si="107"/>
        <v>146</v>
      </c>
      <c r="M261" s="475">
        <f t="shared" si="107"/>
        <v>146</v>
      </c>
      <c r="N261" s="475">
        <f t="shared" si="107"/>
        <v>106.6</v>
      </c>
      <c r="O261" s="475">
        <f t="shared" si="107"/>
        <v>0</v>
      </c>
      <c r="P261" s="434">
        <f t="shared" si="107"/>
        <v>0</v>
      </c>
      <c r="Q261" s="434">
        <f t="shared" si="107"/>
        <v>0</v>
      </c>
      <c r="R261" s="434">
        <f t="shared" si="107"/>
        <v>0</v>
      </c>
    </row>
    <row r="262" spans="1:18" x14ac:dyDescent="0.25">
      <c r="A262" s="463"/>
      <c r="B262" s="109" t="s">
        <v>416</v>
      </c>
      <c r="C262" s="465"/>
      <c r="D262" s="434">
        <f>D25+D26+D30+D34+D38+D42+D46+D50+D54+D58+D62+D66+D86+D88+D91+D95+D97+D100+D102+D105+D107+D110+D113+D116+D118+D121+D123+D125+D127+D129+D133+D135+D137+D139+D141+D143+D145+D147+D149+D151+D153+D155+D159+D163+D165+D169+D191+D195+D203+D207+D211+D215+D219+D223+D227+D231+D235+D237+D244+D246+D250</f>
        <v>0</v>
      </c>
      <c r="E262" s="434">
        <f t="shared" ref="E262:O262" si="108">E25+E26+E30+E34+E38+E42+E46+E50+E54+E58+E62+E66+E86+E88+E91+E95+E97+E100+E102+E105+E107+E110+E113+E116+E118+E121+E123+E125+E127+E129+E133+E135+E137+E139+E141+E143+E145+E147+E149+E151+E153+E155+E159+E163+E165+E169+E191+E195+E203+E207+E211+E215+E219+E223+E227+E231+E235+E237+E244+E246+E250</f>
        <v>0</v>
      </c>
      <c r="F262" s="434">
        <f t="shared" si="108"/>
        <v>0</v>
      </c>
      <c r="G262" s="434">
        <f t="shared" si="108"/>
        <v>0</v>
      </c>
      <c r="H262" s="469">
        <f t="shared" si="108"/>
        <v>154.50000000000003</v>
      </c>
      <c r="I262" s="469">
        <f t="shared" si="108"/>
        <v>154.50000000000003</v>
      </c>
      <c r="J262" s="469">
        <f t="shared" si="108"/>
        <v>117.89999999999995</v>
      </c>
      <c r="K262" s="469">
        <f t="shared" si="108"/>
        <v>0</v>
      </c>
      <c r="L262" s="475">
        <f t="shared" si="108"/>
        <v>154.50000000000003</v>
      </c>
      <c r="M262" s="475">
        <f t="shared" si="108"/>
        <v>154.50000000000003</v>
      </c>
      <c r="N262" s="475">
        <f t="shared" si="108"/>
        <v>117.89999999999995</v>
      </c>
      <c r="O262" s="475">
        <f t="shared" si="108"/>
        <v>0</v>
      </c>
      <c r="P262" s="434">
        <f t="shared" ref="P262:R262" si="109">P25+P26+P30+P34+P38+P42+P46+P50+P54+P58+P62+P66+P86+P88+P91+P95+P97+P100+P102+P105+P107+P110+P113+P116+P118+P121+P123+P125+P127+P129+P133+P135+P137+P139+P141+P143+P145+P147+P149+P151+P153+P155+P159+P163+P165+P169+P191+P195+P203+P207+P211+P215+P219+P223+P227+P231+P235+P237+P244+P250</f>
        <v>0</v>
      </c>
      <c r="Q262" s="434" t="e">
        <f t="shared" si="109"/>
        <v>#VALUE!</v>
      </c>
      <c r="R262" s="434">
        <f t="shared" si="109"/>
        <v>153.1</v>
      </c>
    </row>
    <row r="263" spans="1:18" ht="26.25" x14ac:dyDescent="0.25">
      <c r="A263" s="463"/>
      <c r="B263" s="109" t="s">
        <v>415</v>
      </c>
      <c r="C263" s="465"/>
      <c r="D263" s="434">
        <f>D160+D164+D185+D192+D196+D197+D204+D208+D212+D216+D220+D224+D228+D232+D236+D251</f>
        <v>57.9</v>
      </c>
      <c r="E263" s="434">
        <f t="shared" ref="E263:O263" si="110">E160+E164+E185+E192+E196+E197+E204+E208+E212+E216+E220+E224+E228+E232+E236+E251</f>
        <v>57.9</v>
      </c>
      <c r="F263" s="434">
        <f t="shared" si="110"/>
        <v>44.20000000000001</v>
      </c>
      <c r="G263" s="434">
        <f t="shared" si="110"/>
        <v>0</v>
      </c>
      <c r="H263" s="469">
        <f t="shared" si="110"/>
        <v>0</v>
      </c>
      <c r="I263" s="469">
        <f t="shared" si="110"/>
        <v>0</v>
      </c>
      <c r="J263" s="469">
        <f t="shared" si="110"/>
        <v>0</v>
      </c>
      <c r="K263" s="469">
        <f t="shared" si="110"/>
        <v>0</v>
      </c>
      <c r="L263" s="475">
        <f t="shared" si="110"/>
        <v>57.9</v>
      </c>
      <c r="M263" s="475">
        <f t="shared" si="110"/>
        <v>57.9</v>
      </c>
      <c r="N263" s="475">
        <f t="shared" si="110"/>
        <v>44.20000000000001</v>
      </c>
      <c r="O263" s="475">
        <f t="shared" si="110"/>
        <v>0</v>
      </c>
      <c r="P263" s="434">
        <f t="shared" ref="P263:R263" si="111">P188+P192+P196+P200+P204+P208+P212+P216+P220+P224+P228+P232+P236</f>
        <v>0</v>
      </c>
      <c r="Q263" s="434">
        <f t="shared" si="111"/>
        <v>0</v>
      </c>
      <c r="R263" s="434">
        <f t="shared" si="111"/>
        <v>0</v>
      </c>
    </row>
    <row r="264" spans="1:18" ht="39" customHeight="1" x14ac:dyDescent="0.25">
      <c r="A264" s="378"/>
      <c r="B264" s="254" t="s">
        <v>426</v>
      </c>
      <c r="C264" s="467"/>
      <c r="D264" s="434">
        <f>D241</f>
        <v>0</v>
      </c>
      <c r="E264" s="252">
        <f t="shared" ref="E264:O264" si="112">E241</f>
        <v>0</v>
      </c>
      <c r="F264" s="252">
        <f t="shared" si="112"/>
        <v>0</v>
      </c>
      <c r="G264" s="252">
        <f t="shared" si="112"/>
        <v>0</v>
      </c>
      <c r="H264" s="253">
        <f t="shared" si="112"/>
        <v>1.5</v>
      </c>
      <c r="I264" s="253">
        <f t="shared" si="112"/>
        <v>1.5</v>
      </c>
      <c r="J264" s="253">
        <f t="shared" si="112"/>
        <v>0</v>
      </c>
      <c r="K264" s="253">
        <f t="shared" si="112"/>
        <v>0</v>
      </c>
      <c r="L264" s="474">
        <f t="shared" si="112"/>
        <v>1.5</v>
      </c>
      <c r="M264" s="474">
        <f t="shared" si="112"/>
        <v>1.5</v>
      </c>
      <c r="N264" s="474">
        <f t="shared" si="112"/>
        <v>0</v>
      </c>
      <c r="O264" s="474">
        <f t="shared" si="112"/>
        <v>0</v>
      </c>
    </row>
    <row r="265" spans="1:18" x14ac:dyDescent="0.25">
      <c r="A265" s="110"/>
      <c r="B265" s="127"/>
      <c r="C265" s="255"/>
      <c r="D265" s="127"/>
      <c r="E265" s="127"/>
      <c r="F265" s="256"/>
      <c r="G265" s="256"/>
      <c r="H265" s="256"/>
      <c r="I265" s="256"/>
      <c r="J265" s="256"/>
      <c r="K265" s="127"/>
      <c r="L265" s="256"/>
      <c r="M265" s="256"/>
      <c r="N265" s="256"/>
      <c r="O265" s="18"/>
    </row>
    <row r="266" spans="1:18" x14ac:dyDescent="0.25">
      <c r="A266" s="110"/>
      <c r="B266" s="7"/>
      <c r="C266" s="257"/>
      <c r="D266" s="7"/>
      <c r="E266" s="7"/>
      <c r="F266" s="114"/>
      <c r="G266" s="7"/>
      <c r="H266" s="7"/>
      <c r="I266" s="7"/>
      <c r="J266" s="7"/>
      <c r="L266" s="7"/>
      <c r="M266" s="7"/>
      <c r="N266" s="7"/>
      <c r="O266" s="7"/>
    </row>
    <row r="267" spans="1:18" x14ac:dyDescent="0.25">
      <c r="A267" s="7"/>
      <c r="B267" s="7"/>
      <c r="C267" s="258"/>
      <c r="D267" s="7"/>
      <c r="E267" s="7"/>
      <c r="F267" s="7"/>
      <c r="G267" s="7"/>
      <c r="H267" s="7"/>
      <c r="I267" s="7"/>
      <c r="J267" s="7"/>
      <c r="L267" s="7"/>
      <c r="M267" s="7"/>
      <c r="N267" s="7"/>
    </row>
    <row r="268" spans="1:18" x14ac:dyDescent="0.25">
      <c r="A268" s="7"/>
      <c r="B268" s="7"/>
      <c r="C268" s="258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8" x14ac:dyDescent="0.25">
      <c r="A269" s="7"/>
      <c r="B269" s="7"/>
      <c r="C269" s="258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8" x14ac:dyDescent="0.25">
      <c r="A270" s="7"/>
      <c r="B270" s="7"/>
      <c r="C270" s="258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8" x14ac:dyDescent="0.25">
      <c r="A271" s="7"/>
      <c r="B271" s="7"/>
      <c r="C271" s="258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8" x14ac:dyDescent="0.25">
      <c r="A272" s="7"/>
      <c r="B272" s="7"/>
      <c r="C272" s="258"/>
      <c r="D272" s="7"/>
      <c r="E272" s="7"/>
      <c r="F272" s="7"/>
      <c r="G272" s="7" t="s">
        <v>174</v>
      </c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58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58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58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58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58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58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58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58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58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58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58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58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58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58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58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58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58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58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58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58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58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58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58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58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58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58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58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58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58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58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58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58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8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8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8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8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8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8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8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8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8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8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8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8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8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8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8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8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8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8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8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8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8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8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8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8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8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8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8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8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8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8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8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8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8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8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8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8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8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8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8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8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8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8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8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8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8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8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8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8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8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8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8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8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8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8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8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8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8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8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8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8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8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8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8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8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8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8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8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8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8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8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8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8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8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C378" s="259"/>
    </row>
    <row r="379" spans="1:14" x14ac:dyDescent="0.25">
      <c r="C379" s="259"/>
    </row>
    <row r="380" spans="1:14" x14ac:dyDescent="0.25">
      <c r="C380" s="259"/>
    </row>
    <row r="381" spans="1:14" x14ac:dyDescent="0.25">
      <c r="C381" s="259"/>
    </row>
    <row r="382" spans="1:14" x14ac:dyDescent="0.25">
      <c r="C382" s="259"/>
    </row>
    <row r="383" spans="1:14" x14ac:dyDescent="0.25">
      <c r="C383" s="259"/>
    </row>
    <row r="384" spans="1:14" x14ac:dyDescent="0.25">
      <c r="C384" s="259"/>
    </row>
    <row r="385" spans="3:3" x14ac:dyDescent="0.25">
      <c r="C385" s="259"/>
    </row>
    <row r="386" spans="3:3" x14ac:dyDescent="0.25">
      <c r="C386" s="259"/>
    </row>
    <row r="387" spans="3:3" x14ac:dyDescent="0.25">
      <c r="C387" s="259"/>
    </row>
    <row r="388" spans="3:3" x14ac:dyDescent="0.25">
      <c r="C388" s="259"/>
    </row>
    <row r="389" spans="3:3" x14ac:dyDescent="0.25">
      <c r="C389" s="259"/>
    </row>
    <row r="390" spans="3:3" x14ac:dyDescent="0.25">
      <c r="C390" s="259"/>
    </row>
    <row r="391" spans="3:3" x14ac:dyDescent="0.25">
      <c r="C391" s="259"/>
    </row>
    <row r="392" spans="3:3" x14ac:dyDescent="0.25">
      <c r="C392" s="259"/>
    </row>
    <row r="393" spans="3:3" x14ac:dyDescent="0.25">
      <c r="C393" s="259"/>
    </row>
    <row r="394" spans="3:3" x14ac:dyDescent="0.25">
      <c r="C394" s="259"/>
    </row>
    <row r="395" spans="3:3" x14ac:dyDescent="0.25">
      <c r="C395" s="259"/>
    </row>
    <row r="396" spans="3:3" x14ac:dyDescent="0.25">
      <c r="C396" s="259"/>
    </row>
    <row r="397" spans="3:3" x14ac:dyDescent="0.25">
      <c r="C397" s="259"/>
    </row>
    <row r="398" spans="3:3" x14ac:dyDescent="0.25">
      <c r="C398" s="259"/>
    </row>
    <row r="399" spans="3:3" x14ac:dyDescent="0.25">
      <c r="C399" s="259"/>
    </row>
    <row r="400" spans="3:3" x14ac:dyDescent="0.25">
      <c r="C400" s="259"/>
    </row>
    <row r="401" spans="3:3" x14ac:dyDescent="0.25">
      <c r="C401" s="259"/>
    </row>
    <row r="402" spans="3:3" x14ac:dyDescent="0.25">
      <c r="C402" s="259"/>
    </row>
    <row r="403" spans="3:3" x14ac:dyDescent="0.25">
      <c r="C403" s="259"/>
    </row>
    <row r="404" spans="3:3" x14ac:dyDescent="0.25">
      <c r="C404" s="259"/>
    </row>
    <row r="405" spans="3:3" x14ac:dyDescent="0.25">
      <c r="C405" s="259"/>
    </row>
    <row r="406" spans="3:3" x14ac:dyDescent="0.25">
      <c r="C406" s="259"/>
    </row>
    <row r="407" spans="3:3" x14ac:dyDescent="0.25">
      <c r="C407" s="259"/>
    </row>
    <row r="408" spans="3:3" x14ac:dyDescent="0.25">
      <c r="C408" s="259"/>
    </row>
    <row r="409" spans="3:3" x14ac:dyDescent="0.25">
      <c r="C409" s="259"/>
    </row>
    <row r="410" spans="3:3" x14ac:dyDescent="0.25">
      <c r="C410" s="259"/>
    </row>
    <row r="411" spans="3:3" x14ac:dyDescent="0.25">
      <c r="C411" s="259"/>
    </row>
    <row r="412" spans="3:3" x14ac:dyDescent="0.25">
      <c r="C412" s="259"/>
    </row>
    <row r="413" spans="3:3" x14ac:dyDescent="0.25">
      <c r="C413" s="259"/>
    </row>
    <row r="414" spans="3:3" x14ac:dyDescent="0.25">
      <c r="C414" s="259"/>
    </row>
    <row r="415" spans="3:3" x14ac:dyDescent="0.25">
      <c r="C415" s="259"/>
    </row>
    <row r="416" spans="3:3" x14ac:dyDescent="0.25">
      <c r="C416" s="259"/>
    </row>
    <row r="417" spans="3:3" x14ac:dyDescent="0.25">
      <c r="C417" s="259"/>
    </row>
    <row r="418" spans="3:3" x14ac:dyDescent="0.25">
      <c r="C418" s="259"/>
    </row>
    <row r="419" spans="3:3" x14ac:dyDescent="0.25">
      <c r="C419" s="259"/>
    </row>
    <row r="420" spans="3:3" x14ac:dyDescent="0.25">
      <c r="C420" s="259"/>
    </row>
    <row r="421" spans="3:3" x14ac:dyDescent="0.25">
      <c r="C421" s="259"/>
    </row>
    <row r="422" spans="3:3" x14ac:dyDescent="0.25">
      <c r="C422" s="259"/>
    </row>
    <row r="423" spans="3:3" x14ac:dyDescent="0.25">
      <c r="C423" s="259"/>
    </row>
    <row r="424" spans="3:3" x14ac:dyDescent="0.25">
      <c r="C424" s="259"/>
    </row>
    <row r="425" spans="3:3" x14ac:dyDescent="0.25">
      <c r="C425" s="259"/>
    </row>
    <row r="426" spans="3:3" x14ac:dyDescent="0.25">
      <c r="C426" s="259"/>
    </row>
    <row r="427" spans="3:3" x14ac:dyDescent="0.25">
      <c r="C427" s="259"/>
    </row>
    <row r="428" spans="3:3" x14ac:dyDescent="0.25">
      <c r="C428" s="259"/>
    </row>
    <row r="429" spans="3:3" x14ac:dyDescent="0.25">
      <c r="C429" s="259"/>
    </row>
    <row r="430" spans="3:3" x14ac:dyDescent="0.25">
      <c r="C430" s="259"/>
    </row>
    <row r="431" spans="3:3" x14ac:dyDescent="0.25">
      <c r="C431" s="259"/>
    </row>
    <row r="432" spans="3:3" x14ac:dyDescent="0.25">
      <c r="C432" s="259"/>
    </row>
    <row r="433" spans="3:3" x14ac:dyDescent="0.25">
      <c r="C433" s="259"/>
    </row>
    <row r="434" spans="3:3" x14ac:dyDescent="0.25">
      <c r="C434" s="259"/>
    </row>
    <row r="435" spans="3:3" x14ac:dyDescent="0.25">
      <c r="C435" s="259"/>
    </row>
    <row r="436" spans="3:3" x14ac:dyDescent="0.25">
      <c r="C436" s="259"/>
    </row>
    <row r="437" spans="3:3" x14ac:dyDescent="0.25">
      <c r="C437" s="259"/>
    </row>
    <row r="438" spans="3:3" x14ac:dyDescent="0.25">
      <c r="C438" s="259"/>
    </row>
    <row r="439" spans="3:3" x14ac:dyDescent="0.25">
      <c r="C439" s="259"/>
    </row>
    <row r="440" spans="3:3" x14ac:dyDescent="0.25">
      <c r="C440" s="259"/>
    </row>
    <row r="441" spans="3:3" x14ac:dyDescent="0.25">
      <c r="C441" s="259"/>
    </row>
    <row r="442" spans="3:3" x14ac:dyDescent="0.25">
      <c r="C442" s="259"/>
    </row>
    <row r="443" spans="3:3" x14ac:dyDescent="0.25">
      <c r="C443" s="259"/>
    </row>
    <row r="444" spans="3:3" x14ac:dyDescent="0.25">
      <c r="C444" s="259"/>
    </row>
    <row r="445" spans="3:3" x14ac:dyDescent="0.25">
      <c r="C445" s="259"/>
    </row>
    <row r="446" spans="3:3" x14ac:dyDescent="0.25">
      <c r="C446" s="259"/>
    </row>
    <row r="447" spans="3:3" x14ac:dyDescent="0.25">
      <c r="C447" s="259"/>
    </row>
    <row r="448" spans="3:3" x14ac:dyDescent="0.25">
      <c r="C448" s="259"/>
    </row>
    <row r="449" spans="3:3" x14ac:dyDescent="0.25">
      <c r="C449" s="259"/>
    </row>
    <row r="450" spans="3:3" x14ac:dyDescent="0.25">
      <c r="C450" s="259"/>
    </row>
    <row r="451" spans="3:3" x14ac:dyDescent="0.25">
      <c r="C451" s="259"/>
    </row>
    <row r="452" spans="3:3" x14ac:dyDescent="0.25">
      <c r="C452" s="259"/>
    </row>
    <row r="453" spans="3:3" x14ac:dyDescent="0.25">
      <c r="C453" s="259"/>
    </row>
    <row r="454" spans="3:3" x14ac:dyDescent="0.25">
      <c r="C454" s="259"/>
    </row>
    <row r="455" spans="3:3" x14ac:dyDescent="0.25">
      <c r="C455" s="259"/>
    </row>
    <row r="456" spans="3:3" x14ac:dyDescent="0.25">
      <c r="C456" s="259"/>
    </row>
    <row r="457" spans="3:3" x14ac:dyDescent="0.25">
      <c r="C457" s="259"/>
    </row>
    <row r="458" spans="3:3" x14ac:dyDescent="0.25">
      <c r="C458" s="259"/>
    </row>
    <row r="459" spans="3:3" x14ac:dyDescent="0.25">
      <c r="C459" s="259"/>
    </row>
    <row r="460" spans="3:3" x14ac:dyDescent="0.25">
      <c r="C460" s="259"/>
    </row>
    <row r="461" spans="3:3" x14ac:dyDescent="0.25">
      <c r="C461" s="259"/>
    </row>
    <row r="462" spans="3:3" x14ac:dyDescent="0.25">
      <c r="C462" s="259"/>
    </row>
    <row r="463" spans="3:3" x14ac:dyDescent="0.25">
      <c r="C463" s="259"/>
    </row>
    <row r="464" spans="3:3" x14ac:dyDescent="0.25">
      <c r="C464" s="259"/>
    </row>
    <row r="465" spans="3:3" x14ac:dyDescent="0.25">
      <c r="C465" s="259"/>
    </row>
    <row r="466" spans="3:3" x14ac:dyDescent="0.25">
      <c r="C466" s="259"/>
    </row>
    <row r="467" spans="3:3" x14ac:dyDescent="0.25">
      <c r="C467" s="259"/>
    </row>
    <row r="468" spans="3:3" x14ac:dyDescent="0.25">
      <c r="C468" s="259"/>
    </row>
    <row r="469" spans="3:3" x14ac:dyDescent="0.25">
      <c r="C469" s="259"/>
    </row>
    <row r="470" spans="3:3" x14ac:dyDescent="0.25">
      <c r="C470" s="259"/>
    </row>
    <row r="471" spans="3:3" x14ac:dyDescent="0.25">
      <c r="C471" s="259"/>
    </row>
    <row r="472" spans="3:3" x14ac:dyDescent="0.25">
      <c r="C472" s="259"/>
    </row>
    <row r="473" spans="3:3" x14ac:dyDescent="0.25">
      <c r="C473" s="259"/>
    </row>
    <row r="474" spans="3:3" x14ac:dyDescent="0.25">
      <c r="C474" s="259"/>
    </row>
    <row r="475" spans="3:3" x14ac:dyDescent="0.25">
      <c r="C475" s="259"/>
    </row>
    <row r="476" spans="3:3" x14ac:dyDescent="0.25">
      <c r="C476" s="259"/>
    </row>
    <row r="477" spans="3:3" x14ac:dyDescent="0.25">
      <c r="C477" s="259"/>
    </row>
    <row r="478" spans="3:3" x14ac:dyDescent="0.25">
      <c r="C478" s="259"/>
    </row>
    <row r="479" spans="3:3" x14ac:dyDescent="0.25">
      <c r="C479" s="259"/>
    </row>
    <row r="480" spans="3:3" x14ac:dyDescent="0.25">
      <c r="C480" s="259"/>
    </row>
    <row r="481" spans="3:3" x14ac:dyDescent="0.25">
      <c r="C481" s="259"/>
    </row>
    <row r="482" spans="3:3" x14ac:dyDescent="0.25">
      <c r="C482" s="259"/>
    </row>
    <row r="483" spans="3:3" x14ac:dyDescent="0.25">
      <c r="C483" s="259"/>
    </row>
    <row r="484" spans="3:3" x14ac:dyDescent="0.25">
      <c r="C484" s="259"/>
    </row>
    <row r="485" spans="3:3" x14ac:dyDescent="0.25">
      <c r="C485" s="259"/>
    </row>
    <row r="486" spans="3:3" x14ac:dyDescent="0.25">
      <c r="C486" s="259"/>
    </row>
    <row r="487" spans="3:3" x14ac:dyDescent="0.25">
      <c r="C487" s="259"/>
    </row>
    <row r="488" spans="3:3" x14ac:dyDescent="0.25">
      <c r="C488" s="259"/>
    </row>
    <row r="489" spans="3:3" x14ac:dyDescent="0.25">
      <c r="C489" s="259"/>
    </row>
    <row r="490" spans="3:3" x14ac:dyDescent="0.25">
      <c r="C490" s="259"/>
    </row>
    <row r="491" spans="3:3" x14ac:dyDescent="0.25">
      <c r="C491" s="259"/>
    </row>
    <row r="492" spans="3:3" x14ac:dyDescent="0.25">
      <c r="C492" s="259"/>
    </row>
    <row r="493" spans="3:3" x14ac:dyDescent="0.25">
      <c r="C493" s="259"/>
    </row>
    <row r="494" spans="3:3" x14ac:dyDescent="0.25">
      <c r="C494" s="259"/>
    </row>
    <row r="495" spans="3:3" x14ac:dyDescent="0.25">
      <c r="C495" s="259"/>
    </row>
    <row r="496" spans="3:3" x14ac:dyDescent="0.25">
      <c r="C496" s="259"/>
    </row>
    <row r="497" spans="3:3" x14ac:dyDescent="0.25">
      <c r="C497" s="259"/>
    </row>
    <row r="498" spans="3:3" x14ac:dyDescent="0.25">
      <c r="C498" s="259"/>
    </row>
    <row r="499" spans="3:3" x14ac:dyDescent="0.25">
      <c r="C499" s="259"/>
    </row>
    <row r="500" spans="3:3" x14ac:dyDescent="0.25">
      <c r="C500" s="259"/>
    </row>
    <row r="501" spans="3:3" x14ac:dyDescent="0.25">
      <c r="C501" s="259"/>
    </row>
    <row r="502" spans="3:3" x14ac:dyDescent="0.25">
      <c r="C502" s="259"/>
    </row>
    <row r="503" spans="3:3" x14ac:dyDescent="0.25">
      <c r="C503" s="259"/>
    </row>
    <row r="504" spans="3:3" x14ac:dyDescent="0.25">
      <c r="C504" s="259"/>
    </row>
    <row r="505" spans="3:3" x14ac:dyDescent="0.25">
      <c r="C505" s="259"/>
    </row>
    <row r="506" spans="3:3" x14ac:dyDescent="0.25">
      <c r="C506" s="259"/>
    </row>
    <row r="507" spans="3:3" x14ac:dyDescent="0.25">
      <c r="C507" s="259"/>
    </row>
    <row r="508" spans="3:3" x14ac:dyDescent="0.25">
      <c r="C508" s="259"/>
    </row>
    <row r="509" spans="3:3" x14ac:dyDescent="0.25">
      <c r="C509" s="259"/>
    </row>
    <row r="510" spans="3:3" x14ac:dyDescent="0.25">
      <c r="C510" s="259"/>
    </row>
    <row r="511" spans="3:3" x14ac:dyDescent="0.25">
      <c r="C511" s="259"/>
    </row>
    <row r="512" spans="3:3" x14ac:dyDescent="0.25">
      <c r="C512" s="259"/>
    </row>
    <row r="513" spans="3:3" x14ac:dyDescent="0.25">
      <c r="C513" s="259"/>
    </row>
    <row r="514" spans="3:3" x14ac:dyDescent="0.25">
      <c r="C514" s="259"/>
    </row>
    <row r="515" spans="3:3" x14ac:dyDescent="0.25">
      <c r="C515" s="259"/>
    </row>
    <row r="516" spans="3:3" x14ac:dyDescent="0.25">
      <c r="C516" s="259"/>
    </row>
    <row r="517" spans="3:3" x14ac:dyDescent="0.25">
      <c r="C517" s="259"/>
    </row>
    <row r="518" spans="3:3" x14ac:dyDescent="0.25">
      <c r="C518" s="259"/>
    </row>
    <row r="519" spans="3:3" x14ac:dyDescent="0.25">
      <c r="C519" s="259"/>
    </row>
    <row r="520" spans="3:3" x14ac:dyDescent="0.25">
      <c r="C520" s="259"/>
    </row>
    <row r="521" spans="3:3" x14ac:dyDescent="0.25">
      <c r="C521" s="259"/>
    </row>
    <row r="522" spans="3:3" x14ac:dyDescent="0.25">
      <c r="C522" s="259"/>
    </row>
    <row r="523" spans="3:3" x14ac:dyDescent="0.25">
      <c r="C523" s="259"/>
    </row>
    <row r="524" spans="3:3" x14ac:dyDescent="0.25">
      <c r="C524" s="259"/>
    </row>
    <row r="525" spans="3:3" x14ac:dyDescent="0.25">
      <c r="C525" s="259"/>
    </row>
    <row r="526" spans="3:3" x14ac:dyDescent="0.25">
      <c r="C526" s="259"/>
    </row>
    <row r="527" spans="3:3" x14ac:dyDescent="0.25">
      <c r="C527" s="259"/>
    </row>
    <row r="528" spans="3:3" x14ac:dyDescent="0.25">
      <c r="C528" s="259"/>
    </row>
    <row r="529" spans="3:3" x14ac:dyDescent="0.25">
      <c r="C529" s="259"/>
    </row>
    <row r="530" spans="3:3" x14ac:dyDescent="0.25">
      <c r="C530" s="259"/>
    </row>
    <row r="531" spans="3:3" x14ac:dyDescent="0.25">
      <c r="C531" s="259"/>
    </row>
    <row r="532" spans="3:3" x14ac:dyDescent="0.25">
      <c r="C532" s="259"/>
    </row>
    <row r="533" spans="3:3" x14ac:dyDescent="0.25">
      <c r="C533" s="259"/>
    </row>
    <row r="534" spans="3:3" x14ac:dyDescent="0.25">
      <c r="C534" s="259"/>
    </row>
    <row r="535" spans="3:3" x14ac:dyDescent="0.25">
      <c r="C535" s="259"/>
    </row>
    <row r="536" spans="3:3" x14ac:dyDescent="0.25">
      <c r="C536" s="259"/>
    </row>
    <row r="537" spans="3:3" x14ac:dyDescent="0.25">
      <c r="C537" s="259"/>
    </row>
    <row r="538" spans="3:3" x14ac:dyDescent="0.25">
      <c r="C538" s="259"/>
    </row>
    <row r="539" spans="3:3" x14ac:dyDescent="0.25">
      <c r="C539" s="259"/>
    </row>
    <row r="540" spans="3:3" x14ac:dyDescent="0.25">
      <c r="C540" s="259"/>
    </row>
    <row r="541" spans="3:3" x14ac:dyDescent="0.25">
      <c r="C541" s="259"/>
    </row>
    <row r="542" spans="3:3" x14ac:dyDescent="0.25">
      <c r="C542" s="259"/>
    </row>
    <row r="543" spans="3:3" x14ac:dyDescent="0.25">
      <c r="C543" s="259"/>
    </row>
    <row r="544" spans="3:3" x14ac:dyDescent="0.25">
      <c r="C544" s="259"/>
    </row>
    <row r="545" spans="3:3" x14ac:dyDescent="0.25">
      <c r="C545" s="259"/>
    </row>
    <row r="546" spans="3:3" x14ac:dyDescent="0.25">
      <c r="C546" s="259"/>
    </row>
    <row r="547" spans="3:3" x14ac:dyDescent="0.25">
      <c r="C547" s="259"/>
    </row>
    <row r="548" spans="3:3" x14ac:dyDescent="0.25">
      <c r="C548" s="259"/>
    </row>
    <row r="549" spans="3:3" x14ac:dyDescent="0.25">
      <c r="C549" s="259"/>
    </row>
    <row r="550" spans="3:3" x14ac:dyDescent="0.25">
      <c r="C550" s="259"/>
    </row>
    <row r="551" spans="3:3" x14ac:dyDescent="0.25">
      <c r="C551" s="259"/>
    </row>
    <row r="552" spans="3:3" x14ac:dyDescent="0.25">
      <c r="C552" s="259"/>
    </row>
    <row r="553" spans="3:3" x14ac:dyDescent="0.25">
      <c r="C553" s="259"/>
    </row>
    <row r="554" spans="3:3" x14ac:dyDescent="0.25">
      <c r="C554" s="259"/>
    </row>
    <row r="555" spans="3:3" x14ac:dyDescent="0.25">
      <c r="C555" s="259"/>
    </row>
    <row r="556" spans="3:3" x14ac:dyDescent="0.25">
      <c r="C556" s="259"/>
    </row>
    <row r="557" spans="3:3" x14ac:dyDescent="0.25">
      <c r="C557" s="259"/>
    </row>
    <row r="558" spans="3:3" x14ac:dyDescent="0.25">
      <c r="C558" s="259"/>
    </row>
    <row r="559" spans="3:3" x14ac:dyDescent="0.25">
      <c r="C559" s="259"/>
    </row>
    <row r="560" spans="3:3" x14ac:dyDescent="0.25">
      <c r="C560" s="259"/>
    </row>
    <row r="561" spans="3:3" x14ac:dyDescent="0.25">
      <c r="C561" s="259"/>
    </row>
    <row r="562" spans="3:3" x14ac:dyDescent="0.25">
      <c r="C562" s="259"/>
    </row>
    <row r="563" spans="3:3" x14ac:dyDescent="0.25">
      <c r="C563" s="259"/>
    </row>
    <row r="564" spans="3:3" x14ac:dyDescent="0.25">
      <c r="C564" s="259"/>
    </row>
    <row r="565" spans="3:3" x14ac:dyDescent="0.25">
      <c r="C565" s="259"/>
    </row>
    <row r="566" spans="3:3" x14ac:dyDescent="0.25">
      <c r="C566" s="259"/>
    </row>
    <row r="567" spans="3:3" x14ac:dyDescent="0.25">
      <c r="C567" s="259"/>
    </row>
    <row r="568" spans="3:3" x14ac:dyDescent="0.25">
      <c r="C568" s="259"/>
    </row>
    <row r="569" spans="3:3" x14ac:dyDescent="0.25">
      <c r="C569" s="259"/>
    </row>
    <row r="570" spans="3:3" x14ac:dyDescent="0.25">
      <c r="C570" s="259"/>
    </row>
    <row r="571" spans="3:3" x14ac:dyDescent="0.25">
      <c r="C571" s="259"/>
    </row>
    <row r="572" spans="3:3" x14ac:dyDescent="0.25">
      <c r="C572" s="259"/>
    </row>
    <row r="573" spans="3:3" x14ac:dyDescent="0.25">
      <c r="C573" s="259"/>
    </row>
    <row r="574" spans="3:3" x14ac:dyDescent="0.25">
      <c r="C574" s="259"/>
    </row>
    <row r="575" spans="3:3" x14ac:dyDescent="0.25">
      <c r="C575" s="259"/>
    </row>
    <row r="576" spans="3:3" x14ac:dyDescent="0.25">
      <c r="C576" s="259"/>
    </row>
    <row r="577" spans="3:3" x14ac:dyDescent="0.25">
      <c r="C577" s="259"/>
    </row>
    <row r="578" spans="3:3" x14ac:dyDescent="0.25">
      <c r="C578" s="259"/>
    </row>
    <row r="579" spans="3:3" x14ac:dyDescent="0.25">
      <c r="C579" s="259"/>
    </row>
    <row r="580" spans="3:3" x14ac:dyDescent="0.25">
      <c r="C580" s="259"/>
    </row>
    <row r="581" spans="3:3" x14ac:dyDescent="0.25">
      <c r="C581" s="259"/>
    </row>
    <row r="582" spans="3:3" x14ac:dyDescent="0.25">
      <c r="C582" s="259"/>
    </row>
    <row r="583" spans="3:3" x14ac:dyDescent="0.25">
      <c r="C583" s="259"/>
    </row>
    <row r="584" spans="3:3" x14ac:dyDescent="0.25">
      <c r="C584" s="259"/>
    </row>
    <row r="585" spans="3:3" x14ac:dyDescent="0.25">
      <c r="C585" s="259"/>
    </row>
    <row r="586" spans="3:3" x14ac:dyDescent="0.25">
      <c r="C586" s="259"/>
    </row>
    <row r="587" spans="3:3" x14ac:dyDescent="0.25">
      <c r="C587" s="259"/>
    </row>
    <row r="588" spans="3:3" x14ac:dyDescent="0.25">
      <c r="C588" s="259"/>
    </row>
    <row r="589" spans="3:3" x14ac:dyDescent="0.25">
      <c r="C589" s="259"/>
    </row>
    <row r="590" spans="3:3" x14ac:dyDescent="0.25">
      <c r="C590" s="259"/>
    </row>
    <row r="591" spans="3:3" x14ac:dyDescent="0.25">
      <c r="C591" s="259"/>
    </row>
    <row r="592" spans="3:3" x14ac:dyDescent="0.25">
      <c r="C592" s="259"/>
    </row>
    <row r="593" spans="3:3" x14ac:dyDescent="0.25">
      <c r="C593" s="259"/>
    </row>
    <row r="594" spans="3:3" x14ac:dyDescent="0.25">
      <c r="C594" s="259"/>
    </row>
    <row r="595" spans="3:3" x14ac:dyDescent="0.25">
      <c r="C595" s="259"/>
    </row>
    <row r="596" spans="3:3" x14ac:dyDescent="0.25">
      <c r="C596" s="259"/>
    </row>
    <row r="597" spans="3:3" x14ac:dyDescent="0.25">
      <c r="C597" s="259"/>
    </row>
    <row r="598" spans="3:3" x14ac:dyDescent="0.25">
      <c r="C598" s="259"/>
    </row>
    <row r="599" spans="3:3" x14ac:dyDescent="0.25">
      <c r="C599" s="259"/>
    </row>
    <row r="600" spans="3:3" x14ac:dyDescent="0.25">
      <c r="C600" s="259"/>
    </row>
    <row r="601" spans="3:3" x14ac:dyDescent="0.25">
      <c r="C601" s="259"/>
    </row>
    <row r="602" spans="3:3" x14ac:dyDescent="0.25">
      <c r="C602" s="259"/>
    </row>
    <row r="603" spans="3:3" x14ac:dyDescent="0.25">
      <c r="C603" s="259"/>
    </row>
    <row r="604" spans="3:3" x14ac:dyDescent="0.25">
      <c r="C604" s="259"/>
    </row>
    <row r="605" spans="3:3" x14ac:dyDescent="0.25">
      <c r="C605" s="259"/>
    </row>
    <row r="606" spans="3:3" x14ac:dyDescent="0.25">
      <c r="C606" s="259"/>
    </row>
    <row r="607" spans="3:3" x14ac:dyDescent="0.25">
      <c r="C607" s="259"/>
    </row>
    <row r="608" spans="3:3" x14ac:dyDescent="0.25">
      <c r="C608" s="259"/>
    </row>
    <row r="609" spans="3:3" x14ac:dyDescent="0.25">
      <c r="C609" s="259"/>
    </row>
    <row r="610" spans="3:3" x14ac:dyDescent="0.25">
      <c r="C610" s="259"/>
    </row>
    <row r="611" spans="3:3" x14ac:dyDescent="0.25">
      <c r="C611" s="259"/>
    </row>
    <row r="612" spans="3:3" x14ac:dyDescent="0.25">
      <c r="C612" s="259"/>
    </row>
    <row r="613" spans="3:3" x14ac:dyDescent="0.25">
      <c r="C613" s="259"/>
    </row>
    <row r="614" spans="3:3" x14ac:dyDescent="0.25">
      <c r="C614" s="259"/>
    </row>
    <row r="615" spans="3:3" x14ac:dyDescent="0.25">
      <c r="C615" s="259"/>
    </row>
    <row r="616" spans="3:3" x14ac:dyDescent="0.25">
      <c r="C616" s="259"/>
    </row>
    <row r="617" spans="3:3" x14ac:dyDescent="0.25">
      <c r="C617" s="259"/>
    </row>
    <row r="618" spans="3:3" x14ac:dyDescent="0.25">
      <c r="C618" s="259"/>
    </row>
    <row r="619" spans="3:3" x14ac:dyDescent="0.25">
      <c r="C619" s="259"/>
    </row>
    <row r="620" spans="3:3" x14ac:dyDescent="0.25">
      <c r="C620" s="259"/>
    </row>
    <row r="621" spans="3:3" x14ac:dyDescent="0.25">
      <c r="C621" s="259"/>
    </row>
    <row r="622" spans="3:3" x14ac:dyDescent="0.25">
      <c r="C622" s="259"/>
    </row>
    <row r="623" spans="3:3" x14ac:dyDescent="0.25">
      <c r="C623" s="259"/>
    </row>
    <row r="624" spans="3:3" x14ac:dyDescent="0.25">
      <c r="C624" s="259"/>
    </row>
    <row r="625" spans="3:3" x14ac:dyDescent="0.25">
      <c r="C625" s="259"/>
    </row>
    <row r="626" spans="3:3" x14ac:dyDescent="0.25">
      <c r="C626" s="259"/>
    </row>
    <row r="627" spans="3:3" x14ac:dyDescent="0.25">
      <c r="C627" s="259"/>
    </row>
    <row r="628" spans="3:3" x14ac:dyDescent="0.25">
      <c r="C628" s="259"/>
    </row>
    <row r="629" spans="3:3" x14ac:dyDescent="0.25">
      <c r="C629" s="259"/>
    </row>
    <row r="630" spans="3:3" x14ac:dyDescent="0.25">
      <c r="C630" s="259"/>
    </row>
    <row r="631" spans="3:3" x14ac:dyDescent="0.25">
      <c r="C631" s="259"/>
    </row>
    <row r="632" spans="3:3" x14ac:dyDescent="0.25">
      <c r="C632" s="259"/>
    </row>
    <row r="633" spans="3:3" x14ac:dyDescent="0.25">
      <c r="C633" s="259"/>
    </row>
    <row r="634" spans="3:3" x14ac:dyDescent="0.25">
      <c r="C634" s="259"/>
    </row>
    <row r="635" spans="3:3" x14ac:dyDescent="0.25">
      <c r="C635" s="259"/>
    </row>
    <row r="636" spans="3:3" x14ac:dyDescent="0.25">
      <c r="C636" s="259"/>
    </row>
    <row r="637" spans="3:3" x14ac:dyDescent="0.25">
      <c r="C637" s="259"/>
    </row>
    <row r="638" spans="3:3" x14ac:dyDescent="0.25">
      <c r="C638" s="259"/>
    </row>
    <row r="639" spans="3:3" x14ac:dyDescent="0.25">
      <c r="C639" s="259"/>
    </row>
    <row r="640" spans="3:3" x14ac:dyDescent="0.25">
      <c r="C640" s="259"/>
    </row>
    <row r="641" spans="3:3" x14ac:dyDescent="0.25">
      <c r="C641" s="259"/>
    </row>
    <row r="642" spans="3:3" x14ac:dyDescent="0.25">
      <c r="C642" s="259"/>
    </row>
    <row r="643" spans="3:3" x14ac:dyDescent="0.25">
      <c r="C643" s="259"/>
    </row>
    <row r="644" spans="3:3" x14ac:dyDescent="0.25">
      <c r="C644" s="259"/>
    </row>
    <row r="645" spans="3:3" x14ac:dyDescent="0.25">
      <c r="C645" s="259"/>
    </row>
    <row r="646" spans="3:3" x14ac:dyDescent="0.25">
      <c r="C646" s="259"/>
    </row>
    <row r="647" spans="3:3" x14ac:dyDescent="0.25">
      <c r="C647" s="259"/>
    </row>
    <row r="648" spans="3:3" x14ac:dyDescent="0.25">
      <c r="C648" s="259"/>
    </row>
    <row r="649" spans="3:3" x14ac:dyDescent="0.25">
      <c r="C649" s="259"/>
    </row>
    <row r="650" spans="3:3" x14ac:dyDescent="0.25">
      <c r="C650" s="259"/>
    </row>
    <row r="651" spans="3:3" x14ac:dyDescent="0.25">
      <c r="C651" s="259"/>
    </row>
    <row r="652" spans="3:3" x14ac:dyDescent="0.25">
      <c r="C652" s="259"/>
    </row>
    <row r="653" spans="3:3" x14ac:dyDescent="0.25">
      <c r="C653" s="259"/>
    </row>
    <row r="654" spans="3:3" x14ac:dyDescent="0.25">
      <c r="C654" s="259"/>
    </row>
    <row r="655" spans="3:3" x14ac:dyDescent="0.25">
      <c r="C655" s="259"/>
    </row>
    <row r="656" spans="3:3" x14ac:dyDescent="0.25">
      <c r="C656" s="259"/>
    </row>
    <row r="657" spans="3:3" x14ac:dyDescent="0.25">
      <c r="C657" s="259"/>
    </row>
    <row r="658" spans="3:3" x14ac:dyDescent="0.25">
      <c r="C658" s="259"/>
    </row>
    <row r="659" spans="3:3" x14ac:dyDescent="0.25">
      <c r="C659" s="259"/>
    </row>
    <row r="660" spans="3:3" x14ac:dyDescent="0.25">
      <c r="C660" s="259"/>
    </row>
    <row r="661" spans="3:3" x14ac:dyDescent="0.25">
      <c r="C661" s="259"/>
    </row>
    <row r="662" spans="3:3" x14ac:dyDescent="0.25">
      <c r="C662" s="259"/>
    </row>
    <row r="663" spans="3:3" x14ac:dyDescent="0.25">
      <c r="C663" s="259"/>
    </row>
    <row r="664" spans="3:3" x14ac:dyDescent="0.25">
      <c r="C664" s="259"/>
    </row>
    <row r="665" spans="3:3" x14ac:dyDescent="0.25">
      <c r="C665" s="259"/>
    </row>
    <row r="666" spans="3:3" x14ac:dyDescent="0.25">
      <c r="C666" s="259"/>
    </row>
    <row r="667" spans="3:3" x14ac:dyDescent="0.25">
      <c r="C667" s="259"/>
    </row>
    <row r="668" spans="3:3" x14ac:dyDescent="0.25">
      <c r="C668" s="259"/>
    </row>
    <row r="669" spans="3:3" x14ac:dyDescent="0.25">
      <c r="C669" s="259"/>
    </row>
    <row r="670" spans="3:3" x14ac:dyDescent="0.25">
      <c r="C670" s="259"/>
    </row>
    <row r="671" spans="3:3" x14ac:dyDescent="0.25">
      <c r="C671" s="259"/>
    </row>
    <row r="672" spans="3:3" x14ac:dyDescent="0.25">
      <c r="C672" s="259"/>
    </row>
    <row r="673" spans="3:3" x14ac:dyDescent="0.25">
      <c r="C673" s="259"/>
    </row>
    <row r="674" spans="3:3" x14ac:dyDescent="0.25">
      <c r="C674" s="259"/>
    </row>
    <row r="675" spans="3:3" x14ac:dyDescent="0.25">
      <c r="C675" s="259"/>
    </row>
    <row r="676" spans="3:3" x14ac:dyDescent="0.25">
      <c r="C676" s="259"/>
    </row>
    <row r="677" spans="3:3" x14ac:dyDescent="0.25">
      <c r="C677" s="259"/>
    </row>
    <row r="678" spans="3:3" x14ac:dyDescent="0.25">
      <c r="C678" s="259"/>
    </row>
    <row r="679" spans="3:3" x14ac:dyDescent="0.25">
      <c r="C679" s="259"/>
    </row>
    <row r="680" spans="3:3" x14ac:dyDescent="0.25">
      <c r="C680" s="259"/>
    </row>
    <row r="681" spans="3:3" x14ac:dyDescent="0.25">
      <c r="C681" s="259"/>
    </row>
    <row r="682" spans="3:3" x14ac:dyDescent="0.25">
      <c r="C682" s="259"/>
    </row>
    <row r="683" spans="3:3" x14ac:dyDescent="0.25">
      <c r="C683" s="259"/>
    </row>
    <row r="684" spans="3:3" x14ac:dyDescent="0.25">
      <c r="C684" s="259"/>
    </row>
    <row r="685" spans="3:3" x14ac:dyDescent="0.25">
      <c r="C685" s="259"/>
    </row>
    <row r="686" spans="3:3" x14ac:dyDescent="0.25">
      <c r="C686" s="259"/>
    </row>
    <row r="687" spans="3:3" x14ac:dyDescent="0.25">
      <c r="C687" s="259"/>
    </row>
    <row r="688" spans="3:3" x14ac:dyDescent="0.25">
      <c r="C688" s="259"/>
    </row>
    <row r="689" spans="3:3" x14ac:dyDescent="0.25">
      <c r="C689" s="259"/>
    </row>
    <row r="690" spans="3:3" x14ac:dyDescent="0.25">
      <c r="C690" s="259"/>
    </row>
    <row r="691" spans="3:3" x14ac:dyDescent="0.25">
      <c r="C691" s="259"/>
    </row>
    <row r="692" spans="3:3" x14ac:dyDescent="0.25">
      <c r="C692" s="259"/>
    </row>
    <row r="693" spans="3:3" x14ac:dyDescent="0.25">
      <c r="C693" s="259"/>
    </row>
    <row r="694" spans="3:3" x14ac:dyDescent="0.25">
      <c r="C694" s="259"/>
    </row>
    <row r="695" spans="3:3" x14ac:dyDescent="0.25">
      <c r="C695" s="259"/>
    </row>
    <row r="696" spans="3:3" x14ac:dyDescent="0.25">
      <c r="C696" s="259"/>
    </row>
    <row r="697" spans="3:3" x14ac:dyDescent="0.25">
      <c r="C697" s="259"/>
    </row>
    <row r="698" spans="3:3" x14ac:dyDescent="0.25">
      <c r="C698" s="259"/>
    </row>
    <row r="699" spans="3:3" x14ac:dyDescent="0.25">
      <c r="C699" s="259"/>
    </row>
    <row r="700" spans="3:3" x14ac:dyDescent="0.25">
      <c r="C700" s="259"/>
    </row>
    <row r="701" spans="3:3" x14ac:dyDescent="0.25">
      <c r="C701" s="259"/>
    </row>
    <row r="702" spans="3:3" x14ac:dyDescent="0.25">
      <c r="C702" s="259"/>
    </row>
    <row r="703" spans="3:3" x14ac:dyDescent="0.25">
      <c r="C703" s="259"/>
    </row>
    <row r="704" spans="3:3" x14ac:dyDescent="0.25">
      <c r="C704" s="259"/>
    </row>
    <row r="705" spans="3:3" x14ac:dyDescent="0.25">
      <c r="C705" s="259"/>
    </row>
    <row r="706" spans="3:3" x14ac:dyDescent="0.25">
      <c r="C706" s="259"/>
    </row>
  </sheetData>
  <mergeCells count="77">
    <mergeCell ref="B11:O11"/>
    <mergeCell ref="B12:O12"/>
    <mergeCell ref="C153:C154"/>
    <mergeCell ref="B63:B65"/>
    <mergeCell ref="B67:B69"/>
    <mergeCell ref="B71:O71"/>
    <mergeCell ref="C91:C92"/>
    <mergeCell ref="C79:C81"/>
    <mergeCell ref="B83:O83"/>
    <mergeCell ref="B78:O78"/>
    <mergeCell ref="B74:B75"/>
    <mergeCell ref="C147:C148"/>
    <mergeCell ref="C139:C140"/>
    <mergeCell ref="C135:C136"/>
    <mergeCell ref="C137:C138"/>
    <mergeCell ref="C145:C146"/>
    <mergeCell ref="C246:C247"/>
    <mergeCell ref="B13:O13"/>
    <mergeCell ref="B14:O14"/>
    <mergeCell ref="C125:C126"/>
    <mergeCell ref="C100:C101"/>
    <mergeCell ref="C129:C130"/>
    <mergeCell ref="C133:C134"/>
    <mergeCell ref="C121:C122"/>
    <mergeCell ref="C105:C106"/>
    <mergeCell ref="C116:C117"/>
    <mergeCell ref="C123:C124"/>
    <mergeCell ref="C127:C128"/>
    <mergeCell ref="C131:C132"/>
    <mergeCell ref="C151:C152"/>
    <mergeCell ref="C141:C142"/>
    <mergeCell ref="C237:C238"/>
    <mergeCell ref="C155:C156"/>
    <mergeCell ref="C177:C178"/>
    <mergeCell ref="C143:C144"/>
    <mergeCell ref="B59:B61"/>
    <mergeCell ref="C244:C245"/>
    <mergeCell ref="B180:O180"/>
    <mergeCell ref="B240:O240"/>
    <mergeCell ref="C165:C166"/>
    <mergeCell ref="B176:O176"/>
    <mergeCell ref="B21:O21"/>
    <mergeCell ref="B43:B45"/>
    <mergeCell ref="B35:B37"/>
    <mergeCell ref="B31:B33"/>
    <mergeCell ref="C149:C150"/>
    <mergeCell ref="B51:B53"/>
    <mergeCell ref="B55:B57"/>
    <mergeCell ref="B39:B41"/>
    <mergeCell ref="B27:B29"/>
    <mergeCell ref="B47:B49"/>
    <mergeCell ref="A16:O16"/>
    <mergeCell ref="E19:F19"/>
    <mergeCell ref="I18:K18"/>
    <mergeCell ref="M18:O18"/>
    <mergeCell ref="I19:J19"/>
    <mergeCell ref="G19:G20"/>
    <mergeCell ref="C18:C20"/>
    <mergeCell ref="O19:O20"/>
    <mergeCell ref="A18:A20"/>
    <mergeCell ref="E18:G18"/>
    <mergeCell ref="H18:H20"/>
    <mergeCell ref="D18:D20"/>
    <mergeCell ref="B18:B20"/>
    <mergeCell ref="L18:L20"/>
    <mergeCell ref="K19:K20"/>
    <mergeCell ref="M19:N19"/>
    <mergeCell ref="B9:O9"/>
    <mergeCell ref="B10:O10"/>
    <mergeCell ref="B1:O1"/>
    <mergeCell ref="B2:O2"/>
    <mergeCell ref="B3:O3"/>
    <mergeCell ref="B4:O4"/>
    <mergeCell ref="B7:O7"/>
    <mergeCell ref="B8:O8"/>
    <mergeCell ref="B5:O5"/>
    <mergeCell ref="B6:O6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I21" sqref="I21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59" t="s">
        <v>350</v>
      </c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559"/>
    </row>
    <row r="2" spans="1:17" x14ac:dyDescent="0.25">
      <c r="B2" s="122"/>
      <c r="C2" s="559" t="s">
        <v>437</v>
      </c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</row>
    <row r="3" spans="1:17" x14ac:dyDescent="0.25">
      <c r="B3" s="122"/>
      <c r="C3" s="559" t="s">
        <v>457</v>
      </c>
      <c r="D3" s="559"/>
      <c r="E3" s="559"/>
      <c r="F3" s="559"/>
      <c r="G3" s="559"/>
      <c r="H3" s="559"/>
      <c r="I3" s="559"/>
      <c r="J3" s="559"/>
      <c r="K3" s="559"/>
      <c r="L3" s="559"/>
      <c r="M3" s="559"/>
      <c r="N3" s="559"/>
      <c r="O3" s="559"/>
    </row>
    <row r="4" spans="1:17" x14ac:dyDescent="0.25">
      <c r="B4" s="122"/>
      <c r="C4" s="559" t="s">
        <v>366</v>
      </c>
      <c r="D4" s="559"/>
      <c r="E4" s="559"/>
      <c r="F4" s="559"/>
      <c r="G4" s="559"/>
      <c r="H4" s="559"/>
      <c r="I4" s="559"/>
      <c r="J4" s="559"/>
      <c r="K4" s="559"/>
      <c r="L4" s="559"/>
      <c r="M4" s="559"/>
      <c r="N4" s="559"/>
      <c r="O4" s="559"/>
    </row>
    <row r="5" spans="1:17" s="418" customFormat="1" x14ac:dyDescent="0.25">
      <c r="B5" s="479" t="s">
        <v>495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7" s="418" customFormat="1" x14ac:dyDescent="0.25">
      <c r="B6" s="479" t="s">
        <v>497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7" s="418" customFormat="1" x14ac:dyDescent="0.25">
      <c r="B7" s="479" t="s">
        <v>509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7" s="418" customFormat="1" x14ac:dyDescent="0.25">
      <c r="B8" s="479" t="s">
        <v>512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7" s="418" customFormat="1" x14ac:dyDescent="0.25">
      <c r="B9" s="479" t="s">
        <v>526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7" s="418" customFormat="1" x14ac:dyDescent="0.25">
      <c r="B10" s="479" t="s">
        <v>523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7" x14ac:dyDescent="0.25">
      <c r="C11" s="123"/>
      <c r="D11" s="124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4"/>
    </row>
    <row r="12" spans="1:17" ht="29.25" customHeight="1" x14ac:dyDescent="0.25">
      <c r="A12" s="501" t="s">
        <v>443</v>
      </c>
      <c r="B12" s="501"/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</row>
    <row r="13" spans="1:17" ht="17.25" customHeight="1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448</v>
      </c>
    </row>
    <row r="14" spans="1:17" x14ac:dyDescent="0.25">
      <c r="A14" s="558" t="s">
        <v>5</v>
      </c>
      <c r="B14" s="496" t="s">
        <v>347</v>
      </c>
      <c r="C14" s="496" t="s">
        <v>54</v>
      </c>
      <c r="D14" s="491" t="s">
        <v>358</v>
      </c>
      <c r="E14" s="517" t="s">
        <v>196</v>
      </c>
      <c r="F14" s="517"/>
      <c r="G14" s="517"/>
      <c r="H14" s="504" t="s">
        <v>360</v>
      </c>
      <c r="I14" s="523" t="s">
        <v>196</v>
      </c>
      <c r="J14" s="523"/>
      <c r="K14" s="523"/>
      <c r="L14" s="484" t="s">
        <v>0</v>
      </c>
      <c r="M14" s="484" t="s">
        <v>196</v>
      </c>
      <c r="N14" s="484"/>
      <c r="O14" s="484"/>
    </row>
    <row r="15" spans="1:17" x14ac:dyDescent="0.25">
      <c r="A15" s="558"/>
      <c r="B15" s="496"/>
      <c r="C15" s="496"/>
      <c r="D15" s="491"/>
      <c r="E15" s="517" t="s">
        <v>1</v>
      </c>
      <c r="F15" s="517"/>
      <c r="G15" s="491" t="s">
        <v>2</v>
      </c>
      <c r="H15" s="504"/>
      <c r="I15" s="523" t="s">
        <v>1</v>
      </c>
      <c r="J15" s="523"/>
      <c r="K15" s="504" t="s">
        <v>2</v>
      </c>
      <c r="L15" s="484"/>
      <c r="M15" s="484" t="s">
        <v>1</v>
      </c>
      <c r="N15" s="484"/>
      <c r="O15" s="496" t="s">
        <v>2</v>
      </c>
      <c r="Q15" s="125"/>
    </row>
    <row r="16" spans="1:17" ht="29.25" customHeight="1" x14ac:dyDescent="0.25">
      <c r="A16" s="558"/>
      <c r="B16" s="496"/>
      <c r="C16" s="496"/>
      <c r="D16" s="491"/>
      <c r="E16" s="143" t="s">
        <v>3</v>
      </c>
      <c r="F16" s="142" t="s">
        <v>4</v>
      </c>
      <c r="G16" s="491"/>
      <c r="H16" s="504"/>
      <c r="I16" s="144" t="s">
        <v>3</v>
      </c>
      <c r="J16" s="139" t="s">
        <v>4</v>
      </c>
      <c r="K16" s="504"/>
      <c r="L16" s="484"/>
      <c r="M16" s="140" t="s">
        <v>3</v>
      </c>
      <c r="N16" s="138" t="s">
        <v>4</v>
      </c>
      <c r="O16" s="496"/>
      <c r="P16" s="71" t="s">
        <v>325</v>
      </c>
      <c r="Q16" s="72"/>
    </row>
    <row r="17" spans="1:17" ht="15.95" customHeight="1" x14ac:dyDescent="0.25">
      <c r="A17" s="14" t="s">
        <v>72</v>
      </c>
      <c r="B17" s="492" t="s">
        <v>59</v>
      </c>
      <c r="C17" s="492"/>
      <c r="D17" s="492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71" t="s">
        <v>326</v>
      </c>
      <c r="Q17" s="72"/>
    </row>
    <row r="18" spans="1:17" ht="15" customHeight="1" x14ac:dyDescent="0.25">
      <c r="A18" s="14" t="s">
        <v>183</v>
      </c>
      <c r="B18" s="13" t="s">
        <v>20</v>
      </c>
      <c r="C18" s="16" t="s">
        <v>31</v>
      </c>
      <c r="D18" s="17">
        <f>E18+G18</f>
        <v>133.9</v>
      </c>
      <c r="E18" s="17">
        <v>127.6</v>
      </c>
      <c r="F18" s="17"/>
      <c r="G18" s="17">
        <v>6.3</v>
      </c>
      <c r="H18" s="11">
        <f>I18+K18</f>
        <v>0</v>
      </c>
      <c r="I18" s="11"/>
      <c r="J18" s="11"/>
      <c r="K18" s="11"/>
      <c r="L18" s="13">
        <f>M18+O18</f>
        <v>133.9</v>
      </c>
      <c r="M18" s="13">
        <f>E18+I18</f>
        <v>127.6</v>
      </c>
      <c r="N18" s="13">
        <f>F18+J18</f>
        <v>0</v>
      </c>
      <c r="O18" s="13">
        <f>G18+K18</f>
        <v>6.3</v>
      </c>
      <c r="P18" s="71" t="s">
        <v>327</v>
      </c>
      <c r="Q18" s="72"/>
    </row>
    <row r="19" spans="1:17" ht="15.95" customHeight="1" x14ac:dyDescent="0.25">
      <c r="A19" s="21" t="s">
        <v>73</v>
      </c>
      <c r="B19" s="22" t="s">
        <v>176</v>
      </c>
      <c r="C19" s="29"/>
      <c r="D19" s="24">
        <f>D18</f>
        <v>133.9</v>
      </c>
      <c r="E19" s="24">
        <f>E18</f>
        <v>127.6</v>
      </c>
      <c r="F19" s="24">
        <f>F18</f>
        <v>0</v>
      </c>
      <c r="G19" s="24">
        <f>G18</f>
        <v>6.3</v>
      </c>
      <c r="H19" s="25">
        <f t="shared" ref="H19:O19" si="0">H18</f>
        <v>0</v>
      </c>
      <c r="I19" s="25">
        <f t="shared" si="0"/>
        <v>0</v>
      </c>
      <c r="J19" s="25">
        <f t="shared" si="0"/>
        <v>0</v>
      </c>
      <c r="K19" s="25">
        <f t="shared" si="0"/>
        <v>0</v>
      </c>
      <c r="L19" s="22">
        <f t="shared" si="0"/>
        <v>133.9</v>
      </c>
      <c r="M19" s="22">
        <f t="shared" si="0"/>
        <v>127.6</v>
      </c>
      <c r="N19" s="22">
        <f t="shared" si="0"/>
        <v>0</v>
      </c>
      <c r="O19" s="22">
        <f t="shared" si="0"/>
        <v>6.3</v>
      </c>
      <c r="P19" s="71" t="s">
        <v>328</v>
      </c>
      <c r="Q19" s="72"/>
    </row>
    <row r="20" spans="1:17" ht="15.95" customHeight="1" x14ac:dyDescent="0.25">
      <c r="A20" s="14" t="s">
        <v>74</v>
      </c>
      <c r="B20" s="492" t="s">
        <v>63</v>
      </c>
      <c r="C20" s="492"/>
      <c r="D20" s="492"/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  <c r="P20" s="71" t="s">
        <v>331</v>
      </c>
      <c r="Q20" s="72">
        <f>L18</f>
        <v>133.9</v>
      </c>
    </row>
    <row r="21" spans="1:17" ht="15" customHeight="1" x14ac:dyDescent="0.25">
      <c r="A21" s="14" t="s">
        <v>75</v>
      </c>
      <c r="B21" s="13" t="s">
        <v>20</v>
      </c>
      <c r="C21" s="16" t="s">
        <v>32</v>
      </c>
      <c r="D21" s="17">
        <f>E21+G21</f>
        <v>30.9</v>
      </c>
      <c r="E21" s="17">
        <v>30.9</v>
      </c>
      <c r="F21" s="17"/>
      <c r="G21" s="17"/>
      <c r="H21" s="11">
        <f>I21+K21</f>
        <v>0</v>
      </c>
      <c r="I21" s="11"/>
      <c r="J21" s="11"/>
      <c r="K21" s="11"/>
      <c r="L21" s="13">
        <f>M21+O21</f>
        <v>30.9</v>
      </c>
      <c r="M21" s="13">
        <f>E21+I21</f>
        <v>30.9</v>
      </c>
      <c r="N21" s="13">
        <f>F21+J21</f>
        <v>0</v>
      </c>
      <c r="O21" s="13">
        <f>G21+K21</f>
        <v>0</v>
      </c>
      <c r="P21" s="71" t="s">
        <v>329</v>
      </c>
      <c r="Q21" s="72">
        <f>SUM(I26:I36)</f>
        <v>0</v>
      </c>
    </row>
    <row r="22" spans="1:17" ht="15.95" customHeight="1" x14ac:dyDescent="0.25">
      <c r="A22" s="21" t="s">
        <v>76</v>
      </c>
      <c r="B22" s="22" t="s">
        <v>177</v>
      </c>
      <c r="C22" s="29"/>
      <c r="D22" s="24">
        <f>D21</f>
        <v>30.9</v>
      </c>
      <c r="E22" s="24">
        <f>E21</f>
        <v>30.9</v>
      </c>
      <c r="F22" s="24">
        <f>F21</f>
        <v>0</v>
      </c>
      <c r="G22" s="24">
        <f>G21</f>
        <v>0</v>
      </c>
      <c r="H22" s="25">
        <f t="shared" ref="H22:O22" si="1">H21</f>
        <v>0</v>
      </c>
      <c r="I22" s="25">
        <f t="shared" si="1"/>
        <v>0</v>
      </c>
      <c r="J22" s="25">
        <f t="shared" si="1"/>
        <v>0</v>
      </c>
      <c r="K22" s="25">
        <f t="shared" si="1"/>
        <v>0</v>
      </c>
      <c r="L22" s="22">
        <f t="shared" si="1"/>
        <v>30.9</v>
      </c>
      <c r="M22" s="22">
        <f t="shared" si="1"/>
        <v>30.9</v>
      </c>
      <c r="N22" s="22">
        <f t="shared" si="1"/>
        <v>0</v>
      </c>
      <c r="O22" s="22">
        <f t="shared" si="1"/>
        <v>0</v>
      </c>
      <c r="P22" s="71" t="s">
        <v>330</v>
      </c>
      <c r="Q22" s="72">
        <f>L21</f>
        <v>30.9</v>
      </c>
    </row>
    <row r="23" spans="1:17" ht="15.95" customHeight="1" x14ac:dyDescent="0.25">
      <c r="A23" s="126" t="s">
        <v>77</v>
      </c>
      <c r="B23" s="157" t="s">
        <v>173</v>
      </c>
      <c r="C23" s="158"/>
      <c r="D23" s="48">
        <f>D19+D22</f>
        <v>164.8</v>
      </c>
      <c r="E23" s="48">
        <f>E19+E22</f>
        <v>158.5</v>
      </c>
      <c r="F23" s="48">
        <f>F19+F22</f>
        <v>0</v>
      </c>
      <c r="G23" s="48">
        <f>G19+G22</f>
        <v>6.3</v>
      </c>
      <c r="H23" s="49">
        <f t="shared" ref="H23:O23" si="2">H19+H22</f>
        <v>0</v>
      </c>
      <c r="I23" s="49">
        <f t="shared" si="2"/>
        <v>0</v>
      </c>
      <c r="J23" s="49">
        <f t="shared" si="2"/>
        <v>0</v>
      </c>
      <c r="K23" s="49">
        <f t="shared" si="2"/>
        <v>0</v>
      </c>
      <c r="L23" s="50">
        <f t="shared" si="2"/>
        <v>164.8</v>
      </c>
      <c r="M23" s="50">
        <f t="shared" si="2"/>
        <v>158.5</v>
      </c>
      <c r="N23" s="50">
        <f t="shared" si="2"/>
        <v>0</v>
      </c>
      <c r="O23" s="50">
        <f t="shared" si="2"/>
        <v>6.3</v>
      </c>
      <c r="P23" s="71" t="s">
        <v>332</v>
      </c>
      <c r="Q23" s="72">
        <f>SUM(I72:I85)</f>
        <v>0</v>
      </c>
    </row>
    <row r="24" spans="1:17" ht="15" customHeight="1" x14ac:dyDescent="0.25">
      <c r="A24" s="110" t="s">
        <v>174</v>
      </c>
      <c r="B24" s="127"/>
      <c r="C24" s="128"/>
      <c r="D24" s="127"/>
      <c r="E24" s="127"/>
      <c r="F24" s="112"/>
      <c r="G24" s="112"/>
      <c r="H24" s="112"/>
      <c r="I24" s="112"/>
      <c r="J24" s="112"/>
      <c r="K24" s="112"/>
      <c r="L24" s="112"/>
      <c r="M24" s="112"/>
      <c r="N24" s="112"/>
      <c r="P24" s="71" t="s">
        <v>333</v>
      </c>
      <c r="Q24" s="72">
        <f>SUM(I43:I69)</f>
        <v>0</v>
      </c>
    </row>
    <row r="25" spans="1:17" x14ac:dyDescent="0.25">
      <c r="A25" s="110"/>
      <c r="B25" s="7"/>
      <c r="C25" s="113"/>
      <c r="D25" s="7"/>
      <c r="E25" s="7"/>
      <c r="F25" s="114"/>
      <c r="G25" s="7"/>
      <c r="H25" s="7"/>
      <c r="I25" s="7"/>
      <c r="J25" s="7"/>
      <c r="K25" s="7"/>
      <c r="L25" s="7"/>
      <c r="M25" s="7"/>
      <c r="N25" s="7"/>
      <c r="P25" s="71" t="s">
        <v>334</v>
      </c>
      <c r="Q25" s="72">
        <f>SUM(I88:I91)</f>
        <v>0</v>
      </c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76" t="s">
        <v>173</v>
      </c>
      <c r="Q26" s="77">
        <f>SUM(Q16:Q25)</f>
        <v>164.8</v>
      </c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P27" s="78"/>
      <c r="Q27" s="78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P28" s="78"/>
      <c r="Q28" s="78">
        <f>Q26-L23</f>
        <v>0</v>
      </c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Q30" s="2">
        <f>L23-Q26</f>
        <v>0</v>
      </c>
    </row>
    <row r="31" spans="1:17" x14ac:dyDescent="0.25">
      <c r="A31" s="7"/>
      <c r="B31" s="7"/>
      <c r="C31" s="53"/>
      <c r="D31" s="7"/>
      <c r="E31" s="7"/>
      <c r="F31" s="7"/>
      <c r="G31" s="7" t="s">
        <v>174</v>
      </c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</sheetData>
  <mergeCells count="28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  <mergeCell ref="B5:O5"/>
    <mergeCell ref="B6:O6"/>
    <mergeCell ref="B7:O7"/>
    <mergeCell ref="B8:O8"/>
    <mergeCell ref="B9:O9"/>
    <mergeCell ref="B10:O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2"/>
  <sheetViews>
    <sheetView showZeros="0" workbookViewId="0">
      <selection activeCell="U19" sqref="U19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28" t="s">
        <v>350</v>
      </c>
      <c r="C1" s="528"/>
      <c r="D1" s="528"/>
      <c r="E1" s="528"/>
      <c r="F1" s="528"/>
      <c r="G1" s="528"/>
      <c r="H1" s="528"/>
      <c r="I1" s="528"/>
      <c r="J1" s="528"/>
      <c r="K1" s="528"/>
      <c r="L1" s="528"/>
      <c r="M1" s="528"/>
      <c r="N1" s="528"/>
      <c r="O1" s="528"/>
    </row>
    <row r="2" spans="1:15" x14ac:dyDescent="0.25">
      <c r="B2" s="528" t="s">
        <v>437</v>
      </c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</row>
    <row r="3" spans="1:15" x14ac:dyDescent="0.25">
      <c r="B3" s="528" t="s">
        <v>457</v>
      </c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</row>
    <row r="4" spans="1:15" x14ac:dyDescent="0.25">
      <c r="B4" s="528" t="s">
        <v>367</v>
      </c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</row>
    <row r="5" spans="1:15" ht="13.5" customHeight="1" x14ac:dyDescent="0.25">
      <c r="B5" s="479" t="s">
        <v>474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</row>
    <row r="6" spans="1:15" ht="15" customHeight="1" x14ac:dyDescent="0.25">
      <c r="B6" s="479" t="s">
        <v>479</v>
      </c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</row>
    <row r="7" spans="1:15" ht="15" customHeight="1" x14ac:dyDescent="0.25">
      <c r="A7" s="418"/>
      <c r="B7" s="479" t="s">
        <v>493</v>
      </c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</row>
    <row r="8" spans="1:15" x14ac:dyDescent="0.25">
      <c r="A8" s="418"/>
      <c r="B8" s="479" t="s">
        <v>501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5" ht="15" customHeight="1" x14ac:dyDescent="0.25">
      <c r="A9" s="418"/>
      <c r="B9" s="479" t="s">
        <v>508</v>
      </c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</row>
    <row r="10" spans="1:15" x14ac:dyDescent="0.25">
      <c r="A10" s="418"/>
      <c r="B10" s="479" t="s">
        <v>516</v>
      </c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x14ac:dyDescent="0.25">
      <c r="A11" s="418"/>
      <c r="B11" s="479" t="s">
        <v>527</v>
      </c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</row>
    <row r="12" spans="1:15" x14ac:dyDescent="0.25">
      <c r="A12" s="418"/>
      <c r="B12" s="479" t="s">
        <v>540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ht="15.75" x14ac:dyDescent="0.25">
      <c r="B13" s="57"/>
      <c r="C13" s="57"/>
      <c r="D13" s="57"/>
      <c r="E13" s="57"/>
      <c r="F13" s="57"/>
      <c r="G13" s="57"/>
      <c r="H13" s="58"/>
      <c r="I13" s="58"/>
      <c r="J13" s="58"/>
      <c r="K13" s="58"/>
      <c r="L13" s="57"/>
      <c r="M13" s="57"/>
      <c r="N13" s="57"/>
      <c r="O13" s="57"/>
    </row>
    <row r="14" spans="1:15" ht="29.25" customHeight="1" x14ac:dyDescent="0.25">
      <c r="A14" s="501" t="s">
        <v>444</v>
      </c>
      <c r="B14" s="501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</row>
    <row r="15" spans="1:15" ht="15" customHeight="1" x14ac:dyDescent="0.25">
      <c r="B15" s="59"/>
      <c r="C15" s="59"/>
      <c r="D15" s="59"/>
      <c r="E15" s="59"/>
      <c r="F15" s="59"/>
      <c r="G15" s="59"/>
      <c r="H15" s="60"/>
      <c r="I15" s="60"/>
      <c r="J15" s="60"/>
      <c r="K15" s="60"/>
      <c r="L15" s="59"/>
      <c r="M15" s="59"/>
      <c r="N15" s="59"/>
      <c r="O15" s="5" t="s">
        <v>448</v>
      </c>
    </row>
    <row r="16" spans="1:15" ht="15" customHeight="1" x14ac:dyDescent="0.25">
      <c r="A16" s="505" t="s">
        <v>5</v>
      </c>
      <c r="B16" s="508" t="s">
        <v>347</v>
      </c>
      <c r="C16" s="508" t="s">
        <v>54</v>
      </c>
      <c r="D16" s="485" t="s">
        <v>358</v>
      </c>
      <c r="E16" s="489" t="s">
        <v>196</v>
      </c>
      <c r="F16" s="489"/>
      <c r="G16" s="490"/>
      <c r="H16" s="511" t="s">
        <v>360</v>
      </c>
      <c r="I16" s="514" t="s">
        <v>196</v>
      </c>
      <c r="J16" s="515"/>
      <c r="K16" s="516"/>
      <c r="L16" s="484" t="s">
        <v>0</v>
      </c>
      <c r="M16" s="493" t="s">
        <v>196</v>
      </c>
      <c r="N16" s="494"/>
      <c r="O16" s="495"/>
    </row>
    <row r="17" spans="1:17" x14ac:dyDescent="0.25">
      <c r="A17" s="506"/>
      <c r="B17" s="509"/>
      <c r="C17" s="509"/>
      <c r="D17" s="486"/>
      <c r="E17" s="490" t="s">
        <v>1</v>
      </c>
      <c r="F17" s="517"/>
      <c r="G17" s="491" t="s">
        <v>2</v>
      </c>
      <c r="H17" s="512"/>
      <c r="I17" s="523" t="s">
        <v>1</v>
      </c>
      <c r="J17" s="523"/>
      <c r="K17" s="504" t="s">
        <v>2</v>
      </c>
      <c r="L17" s="484"/>
      <c r="M17" s="484" t="s">
        <v>1</v>
      </c>
      <c r="N17" s="484"/>
      <c r="O17" s="496" t="s">
        <v>2</v>
      </c>
    </row>
    <row r="18" spans="1:17" ht="30" customHeight="1" x14ac:dyDescent="0.25">
      <c r="A18" s="507"/>
      <c r="B18" s="510"/>
      <c r="C18" s="510"/>
      <c r="D18" s="487"/>
      <c r="E18" s="61" t="s">
        <v>3</v>
      </c>
      <c r="F18" s="62" t="s">
        <v>4</v>
      </c>
      <c r="G18" s="485"/>
      <c r="H18" s="513"/>
      <c r="I18" s="63" t="s">
        <v>3</v>
      </c>
      <c r="J18" s="64" t="s">
        <v>4</v>
      </c>
      <c r="K18" s="511"/>
      <c r="L18" s="545"/>
      <c r="M18" s="65" t="s">
        <v>3</v>
      </c>
      <c r="N18" s="66" t="s">
        <v>4</v>
      </c>
      <c r="O18" s="508"/>
    </row>
    <row r="19" spans="1:17" ht="15.95" customHeight="1" x14ac:dyDescent="0.25">
      <c r="A19" s="6" t="s">
        <v>72</v>
      </c>
      <c r="B19" s="492" t="s">
        <v>6</v>
      </c>
      <c r="C19" s="492"/>
      <c r="D19" s="492"/>
      <c r="E19" s="492"/>
      <c r="F19" s="492"/>
      <c r="G19" s="492"/>
      <c r="H19" s="492"/>
      <c r="I19" s="492"/>
      <c r="J19" s="492"/>
      <c r="K19" s="492"/>
      <c r="L19" s="492"/>
      <c r="M19" s="492"/>
      <c r="N19" s="492"/>
      <c r="O19" s="492"/>
    </row>
    <row r="20" spans="1:17" ht="15" customHeight="1" x14ac:dyDescent="0.25">
      <c r="A20" s="6" t="s">
        <v>183</v>
      </c>
      <c r="B20" s="27" t="s">
        <v>20</v>
      </c>
      <c r="C20" s="8" t="s">
        <v>9</v>
      </c>
      <c r="D20" s="9">
        <f>E20+G20</f>
        <v>5.9</v>
      </c>
      <c r="E20" s="9">
        <v>5.9</v>
      </c>
      <c r="F20" s="9"/>
      <c r="G20" s="9"/>
      <c r="H20" s="10">
        <f>I20+K20</f>
        <v>0</v>
      </c>
      <c r="I20" s="10"/>
      <c r="J20" s="10"/>
      <c r="K20" s="10"/>
      <c r="L20" s="12">
        <f>M20+O20</f>
        <v>5.9</v>
      </c>
      <c r="M20" s="12">
        <f>E20+I20</f>
        <v>5.9</v>
      </c>
      <c r="N20" s="12">
        <f>F20+J20</f>
        <v>0</v>
      </c>
      <c r="O20" s="12">
        <f>G20+K20</f>
        <v>0</v>
      </c>
    </row>
    <row r="21" spans="1:17" x14ac:dyDescent="0.25">
      <c r="A21" s="14" t="s">
        <v>73</v>
      </c>
      <c r="B21" s="67" t="s">
        <v>346</v>
      </c>
      <c r="C21" s="16" t="s">
        <v>9</v>
      </c>
      <c r="D21" s="68">
        <f t="shared" ref="D21:D30" si="0">E21+G21</f>
        <v>2.9</v>
      </c>
      <c r="E21" s="68">
        <v>2.9</v>
      </c>
      <c r="F21" s="68"/>
      <c r="G21" s="68"/>
      <c r="H21" s="69">
        <f t="shared" ref="H21:H30" si="1">I21+K21</f>
        <v>0</v>
      </c>
      <c r="I21" s="69"/>
      <c r="J21" s="69"/>
      <c r="K21" s="69"/>
      <c r="L21" s="70">
        <f t="shared" ref="L21:L30" si="2">M21+O21</f>
        <v>2.9</v>
      </c>
      <c r="M21" s="70">
        <f t="shared" ref="M21:M30" si="3">E21+I21</f>
        <v>2.9</v>
      </c>
      <c r="N21" s="70">
        <f t="shared" ref="N21:N30" si="4">F21+J21</f>
        <v>0</v>
      </c>
      <c r="O21" s="70">
        <f t="shared" ref="O21:O30" si="5">G21+K21</f>
        <v>0</v>
      </c>
      <c r="P21" s="560"/>
      <c r="Q21" s="560"/>
    </row>
    <row r="22" spans="1:17" ht="15" customHeight="1" x14ac:dyDescent="0.25">
      <c r="A22" s="6" t="s">
        <v>74</v>
      </c>
      <c r="B22" s="36" t="s">
        <v>10</v>
      </c>
      <c r="C22" s="16" t="s">
        <v>9</v>
      </c>
      <c r="D22" s="17">
        <f t="shared" si="0"/>
        <v>0.6</v>
      </c>
      <c r="E22" s="17">
        <v>0.6</v>
      </c>
      <c r="F22" s="17"/>
      <c r="G22" s="17"/>
      <c r="H22" s="11">
        <f t="shared" si="1"/>
        <v>0</v>
      </c>
      <c r="I22" s="11"/>
      <c r="J22" s="11"/>
      <c r="K22" s="11"/>
      <c r="L22" s="13">
        <f t="shared" si="2"/>
        <v>0.6</v>
      </c>
      <c r="M22" s="13">
        <f t="shared" si="3"/>
        <v>0.6</v>
      </c>
      <c r="N22" s="13">
        <f t="shared" si="4"/>
        <v>0</v>
      </c>
      <c r="O22" s="13">
        <f t="shared" si="5"/>
        <v>0</v>
      </c>
      <c r="P22" s="71" t="s">
        <v>325</v>
      </c>
      <c r="Q22" s="72">
        <f>SUM(L20:L30)</f>
        <v>16.5</v>
      </c>
    </row>
    <row r="23" spans="1:17" ht="15" customHeight="1" x14ac:dyDescent="0.25">
      <c r="A23" s="6" t="s">
        <v>75</v>
      </c>
      <c r="B23" s="36" t="s">
        <v>11</v>
      </c>
      <c r="C23" s="16" t="s">
        <v>9</v>
      </c>
      <c r="D23" s="17">
        <f t="shared" si="0"/>
        <v>0.5</v>
      </c>
      <c r="E23" s="17">
        <v>0.5</v>
      </c>
      <c r="F23" s="17"/>
      <c r="G23" s="17"/>
      <c r="H23" s="11">
        <f t="shared" si="1"/>
        <v>0</v>
      </c>
      <c r="I23" s="11"/>
      <c r="J23" s="11"/>
      <c r="K23" s="11"/>
      <c r="L23" s="13">
        <f t="shared" si="2"/>
        <v>0.5</v>
      </c>
      <c r="M23" s="13">
        <f t="shared" si="3"/>
        <v>0.5</v>
      </c>
      <c r="N23" s="13">
        <f t="shared" si="4"/>
        <v>0</v>
      </c>
      <c r="O23" s="13">
        <f t="shared" si="5"/>
        <v>0</v>
      </c>
      <c r="P23" s="71" t="s">
        <v>326</v>
      </c>
      <c r="Q23" s="72"/>
    </row>
    <row r="24" spans="1:17" ht="15" customHeight="1" x14ac:dyDescent="0.25">
      <c r="A24" s="6" t="s">
        <v>76</v>
      </c>
      <c r="B24" s="36" t="s">
        <v>12</v>
      </c>
      <c r="C24" s="16" t="s">
        <v>9</v>
      </c>
      <c r="D24" s="17">
        <f t="shared" si="0"/>
        <v>1.5</v>
      </c>
      <c r="E24" s="17">
        <v>1.5</v>
      </c>
      <c r="F24" s="17"/>
      <c r="G24" s="17"/>
      <c r="H24" s="11">
        <f t="shared" si="1"/>
        <v>0</v>
      </c>
      <c r="I24" s="11"/>
      <c r="J24" s="11"/>
      <c r="K24" s="11"/>
      <c r="L24" s="13">
        <f t="shared" si="2"/>
        <v>1.5</v>
      </c>
      <c r="M24" s="13">
        <f t="shared" si="3"/>
        <v>1.5</v>
      </c>
      <c r="N24" s="13">
        <f t="shared" si="4"/>
        <v>0</v>
      </c>
      <c r="O24" s="13">
        <f t="shared" si="5"/>
        <v>0</v>
      </c>
      <c r="P24" s="71" t="s">
        <v>327</v>
      </c>
      <c r="Q24" s="72"/>
    </row>
    <row r="25" spans="1:17" ht="15" customHeight="1" x14ac:dyDescent="0.25">
      <c r="A25" s="14" t="s">
        <v>77</v>
      </c>
      <c r="B25" s="36" t="s">
        <v>13</v>
      </c>
      <c r="C25" s="16" t="s">
        <v>9</v>
      </c>
      <c r="D25" s="17">
        <f t="shared" ref="D25" si="6">E25+G25</f>
        <v>0.3</v>
      </c>
      <c r="E25" s="17">
        <v>0.3</v>
      </c>
      <c r="F25" s="17"/>
      <c r="G25" s="17"/>
      <c r="H25" s="11">
        <f t="shared" ref="H25" si="7">I25+K25</f>
        <v>0</v>
      </c>
      <c r="I25" s="11"/>
      <c r="J25" s="11"/>
      <c r="K25" s="11"/>
      <c r="L25" s="13">
        <f t="shared" ref="L25" si="8">M25+O25</f>
        <v>0.3</v>
      </c>
      <c r="M25" s="13">
        <f t="shared" ref="M25" si="9">E25+I25</f>
        <v>0.3</v>
      </c>
      <c r="N25" s="13">
        <f t="shared" ref="N25" si="10">F25+J25</f>
        <v>0</v>
      </c>
      <c r="O25" s="13">
        <f t="shared" ref="O25" si="11">G25+K25</f>
        <v>0</v>
      </c>
      <c r="P25" s="71"/>
      <c r="Q25" s="72"/>
    </row>
    <row r="26" spans="1:17" ht="15" customHeight="1" x14ac:dyDescent="0.25">
      <c r="A26" s="20" t="s">
        <v>78</v>
      </c>
      <c r="B26" s="13" t="s">
        <v>14</v>
      </c>
      <c r="C26" s="16" t="s">
        <v>9</v>
      </c>
      <c r="D26" s="17">
        <f t="shared" si="0"/>
        <v>1.2</v>
      </c>
      <c r="E26" s="17">
        <v>1.2</v>
      </c>
      <c r="F26" s="17"/>
      <c r="G26" s="17"/>
      <c r="H26" s="11">
        <f t="shared" si="1"/>
        <v>0</v>
      </c>
      <c r="I26" s="11"/>
      <c r="J26" s="11"/>
      <c r="K26" s="11"/>
      <c r="L26" s="13">
        <f t="shared" si="2"/>
        <v>1.2</v>
      </c>
      <c r="M26" s="13">
        <f t="shared" si="3"/>
        <v>1.2</v>
      </c>
      <c r="N26" s="13">
        <f t="shared" si="4"/>
        <v>0</v>
      </c>
      <c r="O26" s="13">
        <f t="shared" si="5"/>
        <v>0</v>
      </c>
      <c r="P26" s="71" t="s">
        <v>328</v>
      </c>
      <c r="Q26" s="72"/>
    </row>
    <row r="27" spans="1:17" ht="15" customHeight="1" x14ac:dyDescent="0.25">
      <c r="A27" s="6" t="s">
        <v>79</v>
      </c>
      <c r="B27" s="27" t="s">
        <v>15</v>
      </c>
      <c r="C27" s="16" t="s">
        <v>9</v>
      </c>
      <c r="D27" s="17">
        <f t="shared" si="0"/>
        <v>0.1</v>
      </c>
      <c r="E27" s="17">
        <v>0.1</v>
      </c>
      <c r="F27" s="17"/>
      <c r="G27" s="17"/>
      <c r="H27" s="11">
        <f t="shared" si="1"/>
        <v>0</v>
      </c>
      <c r="I27" s="11"/>
      <c r="J27" s="11"/>
      <c r="K27" s="11"/>
      <c r="L27" s="13">
        <f t="shared" si="2"/>
        <v>0.1</v>
      </c>
      <c r="M27" s="13">
        <f t="shared" si="3"/>
        <v>0.1</v>
      </c>
      <c r="N27" s="13">
        <f t="shared" si="4"/>
        <v>0</v>
      </c>
      <c r="O27" s="13">
        <f t="shared" si="5"/>
        <v>0</v>
      </c>
      <c r="P27" s="71" t="s">
        <v>331</v>
      </c>
      <c r="Q27" s="72"/>
    </row>
    <row r="28" spans="1:17" ht="15" customHeight="1" x14ac:dyDescent="0.25">
      <c r="A28" s="6" t="s">
        <v>80</v>
      </c>
      <c r="B28" s="36" t="s">
        <v>16</v>
      </c>
      <c r="C28" s="16" t="s">
        <v>9</v>
      </c>
      <c r="D28" s="17">
        <f t="shared" si="0"/>
        <v>2.2000000000000002</v>
      </c>
      <c r="E28" s="17">
        <v>2.2000000000000002</v>
      </c>
      <c r="F28" s="17"/>
      <c r="G28" s="17"/>
      <c r="H28" s="11">
        <f t="shared" si="1"/>
        <v>0</v>
      </c>
      <c r="I28" s="11"/>
      <c r="J28" s="11"/>
      <c r="K28" s="11"/>
      <c r="L28" s="13">
        <f t="shared" si="2"/>
        <v>2.2000000000000002</v>
      </c>
      <c r="M28" s="13">
        <f t="shared" si="3"/>
        <v>2.2000000000000002</v>
      </c>
      <c r="N28" s="13">
        <f t="shared" si="4"/>
        <v>0</v>
      </c>
      <c r="O28" s="13">
        <f t="shared" si="5"/>
        <v>0</v>
      </c>
      <c r="P28" s="71" t="s">
        <v>329</v>
      </c>
      <c r="Q28" s="72">
        <f>SUM(L33:L43)</f>
        <v>38.9</v>
      </c>
    </row>
    <row r="29" spans="1:17" ht="15" customHeight="1" x14ac:dyDescent="0.25">
      <c r="A29" s="6" t="s">
        <v>81</v>
      </c>
      <c r="B29" s="36" t="s">
        <v>17</v>
      </c>
      <c r="C29" s="16" t="s">
        <v>9</v>
      </c>
      <c r="D29" s="17">
        <f t="shared" si="0"/>
        <v>0.6</v>
      </c>
      <c r="E29" s="17">
        <v>0.6</v>
      </c>
      <c r="F29" s="17"/>
      <c r="G29" s="17"/>
      <c r="H29" s="11">
        <f t="shared" si="1"/>
        <v>0</v>
      </c>
      <c r="I29" s="11"/>
      <c r="J29" s="11"/>
      <c r="K29" s="11"/>
      <c r="L29" s="13">
        <f t="shared" si="2"/>
        <v>0.6</v>
      </c>
      <c r="M29" s="13">
        <f t="shared" si="3"/>
        <v>0.6</v>
      </c>
      <c r="N29" s="13">
        <f t="shared" si="4"/>
        <v>0</v>
      </c>
      <c r="O29" s="13">
        <f t="shared" si="5"/>
        <v>0</v>
      </c>
      <c r="P29" s="71" t="s">
        <v>330</v>
      </c>
      <c r="Q29" s="72">
        <f>L46+L47</f>
        <v>99.2</v>
      </c>
    </row>
    <row r="30" spans="1:17" ht="15" customHeight="1" x14ac:dyDescent="0.25">
      <c r="A30" s="39" t="s">
        <v>82</v>
      </c>
      <c r="B30" s="36" t="s">
        <v>18</v>
      </c>
      <c r="C30" s="16" t="s">
        <v>9</v>
      </c>
      <c r="D30" s="17">
        <f t="shared" si="0"/>
        <v>0.7</v>
      </c>
      <c r="E30" s="17">
        <v>0.7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0.7</v>
      </c>
      <c r="M30" s="13">
        <f t="shared" si="3"/>
        <v>0.7</v>
      </c>
      <c r="N30" s="13">
        <f t="shared" si="4"/>
        <v>0</v>
      </c>
      <c r="O30" s="13">
        <f t="shared" si="5"/>
        <v>0</v>
      </c>
      <c r="P30" s="71" t="s">
        <v>332</v>
      </c>
      <c r="Q30" s="72">
        <f>SUM(L83:L96)</f>
        <v>54.7</v>
      </c>
    </row>
    <row r="31" spans="1:17" ht="15.95" customHeight="1" x14ac:dyDescent="0.25">
      <c r="A31" s="100" t="s">
        <v>83</v>
      </c>
      <c r="B31" s="45" t="s">
        <v>175</v>
      </c>
      <c r="C31" s="73"/>
      <c r="D31" s="74">
        <f>SUM(D20:D30)</f>
        <v>16.5</v>
      </c>
      <c r="E31" s="74">
        <f>SUM(E20:E30)</f>
        <v>16.5</v>
      </c>
      <c r="F31" s="74">
        <f>SUM(F20:F30)</f>
        <v>0</v>
      </c>
      <c r="G31" s="74">
        <f>SUM(G20:G30)</f>
        <v>0</v>
      </c>
      <c r="H31" s="75">
        <f t="shared" ref="H31:O31" si="12">SUM(H20:H30)</f>
        <v>0</v>
      </c>
      <c r="I31" s="75">
        <f t="shared" si="12"/>
        <v>0</v>
      </c>
      <c r="J31" s="75">
        <f t="shared" si="12"/>
        <v>0</v>
      </c>
      <c r="K31" s="75">
        <f t="shared" si="12"/>
        <v>0</v>
      </c>
      <c r="L31" s="45">
        <f t="shared" si="12"/>
        <v>16.5</v>
      </c>
      <c r="M31" s="45">
        <f t="shared" si="12"/>
        <v>16.5</v>
      </c>
      <c r="N31" s="45">
        <f t="shared" si="12"/>
        <v>0</v>
      </c>
      <c r="O31" s="45">
        <f t="shared" si="12"/>
        <v>0</v>
      </c>
      <c r="P31" s="71" t="s">
        <v>333</v>
      </c>
      <c r="Q31" s="72">
        <f>SUM(L50:L80)</f>
        <v>598.1</v>
      </c>
    </row>
    <row r="32" spans="1:17" ht="15.95" customHeight="1" x14ac:dyDescent="0.25">
      <c r="A32" s="6" t="s">
        <v>84</v>
      </c>
      <c r="B32" s="492" t="s">
        <v>59</v>
      </c>
      <c r="C32" s="492"/>
      <c r="D32" s="492"/>
      <c r="E32" s="492"/>
      <c r="F32" s="492"/>
      <c r="G32" s="492"/>
      <c r="H32" s="492"/>
      <c r="I32" s="492"/>
      <c r="J32" s="492"/>
      <c r="K32" s="492"/>
      <c r="L32" s="492"/>
      <c r="M32" s="492"/>
      <c r="N32" s="492"/>
      <c r="O32" s="492"/>
      <c r="P32" s="71" t="s">
        <v>334</v>
      </c>
      <c r="Q32" s="72">
        <f>SUM(L99:L102)</f>
        <v>253.7</v>
      </c>
    </row>
    <row r="33" spans="1:17" ht="15" customHeight="1" x14ac:dyDescent="0.25">
      <c r="A33" s="6" t="s">
        <v>85</v>
      </c>
      <c r="B33" s="27" t="s">
        <v>7</v>
      </c>
      <c r="C33" s="8" t="s">
        <v>22</v>
      </c>
      <c r="D33" s="9">
        <f>E33+G33</f>
        <v>0.1</v>
      </c>
      <c r="E33" s="9">
        <v>0.1</v>
      </c>
      <c r="F33" s="9"/>
      <c r="G33" s="9"/>
      <c r="H33" s="10">
        <f t="shared" ref="H33:H43" si="13">I33+K33</f>
        <v>0</v>
      </c>
      <c r="I33" s="10"/>
      <c r="J33" s="10"/>
      <c r="K33" s="10"/>
      <c r="L33" s="12">
        <f t="shared" ref="L33:L43" si="14">M33+O33</f>
        <v>0.1</v>
      </c>
      <c r="M33" s="12">
        <f t="shared" ref="M33:M43" si="15">E33+I33</f>
        <v>0.1</v>
      </c>
      <c r="N33" s="12">
        <f t="shared" ref="N33:N43" si="16">F33+J33</f>
        <v>0</v>
      </c>
      <c r="O33" s="12">
        <f t="shared" ref="O33:O43" si="17">G33+K33</f>
        <v>0</v>
      </c>
      <c r="P33" s="76" t="s">
        <v>173</v>
      </c>
      <c r="Q33" s="77">
        <f>SUM(Q22:Q32)</f>
        <v>1061.1000000000001</v>
      </c>
    </row>
    <row r="34" spans="1:17" ht="15" customHeight="1" x14ac:dyDescent="0.25">
      <c r="A34" s="6" t="s">
        <v>86</v>
      </c>
      <c r="B34" s="36" t="s">
        <v>10</v>
      </c>
      <c r="C34" s="16" t="s">
        <v>22</v>
      </c>
      <c r="D34" s="17">
        <f t="shared" ref="D34:D43" si="18">E34+G34</f>
        <v>0.7</v>
      </c>
      <c r="E34" s="17">
        <v>0.7</v>
      </c>
      <c r="F34" s="17"/>
      <c r="G34" s="17"/>
      <c r="H34" s="11">
        <f t="shared" si="13"/>
        <v>0</v>
      </c>
      <c r="I34" s="11"/>
      <c r="J34" s="11"/>
      <c r="K34" s="11"/>
      <c r="L34" s="13">
        <f t="shared" si="14"/>
        <v>0.7</v>
      </c>
      <c r="M34" s="13">
        <f t="shared" si="15"/>
        <v>0.7</v>
      </c>
      <c r="N34" s="13">
        <f t="shared" si="16"/>
        <v>0</v>
      </c>
      <c r="O34" s="13">
        <f t="shared" si="17"/>
        <v>0</v>
      </c>
      <c r="P34" s="78"/>
      <c r="Q34" s="78"/>
    </row>
    <row r="35" spans="1:17" ht="15" customHeight="1" x14ac:dyDescent="0.25">
      <c r="A35" s="6" t="s">
        <v>87</v>
      </c>
      <c r="B35" s="36" t="s">
        <v>11</v>
      </c>
      <c r="C35" s="16" t="s">
        <v>22</v>
      </c>
      <c r="D35" s="17">
        <f t="shared" si="18"/>
        <v>16.3</v>
      </c>
      <c r="E35" s="17">
        <v>13.3</v>
      </c>
      <c r="F35" s="17"/>
      <c r="G35" s="17">
        <v>3</v>
      </c>
      <c r="H35" s="11">
        <f t="shared" si="13"/>
        <v>0</v>
      </c>
      <c r="I35" s="11"/>
      <c r="J35" s="11"/>
      <c r="K35" s="11"/>
      <c r="L35" s="13">
        <f t="shared" si="14"/>
        <v>16.3</v>
      </c>
      <c r="M35" s="13">
        <f t="shared" si="15"/>
        <v>13.3</v>
      </c>
      <c r="N35" s="13">
        <f t="shared" si="16"/>
        <v>0</v>
      </c>
      <c r="O35" s="13">
        <f t="shared" si="17"/>
        <v>3</v>
      </c>
      <c r="P35" s="78"/>
      <c r="Q35" s="78">
        <f>Q33-L104</f>
        <v>0</v>
      </c>
    </row>
    <row r="36" spans="1:17" ht="15" customHeight="1" x14ac:dyDescent="0.25">
      <c r="A36" s="6" t="s">
        <v>88</v>
      </c>
      <c r="B36" s="36" t="s">
        <v>12</v>
      </c>
      <c r="C36" s="16" t="s">
        <v>22</v>
      </c>
      <c r="D36" s="17">
        <f t="shared" si="18"/>
        <v>1.1000000000000001</v>
      </c>
      <c r="E36" s="17">
        <v>1.1000000000000001</v>
      </c>
      <c r="F36" s="17"/>
      <c r="G36" s="17"/>
      <c r="H36" s="11">
        <f t="shared" si="13"/>
        <v>0</v>
      </c>
      <c r="I36" s="11"/>
      <c r="J36" s="11"/>
      <c r="K36" s="11"/>
      <c r="L36" s="13">
        <f t="shared" si="14"/>
        <v>1.1000000000000001</v>
      </c>
      <c r="M36" s="13">
        <f t="shared" si="15"/>
        <v>1.1000000000000001</v>
      </c>
      <c r="N36" s="13">
        <f t="shared" si="16"/>
        <v>0</v>
      </c>
      <c r="O36" s="13">
        <f t="shared" si="17"/>
        <v>0</v>
      </c>
    </row>
    <row r="37" spans="1:17" ht="15" customHeight="1" x14ac:dyDescent="0.25">
      <c r="A37" s="14" t="s">
        <v>89</v>
      </c>
      <c r="B37" s="36" t="s">
        <v>13</v>
      </c>
      <c r="C37" s="16" t="s">
        <v>22</v>
      </c>
      <c r="D37" s="17">
        <f t="shared" si="18"/>
        <v>1.6</v>
      </c>
      <c r="E37" s="17">
        <v>1.6</v>
      </c>
      <c r="F37" s="17"/>
      <c r="G37" s="17"/>
      <c r="H37" s="11">
        <f t="shared" si="13"/>
        <v>0</v>
      </c>
      <c r="I37" s="11"/>
      <c r="J37" s="11"/>
      <c r="K37" s="11"/>
      <c r="L37" s="13">
        <f t="shared" si="14"/>
        <v>1.6</v>
      </c>
      <c r="M37" s="13">
        <f t="shared" si="15"/>
        <v>1.6</v>
      </c>
      <c r="N37" s="13">
        <f t="shared" si="16"/>
        <v>0</v>
      </c>
      <c r="O37" s="13">
        <f t="shared" si="17"/>
        <v>0</v>
      </c>
      <c r="Q37" s="2">
        <f>L104-Q33</f>
        <v>0</v>
      </c>
    </row>
    <row r="38" spans="1:17" ht="15" customHeight="1" x14ac:dyDescent="0.25">
      <c r="A38" s="14" t="s">
        <v>90</v>
      </c>
      <c r="B38" s="13" t="s">
        <v>14</v>
      </c>
      <c r="C38" s="16" t="s">
        <v>22</v>
      </c>
      <c r="D38" s="17">
        <f t="shared" si="18"/>
        <v>3.4</v>
      </c>
      <c r="E38" s="17">
        <v>3.4</v>
      </c>
      <c r="F38" s="17"/>
      <c r="G38" s="17"/>
      <c r="H38" s="11">
        <f t="shared" si="13"/>
        <v>0</v>
      </c>
      <c r="I38" s="11"/>
      <c r="J38" s="11"/>
      <c r="K38" s="11"/>
      <c r="L38" s="13">
        <f t="shared" si="14"/>
        <v>3.4</v>
      </c>
      <c r="M38" s="13">
        <f t="shared" si="15"/>
        <v>3.4</v>
      </c>
      <c r="N38" s="13">
        <f t="shared" si="16"/>
        <v>0</v>
      </c>
      <c r="O38" s="13">
        <f t="shared" si="17"/>
        <v>0</v>
      </c>
    </row>
    <row r="39" spans="1:17" x14ac:dyDescent="0.25">
      <c r="A39" s="6" t="s">
        <v>91</v>
      </c>
      <c r="B39" s="13" t="s">
        <v>15</v>
      </c>
      <c r="C39" s="16" t="s">
        <v>22</v>
      </c>
      <c r="D39" s="17">
        <f t="shared" si="18"/>
        <v>3</v>
      </c>
      <c r="E39" s="17">
        <v>3</v>
      </c>
      <c r="F39" s="17"/>
      <c r="G39" s="17"/>
      <c r="H39" s="11">
        <f t="shared" si="13"/>
        <v>0.3</v>
      </c>
      <c r="I39" s="11">
        <v>0.3</v>
      </c>
      <c r="J39" s="11"/>
      <c r="K39" s="11"/>
      <c r="L39" s="13">
        <f t="shared" si="14"/>
        <v>3.3</v>
      </c>
      <c r="M39" s="13">
        <f t="shared" si="15"/>
        <v>3.3</v>
      </c>
      <c r="N39" s="13">
        <f t="shared" si="16"/>
        <v>0</v>
      </c>
      <c r="O39" s="13">
        <f t="shared" si="17"/>
        <v>0</v>
      </c>
    </row>
    <row r="40" spans="1:17" ht="15" customHeight="1" x14ac:dyDescent="0.25">
      <c r="A40" s="6" t="s">
        <v>92</v>
      </c>
      <c r="B40" s="36" t="s">
        <v>16</v>
      </c>
      <c r="C40" s="16" t="s">
        <v>22</v>
      </c>
      <c r="D40" s="17">
        <f t="shared" si="18"/>
        <v>9.5</v>
      </c>
      <c r="E40" s="17">
        <v>9.5</v>
      </c>
      <c r="F40" s="17"/>
      <c r="G40" s="17"/>
      <c r="H40" s="11">
        <f t="shared" si="13"/>
        <v>0</v>
      </c>
      <c r="I40" s="11"/>
      <c r="J40" s="11"/>
      <c r="K40" s="11"/>
      <c r="L40" s="13">
        <f t="shared" si="14"/>
        <v>9.5</v>
      </c>
      <c r="M40" s="13">
        <f t="shared" si="15"/>
        <v>9.5</v>
      </c>
      <c r="N40" s="13">
        <f t="shared" si="16"/>
        <v>0</v>
      </c>
      <c r="O40" s="13">
        <f t="shared" si="17"/>
        <v>0</v>
      </c>
    </row>
    <row r="41" spans="1:17" ht="15" customHeight="1" x14ac:dyDescent="0.25">
      <c r="A41" s="6" t="s">
        <v>93</v>
      </c>
      <c r="B41" s="36" t="s">
        <v>17</v>
      </c>
      <c r="C41" s="16" t="s">
        <v>22</v>
      </c>
      <c r="D41" s="17">
        <f t="shared" si="18"/>
        <v>0.4</v>
      </c>
      <c r="E41" s="17">
        <v>0.4</v>
      </c>
      <c r="F41" s="17"/>
      <c r="G41" s="17"/>
      <c r="H41" s="11">
        <f t="shared" si="13"/>
        <v>0</v>
      </c>
      <c r="I41" s="11"/>
      <c r="J41" s="11"/>
      <c r="K41" s="11"/>
      <c r="L41" s="13">
        <f t="shared" si="14"/>
        <v>0.4</v>
      </c>
      <c r="M41" s="13">
        <f t="shared" si="15"/>
        <v>0.4</v>
      </c>
      <c r="N41" s="13">
        <f t="shared" si="16"/>
        <v>0</v>
      </c>
      <c r="O41" s="13">
        <f t="shared" si="17"/>
        <v>0</v>
      </c>
    </row>
    <row r="42" spans="1:17" ht="15" customHeight="1" x14ac:dyDescent="0.25">
      <c r="A42" s="6" t="s">
        <v>94</v>
      </c>
      <c r="B42" s="36" t="s">
        <v>18</v>
      </c>
      <c r="C42" s="16" t="s">
        <v>22</v>
      </c>
      <c r="D42" s="17">
        <f t="shared" si="18"/>
        <v>1.6</v>
      </c>
      <c r="E42" s="17">
        <v>1.6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1.6</v>
      </c>
      <c r="M42" s="13">
        <f t="shared" si="15"/>
        <v>1.6</v>
      </c>
      <c r="N42" s="13">
        <f t="shared" si="16"/>
        <v>0</v>
      </c>
      <c r="O42" s="13">
        <f t="shared" si="17"/>
        <v>0</v>
      </c>
    </row>
    <row r="43" spans="1:17" ht="15" customHeight="1" x14ac:dyDescent="0.25">
      <c r="A43" s="39" t="s">
        <v>95</v>
      </c>
      <c r="B43" s="36" t="s">
        <v>19</v>
      </c>
      <c r="C43" s="16" t="s">
        <v>22</v>
      </c>
      <c r="D43" s="17">
        <f t="shared" si="18"/>
        <v>0.9</v>
      </c>
      <c r="E43" s="17">
        <v>0.9</v>
      </c>
      <c r="F43" s="17"/>
      <c r="G43" s="17"/>
      <c r="H43" s="11">
        <f t="shared" si="13"/>
        <v>0</v>
      </c>
      <c r="I43" s="11"/>
      <c r="J43" s="11"/>
      <c r="K43" s="11"/>
      <c r="L43" s="13">
        <f t="shared" si="14"/>
        <v>0.9</v>
      </c>
      <c r="M43" s="13">
        <f t="shared" si="15"/>
        <v>0.9</v>
      </c>
      <c r="N43" s="13">
        <f t="shared" si="16"/>
        <v>0</v>
      </c>
      <c r="O43" s="13">
        <f t="shared" si="17"/>
        <v>0</v>
      </c>
    </row>
    <row r="44" spans="1:17" ht="15.95" customHeight="1" x14ac:dyDescent="0.25">
      <c r="A44" s="100" t="s">
        <v>96</v>
      </c>
      <c r="B44" s="22" t="s">
        <v>176</v>
      </c>
      <c r="C44" s="26"/>
      <c r="D44" s="24">
        <f>SUM(D33:D43)</f>
        <v>38.6</v>
      </c>
      <c r="E44" s="24">
        <f>SUM(E33:E43)</f>
        <v>35.6</v>
      </c>
      <c r="F44" s="24">
        <f>SUM(F33:F43)</f>
        <v>0</v>
      </c>
      <c r="G44" s="24">
        <f t="shared" ref="G44:O44" si="19">SUM(G33:G43)</f>
        <v>3</v>
      </c>
      <c r="H44" s="25">
        <f t="shared" si="19"/>
        <v>0.3</v>
      </c>
      <c r="I44" s="25">
        <f t="shared" si="19"/>
        <v>0.3</v>
      </c>
      <c r="J44" s="25">
        <f t="shared" si="19"/>
        <v>0</v>
      </c>
      <c r="K44" s="25">
        <f t="shared" si="19"/>
        <v>0</v>
      </c>
      <c r="L44" s="22">
        <f t="shared" si="19"/>
        <v>38.9</v>
      </c>
      <c r="M44" s="22">
        <f t="shared" si="19"/>
        <v>35.9</v>
      </c>
      <c r="N44" s="22">
        <f t="shared" si="19"/>
        <v>0</v>
      </c>
      <c r="O44" s="22">
        <f t="shared" si="19"/>
        <v>3</v>
      </c>
    </row>
    <row r="45" spans="1:17" ht="15.95" customHeight="1" x14ac:dyDescent="0.25">
      <c r="A45" s="6" t="s">
        <v>97</v>
      </c>
      <c r="B45" s="561" t="s">
        <v>63</v>
      </c>
      <c r="C45" s="562"/>
      <c r="D45" s="562"/>
      <c r="E45" s="562"/>
      <c r="F45" s="562"/>
      <c r="G45" s="562"/>
      <c r="H45" s="562"/>
      <c r="I45" s="562"/>
      <c r="J45" s="562"/>
      <c r="K45" s="562"/>
      <c r="L45" s="562"/>
      <c r="M45" s="562"/>
      <c r="N45" s="562"/>
      <c r="O45" s="562"/>
    </row>
    <row r="46" spans="1:17" ht="15" customHeight="1" x14ac:dyDescent="0.25">
      <c r="A46" s="39" t="s">
        <v>98</v>
      </c>
      <c r="B46" s="36" t="s">
        <v>20</v>
      </c>
      <c r="C46" s="16" t="s">
        <v>32</v>
      </c>
      <c r="D46" s="17">
        <f>E46+G46</f>
        <v>98.8</v>
      </c>
      <c r="E46" s="17">
        <v>33</v>
      </c>
      <c r="F46" s="17"/>
      <c r="G46" s="17">
        <v>65.8</v>
      </c>
      <c r="H46" s="11">
        <f t="shared" ref="H46:H102" si="20">I46+K46</f>
        <v>0</v>
      </c>
      <c r="I46" s="11"/>
      <c r="J46" s="11"/>
      <c r="K46" s="11"/>
      <c r="L46" s="13">
        <f t="shared" ref="L46:L102" si="21">M46+O46</f>
        <v>98.8</v>
      </c>
      <c r="M46" s="13">
        <f t="shared" ref="M46:M102" si="22">E46+I46</f>
        <v>33</v>
      </c>
      <c r="N46" s="13">
        <f t="shared" ref="N46:N102" si="23">F46+J46</f>
        <v>0</v>
      </c>
      <c r="O46" s="13">
        <f t="shared" ref="O46:O102" si="24">G46+K46</f>
        <v>65.8</v>
      </c>
    </row>
    <row r="47" spans="1:17" ht="15" customHeight="1" x14ac:dyDescent="0.25">
      <c r="A47" s="41" t="s">
        <v>99</v>
      </c>
      <c r="B47" s="30" t="s">
        <v>71</v>
      </c>
      <c r="C47" s="31" t="s">
        <v>32</v>
      </c>
      <c r="D47" s="17">
        <f>E47+G47</f>
        <v>0.4</v>
      </c>
      <c r="E47" s="166">
        <v>0.4</v>
      </c>
      <c r="F47" s="166"/>
      <c r="G47" s="166"/>
      <c r="H47" s="11">
        <f t="shared" si="20"/>
        <v>0</v>
      </c>
      <c r="I47" s="80"/>
      <c r="J47" s="80"/>
      <c r="K47" s="80"/>
      <c r="L47" s="13">
        <f t="shared" ref="L47" si="25">M47+O47</f>
        <v>0.4</v>
      </c>
      <c r="M47" s="13">
        <f t="shared" ref="M47" si="26">E47+I47</f>
        <v>0.4</v>
      </c>
      <c r="N47" s="13">
        <f t="shared" ref="N47" si="27">F47+J47</f>
        <v>0</v>
      </c>
      <c r="O47" s="13">
        <f t="shared" ref="O47" si="28">G47+K47</f>
        <v>0</v>
      </c>
    </row>
    <row r="48" spans="1:17" ht="15.95" customHeight="1" x14ac:dyDescent="0.25">
      <c r="A48" s="21" t="s">
        <v>100</v>
      </c>
      <c r="B48" s="45" t="s">
        <v>177</v>
      </c>
      <c r="C48" s="79"/>
      <c r="D48" s="24">
        <f>D46+D47</f>
        <v>99.2</v>
      </c>
      <c r="E48" s="24">
        <f t="shared" ref="E48:O48" si="29">E46+E47</f>
        <v>33.4</v>
      </c>
      <c r="F48" s="24">
        <f t="shared" si="29"/>
        <v>0</v>
      </c>
      <c r="G48" s="24">
        <f t="shared" si="29"/>
        <v>65.8</v>
      </c>
      <c r="H48" s="25">
        <f t="shared" si="29"/>
        <v>0</v>
      </c>
      <c r="I48" s="25">
        <f t="shared" si="29"/>
        <v>0</v>
      </c>
      <c r="J48" s="25">
        <f t="shared" si="29"/>
        <v>0</v>
      </c>
      <c r="K48" s="25">
        <f t="shared" si="29"/>
        <v>0</v>
      </c>
      <c r="L48" s="22">
        <f t="shared" si="29"/>
        <v>99.2</v>
      </c>
      <c r="M48" s="22">
        <f t="shared" si="29"/>
        <v>33.4</v>
      </c>
      <c r="N48" s="22">
        <f t="shared" si="29"/>
        <v>0</v>
      </c>
      <c r="O48" s="22">
        <f t="shared" si="29"/>
        <v>65.8</v>
      </c>
    </row>
    <row r="49" spans="1:15" ht="15.95" customHeight="1" x14ac:dyDescent="0.25">
      <c r="A49" s="6" t="s">
        <v>101</v>
      </c>
      <c r="B49" s="492" t="s">
        <v>172</v>
      </c>
      <c r="C49" s="492"/>
      <c r="D49" s="492"/>
      <c r="E49" s="492"/>
      <c r="F49" s="492"/>
      <c r="G49" s="492"/>
      <c r="H49" s="492"/>
      <c r="I49" s="492"/>
      <c r="J49" s="492"/>
      <c r="K49" s="492"/>
      <c r="L49" s="492"/>
      <c r="M49" s="492"/>
      <c r="N49" s="492"/>
      <c r="O49" s="492"/>
    </row>
    <row r="50" spans="1:15" ht="15.95" customHeight="1" x14ac:dyDescent="0.25">
      <c r="A50" s="14" t="s">
        <v>102</v>
      </c>
      <c r="B50" s="15" t="s">
        <v>55</v>
      </c>
      <c r="C50" s="82" t="s">
        <v>51</v>
      </c>
      <c r="D50" s="9">
        <f t="shared" ref="D50" si="30">E50+G50</f>
        <v>0.1</v>
      </c>
      <c r="E50" s="9">
        <v>0.1</v>
      </c>
      <c r="F50" s="9"/>
      <c r="G50" s="9"/>
      <c r="H50" s="10">
        <f t="shared" ref="H50" si="31">I50+K50</f>
        <v>0</v>
      </c>
      <c r="I50" s="10"/>
      <c r="J50" s="10"/>
      <c r="K50" s="10"/>
      <c r="L50" s="12">
        <f t="shared" ref="L50" si="32">M50+O50</f>
        <v>0.1</v>
      </c>
      <c r="M50" s="12">
        <f t="shared" ref="M50" si="33">E50+I50</f>
        <v>0.1</v>
      </c>
      <c r="N50" s="12">
        <f t="shared" ref="N50" si="34">F50+J50</f>
        <v>0</v>
      </c>
      <c r="O50" s="12">
        <f t="shared" ref="O50" si="35">G50+K50</f>
        <v>0</v>
      </c>
    </row>
    <row r="51" spans="1:15" ht="15" customHeight="1" x14ac:dyDescent="0.25">
      <c r="A51" s="20" t="s">
        <v>103</v>
      </c>
      <c r="B51" s="81" t="s">
        <v>161</v>
      </c>
      <c r="C51" s="82" t="s">
        <v>51</v>
      </c>
      <c r="D51" s="9">
        <f t="shared" ref="D51:D80" si="36">E51+G51</f>
        <v>1.5</v>
      </c>
      <c r="E51" s="9">
        <v>1.5</v>
      </c>
      <c r="F51" s="9"/>
      <c r="G51" s="9"/>
      <c r="H51" s="10">
        <f t="shared" si="20"/>
        <v>0</v>
      </c>
      <c r="I51" s="10"/>
      <c r="J51" s="10"/>
      <c r="K51" s="10"/>
      <c r="L51" s="12">
        <f t="shared" si="21"/>
        <v>1.5</v>
      </c>
      <c r="M51" s="12">
        <f t="shared" si="22"/>
        <v>1.5</v>
      </c>
      <c r="N51" s="12">
        <f t="shared" si="23"/>
        <v>0</v>
      </c>
      <c r="O51" s="12">
        <f t="shared" si="24"/>
        <v>0</v>
      </c>
    </row>
    <row r="52" spans="1:15" ht="15" customHeight="1" x14ac:dyDescent="0.25">
      <c r="A52" s="6" t="s">
        <v>104</v>
      </c>
      <c r="B52" s="30" t="s">
        <v>518</v>
      </c>
      <c r="C52" s="31" t="s">
        <v>51</v>
      </c>
      <c r="D52" s="17">
        <f t="shared" si="36"/>
        <v>6.8</v>
      </c>
      <c r="E52" s="17">
        <v>6.8</v>
      </c>
      <c r="F52" s="17"/>
      <c r="G52" s="17"/>
      <c r="H52" s="11">
        <f t="shared" si="20"/>
        <v>0.1</v>
      </c>
      <c r="I52" s="11">
        <v>0.1</v>
      </c>
      <c r="J52" s="11"/>
      <c r="K52" s="11"/>
      <c r="L52" s="13">
        <f t="shared" si="21"/>
        <v>6.8999999999999995</v>
      </c>
      <c r="M52" s="13">
        <f t="shared" si="22"/>
        <v>6.8999999999999995</v>
      </c>
      <c r="N52" s="13">
        <f t="shared" si="23"/>
        <v>0</v>
      </c>
      <c r="O52" s="13">
        <f t="shared" si="24"/>
        <v>0</v>
      </c>
    </row>
    <row r="53" spans="1:15" ht="15" customHeight="1" x14ac:dyDescent="0.25">
      <c r="A53" s="6" t="s">
        <v>105</v>
      </c>
      <c r="B53" s="13" t="s">
        <v>153</v>
      </c>
      <c r="C53" s="31" t="s">
        <v>51</v>
      </c>
      <c r="D53" s="17">
        <f t="shared" si="36"/>
        <v>7.3</v>
      </c>
      <c r="E53" s="17">
        <v>7.3</v>
      </c>
      <c r="F53" s="17"/>
      <c r="G53" s="17"/>
      <c r="H53" s="11">
        <f t="shared" si="20"/>
        <v>0</v>
      </c>
      <c r="I53" s="11"/>
      <c r="J53" s="11"/>
      <c r="K53" s="11"/>
      <c r="L53" s="13">
        <f t="shared" si="21"/>
        <v>7.3</v>
      </c>
      <c r="M53" s="13">
        <f t="shared" si="22"/>
        <v>7.3</v>
      </c>
      <c r="N53" s="13">
        <f t="shared" si="23"/>
        <v>0</v>
      </c>
      <c r="O53" s="13">
        <f t="shared" si="24"/>
        <v>0</v>
      </c>
    </row>
    <row r="54" spans="1:15" ht="15" customHeight="1" x14ac:dyDescent="0.25">
      <c r="A54" s="33" t="s">
        <v>106</v>
      </c>
      <c r="B54" s="32" t="s">
        <v>364</v>
      </c>
      <c r="C54" s="31" t="s">
        <v>51</v>
      </c>
      <c r="D54" s="17">
        <f t="shared" si="36"/>
        <v>6.6</v>
      </c>
      <c r="E54" s="17">
        <v>6.6</v>
      </c>
      <c r="F54" s="17"/>
      <c r="G54" s="17"/>
      <c r="H54" s="11">
        <f t="shared" si="20"/>
        <v>0</v>
      </c>
      <c r="I54" s="11"/>
      <c r="J54" s="11"/>
      <c r="K54" s="11"/>
      <c r="L54" s="13">
        <f t="shared" si="21"/>
        <v>6.6</v>
      </c>
      <c r="M54" s="13">
        <f t="shared" si="22"/>
        <v>6.6</v>
      </c>
      <c r="N54" s="13">
        <f t="shared" si="23"/>
        <v>0</v>
      </c>
      <c r="O54" s="13">
        <f t="shared" si="24"/>
        <v>0</v>
      </c>
    </row>
    <row r="55" spans="1:15" ht="15" customHeight="1" x14ac:dyDescent="0.25">
      <c r="A55" s="33" t="s">
        <v>107</v>
      </c>
      <c r="B55" s="30" t="s">
        <v>519</v>
      </c>
      <c r="C55" s="16" t="s">
        <v>51</v>
      </c>
      <c r="D55" s="17">
        <f t="shared" si="36"/>
        <v>35.799999999999997</v>
      </c>
      <c r="E55" s="17">
        <v>35.799999999999997</v>
      </c>
      <c r="F55" s="17">
        <v>18.100000000000001</v>
      </c>
      <c r="G55" s="17"/>
      <c r="H55" s="11">
        <f t="shared" si="20"/>
        <v>0</v>
      </c>
      <c r="I55" s="11"/>
      <c r="J55" s="11"/>
      <c r="K55" s="11"/>
      <c r="L55" s="13">
        <f t="shared" si="21"/>
        <v>35.799999999999997</v>
      </c>
      <c r="M55" s="13">
        <f t="shared" si="22"/>
        <v>35.799999999999997</v>
      </c>
      <c r="N55" s="13">
        <f t="shared" si="23"/>
        <v>18.100000000000001</v>
      </c>
      <c r="O55" s="13">
        <f t="shared" si="24"/>
        <v>0</v>
      </c>
    </row>
    <row r="56" spans="1:15" ht="15" customHeight="1" x14ac:dyDescent="0.25">
      <c r="A56" s="33" t="s">
        <v>108</v>
      </c>
      <c r="B56" s="30" t="s">
        <v>520</v>
      </c>
      <c r="C56" s="16" t="s">
        <v>51</v>
      </c>
      <c r="D56" s="17">
        <f t="shared" si="36"/>
        <v>1.4</v>
      </c>
      <c r="E56" s="17">
        <v>1.4</v>
      </c>
      <c r="F56" s="17"/>
      <c r="G56" s="17"/>
      <c r="H56" s="11">
        <f t="shared" si="20"/>
        <v>3.3</v>
      </c>
      <c r="I56" s="11">
        <v>3.3</v>
      </c>
      <c r="J56" s="11"/>
      <c r="K56" s="11"/>
      <c r="L56" s="13">
        <f t="shared" si="21"/>
        <v>4.6999999999999993</v>
      </c>
      <c r="M56" s="13">
        <f t="shared" si="22"/>
        <v>4.6999999999999993</v>
      </c>
      <c r="N56" s="13">
        <f t="shared" si="23"/>
        <v>0</v>
      </c>
      <c r="O56" s="13">
        <f t="shared" si="24"/>
        <v>0</v>
      </c>
    </row>
    <row r="57" spans="1:15" ht="15" customHeight="1" x14ac:dyDescent="0.25">
      <c r="A57" s="33" t="s">
        <v>109</v>
      </c>
      <c r="B57" s="30" t="s">
        <v>521</v>
      </c>
      <c r="C57" s="31" t="s">
        <v>51</v>
      </c>
      <c r="D57" s="17">
        <f t="shared" ref="D57" si="37">E57+G57</f>
        <v>0.1</v>
      </c>
      <c r="E57" s="17">
        <v>0.1</v>
      </c>
      <c r="F57" s="17"/>
      <c r="G57" s="17"/>
      <c r="H57" s="11">
        <f t="shared" ref="H57" si="38">I57+K57</f>
        <v>0</v>
      </c>
      <c r="I57" s="11"/>
      <c r="J57" s="11"/>
      <c r="K57" s="11"/>
      <c r="L57" s="13">
        <f t="shared" ref="L57" si="39">M57+O57</f>
        <v>0.1</v>
      </c>
      <c r="M57" s="13">
        <f t="shared" ref="M57" si="40">E57+I57</f>
        <v>0.1</v>
      </c>
      <c r="N57" s="13">
        <f t="shared" ref="N57" si="41">F57+J57</f>
        <v>0</v>
      </c>
      <c r="O57" s="13">
        <f t="shared" ref="O57" si="42">G57+K57</f>
        <v>0</v>
      </c>
    </row>
    <row r="58" spans="1:15" ht="15" customHeight="1" x14ac:dyDescent="0.25">
      <c r="A58" s="33" t="s">
        <v>110</v>
      </c>
      <c r="B58" s="30" t="s">
        <v>420</v>
      </c>
      <c r="C58" s="16" t="s">
        <v>51</v>
      </c>
      <c r="D58" s="17">
        <f t="shared" si="36"/>
        <v>1.7</v>
      </c>
      <c r="E58" s="17">
        <v>1.7</v>
      </c>
      <c r="F58" s="17"/>
      <c r="G58" s="17"/>
      <c r="H58" s="11">
        <f t="shared" si="20"/>
        <v>0</v>
      </c>
      <c r="I58" s="11"/>
      <c r="J58" s="11"/>
      <c r="K58" s="11"/>
      <c r="L58" s="13">
        <f t="shared" si="21"/>
        <v>1.7</v>
      </c>
      <c r="M58" s="13">
        <f t="shared" si="22"/>
        <v>1.7</v>
      </c>
      <c r="N58" s="13">
        <f t="shared" si="23"/>
        <v>0</v>
      </c>
      <c r="O58" s="13">
        <f t="shared" si="24"/>
        <v>0</v>
      </c>
    </row>
    <row r="59" spans="1:15" ht="15" customHeight="1" x14ac:dyDescent="0.25">
      <c r="A59" s="33" t="s">
        <v>156</v>
      </c>
      <c r="B59" s="34" t="s">
        <v>166</v>
      </c>
      <c r="C59" s="83" t="s">
        <v>51</v>
      </c>
      <c r="D59" s="17">
        <f t="shared" si="36"/>
        <v>6.5</v>
      </c>
      <c r="E59" s="17">
        <v>6.5</v>
      </c>
      <c r="F59" s="17"/>
      <c r="G59" s="17"/>
      <c r="H59" s="11">
        <f t="shared" si="20"/>
        <v>0</v>
      </c>
      <c r="I59" s="11"/>
      <c r="J59" s="11"/>
      <c r="K59" s="11"/>
      <c r="L59" s="13">
        <f t="shared" si="21"/>
        <v>6.5</v>
      </c>
      <c r="M59" s="13">
        <f t="shared" si="22"/>
        <v>6.5</v>
      </c>
      <c r="N59" s="13">
        <f t="shared" si="23"/>
        <v>0</v>
      </c>
      <c r="O59" s="13">
        <f t="shared" si="24"/>
        <v>0</v>
      </c>
    </row>
    <row r="60" spans="1:15" ht="15" customHeight="1" x14ac:dyDescent="0.25">
      <c r="A60" s="33" t="s">
        <v>157</v>
      </c>
      <c r="B60" s="34" t="s">
        <v>44</v>
      </c>
      <c r="C60" s="83" t="s">
        <v>51</v>
      </c>
      <c r="D60" s="17">
        <f t="shared" si="36"/>
        <v>0.1</v>
      </c>
      <c r="E60" s="17">
        <v>0.1</v>
      </c>
      <c r="F60" s="17"/>
      <c r="G60" s="17"/>
      <c r="H60" s="11">
        <f t="shared" si="20"/>
        <v>0</v>
      </c>
      <c r="I60" s="11"/>
      <c r="J60" s="11"/>
      <c r="K60" s="11"/>
      <c r="L60" s="13">
        <f t="shared" ref="L60" si="43">M60+O60</f>
        <v>0.1</v>
      </c>
      <c r="M60" s="13">
        <f t="shared" ref="M60" si="44">E60+I60</f>
        <v>0.1</v>
      </c>
      <c r="N60" s="13">
        <f t="shared" ref="N60" si="45">F60+J60</f>
        <v>0</v>
      </c>
      <c r="O60" s="13">
        <f t="shared" ref="O60" si="46">G60+K60</f>
        <v>0</v>
      </c>
    </row>
    <row r="61" spans="1:15" ht="15" customHeight="1" x14ac:dyDescent="0.25">
      <c r="A61" s="33" t="s">
        <v>111</v>
      </c>
      <c r="B61" s="34" t="s">
        <v>421</v>
      </c>
      <c r="C61" s="83" t="s">
        <v>51</v>
      </c>
      <c r="D61" s="17">
        <f>E61+G61</f>
        <v>7</v>
      </c>
      <c r="E61" s="17">
        <v>7</v>
      </c>
      <c r="F61" s="17"/>
      <c r="G61" s="17"/>
      <c r="H61" s="11">
        <f>I61+K61</f>
        <v>0</v>
      </c>
      <c r="I61" s="11"/>
      <c r="J61" s="11"/>
      <c r="K61" s="11"/>
      <c r="L61" s="13">
        <f>M61+O61</f>
        <v>7</v>
      </c>
      <c r="M61" s="13">
        <f>E61+I61</f>
        <v>7</v>
      </c>
      <c r="N61" s="13">
        <f>F61+J61</f>
        <v>0</v>
      </c>
      <c r="O61" s="13">
        <f>G61+K61</f>
        <v>0</v>
      </c>
    </row>
    <row r="62" spans="1:15" ht="15" customHeight="1" x14ac:dyDescent="0.25">
      <c r="A62" s="33" t="s">
        <v>158</v>
      </c>
      <c r="B62" s="34" t="s">
        <v>64</v>
      </c>
      <c r="C62" s="83" t="s">
        <v>51</v>
      </c>
      <c r="D62" s="17">
        <f t="shared" si="36"/>
        <v>9.4</v>
      </c>
      <c r="E62" s="17">
        <v>9.4</v>
      </c>
      <c r="F62" s="17"/>
      <c r="G62" s="17"/>
      <c r="H62" s="11">
        <f t="shared" si="20"/>
        <v>-3.3</v>
      </c>
      <c r="I62" s="11">
        <v>-3.3</v>
      </c>
      <c r="J62" s="11"/>
      <c r="K62" s="11"/>
      <c r="L62" s="13">
        <f t="shared" si="21"/>
        <v>6.1000000000000005</v>
      </c>
      <c r="M62" s="13">
        <f t="shared" si="22"/>
        <v>6.1000000000000005</v>
      </c>
      <c r="N62" s="13">
        <f t="shared" si="23"/>
        <v>0</v>
      </c>
      <c r="O62" s="13">
        <f t="shared" si="24"/>
        <v>0</v>
      </c>
    </row>
    <row r="63" spans="1:15" ht="15" customHeight="1" x14ac:dyDescent="0.25">
      <c r="A63" s="6" t="s">
        <v>159</v>
      </c>
      <c r="B63" s="34" t="s">
        <v>42</v>
      </c>
      <c r="C63" s="83" t="s">
        <v>51</v>
      </c>
      <c r="D63" s="17">
        <f t="shared" si="36"/>
        <v>27.1</v>
      </c>
      <c r="E63" s="17">
        <v>27.1</v>
      </c>
      <c r="F63" s="17"/>
      <c r="G63" s="17"/>
      <c r="H63" s="11">
        <f t="shared" si="20"/>
        <v>0</v>
      </c>
      <c r="I63" s="11"/>
      <c r="J63" s="11"/>
      <c r="K63" s="11"/>
      <c r="L63" s="13">
        <f t="shared" si="21"/>
        <v>27.1</v>
      </c>
      <c r="M63" s="13">
        <f t="shared" si="22"/>
        <v>27.1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6" t="s">
        <v>112</v>
      </c>
      <c r="B64" s="35" t="s">
        <v>422</v>
      </c>
      <c r="C64" s="83" t="s">
        <v>51</v>
      </c>
      <c r="D64" s="17">
        <f>E64+G64</f>
        <v>12</v>
      </c>
      <c r="E64" s="17">
        <v>12</v>
      </c>
      <c r="F64" s="17"/>
      <c r="G64" s="17"/>
      <c r="H64" s="11">
        <f>I64+K64</f>
        <v>0</v>
      </c>
      <c r="I64" s="11"/>
      <c r="J64" s="11"/>
      <c r="K64" s="11"/>
      <c r="L64" s="13">
        <f>M64+O64</f>
        <v>12</v>
      </c>
      <c r="M64" s="13">
        <f>E64+I64</f>
        <v>12</v>
      </c>
      <c r="N64" s="13">
        <f>F64+J64</f>
        <v>0</v>
      </c>
      <c r="O64" s="13">
        <f>G64+K64</f>
        <v>0</v>
      </c>
    </row>
    <row r="65" spans="1:15" ht="15" customHeight="1" x14ac:dyDescent="0.25">
      <c r="A65" s="6" t="s">
        <v>113</v>
      </c>
      <c r="B65" s="35" t="s">
        <v>41</v>
      </c>
      <c r="C65" s="83" t="s">
        <v>51</v>
      </c>
      <c r="D65" s="17">
        <f t="shared" si="36"/>
        <v>22.6</v>
      </c>
      <c r="E65" s="17">
        <v>22.6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21"/>
        <v>22.6</v>
      </c>
      <c r="M65" s="13">
        <f t="shared" si="22"/>
        <v>22.6</v>
      </c>
      <c r="N65" s="13">
        <f t="shared" si="23"/>
        <v>0</v>
      </c>
      <c r="O65" s="13">
        <f t="shared" si="24"/>
        <v>0</v>
      </c>
    </row>
    <row r="66" spans="1:15" ht="15" customHeight="1" x14ac:dyDescent="0.25">
      <c r="A66" s="6" t="s">
        <v>114</v>
      </c>
      <c r="B66" s="30" t="s">
        <v>162</v>
      </c>
      <c r="C66" s="31" t="s">
        <v>51</v>
      </c>
      <c r="D66" s="17">
        <f t="shared" si="36"/>
        <v>10.3</v>
      </c>
      <c r="E66" s="17">
        <v>10.3</v>
      </c>
      <c r="F66" s="17"/>
      <c r="G66" s="17"/>
      <c r="H66" s="11">
        <f t="shared" si="20"/>
        <v>0</v>
      </c>
      <c r="I66" s="11"/>
      <c r="J66" s="11"/>
      <c r="K66" s="11"/>
      <c r="L66" s="13">
        <f t="shared" si="21"/>
        <v>10.3</v>
      </c>
      <c r="M66" s="13">
        <f t="shared" si="22"/>
        <v>10.3</v>
      </c>
      <c r="N66" s="13">
        <f t="shared" si="23"/>
        <v>0</v>
      </c>
      <c r="O66" s="13">
        <f t="shared" si="24"/>
        <v>0</v>
      </c>
    </row>
    <row r="67" spans="1:15" ht="15" customHeight="1" x14ac:dyDescent="0.25">
      <c r="A67" s="6" t="s">
        <v>115</v>
      </c>
      <c r="B67" s="30" t="s">
        <v>154</v>
      </c>
      <c r="C67" s="31" t="s">
        <v>51</v>
      </c>
      <c r="D67" s="17">
        <f t="shared" si="36"/>
        <v>60.4</v>
      </c>
      <c r="E67" s="17">
        <v>60.4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60.4</v>
      </c>
      <c r="M67" s="13">
        <f t="shared" si="22"/>
        <v>60.4</v>
      </c>
      <c r="N67" s="13">
        <f t="shared" si="23"/>
        <v>0</v>
      </c>
      <c r="O67" s="13">
        <f t="shared" si="24"/>
        <v>0</v>
      </c>
    </row>
    <row r="68" spans="1:15" ht="15" customHeight="1" x14ac:dyDescent="0.25">
      <c r="A68" s="6" t="s">
        <v>116</v>
      </c>
      <c r="B68" s="30" t="s">
        <v>34</v>
      </c>
      <c r="C68" s="31" t="s">
        <v>51</v>
      </c>
      <c r="D68" s="17">
        <f t="shared" si="36"/>
        <v>35.299999999999997</v>
      </c>
      <c r="E68" s="17">
        <v>35.299999999999997</v>
      </c>
      <c r="F68" s="17"/>
      <c r="G68" s="17"/>
      <c r="H68" s="11">
        <f t="shared" si="20"/>
        <v>0</v>
      </c>
      <c r="I68" s="11"/>
      <c r="J68" s="11"/>
      <c r="K68" s="11"/>
      <c r="L68" s="13">
        <f t="shared" si="21"/>
        <v>35.299999999999997</v>
      </c>
      <c r="M68" s="13">
        <f t="shared" si="22"/>
        <v>35.299999999999997</v>
      </c>
      <c r="N68" s="13">
        <f t="shared" si="23"/>
        <v>0</v>
      </c>
      <c r="O68" s="13">
        <f t="shared" si="24"/>
        <v>0</v>
      </c>
    </row>
    <row r="69" spans="1:15" ht="15" customHeight="1" x14ac:dyDescent="0.25">
      <c r="A69" s="6" t="s">
        <v>167</v>
      </c>
      <c r="B69" s="30" t="s">
        <v>36</v>
      </c>
      <c r="C69" s="31" t="s">
        <v>51</v>
      </c>
      <c r="D69" s="17">
        <f t="shared" si="36"/>
        <v>34.1</v>
      </c>
      <c r="E69" s="17">
        <v>34.1</v>
      </c>
      <c r="F69" s="17"/>
      <c r="G69" s="17"/>
      <c r="H69" s="11">
        <f t="shared" si="20"/>
        <v>0</v>
      </c>
      <c r="I69" s="11"/>
      <c r="J69" s="11"/>
      <c r="K69" s="11"/>
      <c r="L69" s="13">
        <f t="shared" si="21"/>
        <v>34.1</v>
      </c>
      <c r="M69" s="13">
        <f t="shared" si="22"/>
        <v>34.1</v>
      </c>
      <c r="N69" s="13">
        <f t="shared" si="23"/>
        <v>0</v>
      </c>
      <c r="O69" s="13">
        <f t="shared" si="24"/>
        <v>0</v>
      </c>
    </row>
    <row r="70" spans="1:15" ht="15" customHeight="1" x14ac:dyDescent="0.25">
      <c r="A70" s="6" t="s">
        <v>117</v>
      </c>
      <c r="B70" s="30" t="s">
        <v>38</v>
      </c>
      <c r="C70" s="31" t="s">
        <v>51</v>
      </c>
      <c r="D70" s="17">
        <f t="shared" si="36"/>
        <v>76.400000000000006</v>
      </c>
      <c r="E70" s="17">
        <v>76.400000000000006</v>
      </c>
      <c r="F70" s="17"/>
      <c r="G70" s="17"/>
      <c r="H70" s="11">
        <f t="shared" si="20"/>
        <v>0</v>
      </c>
      <c r="I70" s="11"/>
      <c r="J70" s="11"/>
      <c r="K70" s="11"/>
      <c r="L70" s="13">
        <f t="shared" si="21"/>
        <v>76.400000000000006</v>
      </c>
      <c r="M70" s="13">
        <f t="shared" si="22"/>
        <v>76.400000000000006</v>
      </c>
      <c r="N70" s="13">
        <f t="shared" si="23"/>
        <v>0</v>
      </c>
      <c r="O70" s="13">
        <f t="shared" si="24"/>
        <v>0</v>
      </c>
    </row>
    <row r="71" spans="1:15" ht="16.5" customHeight="1" x14ac:dyDescent="0.25">
      <c r="A71" s="6" t="s">
        <v>118</v>
      </c>
      <c r="B71" s="13" t="s">
        <v>37</v>
      </c>
      <c r="C71" s="31" t="s">
        <v>51</v>
      </c>
      <c r="D71" s="17">
        <f t="shared" si="36"/>
        <v>37.9</v>
      </c>
      <c r="E71" s="17">
        <v>37.9</v>
      </c>
      <c r="F71" s="17"/>
      <c r="G71" s="17"/>
      <c r="H71" s="11">
        <f t="shared" si="20"/>
        <v>0</v>
      </c>
      <c r="I71" s="11"/>
      <c r="J71" s="11"/>
      <c r="K71" s="11"/>
      <c r="L71" s="13">
        <f t="shared" si="21"/>
        <v>37.9</v>
      </c>
      <c r="M71" s="13">
        <f t="shared" si="22"/>
        <v>37.9</v>
      </c>
      <c r="N71" s="13">
        <f t="shared" si="23"/>
        <v>0</v>
      </c>
      <c r="O71" s="13">
        <f t="shared" si="24"/>
        <v>0</v>
      </c>
    </row>
    <row r="72" spans="1:15" x14ac:dyDescent="0.25">
      <c r="A72" s="6" t="s">
        <v>119</v>
      </c>
      <c r="B72" s="36" t="s">
        <v>35</v>
      </c>
      <c r="C72" s="16" t="s">
        <v>51</v>
      </c>
      <c r="D72" s="17">
        <f t="shared" si="36"/>
        <v>62</v>
      </c>
      <c r="E72" s="17">
        <v>62</v>
      </c>
      <c r="F72" s="17"/>
      <c r="G72" s="17"/>
      <c r="H72" s="11">
        <f t="shared" si="20"/>
        <v>0</v>
      </c>
      <c r="I72" s="11"/>
      <c r="J72" s="11"/>
      <c r="K72" s="11"/>
      <c r="L72" s="13">
        <f t="shared" si="21"/>
        <v>62</v>
      </c>
      <c r="M72" s="13">
        <f t="shared" si="22"/>
        <v>62</v>
      </c>
      <c r="N72" s="13">
        <f t="shared" si="23"/>
        <v>0</v>
      </c>
      <c r="O72" s="13">
        <f t="shared" si="24"/>
        <v>0</v>
      </c>
    </row>
    <row r="73" spans="1:15" ht="15" customHeight="1" x14ac:dyDescent="0.25">
      <c r="A73" s="6" t="s">
        <v>120</v>
      </c>
      <c r="B73" s="37" t="s">
        <v>39</v>
      </c>
      <c r="C73" s="16" t="s">
        <v>51</v>
      </c>
      <c r="D73" s="17">
        <f t="shared" si="36"/>
        <v>9.6</v>
      </c>
      <c r="E73" s="17">
        <v>9.6</v>
      </c>
      <c r="F73" s="17"/>
      <c r="G73" s="17"/>
      <c r="H73" s="11">
        <f t="shared" si="20"/>
        <v>0</v>
      </c>
      <c r="I73" s="11"/>
      <c r="J73" s="11"/>
      <c r="K73" s="11"/>
      <c r="L73" s="13">
        <f t="shared" si="21"/>
        <v>9.6</v>
      </c>
      <c r="M73" s="13">
        <f t="shared" si="22"/>
        <v>9.6</v>
      </c>
      <c r="N73" s="13">
        <f t="shared" si="23"/>
        <v>0</v>
      </c>
      <c r="O73" s="13">
        <f t="shared" si="24"/>
        <v>0</v>
      </c>
    </row>
    <row r="74" spans="1:15" ht="15" customHeight="1" x14ac:dyDescent="0.25">
      <c r="A74" s="6" t="s">
        <v>121</v>
      </c>
      <c r="B74" s="37" t="s">
        <v>40</v>
      </c>
      <c r="C74" s="16" t="s">
        <v>51</v>
      </c>
      <c r="D74" s="17">
        <f t="shared" si="36"/>
        <v>16.100000000000001</v>
      </c>
      <c r="E74" s="17">
        <v>16.100000000000001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16.100000000000001</v>
      </c>
      <c r="M74" s="13">
        <f t="shared" si="22"/>
        <v>16.100000000000001</v>
      </c>
      <c r="N74" s="13">
        <f t="shared" si="23"/>
        <v>0</v>
      </c>
      <c r="O74" s="13">
        <f t="shared" si="24"/>
        <v>0</v>
      </c>
    </row>
    <row r="75" spans="1:15" ht="15" customHeight="1" x14ac:dyDescent="0.25">
      <c r="A75" s="6" t="s">
        <v>163</v>
      </c>
      <c r="B75" s="36" t="s">
        <v>49</v>
      </c>
      <c r="C75" s="16" t="s">
        <v>51</v>
      </c>
      <c r="D75" s="17">
        <f t="shared" si="36"/>
        <v>4</v>
      </c>
      <c r="E75" s="17">
        <v>4</v>
      </c>
      <c r="F75" s="17">
        <v>1.7</v>
      </c>
      <c r="G75" s="17"/>
      <c r="H75" s="11">
        <f t="shared" si="20"/>
        <v>0</v>
      </c>
      <c r="I75" s="11"/>
      <c r="J75" s="11"/>
      <c r="K75" s="11"/>
      <c r="L75" s="13">
        <f t="shared" si="21"/>
        <v>4</v>
      </c>
      <c r="M75" s="13">
        <f t="shared" si="22"/>
        <v>4</v>
      </c>
      <c r="N75" s="13">
        <f t="shared" si="23"/>
        <v>1.7</v>
      </c>
      <c r="O75" s="13">
        <f t="shared" si="24"/>
        <v>0</v>
      </c>
    </row>
    <row r="76" spans="1:15" ht="15" customHeight="1" x14ac:dyDescent="0.25">
      <c r="A76" s="6" t="s">
        <v>122</v>
      </c>
      <c r="B76" s="36" t="s">
        <v>48</v>
      </c>
      <c r="C76" s="16" t="s">
        <v>51</v>
      </c>
      <c r="D76" s="17">
        <f t="shared" si="36"/>
        <v>52.3</v>
      </c>
      <c r="E76" s="17">
        <v>52.3</v>
      </c>
      <c r="F76" s="17">
        <v>30.4</v>
      </c>
      <c r="G76" s="17"/>
      <c r="H76" s="11">
        <f t="shared" si="20"/>
        <v>0</v>
      </c>
      <c r="I76" s="11"/>
      <c r="J76" s="11"/>
      <c r="K76" s="11"/>
      <c r="L76" s="13">
        <f t="shared" si="21"/>
        <v>52.3</v>
      </c>
      <c r="M76" s="13">
        <f t="shared" si="22"/>
        <v>52.3</v>
      </c>
      <c r="N76" s="13">
        <f t="shared" si="23"/>
        <v>30.4</v>
      </c>
      <c r="O76" s="13">
        <f t="shared" si="24"/>
        <v>0</v>
      </c>
    </row>
    <row r="77" spans="1:15" ht="15" customHeight="1" x14ac:dyDescent="0.25">
      <c r="A77" s="33" t="s">
        <v>123</v>
      </c>
      <c r="B77" s="36" t="s">
        <v>66</v>
      </c>
      <c r="C77" s="16" t="s">
        <v>51</v>
      </c>
      <c r="D77" s="17">
        <f t="shared" si="36"/>
        <v>9.4</v>
      </c>
      <c r="E77" s="17">
        <v>9.4</v>
      </c>
      <c r="F77" s="17">
        <v>3.6</v>
      </c>
      <c r="G77" s="17"/>
      <c r="H77" s="11">
        <f t="shared" si="20"/>
        <v>0</v>
      </c>
      <c r="I77" s="11"/>
      <c r="J77" s="11"/>
      <c r="K77" s="11"/>
      <c r="L77" s="13">
        <f t="shared" si="21"/>
        <v>9.4</v>
      </c>
      <c r="M77" s="13">
        <f t="shared" si="22"/>
        <v>9.4</v>
      </c>
      <c r="N77" s="13">
        <f t="shared" si="23"/>
        <v>3.6</v>
      </c>
      <c r="O77" s="13">
        <f t="shared" si="24"/>
        <v>0</v>
      </c>
    </row>
    <row r="78" spans="1:15" ht="15" customHeight="1" x14ac:dyDescent="0.25">
      <c r="A78" s="39" t="s">
        <v>124</v>
      </c>
      <c r="B78" s="36" t="s">
        <v>50</v>
      </c>
      <c r="C78" s="16" t="s">
        <v>51</v>
      </c>
      <c r="D78" s="17">
        <f t="shared" si="36"/>
        <v>26.5</v>
      </c>
      <c r="E78" s="17">
        <v>26.5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26.5</v>
      </c>
      <c r="M78" s="13">
        <f t="shared" si="22"/>
        <v>26.5</v>
      </c>
      <c r="N78" s="13">
        <f t="shared" si="23"/>
        <v>0</v>
      </c>
      <c r="O78" s="13">
        <f t="shared" si="24"/>
        <v>0</v>
      </c>
    </row>
    <row r="79" spans="1:15" ht="15" customHeight="1" x14ac:dyDescent="0.25">
      <c r="A79" s="14" t="s">
        <v>125</v>
      </c>
      <c r="B79" s="36" t="s">
        <v>168</v>
      </c>
      <c r="C79" s="16" t="s">
        <v>51</v>
      </c>
      <c r="D79" s="17">
        <f t="shared" si="36"/>
        <v>14.2</v>
      </c>
      <c r="E79" s="17">
        <v>14.2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14.2</v>
      </c>
      <c r="M79" s="13">
        <f t="shared" si="22"/>
        <v>14.2</v>
      </c>
      <c r="N79" s="13">
        <f t="shared" si="23"/>
        <v>0</v>
      </c>
      <c r="O79" s="13">
        <f t="shared" si="24"/>
        <v>0</v>
      </c>
    </row>
    <row r="80" spans="1:15" s="38" customFormat="1" ht="15" customHeight="1" x14ac:dyDescent="0.25">
      <c r="A80" s="20" t="s">
        <v>126</v>
      </c>
      <c r="B80" s="36" t="s">
        <v>169</v>
      </c>
      <c r="C80" s="16" t="s">
        <v>51</v>
      </c>
      <c r="D80" s="17">
        <f t="shared" si="36"/>
        <v>2</v>
      </c>
      <c r="E80" s="17">
        <v>2</v>
      </c>
      <c r="F80" s="17"/>
      <c r="G80" s="17"/>
      <c r="H80" s="11">
        <f t="shared" si="20"/>
        <v>1.5</v>
      </c>
      <c r="I80" s="11">
        <v>1.5</v>
      </c>
      <c r="J80" s="11"/>
      <c r="K80" s="11"/>
      <c r="L80" s="13">
        <f t="shared" si="21"/>
        <v>3.5</v>
      </c>
      <c r="M80" s="13">
        <f t="shared" si="22"/>
        <v>3.5</v>
      </c>
      <c r="N80" s="13">
        <f t="shared" si="23"/>
        <v>0</v>
      </c>
      <c r="O80" s="13">
        <f t="shared" si="24"/>
        <v>0</v>
      </c>
    </row>
    <row r="81" spans="1:15" ht="15.95" customHeight="1" x14ac:dyDescent="0.25">
      <c r="A81" s="21" t="s">
        <v>127</v>
      </c>
      <c r="B81" s="22" t="s">
        <v>178</v>
      </c>
      <c r="C81" s="26"/>
      <c r="D81" s="24">
        <f>SUM(D50:D80)</f>
        <v>596.5</v>
      </c>
      <c r="E81" s="24">
        <f t="shared" ref="E81:G81" si="47">SUM(E50:E80)</f>
        <v>596.5</v>
      </c>
      <c r="F81" s="24">
        <f t="shared" si="47"/>
        <v>53.800000000000004</v>
      </c>
      <c r="G81" s="24">
        <f t="shared" si="47"/>
        <v>0</v>
      </c>
      <c r="H81" s="25">
        <f>SUM(H50:H80)</f>
        <v>1.6</v>
      </c>
      <c r="I81" s="25">
        <f t="shared" ref="I81:K81" si="48">SUM(I50:I80)</f>
        <v>1.6</v>
      </c>
      <c r="J81" s="25">
        <f t="shared" si="48"/>
        <v>0</v>
      </c>
      <c r="K81" s="25">
        <f t="shared" si="48"/>
        <v>0</v>
      </c>
      <c r="L81" s="22">
        <f>SUM(L50:L80)</f>
        <v>598.1</v>
      </c>
      <c r="M81" s="22">
        <f t="shared" ref="M81:O81" si="49">SUM(M50:M80)</f>
        <v>598.1</v>
      </c>
      <c r="N81" s="22">
        <f t="shared" si="49"/>
        <v>53.800000000000004</v>
      </c>
      <c r="O81" s="22">
        <f t="shared" si="49"/>
        <v>0</v>
      </c>
    </row>
    <row r="82" spans="1:15" ht="15.95" customHeight="1" x14ac:dyDescent="0.25">
      <c r="A82" s="33" t="s">
        <v>128</v>
      </c>
      <c r="B82" s="561" t="s">
        <v>67</v>
      </c>
      <c r="C82" s="562"/>
      <c r="D82" s="562"/>
      <c r="E82" s="562"/>
      <c r="F82" s="562"/>
      <c r="G82" s="562"/>
      <c r="H82" s="562"/>
      <c r="I82" s="562"/>
      <c r="J82" s="562"/>
      <c r="K82" s="562"/>
      <c r="L82" s="562"/>
      <c r="M82" s="562"/>
      <c r="N82" s="562"/>
      <c r="O82" s="562"/>
    </row>
    <row r="83" spans="1:15" ht="15" customHeight="1" x14ac:dyDescent="0.25">
      <c r="A83" s="33" t="s">
        <v>129</v>
      </c>
      <c r="B83" s="30" t="s">
        <v>7</v>
      </c>
      <c r="C83" s="40" t="s">
        <v>30</v>
      </c>
      <c r="D83" s="17">
        <f t="shared" ref="D83:D96" si="50">E83+G83</f>
        <v>0.7</v>
      </c>
      <c r="E83" s="17">
        <v>0.7</v>
      </c>
      <c r="F83" s="17"/>
      <c r="G83" s="17"/>
      <c r="H83" s="11">
        <f t="shared" si="20"/>
        <v>0</v>
      </c>
      <c r="I83" s="11"/>
      <c r="J83" s="11"/>
      <c r="K83" s="11"/>
      <c r="L83" s="13">
        <f t="shared" si="21"/>
        <v>0.7</v>
      </c>
      <c r="M83" s="13">
        <f t="shared" si="22"/>
        <v>0.7</v>
      </c>
      <c r="N83" s="13">
        <f t="shared" si="23"/>
        <v>0</v>
      </c>
      <c r="O83" s="13">
        <f t="shared" si="24"/>
        <v>0</v>
      </c>
    </row>
    <row r="84" spans="1:15" ht="15" customHeight="1" x14ac:dyDescent="0.25">
      <c r="A84" s="33" t="s">
        <v>130</v>
      </c>
      <c r="B84" s="30" t="s">
        <v>10</v>
      </c>
      <c r="C84" s="40" t="s">
        <v>30</v>
      </c>
      <c r="D84" s="17">
        <f t="shared" si="50"/>
        <v>0.8</v>
      </c>
      <c r="E84" s="17">
        <v>0.8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0.8</v>
      </c>
      <c r="M84" s="13">
        <f t="shared" si="22"/>
        <v>0.8</v>
      </c>
      <c r="N84" s="13">
        <f t="shared" si="23"/>
        <v>0</v>
      </c>
      <c r="O84" s="13">
        <f t="shared" si="24"/>
        <v>0</v>
      </c>
    </row>
    <row r="85" spans="1:15" ht="15" customHeight="1" x14ac:dyDescent="0.25">
      <c r="A85" s="33" t="s">
        <v>131</v>
      </c>
      <c r="B85" s="30" t="s">
        <v>11</v>
      </c>
      <c r="C85" s="40" t="s">
        <v>30</v>
      </c>
      <c r="D85" s="17">
        <f t="shared" si="50"/>
        <v>2</v>
      </c>
      <c r="E85" s="17">
        <v>2</v>
      </c>
      <c r="F85" s="17"/>
      <c r="G85" s="17"/>
      <c r="H85" s="11">
        <f t="shared" si="20"/>
        <v>0</v>
      </c>
      <c r="I85" s="11"/>
      <c r="J85" s="11"/>
      <c r="K85" s="11"/>
      <c r="L85" s="13">
        <f t="shared" si="21"/>
        <v>2</v>
      </c>
      <c r="M85" s="13">
        <f t="shared" si="22"/>
        <v>2</v>
      </c>
      <c r="N85" s="13">
        <f t="shared" si="23"/>
        <v>0</v>
      </c>
      <c r="O85" s="13">
        <f t="shared" si="24"/>
        <v>0</v>
      </c>
    </row>
    <row r="86" spans="1:15" ht="15" customHeight="1" x14ac:dyDescent="0.25">
      <c r="A86" s="33" t="s">
        <v>132</v>
      </c>
      <c r="B86" s="30" t="s">
        <v>15</v>
      </c>
      <c r="C86" s="40" t="s">
        <v>30</v>
      </c>
      <c r="D86" s="17">
        <f t="shared" si="50"/>
        <v>1</v>
      </c>
      <c r="E86" s="17">
        <v>1</v>
      </c>
      <c r="F86" s="17"/>
      <c r="G86" s="17"/>
      <c r="H86" s="11">
        <f t="shared" si="20"/>
        <v>0</v>
      </c>
      <c r="I86" s="11"/>
      <c r="J86" s="11"/>
      <c r="K86" s="11"/>
      <c r="L86" s="13">
        <f t="shared" si="21"/>
        <v>1</v>
      </c>
      <c r="M86" s="13">
        <f t="shared" si="22"/>
        <v>1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33" t="s">
        <v>133</v>
      </c>
      <c r="B87" s="30" t="s">
        <v>27</v>
      </c>
      <c r="C87" s="40" t="s">
        <v>30</v>
      </c>
      <c r="D87" s="17">
        <f t="shared" si="50"/>
        <v>12.799999999999999</v>
      </c>
      <c r="E87" s="17">
        <v>12.1</v>
      </c>
      <c r="F87" s="17"/>
      <c r="G87" s="17">
        <v>0.7</v>
      </c>
      <c r="H87" s="11">
        <f t="shared" si="20"/>
        <v>0</v>
      </c>
      <c r="I87" s="11"/>
      <c r="J87" s="11"/>
      <c r="K87" s="11"/>
      <c r="L87" s="13">
        <f t="shared" si="21"/>
        <v>12.799999999999999</v>
      </c>
      <c r="M87" s="13">
        <f t="shared" si="22"/>
        <v>12.1</v>
      </c>
      <c r="N87" s="13">
        <f t="shared" si="23"/>
        <v>0</v>
      </c>
      <c r="O87" s="13">
        <f t="shared" si="24"/>
        <v>0.7</v>
      </c>
    </row>
    <row r="88" spans="1:15" ht="15" customHeight="1" x14ac:dyDescent="0.25">
      <c r="A88" s="33" t="s">
        <v>164</v>
      </c>
      <c r="B88" s="30" t="s">
        <v>57</v>
      </c>
      <c r="C88" s="40" t="s">
        <v>30</v>
      </c>
      <c r="D88" s="17">
        <f t="shared" si="50"/>
        <v>2.8</v>
      </c>
      <c r="E88" s="17">
        <v>2.8</v>
      </c>
      <c r="F88" s="17"/>
      <c r="G88" s="17"/>
      <c r="H88" s="11">
        <f t="shared" si="20"/>
        <v>0.6</v>
      </c>
      <c r="I88" s="11">
        <v>0.6</v>
      </c>
      <c r="J88" s="11"/>
      <c r="K88" s="11"/>
      <c r="L88" s="13">
        <f t="shared" si="21"/>
        <v>3.4</v>
      </c>
      <c r="M88" s="13">
        <f t="shared" si="22"/>
        <v>3.4</v>
      </c>
      <c r="N88" s="13">
        <f t="shared" si="23"/>
        <v>0</v>
      </c>
      <c r="O88" s="13">
        <f t="shared" si="24"/>
        <v>0</v>
      </c>
    </row>
    <row r="89" spans="1:15" ht="15" customHeight="1" x14ac:dyDescent="0.25">
      <c r="A89" s="33" t="s">
        <v>134</v>
      </c>
      <c r="B89" s="30" t="s">
        <v>58</v>
      </c>
      <c r="C89" s="40" t="s">
        <v>30</v>
      </c>
      <c r="D89" s="17">
        <f t="shared" si="50"/>
        <v>2.1</v>
      </c>
      <c r="E89" s="17">
        <v>2.1</v>
      </c>
      <c r="F89" s="17"/>
      <c r="G89" s="17"/>
      <c r="H89" s="11">
        <f t="shared" si="20"/>
        <v>0</v>
      </c>
      <c r="I89" s="11"/>
      <c r="J89" s="11"/>
      <c r="K89" s="11"/>
      <c r="L89" s="13">
        <f t="shared" si="21"/>
        <v>2.1</v>
      </c>
      <c r="M89" s="13">
        <f t="shared" si="22"/>
        <v>2.1</v>
      </c>
      <c r="N89" s="13">
        <f t="shared" si="23"/>
        <v>0</v>
      </c>
      <c r="O89" s="13">
        <f t="shared" si="24"/>
        <v>0</v>
      </c>
    </row>
    <row r="90" spans="1:15" ht="15" customHeight="1" x14ac:dyDescent="0.25">
      <c r="A90" s="33" t="s">
        <v>135</v>
      </c>
      <c r="B90" s="30" t="s">
        <v>423</v>
      </c>
      <c r="C90" s="40" t="s">
        <v>30</v>
      </c>
      <c r="D90" s="17">
        <f t="shared" si="50"/>
        <v>2.6</v>
      </c>
      <c r="E90" s="17">
        <v>2.6</v>
      </c>
      <c r="F90" s="17"/>
      <c r="G90" s="17"/>
      <c r="H90" s="11">
        <f t="shared" si="20"/>
        <v>0</v>
      </c>
      <c r="I90" s="11"/>
      <c r="J90" s="11"/>
      <c r="K90" s="11"/>
      <c r="L90" s="13">
        <f t="shared" si="21"/>
        <v>2.6</v>
      </c>
      <c r="M90" s="13">
        <f t="shared" si="22"/>
        <v>2.6</v>
      </c>
      <c r="N90" s="13">
        <f t="shared" si="23"/>
        <v>0</v>
      </c>
      <c r="O90" s="13">
        <f t="shared" si="24"/>
        <v>0</v>
      </c>
    </row>
    <row r="91" spans="1:15" ht="15" customHeight="1" x14ac:dyDescent="0.25">
      <c r="A91" s="33" t="s">
        <v>136</v>
      </c>
      <c r="B91" s="30" t="s">
        <v>425</v>
      </c>
      <c r="C91" s="40" t="s">
        <v>30</v>
      </c>
      <c r="D91" s="17">
        <f t="shared" si="50"/>
        <v>0.8</v>
      </c>
      <c r="E91" s="17">
        <v>0.8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0.8</v>
      </c>
      <c r="M91" s="13">
        <f t="shared" si="22"/>
        <v>0.8</v>
      </c>
      <c r="N91" s="13">
        <f t="shared" si="23"/>
        <v>0</v>
      </c>
      <c r="O91" s="13">
        <f t="shared" si="24"/>
        <v>0</v>
      </c>
    </row>
    <row r="92" spans="1:15" ht="15" customHeight="1" x14ac:dyDescent="0.25">
      <c r="A92" s="33" t="s">
        <v>137</v>
      </c>
      <c r="B92" s="30" t="s">
        <v>68</v>
      </c>
      <c r="C92" s="40" t="s">
        <v>30</v>
      </c>
      <c r="D92" s="17">
        <f t="shared" si="50"/>
        <v>1.5</v>
      </c>
      <c r="E92" s="17">
        <v>1.5</v>
      </c>
      <c r="F92" s="17"/>
      <c r="G92" s="17"/>
      <c r="H92" s="11">
        <f t="shared" si="20"/>
        <v>0</v>
      </c>
      <c r="I92" s="11"/>
      <c r="J92" s="11"/>
      <c r="K92" s="11"/>
      <c r="L92" s="13">
        <f t="shared" si="21"/>
        <v>1.5</v>
      </c>
      <c r="M92" s="13">
        <f t="shared" si="22"/>
        <v>1.5</v>
      </c>
      <c r="N92" s="13">
        <f t="shared" si="23"/>
        <v>0</v>
      </c>
      <c r="O92" s="13">
        <f t="shared" si="24"/>
        <v>0</v>
      </c>
    </row>
    <row r="93" spans="1:15" ht="15" customHeight="1" x14ac:dyDescent="0.25">
      <c r="A93" s="33" t="s">
        <v>138</v>
      </c>
      <c r="B93" s="30" t="s">
        <v>155</v>
      </c>
      <c r="C93" s="40" t="s">
        <v>30</v>
      </c>
      <c r="D93" s="17">
        <f t="shared" si="50"/>
        <v>1.1000000000000001</v>
      </c>
      <c r="E93" s="17">
        <v>1.1000000000000001</v>
      </c>
      <c r="F93" s="17"/>
      <c r="G93" s="17"/>
      <c r="H93" s="11">
        <f t="shared" si="20"/>
        <v>0</v>
      </c>
      <c r="I93" s="11"/>
      <c r="J93" s="11"/>
      <c r="K93" s="11"/>
      <c r="L93" s="13">
        <f t="shared" si="21"/>
        <v>1.1000000000000001</v>
      </c>
      <c r="M93" s="13">
        <f t="shared" si="22"/>
        <v>1.1000000000000001</v>
      </c>
      <c r="N93" s="13">
        <f t="shared" si="23"/>
        <v>0</v>
      </c>
      <c r="O93" s="13">
        <f t="shared" si="24"/>
        <v>0</v>
      </c>
    </row>
    <row r="94" spans="1:15" ht="15" customHeight="1" x14ac:dyDescent="0.25">
      <c r="A94" s="39" t="s">
        <v>139</v>
      </c>
      <c r="B94" s="30" t="s">
        <v>28</v>
      </c>
      <c r="C94" s="40" t="s">
        <v>30</v>
      </c>
      <c r="D94" s="17">
        <f t="shared" si="50"/>
        <v>1.3</v>
      </c>
      <c r="E94" s="17">
        <v>1.3</v>
      </c>
      <c r="F94" s="17"/>
      <c r="G94" s="17"/>
      <c r="H94" s="11">
        <f t="shared" si="20"/>
        <v>0</v>
      </c>
      <c r="I94" s="11"/>
      <c r="J94" s="11"/>
      <c r="K94" s="11"/>
      <c r="L94" s="13">
        <f t="shared" si="21"/>
        <v>1.3</v>
      </c>
      <c r="M94" s="13">
        <f t="shared" si="22"/>
        <v>1.3</v>
      </c>
      <c r="N94" s="13">
        <f t="shared" si="23"/>
        <v>0</v>
      </c>
      <c r="O94" s="13">
        <f t="shared" si="24"/>
        <v>0</v>
      </c>
    </row>
    <row r="95" spans="1:15" ht="15" customHeight="1" x14ac:dyDescent="0.25">
      <c r="A95" s="14" t="s">
        <v>140</v>
      </c>
      <c r="B95" s="13" t="s">
        <v>29</v>
      </c>
      <c r="C95" s="40" t="s">
        <v>30</v>
      </c>
      <c r="D95" s="17">
        <f t="shared" si="50"/>
        <v>11.6</v>
      </c>
      <c r="E95" s="17">
        <v>11.6</v>
      </c>
      <c r="F95" s="17"/>
      <c r="G95" s="17"/>
      <c r="H95" s="11">
        <f t="shared" si="20"/>
        <v>0</v>
      </c>
      <c r="I95" s="11"/>
      <c r="J95" s="11"/>
      <c r="K95" s="11"/>
      <c r="L95" s="13">
        <f t="shared" si="21"/>
        <v>11.6</v>
      </c>
      <c r="M95" s="13">
        <f t="shared" si="22"/>
        <v>11.6</v>
      </c>
      <c r="N95" s="13">
        <f t="shared" si="23"/>
        <v>0</v>
      </c>
      <c r="O95" s="13">
        <f t="shared" si="24"/>
        <v>0</v>
      </c>
    </row>
    <row r="96" spans="1:15" ht="15" customHeight="1" x14ac:dyDescent="0.25">
      <c r="A96" s="14" t="s">
        <v>165</v>
      </c>
      <c r="B96" s="42" t="s">
        <v>65</v>
      </c>
      <c r="C96" s="40" t="s">
        <v>30</v>
      </c>
      <c r="D96" s="17">
        <f t="shared" si="50"/>
        <v>13</v>
      </c>
      <c r="E96" s="17">
        <v>13</v>
      </c>
      <c r="F96" s="17"/>
      <c r="G96" s="17"/>
      <c r="H96" s="11">
        <f t="shared" si="20"/>
        <v>0</v>
      </c>
      <c r="I96" s="11"/>
      <c r="J96" s="11"/>
      <c r="K96" s="11"/>
      <c r="L96" s="13">
        <f t="shared" si="21"/>
        <v>13</v>
      </c>
      <c r="M96" s="13">
        <f t="shared" si="22"/>
        <v>13</v>
      </c>
      <c r="N96" s="13">
        <f t="shared" si="23"/>
        <v>0</v>
      </c>
      <c r="O96" s="13">
        <f t="shared" si="24"/>
        <v>0</v>
      </c>
    </row>
    <row r="97" spans="1:15" ht="15.95" customHeight="1" x14ac:dyDescent="0.25">
      <c r="A97" s="21" t="s">
        <v>141</v>
      </c>
      <c r="B97" s="45" t="s">
        <v>180</v>
      </c>
      <c r="C97" s="84"/>
      <c r="D97" s="74">
        <f>SUM(D83:D96)</f>
        <v>54.1</v>
      </c>
      <c r="E97" s="74">
        <f>SUM(E83:E96)</f>
        <v>53.400000000000006</v>
      </c>
      <c r="F97" s="74">
        <f>SUM(F83:F96)</f>
        <v>0</v>
      </c>
      <c r="G97" s="74">
        <f>SUM(G83:G96)</f>
        <v>0.7</v>
      </c>
      <c r="H97" s="75">
        <f t="shared" ref="H97:O97" si="51">SUM(H83:H96)</f>
        <v>0.6</v>
      </c>
      <c r="I97" s="75">
        <f t="shared" si="51"/>
        <v>0.6</v>
      </c>
      <c r="J97" s="75">
        <f t="shared" si="51"/>
        <v>0</v>
      </c>
      <c r="K97" s="75">
        <f t="shared" si="51"/>
        <v>0</v>
      </c>
      <c r="L97" s="45">
        <f t="shared" si="51"/>
        <v>54.7</v>
      </c>
      <c r="M97" s="45">
        <f t="shared" si="51"/>
        <v>54.000000000000007</v>
      </c>
      <c r="N97" s="45">
        <f t="shared" si="51"/>
        <v>0</v>
      </c>
      <c r="O97" s="45">
        <f t="shared" si="51"/>
        <v>0.7</v>
      </c>
    </row>
    <row r="98" spans="1:15" ht="15.95" customHeight="1" x14ac:dyDescent="0.25">
      <c r="A98" s="14" t="s">
        <v>184</v>
      </c>
      <c r="B98" s="492" t="s">
        <v>69</v>
      </c>
      <c r="C98" s="492"/>
      <c r="D98" s="492"/>
      <c r="E98" s="492"/>
      <c r="F98" s="492"/>
      <c r="G98" s="492"/>
      <c r="H98" s="492"/>
      <c r="I98" s="492"/>
      <c r="J98" s="492"/>
      <c r="K98" s="492"/>
      <c r="L98" s="492"/>
      <c r="M98" s="492"/>
      <c r="N98" s="492"/>
      <c r="O98" s="492"/>
    </row>
    <row r="99" spans="1:15" ht="15" customHeight="1" x14ac:dyDescent="0.25">
      <c r="A99" s="14" t="s">
        <v>185</v>
      </c>
      <c r="B99" s="12" t="s">
        <v>52</v>
      </c>
      <c r="C99" s="8" t="s">
        <v>24</v>
      </c>
      <c r="D99" s="9">
        <f>E99+G99</f>
        <v>218.5</v>
      </c>
      <c r="E99" s="43">
        <v>218.5</v>
      </c>
      <c r="F99" s="43">
        <v>85.3</v>
      </c>
      <c r="G99" s="43"/>
      <c r="H99" s="10">
        <f t="shared" si="20"/>
        <v>0</v>
      </c>
      <c r="I99" s="10"/>
      <c r="J99" s="10"/>
      <c r="K99" s="10"/>
      <c r="L99" s="12">
        <f t="shared" si="21"/>
        <v>218.5</v>
      </c>
      <c r="M99" s="12">
        <f t="shared" si="22"/>
        <v>218.5</v>
      </c>
      <c r="N99" s="12">
        <f t="shared" si="23"/>
        <v>85.3</v>
      </c>
      <c r="O99" s="12">
        <f t="shared" si="24"/>
        <v>0</v>
      </c>
    </row>
    <row r="100" spans="1:15" ht="15" customHeight="1" x14ac:dyDescent="0.25">
      <c r="A100" s="39" t="s">
        <v>186</v>
      </c>
      <c r="B100" s="13" t="s">
        <v>53</v>
      </c>
      <c r="C100" s="16" t="s">
        <v>24</v>
      </c>
      <c r="D100" s="17">
        <f>E100+G100</f>
        <v>23</v>
      </c>
      <c r="E100" s="17">
        <v>23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23</v>
      </c>
      <c r="M100" s="13">
        <f t="shared" si="22"/>
        <v>23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39" t="s">
        <v>187</v>
      </c>
      <c r="B101" s="13" t="s">
        <v>168</v>
      </c>
      <c r="C101" s="16" t="s">
        <v>24</v>
      </c>
      <c r="D101" s="17">
        <f>E101+G101</f>
        <v>7.6</v>
      </c>
      <c r="E101" s="44">
        <v>7.6</v>
      </c>
      <c r="F101" s="44"/>
      <c r="G101" s="44"/>
      <c r="H101" s="11">
        <f t="shared" si="20"/>
        <v>0</v>
      </c>
      <c r="I101" s="11"/>
      <c r="J101" s="11"/>
      <c r="K101" s="11"/>
      <c r="L101" s="13">
        <f t="shared" si="21"/>
        <v>7.6</v>
      </c>
      <c r="M101" s="13">
        <f t="shared" si="22"/>
        <v>7.6</v>
      </c>
      <c r="N101" s="13">
        <f t="shared" si="23"/>
        <v>0</v>
      </c>
      <c r="O101" s="13">
        <f t="shared" si="24"/>
        <v>0</v>
      </c>
    </row>
    <row r="102" spans="1:15" s="38" customFormat="1" ht="16.5" customHeight="1" x14ac:dyDescent="0.25">
      <c r="A102" s="39" t="s">
        <v>188</v>
      </c>
      <c r="B102" s="13" t="s">
        <v>70</v>
      </c>
      <c r="C102" s="31" t="s">
        <v>24</v>
      </c>
      <c r="D102" s="17">
        <f>E102+G102</f>
        <v>2</v>
      </c>
      <c r="E102" s="17">
        <v>2</v>
      </c>
      <c r="F102" s="17"/>
      <c r="G102" s="17"/>
      <c r="H102" s="11">
        <f t="shared" si="20"/>
        <v>2.6</v>
      </c>
      <c r="I102" s="11">
        <v>2.6</v>
      </c>
      <c r="J102" s="11"/>
      <c r="K102" s="11"/>
      <c r="L102" s="13">
        <f t="shared" si="21"/>
        <v>4.5999999999999996</v>
      </c>
      <c r="M102" s="13">
        <f t="shared" si="22"/>
        <v>4.5999999999999996</v>
      </c>
      <c r="N102" s="13">
        <f t="shared" si="23"/>
        <v>0</v>
      </c>
      <c r="O102" s="13">
        <f t="shared" si="24"/>
        <v>0</v>
      </c>
    </row>
    <row r="103" spans="1:15" ht="15.95" customHeight="1" x14ac:dyDescent="0.25">
      <c r="A103" s="21" t="s">
        <v>189</v>
      </c>
      <c r="B103" s="85" t="s">
        <v>181</v>
      </c>
      <c r="C103" s="86"/>
      <c r="D103" s="87">
        <f>SUM(D99:D102)</f>
        <v>251.1</v>
      </c>
      <c r="E103" s="87">
        <f>SUM(E99:E102)</f>
        <v>251.1</v>
      </c>
      <c r="F103" s="87">
        <f>SUM(F99:F102)</f>
        <v>85.3</v>
      </c>
      <c r="G103" s="87">
        <f>SUM(G99:G102)</f>
        <v>0</v>
      </c>
      <c r="H103" s="10">
        <f t="shared" ref="H103:O103" si="52">SUM(H99:H102)</f>
        <v>2.6</v>
      </c>
      <c r="I103" s="10">
        <f t="shared" si="52"/>
        <v>2.6</v>
      </c>
      <c r="J103" s="10">
        <f t="shared" si="52"/>
        <v>0</v>
      </c>
      <c r="K103" s="10">
        <f t="shared" si="52"/>
        <v>0</v>
      </c>
      <c r="L103" s="88">
        <f t="shared" si="52"/>
        <v>253.7</v>
      </c>
      <c r="M103" s="88">
        <f t="shared" si="52"/>
        <v>253.7</v>
      </c>
      <c r="N103" s="88">
        <f t="shared" si="52"/>
        <v>85.3</v>
      </c>
      <c r="O103" s="88">
        <f t="shared" si="52"/>
        <v>0</v>
      </c>
    </row>
    <row r="104" spans="1:15" ht="15.95" customHeight="1" x14ac:dyDescent="0.25">
      <c r="A104" s="21" t="s">
        <v>190</v>
      </c>
      <c r="B104" s="46" t="s">
        <v>173</v>
      </c>
      <c r="C104" s="47"/>
      <c r="D104" s="48">
        <f t="shared" ref="D104:O104" si="53">D31+D44+D48+D81+D97+D103</f>
        <v>1056</v>
      </c>
      <c r="E104" s="48">
        <f t="shared" si="53"/>
        <v>986.5</v>
      </c>
      <c r="F104" s="48">
        <f t="shared" si="53"/>
        <v>139.1</v>
      </c>
      <c r="G104" s="48">
        <f t="shared" si="53"/>
        <v>69.5</v>
      </c>
      <c r="H104" s="49">
        <f t="shared" si="53"/>
        <v>5.0999999999999996</v>
      </c>
      <c r="I104" s="49">
        <f t="shared" si="53"/>
        <v>5.0999999999999996</v>
      </c>
      <c r="J104" s="49">
        <f t="shared" si="53"/>
        <v>0</v>
      </c>
      <c r="K104" s="49">
        <f t="shared" si="53"/>
        <v>0</v>
      </c>
      <c r="L104" s="50">
        <f t="shared" si="53"/>
        <v>1061.1000000000001</v>
      </c>
      <c r="M104" s="50">
        <f t="shared" si="53"/>
        <v>991.59999999999991</v>
      </c>
      <c r="N104" s="50">
        <f t="shared" si="53"/>
        <v>139.1</v>
      </c>
      <c r="O104" s="50">
        <f t="shared" si="53"/>
        <v>69.5</v>
      </c>
    </row>
    <row r="105" spans="1:15" x14ac:dyDescent="0.25">
      <c r="A105" s="56"/>
      <c r="B105" s="51"/>
      <c r="C105" s="52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</row>
    <row r="106" spans="1:15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5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5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5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5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5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5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C204" s="54"/>
    </row>
    <row r="205" spans="1:14" x14ac:dyDescent="0.25">
      <c r="C205" s="54"/>
    </row>
    <row r="206" spans="1:14" x14ac:dyDescent="0.25">
      <c r="C206" s="54"/>
    </row>
    <row r="207" spans="1:14" x14ac:dyDescent="0.25">
      <c r="C207" s="54"/>
    </row>
    <row r="208" spans="1:14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</sheetData>
  <mergeCells count="35">
    <mergeCell ref="B1:O1"/>
    <mergeCell ref="B2:O2"/>
    <mergeCell ref="B3:O3"/>
    <mergeCell ref="B4:O4"/>
    <mergeCell ref="A16:A18"/>
    <mergeCell ref="B16:B18"/>
    <mergeCell ref="A14:O14"/>
    <mergeCell ref="C16:C18"/>
    <mergeCell ref="B5:O5"/>
    <mergeCell ref="B6:O6"/>
    <mergeCell ref="B7:O7"/>
    <mergeCell ref="B8:O8"/>
    <mergeCell ref="B9:O9"/>
    <mergeCell ref="B10:O10"/>
    <mergeCell ref="B11:O11"/>
    <mergeCell ref="B12:O12"/>
    <mergeCell ref="B98:O98"/>
    <mergeCell ref="B45:O45"/>
    <mergeCell ref="B49:O49"/>
    <mergeCell ref="B82:O82"/>
    <mergeCell ref="E16:G16"/>
    <mergeCell ref="K17:K18"/>
    <mergeCell ref="M17:N17"/>
    <mergeCell ref="I17:J17"/>
    <mergeCell ref="P21:Q21"/>
    <mergeCell ref="B19:O19"/>
    <mergeCell ref="B32:O32"/>
    <mergeCell ref="E17:F17"/>
    <mergeCell ref="O17:O18"/>
    <mergeCell ref="H16:H18"/>
    <mergeCell ref="D16:D18"/>
    <mergeCell ref="G17:G18"/>
    <mergeCell ref="I16:K16"/>
    <mergeCell ref="L16:L18"/>
    <mergeCell ref="M16:O16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2016-09-15T08:34:01Z</cp:lastPrinted>
  <dcterms:created xsi:type="dcterms:W3CDTF">2007-01-10T08:42:24Z</dcterms:created>
  <dcterms:modified xsi:type="dcterms:W3CDTF">2016-09-30T07:37:55Z</dcterms:modified>
</cp:coreProperties>
</file>