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7edb32d1b78611ef88c08519262548c4_pYdkO6/3c990bc3b77e11ef88c08519262548c4/workingCopy/bodyAttachments/"/>
    </mc:Choice>
  </mc:AlternateContent>
  <bookViews>
    <workbookView xWindow="-120" yWindow="-120" windowWidth="29040" windowHeight="1584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skyrius'!$B$1:$K$87</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sk'!$B$2:$Q$134</definedName>
    <definedName name="_xlnm.Print_Area" localSheetId="10">'IV skyrius IX sk'!$B$2:$Q$72</definedName>
    <definedName name="_xlnm.Print_Area" localSheetId="6">'IV skyrius V sk'!$B$2:$Q$88</definedName>
    <definedName name="_xlnm.Print_Area" localSheetId="7">'IV skyrius VI sk'!$B$2:$Q$94</definedName>
    <definedName name="_xlnm.Print_Area" localSheetId="9">'IV skyrius VIII sk'!$B$2:$Q$154</definedName>
    <definedName name="_xlnm.Print_Area" localSheetId="11">'IV skyrius X sk'!$B$5:$Q$104</definedName>
    <definedName name="_xlnm.Print_Area" localSheetId="12">'IV skyrius XI sk'!$B$2:$Q$98</definedName>
    <definedName name="_xlnm.Print_Area" localSheetId="13">'IV skyrius XII sk'!$B$2:$Q$70</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4" i="16" l="1"/>
  <c r="O57" i="16"/>
  <c r="O56" i="16"/>
  <c r="O53" i="16"/>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5" i="5" l="1"/>
  <c r="I27"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1" i="5" s="1"/>
  <c r="N31" i="7"/>
  <c r="N27" i="7"/>
  <c r="N28" i="7"/>
  <c r="N18" i="7"/>
  <c r="N23" i="7"/>
  <c r="I44" i="7"/>
  <c r="J44" i="7"/>
  <c r="K44" i="7"/>
  <c r="M44" i="7"/>
  <c r="L44" i="7"/>
  <c r="N24" i="7"/>
  <c r="O40" i="7"/>
  <c r="O39" i="7"/>
  <c r="I39" i="7"/>
  <c r="L39" i="7"/>
  <c r="M39" i="7"/>
  <c r="K39" i="7"/>
  <c r="O42" i="11"/>
  <c r="O41" i="11"/>
  <c r="I49" i="11"/>
  <c r="I85" i="5"/>
  <c r="N25" i="11" l="1"/>
  <c r="O12" i="11"/>
  <c r="I73" i="5" s="1"/>
  <c r="O13" i="11"/>
  <c r="I75"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4"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3" i="5" a="1"/>
  <c r="I33" i="5" s="1"/>
  <c r="I31" i="5" a="1"/>
  <c r="I31" i="5" s="1"/>
  <c r="I29" i="5" a="1"/>
  <c r="I29"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3" i="5" l="1" a="1"/>
  <c r="I83" i="5" s="1"/>
  <c r="L39" i="17"/>
  <c r="L48" i="17" s="1"/>
  <c r="M39" i="17"/>
  <c r="M48" i="17" s="1"/>
  <c r="O39" i="17"/>
  <c r="O12" i="17"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I42" i="16" s="1"/>
  <c r="O14" i="16"/>
  <c r="I52" i="5" s="1"/>
  <c r="O13" i="16"/>
  <c r="I50" i="5" s="1"/>
  <c r="O12" i="16" l="1"/>
  <c r="I48" i="5" s="1"/>
  <c r="I53" i="16"/>
  <c r="I119" i="16"/>
  <c r="L126" i="16"/>
  <c r="M126" i="16"/>
  <c r="N31" i="16" s="1"/>
  <c r="N30" i="16" s="1"/>
  <c r="K126" i="16"/>
  <c r="N24" i="16" s="1"/>
  <c r="N23" i="16" s="1"/>
  <c r="J126" i="16"/>
  <c r="I48" i="17"/>
  <c r="N28" i="17"/>
  <c r="N27" i="17" s="1"/>
  <c r="N24" i="17"/>
  <c r="N23" i="17" s="1"/>
  <c r="N18" i="17"/>
  <c r="I126" i="16" l="1"/>
  <c r="J13" i="6" s="1"/>
  <c r="N27" i="16"/>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63" i="13"/>
  <c r="I58" i="13"/>
  <c r="O13" i="13"/>
  <c r="O12" i="13"/>
  <c r="M41" i="13"/>
  <c r="M69" i="13" s="1"/>
  <c r="N30" i="13" s="1"/>
  <c r="N29" i="13" s="1"/>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J21" i="6" s="1"/>
  <c r="K15" i="6"/>
  <c r="J39" i="7"/>
  <c r="J15" i="6" l="1"/>
  <c r="L12" i="6"/>
  <c r="L21" i="6" s="1"/>
  <c r="H37" i="5"/>
  <c r="H39" i="5"/>
  <c r="H41" i="5"/>
  <c r="H43" i="5"/>
  <c r="G37" i="5"/>
  <c r="G39" i="5"/>
  <c r="G41" i="5"/>
  <c r="G43" i="5"/>
  <c r="H35" i="5"/>
  <c r="G35" i="5"/>
  <c r="I41" i="5"/>
  <c r="I43" i="5" l="1"/>
  <c r="I35" i="5"/>
  <c r="I37" i="5"/>
  <c r="I39"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<sst xmlns="http://schemas.openxmlformats.org/spreadsheetml/2006/main" count="2536" uniqueCount="693">
  <si>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</si>
  <si>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</si>
  <si>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</si>
  <si>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</si>
  <si>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</si>
  <si>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</si>
  <si>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</si>
  <si>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</si>
  <si>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</si>
  <si>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</si>
  <si>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</si>
  <si>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</si>
  <si>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</si>
  <si>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</si>
  <si>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</si>
  <si>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</si>
  <si>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</si>
  <si>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</si>
  <si>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</si>
  <si>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</si>
  <si>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</si>
  <si>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</si>
  <si>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</si>
  <si>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</si>
  <si>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</si>
  <si>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</si>
  <si>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</si>
  <si>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</si>
  <si>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</si>
  <si>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</si>
  <si>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</si>
  <si>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</si>
  <si>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</si>
  <si>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</si>
  <si>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</si>
  <si>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</si>
  <si>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</si>
  <si>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</si>
  <si>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</si>
  <si>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</si>
  <si>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</si>
  <si>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</si>
  <si>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</si>
  <si>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</si>
  <si>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</si>
  <si>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</si>
  <si>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</si>
  <si>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</si>
  <si>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</si>
  <si>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</si>
  <si>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</si>
  <si>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</si>
  <si>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</si>
  <si>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</si>
  <si>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</si>
  <si>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</si>
  <si>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</si>
  <si>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</si>
  <si>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</si>
  <si>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</si>
  <si>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</si>
  <si>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</si>
  <si>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</si>
  <si>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</si>
  <si>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</si>
  <si>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</si>
  <si>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</si>
  <si>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</si>
  <si>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</si>
  <si>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</si>
  <si>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</si>
  <si>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</si>
  <si>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</si>
  <si>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</si>
  <si>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</si>
  <si>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</si>
  <si>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</si>
  <si>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</si>
  <si>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</si>
  <si>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</si>
  <si>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</si>
  <si>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</si>
  <si>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</si>
  <si>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</si>
  <si>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</si>
  <si>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</si>
  <si>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</si>
  <si>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</si>
  <si>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</si>
  <si>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</si>
  <si>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</si>
  <si>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</si>
  <si>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</si>
  <si>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</si>
  <si>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</si>
  <si>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</si>
  <si>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</si>
  <si>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</si>
  <si>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</si>
  <si>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</si>
  <si>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</si>
  <si>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</si>
  <si>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</si>
  <si>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</si>
  <si>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</si>
  <si>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</si>
  <si>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</si>
  <si>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</si>
  <si>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</si>
  <si>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</si>
  <si>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</si>
  <si>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</si>
  <si>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</si>
  <si>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</si>
  <si>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</si>
  <si>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</si>
  <si>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</si>
  <si>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</si>
  <si>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</si>
  <si>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</si>
  <si>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</si>
  <si>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</si>
  <si>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</si>
  <si>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</si>
  <si>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</si>
  <si>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</si>
  <si>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</si>
  <si>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</si>
  <si>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</si>
  <si>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</si>
  <si>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</si>
  <si>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</si>
  <si>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</si>
  <si>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</si>
  <si>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</si>
  <si>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</si>
  <si>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</si>
  <si>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</si>
  <si>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</si>
  <si>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</si>
  <si>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</si>
  <si>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</si>
  <si>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</si>
  <si>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</si>
  <si>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</si>
  <si>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</si>
  <si>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</si>
  <si>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</si>
  <si>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</si>
  <si>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</si>
  <si>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</si>
  <si>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</si>
  <si>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</si>
  <si>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</si>
  <si>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</si>
  <si>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</si>
  <si>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</si>
  <si>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</si>
  <si>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</si>
  <si>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</si>
  <si>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</si>
  <si>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</si>
  <si>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</si>
  <si>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</si>
  <si>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</si>
  <si>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</si>
  <si>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</si>
  <si>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</si>
  <si>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</si>
  <si>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</si>
  <si>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</si>
  <si>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</si>
  <si>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</si>
  <si>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</si>
  <si>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</si>
  <si>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</si>
  <si>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</si>
  <si>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</si>
  <si>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</si>
  <si>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</si>
  <si>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</si>
  <si>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</si>
  <si>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</si>
  <si>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</si>
  <si>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</si>
  <si>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</si>
  <si>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</si>
  <si>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</si>
  <si>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</si>
  <si>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</si>
  <si>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</si>
  <si>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</si>
  <si>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</si>
  <si>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</si>
  <si>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</si>
  <si>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</si>
  <si>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</si>
  <si>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</si>
  <si>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</si>
  <si>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</si>
  <si>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</si>
  <si>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</si>
  <si>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</si>
  <si>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</si>
  <si>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</si>
  <si>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</si>
  <si>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</si>
  <si>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</si>
  <si>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</si>
  <si>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</si>
  <si>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</si>
  <si>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</si>
  <si>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</si>
  <si>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</si>
  <si>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</si>
  <si>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</si>
  <si>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</si>
  <si>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</si>
  <si>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</si>
  <si>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</si>
  <si>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</si>
  <si>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</si>
  <si>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</si>
  <si>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</si>
  <si>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</si>
  <si>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</si>
  <si>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</si>
  <si>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</si>
  <si>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</si>
  <si>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</si>
  <si>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</si>
  <si>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</si>
  <si>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</si>
  <si>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</si>
  <si>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</si>
  <si>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</si>
  <si>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</si>
  <si>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</si>
  <si>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</si>
  <si>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</si>
  <si>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</si>
  <si>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</si>
  <si>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</si>
  <si>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</si>
  <si>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</si>
  <si>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</si>
  <si>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</si>
  <si>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</si>
  <si>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</si>
  <si>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</si>
  <si>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</si>
  <si>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</si>
  <si>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</si>
  <si>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</si>
  <si>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</si>
  <si>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</si>
  <si>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</si>
  <si>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</si>
  <si>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</si>
  <si>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</si>
  <si>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</si>
  <si>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</si>
  <si>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</si>
  <si>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</si>
  <si>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</si>
  <si>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</si>
  <si>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</si>
  <si>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</si>
  <si>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</si>
  <si>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</si>
  <si>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</si>
  <si>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</si>
  <si>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</si>
  <si>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</si>
  <si>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</si>
  <si>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</si>
  <si>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</si>
  <si>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</si>
  <si>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</si>
  <si>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</si>
  <si>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</si>
  <si>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</si>
  <si>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</si>
  <si>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</si>
  <si>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</si>
  <si>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</si>
  <si>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</si>
  <si>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</si>
  <si>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</si>
  <si>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</si>
  <si>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</si>
  <si>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</si>
  <si>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</si>
  <si>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</si>
  <si>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</si>
  <si>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</si>
  <si>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</si>
  <si>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</si>
  <si>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</si>
  <si>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</si>
  <si>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</si>
  <si>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</si>
  <si>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</si>
  <si>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</si>
  <si>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</si>
  <si>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</si>
  <si>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</si>
  <si>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</si>
  <si>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</si>
  <si>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</si>
  <si>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</si>
  <si>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</si>
  <si>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</si>
  <si>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</si>
  <si>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</si>
  <si>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</si>
  <si>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</si>
  <si>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</si>
  <si>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</si>
  <si>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</si>
  <si>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</si>
  <si>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</si>
  <si>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</si>
  <si>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</si>
  <si>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</si>
  <si>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</si>
  <si>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</si>
  <si>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</si>
  <si>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</si>
  <si>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</si>
  <si>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</si>
  <si>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</si>
  <si>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</si>
  <si>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</si>
  <si>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</si>
  <si>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</si>
  <si>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</si>
  <si>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</si>
  <si>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</si>
  <si>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</si>
  <si>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</si>
  <si>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</si>
  <si>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</si>
  <si>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</si>
  <si>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</si>
  <si>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</si>
  <si>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</si>
  <si>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</si>
  <si>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</si>
  <si>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</si>
  <si>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</si>
  <si>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</si>
  <si>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</si>
  <si>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</si>
  <si>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</si>
  <si>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</si>
  <si>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</si>
  <si>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</si>
  <si>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</si>
  <si>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</si>
  <si>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</si>
  <si>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</si>
  <si>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</si>
  <si>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</si>
  <si>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</si>
  <si>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</si>
  <si>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</si>
  <si>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</si>
  <si>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</si>
  <si>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</si>
  <si>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</si>
  <si>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</si>
  <si>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</si>
  <si>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</si>
  <si>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</si>
  <si>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</si>
  <si>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</si>
  <si>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</si>
  <si>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</si>
  <si>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</si>
  <si>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</si>
  <si>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</si>
  <si>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</si>
  <si>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</si>
  <si>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</si>
  <si>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</si>
  <si>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</si>
  <si>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</si>
  <si>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</si>
  <si>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</si>
  <si>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</si>
  <si>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</si>
  <si>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</si>
  <si>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</si>
  <si>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</si>
  <si>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</si>
  <si>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</si>
  <si>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</si>
  <si>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</si>
  <si>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</si>
  <si>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</si>
  <si>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</si>
  <si>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</si>
  <si>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</si>
  <si>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</si>
  <si>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</si>
  <si>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</si>
  <si>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</si>
  <si>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</si>
  <si>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</si>
  <si>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</si>
  <si>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</si>
  <si>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</si>
  <si>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</si>
  <si>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</si>
  <si>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</si>
  <si>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</si>
  <si>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</si>
  <si>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</si>
  <si>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</si>
  <si>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</si>
  <si>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</si>
  <si>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</si>
  <si>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</si>
  <si>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</si>
  <si>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</si>
  <si>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</si>
  <si>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</si>
  <si>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</si>
  <si>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</si>
  <si>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</si>
  <si>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</si>
  <si>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</si>
  <si>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</si>
  <si>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</si>
  <si>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</si>
  <si>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</si>
  <si>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</si>
  <si>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</si>
  <si>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</si>
  <si>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</si>
  <si>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</si>
  <si>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</si>
  <si>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</si>
  <si>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</si>
  <si>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</si>
  <si>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</si>
  <si>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</si>
  <si>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</si>
  <si>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</si>
  <si>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</si>
  <si>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</si>
  <si>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</si>
  <si>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</si>
  <si>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</si>
  <si>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</si>
  <si>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</si>
  <si>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</si>
  <si>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</si>
  <si>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</si>
  <si>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</si>
  <si>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</si>
  <si>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</si>
  <si>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</si>
  <si>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</si>
  <si>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</si>
  <si>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</si>
  <si>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</si>
  <si>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</si>
  <si>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</si>
  <si>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</si>
  <si>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</si>
  <si>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</si>
  <si>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</si>
  <si>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</si>
  <si>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</si>
  <si>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</si>
  <si>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</si>
  <si>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</si>
  <si>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</si>
  <si>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</si>
  <si>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</si>
  <si>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</si>
  <si>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</si>
  <si>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</si>
  <si>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</si>
  <si>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</si>
  <si>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</si>
  <si>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</si>
  <si>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</si>
  <si>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</si>
  <si>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</si>
  <si>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</si>
  <si>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</si>
  <si>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</si>
  <si>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</si>
  <si>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</si>
  <si>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</si>
  <si>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</si>
  <si>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</si>
  <si>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</si>
  <si>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</si>
  <si>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</si>
  <si>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</si>
  <si>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</si>
  <si>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</si>
  <si>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</si>
  <si>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</si>
  <si>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</si>
  <si>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</si>
  <si>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</si>
  <si>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</si>
  <si>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</si>
  <si>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</si>
  <si>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</si>
  <si>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</si>
  <si>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</si>
  <si>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</si>
  <si>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</si>
  <si>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</si>
  <si>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</si>
  <si>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</si>
  <si>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</si>
  <si>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</si>
  <si>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</si>
  <si>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</si>
  <si>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</si>
  <si>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</si>
  <si>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</si>
  <si>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</si>
  <si>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</si>
  <si>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</si>
  <si>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</si>
  <si>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</si>
  <si>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</si>
  <si>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</si>
  <si>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</si>
  <si>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</si>
  <si>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</si>
  <si>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</si>
  <si>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</si>
  <si>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</si>
  <si>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</si>
  <si>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</si>
  <si>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</si>
  <si>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</si>
  <si>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</si>
  <si>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</si>
  <si>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</si>
  <si>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</si>
  <si>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</si>
  <si>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</si>
  <si>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</si>
  <si>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</si>
  <si>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</si>
  <si>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</si>
  <si>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</si>
  <si>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</si>
  <si>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</si>
  <si>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</si>
  <si>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</si>
  <si>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</si>
  <si>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</si>
  <si>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</si>
  <si>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</si>
  <si>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</si>
  <si>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</si>
  <si>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</si>
  <si>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</si>
  <si>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</si>
  <si>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</si>
  <si>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</si>
  <si>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</si>
  <si>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</si>
  <si>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</si>
  <si>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</si>
  <si>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</si>
  <si>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</si>
  <si>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</si>
  <si>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</si>
  <si>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</si>
  <si>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</si>
  <si>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</si>
  <si>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</si>
  <si>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</si>
  <si>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</si>
  <si>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</si>
  <si>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</si>
  <si>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</si>
  <si>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</si>
  <si>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</si>
  <si>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</si>
  <si>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</si>
  <si>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</si>
  <si>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</si>
  <si>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</si>
  <si>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</si>
  <si>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</si>
  <si>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</si>
  <si>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</si>
  <si>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</si>
  <si>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</si>
  <si>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</si>
  <si>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</si>
  <si>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</si>
  <si>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</si>
  <si>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</si>
  <si>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</si>
  <si>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</si>
  <si>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</si>
  <si>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</si>
  <si>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</si>
  <si>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</si>
  <si>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</si>
  <si>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</si>
  <si>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</si>
  <si>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</si>
  <si>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</si>
  <si>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</si>
  <si>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</si>
  <si>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</si>
  <si>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</si>
  <si>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</si>
  <si>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</si>
  <si>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</si>
  <si>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</si>
  <si>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</si>
  <si>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</si>
  <si>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</si>
  <si>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</si>
  <si>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</si>
  <si>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</si>
  <si>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</si>
  <si>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</si>
  <si>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</si>
  <si>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</si>
  <si>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</si>
  <si>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</si>
  <si>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</si>
  <si>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</si>
  <si>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</si>
  <si>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</si>
  <si>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</si>
  <si>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</si>
  <si>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</si>
  <si>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</si>
  <si>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</si>
  <si>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</si>
  <si>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</si>
  <si>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</si>
  <si>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</si>
  <si>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</si>
  <si>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</si>
  <si>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</si>
  <si>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</si>
  <si>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</si>
  <si>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</si>
  <si>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</si>
  <si>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</si>
  <si>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</si>
  <si>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</si>
  <si>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</si>
  <si>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</si>
  <si>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</si>
  <si>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</si>
  <si>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</si>
  <si>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</si>
  <si>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</si>
  <si>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</si>
  <si>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</si>
  <si>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</si>
  <si>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</si>
  <si>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</si>
  <si>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</si>
  <si>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</si>
  <si>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</si>
  <si>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</si>
  <si>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</si>
  <si>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</si>
  <si>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</si>
  <si>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</si>
  <si>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</si>
  <si>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</si>
  <si>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</si>
  <si>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</si>
  <si>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</si>
  <si>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</si>
  <si>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</si>
  <si>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</si>
  <si>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</si>
  <si>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</si>
  <si>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</si>
  <si>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PATVIRTINTA
Marijampolės regiono plėtros tarybos
2023 m. vasario 9 d. sprendimu Nr. S-1
(Marijampolės regiono plėtros tarybos
2024 m. gruodžio 11 d. sprendimo Nr. S-21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</si>
</sst>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s>
  <fonts count="48"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43" fontId="46" fillId="0" borderId="0" applyFont="0" applyFill="0" applyBorder="0" applyAlignment="0" applyProtection="0"/>
  </cellStyleXfs>
  <cellXfs count="443">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30" fillId="3" borderId="2"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1"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5" fillId="0" borderId="0" xfId="0" applyFont="1"/>
    <xf numFmtId="2" fontId="45" fillId="0" borderId="0" xfId="0" applyNumberFormat="1" applyFont="1"/>
    <xf numFmtId="0" fontId="43"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172" fontId="0" fillId="0" borderId="0" xfId="0" applyNumberFormat="1"/>
    <xf numFmtId="3" fontId="44"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5" fontId="10" fillId="0" borderId="2" xfId="0" applyNumberFormat="1" applyFont="1" applyBorder="1" applyAlignment="1">
      <alignment horizontal="center" wrapText="1"/>
    </xf>
    <xf numFmtId="176" fontId="0" fillId="0" borderId="0" xfId="0" applyNumberFormat="1"/>
    <xf numFmtId="170" fontId="0" fillId="0" borderId="0" xfId="0" applyNumberFormat="1"/>
    <xf numFmtId="174" fontId="3" fillId="0" borderId="1" xfId="0" applyNumberFormat="1" applyFont="1" applyBorder="1" applyAlignment="1">
      <alignment horizontal="center" vertical="center" wrapText="1"/>
    </xf>
    <xf numFmtId="173" fontId="0" fillId="0" borderId="0" xfId="0" applyNumberFormat="1"/>
    <xf numFmtId="0" fontId="47" fillId="0" borderId="0" xfId="0" applyFont="1" applyAlignment="1">
      <alignment horizontal="left" vertical="top"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7" fillId="0" borderId="3" xfId="0" applyFont="1" applyBorder="1" applyAlignment="1">
      <alignment vertical="center" wrapText="1"/>
    </xf>
    <xf numFmtId="0" fontId="10" fillId="0" borderId="1" xfId="0" applyFont="1" applyBorder="1" applyAlignment="1">
      <alignment horizontal="left" vertical="center" wrapText="1"/>
    </xf>
    <xf numFmtId="0" fontId="37"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44"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32" fillId="0" borderId="1" xfId="0" applyNumberFormat="1" applyFont="1" applyBorder="1" applyAlignment="1">
      <alignment horizontal="center"/>
    </xf>
    <xf numFmtId="0" fontId="2" fillId="2" borderId="1" xfId="0" applyFont="1" applyFill="1" applyBorder="1" applyAlignment="1">
      <alignment vertical="center" wrapText="1"/>
    </xf>
    <xf numFmtId="0" fontId="43"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4" fontId="28" fillId="0" borderId="1" xfId="0" applyNumberFormat="1" applyFont="1" applyBorder="1" applyAlignment="1">
      <alignment horizontal="right" vertical="center"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32" fillId="0" borderId="1" xfId="0" applyFont="1" applyBorder="1" applyAlignment="1">
      <alignment vertical="top" wrapText="1"/>
    </xf>
    <xf numFmtId="0" fontId="40" fillId="0" borderId="1" xfId="0" applyFont="1" applyBorder="1" applyAlignment="1">
      <alignment horizontal="left" vertical="top"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3" fillId="0" borderId="0" xfId="0" applyFont="1" applyAlignment="1">
      <alignment wrapText="1"/>
    </xf>
    <xf numFmtId="0" fontId="25" fillId="0" borderId="8" xfId="0" applyFont="1" applyBorder="1" applyAlignment="1">
      <alignment vertical="center" wrapText="1"/>
    </xf>
    <xf numFmtId="0" fontId="28" fillId="0" borderId="1" xfId="0" applyFont="1" applyBorder="1" applyAlignment="1">
      <alignment horizontal="center" vertical="center" wrapText="1"/>
    </xf>
    <xf numFmtId="0" fontId="41" fillId="0" borderId="1" xfId="0" applyFont="1" applyBorder="1" applyAlignment="1">
      <alignment horizontal="center" vertical="center" wrapText="1"/>
    </xf>
    <xf numFmtId="0" fontId="28" fillId="0" borderId="1" xfId="0" applyFont="1" applyBorder="1" applyAlignment="1">
      <alignment horizontal="left"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tabSelected="1" zoomScale="80" zoomScaleNormal="80" workbookViewId="0">
      <pane ySplit="9" topLeftCell="A10" activePane="bottomLeft" state="frozen"/>
      <selection pane="bottomLeft" activeCell="O7" sqref="O7"/>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78.75" x14ac:dyDescent="0.25">
      <c r="K1" s="203" t="s">
        <v>692</v>
      </c>
    </row>
    <row r="2" spans="2:11" ht="15.75" x14ac:dyDescent="0.25">
      <c r="K2" s="203"/>
    </row>
    <row r="3" spans="2:11" x14ac:dyDescent="0.25">
      <c r="B3" s="217" t="s">
        <v>80</v>
      </c>
      <c r="C3" s="218"/>
      <c r="D3" s="218"/>
      <c r="E3" s="218"/>
      <c r="F3" s="218"/>
      <c r="G3" s="218"/>
      <c r="H3" s="218"/>
      <c r="I3" s="218"/>
      <c r="J3" s="218"/>
      <c r="K3" s="218"/>
    </row>
    <row r="4" spans="2:11" x14ac:dyDescent="0.25">
      <c r="B4" s="217" t="s">
        <v>81</v>
      </c>
      <c r="C4" s="218"/>
      <c r="D4" s="218"/>
      <c r="E4" s="218"/>
      <c r="F4" s="218"/>
      <c r="G4" s="218"/>
      <c r="H4" s="218"/>
      <c r="I4" s="218"/>
      <c r="J4" s="218"/>
      <c r="K4" s="218"/>
    </row>
    <row r="6" spans="2:11" x14ac:dyDescent="0.25">
      <c r="B6" s="20" t="s">
        <v>82</v>
      </c>
    </row>
    <row r="7" spans="2:11" x14ac:dyDescent="0.25">
      <c r="B7" s="220" t="s">
        <v>39</v>
      </c>
      <c r="C7" s="220" t="s">
        <v>71</v>
      </c>
      <c r="D7" s="220"/>
      <c r="E7" s="220" t="s">
        <v>72</v>
      </c>
      <c r="F7" s="220" t="s">
        <v>60</v>
      </c>
      <c r="G7" s="220"/>
      <c r="H7" s="220"/>
      <c r="I7" s="220"/>
      <c r="J7" s="220" t="s">
        <v>73</v>
      </c>
      <c r="K7" s="220" t="s">
        <v>74</v>
      </c>
    </row>
    <row r="8" spans="2:11" ht="54" customHeight="1" x14ac:dyDescent="0.25">
      <c r="B8" s="220"/>
      <c r="C8" s="76" t="s">
        <v>75</v>
      </c>
      <c r="D8" s="76" t="s">
        <v>76</v>
      </c>
      <c r="E8" s="220"/>
      <c r="F8" s="76" t="s">
        <v>77</v>
      </c>
      <c r="G8" s="76" t="s">
        <v>78</v>
      </c>
      <c r="H8" s="76" t="s">
        <v>210</v>
      </c>
      <c r="I8" s="76" t="s">
        <v>211</v>
      </c>
      <c r="J8" s="220"/>
      <c r="K8" s="220"/>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356</v>
      </c>
      <c r="F10" s="142" t="s">
        <v>329</v>
      </c>
      <c r="G10" s="31" t="s">
        <v>188</v>
      </c>
      <c r="H10" s="31" t="s">
        <v>345</v>
      </c>
      <c r="I10" s="31" t="s">
        <v>346</v>
      </c>
      <c r="J10" s="33" t="s">
        <v>170</v>
      </c>
      <c r="K10" s="33" t="s">
        <v>348</v>
      </c>
    </row>
    <row r="11" spans="2:11" ht="75" x14ac:dyDescent="0.25">
      <c r="B11" s="34"/>
      <c r="C11" s="143"/>
      <c r="D11" s="143"/>
      <c r="E11" s="33" t="s">
        <v>356</v>
      </c>
      <c r="F11" s="142" t="s">
        <v>330</v>
      </c>
      <c r="G11" s="31" t="s">
        <v>189</v>
      </c>
      <c r="H11" s="31" t="s">
        <v>212</v>
      </c>
      <c r="I11" s="31" t="s">
        <v>213</v>
      </c>
      <c r="J11" s="35"/>
      <c r="K11" s="33" t="s">
        <v>87</v>
      </c>
    </row>
    <row r="12" spans="2:11" ht="60" x14ac:dyDescent="0.25">
      <c r="B12" s="34"/>
      <c r="C12" s="143"/>
      <c r="D12" s="143"/>
      <c r="E12" s="33" t="s">
        <v>356</v>
      </c>
      <c r="F12" s="142" t="s">
        <v>331</v>
      </c>
      <c r="G12" s="31" t="s">
        <v>190</v>
      </c>
      <c r="H12" s="31" t="s">
        <v>214</v>
      </c>
      <c r="I12" s="31" t="s">
        <v>215</v>
      </c>
      <c r="J12" s="35"/>
      <c r="K12" s="33" t="s">
        <v>349</v>
      </c>
    </row>
    <row r="13" spans="2:11" ht="75" x14ac:dyDescent="0.25">
      <c r="B13" s="34"/>
      <c r="C13" s="143"/>
      <c r="D13" s="143"/>
      <c r="E13" s="33" t="s">
        <v>356</v>
      </c>
      <c r="F13" s="142" t="s">
        <v>332</v>
      </c>
      <c r="G13" s="31" t="s">
        <v>191</v>
      </c>
      <c r="H13" s="31" t="s">
        <v>570</v>
      </c>
      <c r="I13" s="31" t="s">
        <v>571</v>
      </c>
      <c r="J13" s="35"/>
      <c r="K13" s="33" t="s">
        <v>572</v>
      </c>
    </row>
    <row r="14" spans="2:11" ht="30" x14ac:dyDescent="0.25">
      <c r="B14" s="34"/>
      <c r="C14" s="143"/>
      <c r="D14" s="143"/>
      <c r="E14" s="33" t="s">
        <v>356</v>
      </c>
      <c r="F14" s="142" t="s">
        <v>88</v>
      </c>
      <c r="G14" s="31" t="s">
        <v>192</v>
      </c>
      <c r="H14" s="31" t="s">
        <v>216</v>
      </c>
      <c r="I14" s="31" t="s">
        <v>217</v>
      </c>
      <c r="J14" s="35"/>
      <c r="K14" s="31" t="s">
        <v>89</v>
      </c>
    </row>
    <row r="15" spans="2:11" ht="45" x14ac:dyDescent="0.25">
      <c r="B15" s="34"/>
      <c r="C15" s="143"/>
      <c r="D15" s="143"/>
      <c r="E15" s="33" t="s">
        <v>356</v>
      </c>
      <c r="F15" s="142" t="s">
        <v>90</v>
      </c>
      <c r="G15" s="31" t="s">
        <v>193</v>
      </c>
      <c r="H15" s="31" t="s">
        <v>218</v>
      </c>
      <c r="I15" s="31" t="s">
        <v>219</v>
      </c>
      <c r="J15" s="35"/>
      <c r="K15" s="31" t="s">
        <v>89</v>
      </c>
    </row>
    <row r="16" spans="2:11" ht="60" x14ac:dyDescent="0.25">
      <c r="B16" s="34"/>
      <c r="C16" s="143"/>
      <c r="D16" s="143"/>
      <c r="E16" s="33" t="s">
        <v>356</v>
      </c>
      <c r="F16" s="142" t="s">
        <v>91</v>
      </c>
      <c r="G16" s="31" t="s">
        <v>194</v>
      </c>
      <c r="H16" s="31" t="s">
        <v>220</v>
      </c>
      <c r="I16" s="31" t="s">
        <v>221</v>
      </c>
      <c r="J16" s="35"/>
      <c r="K16" s="31" t="s">
        <v>89</v>
      </c>
    </row>
    <row r="17" spans="2:11" ht="20.25" customHeight="1" x14ac:dyDescent="0.25">
      <c r="B17" s="208" t="s">
        <v>79</v>
      </c>
      <c r="C17" s="208" t="s">
        <v>117</v>
      </c>
      <c r="D17" s="208" t="s">
        <v>92</v>
      </c>
      <c r="E17" s="208" t="s">
        <v>292</v>
      </c>
      <c r="F17" s="208" t="s">
        <v>288</v>
      </c>
      <c r="G17" s="144">
        <f>'IV skyrius IV sk'!K12</f>
        <v>0</v>
      </c>
      <c r="H17" s="144">
        <f>'IV skyrius IV sk'!N12</f>
        <v>0</v>
      </c>
      <c r="I17" s="144">
        <f>'IV skyrius IV sk'!O12</f>
        <v>167</v>
      </c>
      <c r="J17" s="206"/>
      <c r="K17" s="206"/>
    </row>
    <row r="18" spans="2:11" ht="22.5" customHeight="1" x14ac:dyDescent="0.25">
      <c r="B18" s="209"/>
      <c r="C18" s="209"/>
      <c r="D18" s="209"/>
      <c r="E18" s="209"/>
      <c r="F18" s="209"/>
      <c r="G18" s="77" t="s">
        <v>327</v>
      </c>
      <c r="H18" s="77" t="s">
        <v>195</v>
      </c>
      <c r="I18" s="77" t="s">
        <v>196</v>
      </c>
      <c r="J18" s="207"/>
      <c r="K18" s="207"/>
    </row>
    <row r="19" spans="2:11" ht="33" customHeight="1" x14ac:dyDescent="0.25">
      <c r="B19" s="206"/>
      <c r="C19" s="206"/>
      <c r="D19" s="206"/>
      <c r="E19" s="208" t="s">
        <v>292</v>
      </c>
      <c r="F19" s="208" t="s">
        <v>289</v>
      </c>
      <c r="G19" s="144">
        <f>'IV skyrius IV sk'!K13</f>
        <v>0</v>
      </c>
      <c r="H19" s="74">
        <f>'IV skyrius IV sk'!N13</f>
        <v>0</v>
      </c>
      <c r="I19" s="75">
        <f>'IV skyrius IV sk'!O13</f>
        <v>302</v>
      </c>
      <c r="J19" s="206"/>
      <c r="K19" s="206"/>
    </row>
    <row r="20" spans="2:11" ht="33" customHeight="1" x14ac:dyDescent="0.25">
      <c r="B20" s="207"/>
      <c r="C20" s="207"/>
      <c r="D20" s="207"/>
      <c r="E20" s="209"/>
      <c r="F20" s="209"/>
      <c r="G20" s="77" t="s">
        <v>327</v>
      </c>
      <c r="H20" s="77" t="s">
        <v>195</v>
      </c>
      <c r="I20" s="77" t="s">
        <v>196</v>
      </c>
      <c r="J20" s="207"/>
      <c r="K20" s="207"/>
    </row>
    <row r="21" spans="2:11" s="19" customFormat="1" ht="30.75" customHeight="1" x14ac:dyDescent="0.25">
      <c r="B21" s="206"/>
      <c r="C21" s="206"/>
      <c r="D21" s="206"/>
      <c r="E21" s="208" t="s">
        <v>292</v>
      </c>
      <c r="F21" s="208" t="s">
        <v>290</v>
      </c>
      <c r="G21" s="144">
        <f>'IV skyrius IV sk'!K14</f>
        <v>0</v>
      </c>
      <c r="H21" s="74">
        <f>'IV skyrius IV sk'!N14</f>
        <v>0</v>
      </c>
      <c r="I21" s="75">
        <f>'IV skyrius IV sk'!O14</f>
        <v>325</v>
      </c>
      <c r="J21" s="206"/>
      <c r="K21" s="206"/>
    </row>
    <row r="22" spans="2:11" s="19" customFormat="1" ht="33.75" customHeight="1" x14ac:dyDescent="0.25">
      <c r="B22" s="207"/>
      <c r="C22" s="207"/>
      <c r="D22" s="207"/>
      <c r="E22" s="209"/>
      <c r="F22" s="209"/>
      <c r="G22" s="77" t="s">
        <v>327</v>
      </c>
      <c r="H22" s="77" t="s">
        <v>195</v>
      </c>
      <c r="I22" s="77" t="s">
        <v>196</v>
      </c>
      <c r="J22" s="207"/>
      <c r="K22" s="207"/>
    </row>
    <row r="23" spans="2:11" ht="26.25" customHeight="1" x14ac:dyDescent="0.25">
      <c r="B23" s="206"/>
      <c r="C23" s="206"/>
      <c r="D23" s="206"/>
      <c r="E23" s="208" t="s">
        <v>292</v>
      </c>
      <c r="F23" s="208" t="s">
        <v>291</v>
      </c>
      <c r="G23" s="144">
        <f>'IV skyrius IV sk'!K15</f>
        <v>0</v>
      </c>
      <c r="H23" s="74">
        <f>'IV skyrius IV sk'!N15</f>
        <v>0</v>
      </c>
      <c r="I23" s="75">
        <f>'IV skyrius IV sk'!O15</f>
        <v>142</v>
      </c>
      <c r="J23" s="206"/>
      <c r="K23" s="206"/>
    </row>
    <row r="24" spans="2:11" ht="24.75" customHeight="1" x14ac:dyDescent="0.25">
      <c r="B24" s="207"/>
      <c r="C24" s="207"/>
      <c r="D24" s="207"/>
      <c r="E24" s="209"/>
      <c r="F24" s="209"/>
      <c r="G24" s="77" t="s">
        <v>327</v>
      </c>
      <c r="H24" s="77" t="s">
        <v>195</v>
      </c>
      <c r="I24" s="77" t="s">
        <v>196</v>
      </c>
      <c r="J24" s="207"/>
      <c r="K24" s="207"/>
    </row>
    <row r="25" spans="2:11" ht="20.25" customHeight="1" x14ac:dyDescent="0.25">
      <c r="B25" s="208" t="s">
        <v>94</v>
      </c>
      <c r="C25" s="208" t="s">
        <v>118</v>
      </c>
      <c r="D25" s="211" t="s">
        <v>95</v>
      </c>
      <c r="E25" s="208" t="s">
        <v>292</v>
      </c>
      <c r="F25" s="208" t="s">
        <v>333</v>
      </c>
      <c r="G25" s="211">
        <v>0</v>
      </c>
      <c r="H25" s="74">
        <v>0</v>
      </c>
      <c r="I25" s="75">
        <f>'IV skyrius III sk'!O13</f>
        <v>80</v>
      </c>
      <c r="J25" s="204"/>
      <c r="K25" s="204"/>
    </row>
    <row r="26" spans="2:11" ht="29.25" customHeight="1" x14ac:dyDescent="0.25">
      <c r="B26" s="209"/>
      <c r="C26" s="209"/>
      <c r="D26" s="214"/>
      <c r="E26" s="209"/>
      <c r="F26" s="209"/>
      <c r="G26" s="214"/>
      <c r="H26" s="77" t="s">
        <v>195</v>
      </c>
      <c r="I26" s="77" t="s">
        <v>196</v>
      </c>
      <c r="J26" s="205"/>
      <c r="K26" s="205"/>
    </row>
    <row r="27" spans="2:11" ht="23.25" customHeight="1" x14ac:dyDescent="0.25">
      <c r="B27" s="204"/>
      <c r="C27" s="204"/>
      <c r="D27" s="204"/>
      <c r="E27" s="208" t="s">
        <v>292</v>
      </c>
      <c r="F27" s="208" t="s">
        <v>334</v>
      </c>
      <c r="G27" s="211">
        <v>0</v>
      </c>
      <c r="H27" s="74">
        <v>0</v>
      </c>
      <c r="I27" s="75">
        <f>'IV skyrius III sk'!O12</f>
        <v>80</v>
      </c>
      <c r="J27" s="204"/>
      <c r="K27" s="204"/>
    </row>
    <row r="28" spans="2:11" ht="26.25" customHeight="1" x14ac:dyDescent="0.25">
      <c r="B28" s="205"/>
      <c r="C28" s="205"/>
      <c r="D28" s="205"/>
      <c r="E28" s="209"/>
      <c r="F28" s="209"/>
      <c r="G28" s="214"/>
      <c r="H28" s="77" t="s">
        <v>195</v>
      </c>
      <c r="I28" s="77" t="s">
        <v>196</v>
      </c>
      <c r="J28" s="205"/>
      <c r="K28" s="205"/>
    </row>
    <row r="29" spans="2:11" ht="25.5" customHeight="1" x14ac:dyDescent="0.25">
      <c r="B29" s="204"/>
      <c r="C29" s="204"/>
      <c r="D29" s="204"/>
      <c r="E29" s="208" t="s">
        <v>292</v>
      </c>
      <c r="F29" s="208" t="s">
        <v>567</v>
      </c>
      <c r="G29" s="211">
        <v>0</v>
      </c>
      <c r="H29" s="74">
        <v>0</v>
      </c>
      <c r="I29" s="75" cm="1">
        <f t="array" ref="I29">'IV skyrius X sk'!O12:O12</f>
        <v>657</v>
      </c>
      <c r="J29" s="204"/>
      <c r="K29" s="204"/>
    </row>
    <row r="30" spans="2:11" ht="26.25" customHeight="1" x14ac:dyDescent="0.25">
      <c r="B30" s="205"/>
      <c r="C30" s="205"/>
      <c r="D30" s="205"/>
      <c r="E30" s="209"/>
      <c r="F30" s="209"/>
      <c r="G30" s="214"/>
      <c r="H30" s="77" t="s">
        <v>195</v>
      </c>
      <c r="I30" s="77" t="s">
        <v>196</v>
      </c>
      <c r="J30" s="205"/>
      <c r="K30" s="205"/>
    </row>
    <row r="31" spans="2:11" ht="26.25" customHeight="1" x14ac:dyDescent="0.25">
      <c r="B31" s="204"/>
      <c r="C31" s="204"/>
      <c r="D31" s="204"/>
      <c r="E31" s="208" t="s">
        <v>292</v>
      </c>
      <c r="F31" s="208" t="s">
        <v>568</v>
      </c>
      <c r="G31" s="211">
        <v>0</v>
      </c>
      <c r="H31" s="74">
        <v>0</v>
      </c>
      <c r="I31" s="75" cm="1">
        <f t="array" ref="I31">'IV skyrius X sk'!O13:O13</f>
        <v>80</v>
      </c>
      <c r="J31" s="204"/>
      <c r="K31" s="204"/>
    </row>
    <row r="32" spans="2:11" ht="22.5" customHeight="1" x14ac:dyDescent="0.25">
      <c r="B32" s="205"/>
      <c r="C32" s="205"/>
      <c r="D32" s="205"/>
      <c r="E32" s="209"/>
      <c r="F32" s="209"/>
      <c r="G32" s="214"/>
      <c r="H32" s="77" t="s">
        <v>195</v>
      </c>
      <c r="I32" s="77" t="s">
        <v>196</v>
      </c>
      <c r="J32" s="205"/>
      <c r="K32" s="205"/>
    </row>
    <row r="33" spans="2:11" ht="27" customHeight="1" x14ac:dyDescent="0.25">
      <c r="B33" s="204"/>
      <c r="C33" s="204"/>
      <c r="D33" s="204"/>
      <c r="E33" s="208" t="s">
        <v>292</v>
      </c>
      <c r="F33" s="208" t="s">
        <v>569</v>
      </c>
      <c r="G33" s="211">
        <v>0</v>
      </c>
      <c r="H33" s="74">
        <v>0</v>
      </c>
      <c r="I33" s="75" cm="1">
        <f t="array" ref="I33">'IV skyrius X sk'!O14:O14</f>
        <v>80</v>
      </c>
      <c r="J33" s="204"/>
      <c r="K33" s="204"/>
    </row>
    <row r="34" spans="2:11" ht="26.25" customHeight="1" x14ac:dyDescent="0.25">
      <c r="B34" s="205"/>
      <c r="C34" s="205"/>
      <c r="D34" s="205"/>
      <c r="E34" s="209"/>
      <c r="F34" s="209"/>
      <c r="G34" s="214"/>
      <c r="H34" s="77" t="s">
        <v>195</v>
      </c>
      <c r="I34" s="77" t="s">
        <v>196</v>
      </c>
      <c r="J34" s="205"/>
      <c r="K34" s="205"/>
    </row>
    <row r="35" spans="2:11" ht="22.5" customHeight="1" x14ac:dyDescent="0.25">
      <c r="B35" s="211" t="s">
        <v>96</v>
      </c>
      <c r="C35" s="208" t="s">
        <v>119</v>
      </c>
      <c r="D35" s="208" t="s">
        <v>97</v>
      </c>
      <c r="E35" s="208" t="s">
        <v>292</v>
      </c>
      <c r="F35" s="208" t="s">
        <v>227</v>
      </c>
      <c r="G35" s="221">
        <f>'IV skyrius I sk'!K12</f>
        <v>0</v>
      </c>
      <c r="H35" s="74">
        <f>'IV skyrius I sk'!N12</f>
        <v>0</v>
      </c>
      <c r="I35" s="75">
        <f>'IV skyrius I sk'!O12</f>
        <v>1603</v>
      </c>
      <c r="J35" s="204"/>
      <c r="K35" s="204"/>
    </row>
    <row r="36" spans="2:11" ht="22.5" customHeight="1" x14ac:dyDescent="0.25">
      <c r="B36" s="214"/>
      <c r="C36" s="209"/>
      <c r="D36" s="209"/>
      <c r="E36" s="209"/>
      <c r="F36" s="209"/>
      <c r="G36" s="222"/>
      <c r="H36" s="77" t="s">
        <v>195</v>
      </c>
      <c r="I36" s="77" t="s">
        <v>196</v>
      </c>
      <c r="J36" s="205"/>
      <c r="K36" s="205"/>
    </row>
    <row r="37" spans="2:11" ht="22.5" customHeight="1" x14ac:dyDescent="0.25">
      <c r="B37" s="204"/>
      <c r="C37" s="204"/>
      <c r="D37" s="204"/>
      <c r="E37" s="215" t="s">
        <v>292</v>
      </c>
      <c r="F37" s="208" t="s">
        <v>228</v>
      </c>
      <c r="G37" s="221">
        <f>'IV skyrius I sk'!K13</f>
        <v>0</v>
      </c>
      <c r="H37" s="74">
        <f>'IV skyrius I sk'!N13</f>
        <v>0</v>
      </c>
      <c r="I37" s="75">
        <f>'IV skyrius I sk'!O13</f>
        <v>23</v>
      </c>
      <c r="J37" s="204"/>
      <c r="K37" s="204"/>
    </row>
    <row r="38" spans="2:11" ht="22.5" customHeight="1" x14ac:dyDescent="0.25">
      <c r="B38" s="205"/>
      <c r="C38" s="205"/>
      <c r="D38" s="205"/>
      <c r="E38" s="216"/>
      <c r="F38" s="209"/>
      <c r="G38" s="222"/>
      <c r="H38" s="77" t="s">
        <v>195</v>
      </c>
      <c r="I38" s="77" t="s">
        <v>196</v>
      </c>
      <c r="J38" s="205"/>
      <c r="K38" s="205"/>
    </row>
    <row r="39" spans="2:11" x14ac:dyDescent="0.25">
      <c r="B39" s="204"/>
      <c r="C39" s="204"/>
      <c r="D39" s="204"/>
      <c r="E39" s="215" t="s">
        <v>292</v>
      </c>
      <c r="F39" s="208" t="s">
        <v>229</v>
      </c>
      <c r="G39" s="221">
        <f>'IV skyrius I sk'!K14</f>
        <v>0</v>
      </c>
      <c r="H39" s="74">
        <f>'IV skyrius I sk'!N14</f>
        <v>0</v>
      </c>
      <c r="I39" s="75">
        <f>'IV skyrius I sk'!O14</f>
        <v>6725</v>
      </c>
      <c r="J39" s="204"/>
      <c r="K39" s="204"/>
    </row>
    <row r="40" spans="2:11" x14ac:dyDescent="0.25">
      <c r="B40" s="205"/>
      <c r="C40" s="205"/>
      <c r="D40" s="205"/>
      <c r="E40" s="216"/>
      <c r="F40" s="209"/>
      <c r="G40" s="222"/>
      <c r="H40" s="77" t="s">
        <v>195</v>
      </c>
      <c r="I40" s="77" t="s">
        <v>196</v>
      </c>
      <c r="J40" s="205"/>
      <c r="K40" s="205"/>
    </row>
    <row r="41" spans="2:11" ht="29.25" customHeight="1" x14ac:dyDescent="0.25">
      <c r="B41" s="204"/>
      <c r="C41" s="204"/>
      <c r="D41" s="204"/>
      <c r="E41" s="215" t="s">
        <v>292</v>
      </c>
      <c r="F41" s="208" t="s">
        <v>230</v>
      </c>
      <c r="G41" s="221">
        <f>'IV skyrius I sk'!K15</f>
        <v>0</v>
      </c>
      <c r="H41" s="74">
        <f>'IV skyrius I sk'!N15</f>
        <v>0</v>
      </c>
      <c r="I41" s="116">
        <f>'IV skyrius I sk'!O15</f>
        <v>10.9375</v>
      </c>
      <c r="J41" s="204"/>
      <c r="K41" s="204"/>
    </row>
    <row r="42" spans="2:11" ht="29.25" customHeight="1" x14ac:dyDescent="0.25">
      <c r="B42" s="205"/>
      <c r="C42" s="205"/>
      <c r="D42" s="205"/>
      <c r="E42" s="216"/>
      <c r="F42" s="209"/>
      <c r="G42" s="222"/>
      <c r="H42" s="77" t="s">
        <v>195</v>
      </c>
      <c r="I42" s="77" t="s">
        <v>196</v>
      </c>
      <c r="J42" s="205"/>
      <c r="K42" s="205"/>
    </row>
    <row r="43" spans="2:11" x14ac:dyDescent="0.25">
      <c r="B43" s="204"/>
      <c r="C43" s="204"/>
      <c r="D43" s="204"/>
      <c r="E43" s="215" t="s">
        <v>292</v>
      </c>
      <c r="F43" s="208" t="s">
        <v>231</v>
      </c>
      <c r="G43" s="221">
        <f>'IV skyrius I sk'!K16</f>
        <v>0</v>
      </c>
      <c r="H43" s="74">
        <f>'IV skyrius I sk'!N16</f>
        <v>0</v>
      </c>
      <c r="I43" s="75">
        <f>'IV skyrius I sk'!O16</f>
        <v>1893</v>
      </c>
      <c r="J43" s="204"/>
      <c r="K43" s="204"/>
    </row>
    <row r="44" spans="2:11" x14ac:dyDescent="0.25">
      <c r="B44" s="205"/>
      <c r="C44" s="205"/>
      <c r="D44" s="205"/>
      <c r="E44" s="216"/>
      <c r="F44" s="209"/>
      <c r="G44" s="222"/>
      <c r="H44" s="77" t="s">
        <v>195</v>
      </c>
      <c r="I44" s="77" t="s">
        <v>196</v>
      </c>
      <c r="J44" s="205"/>
      <c r="K44" s="205"/>
    </row>
    <row r="45" spans="2:11" ht="150" x14ac:dyDescent="0.25">
      <c r="B45" s="33" t="s">
        <v>45</v>
      </c>
      <c r="C45" s="33" t="s">
        <v>120</v>
      </c>
      <c r="D45" s="33" t="s">
        <v>98</v>
      </c>
      <c r="E45" s="33" t="s">
        <v>356</v>
      </c>
      <c r="F45" s="33" t="s">
        <v>335</v>
      </c>
      <c r="G45" s="31" t="s">
        <v>197</v>
      </c>
      <c r="H45" s="31" t="s">
        <v>222</v>
      </c>
      <c r="I45" s="31">
        <v>69.7</v>
      </c>
      <c r="J45" s="36" t="s">
        <v>169</v>
      </c>
      <c r="K45" s="219" t="s">
        <v>350</v>
      </c>
    </row>
    <row r="46" spans="2:11" ht="45" x14ac:dyDescent="0.25">
      <c r="B46" s="34"/>
      <c r="C46" s="34"/>
      <c r="D46" s="34"/>
      <c r="E46" s="33" t="s">
        <v>356</v>
      </c>
      <c r="F46" s="33" t="s">
        <v>336</v>
      </c>
      <c r="G46" s="31" t="s">
        <v>198</v>
      </c>
      <c r="H46" s="31" t="s">
        <v>223</v>
      </c>
      <c r="I46" s="31" t="s">
        <v>224</v>
      </c>
      <c r="J46" s="37"/>
      <c r="K46" s="219"/>
    </row>
    <row r="47" spans="2:11" ht="30" x14ac:dyDescent="0.25">
      <c r="B47" s="34"/>
      <c r="C47" s="34"/>
      <c r="D47" s="34"/>
      <c r="E47" s="33" t="s">
        <v>356</v>
      </c>
      <c r="F47" s="33" t="s">
        <v>99</v>
      </c>
      <c r="G47" s="31" t="s">
        <v>199</v>
      </c>
      <c r="H47" s="31" t="s">
        <v>225</v>
      </c>
      <c r="I47" s="31" t="s">
        <v>226</v>
      </c>
      <c r="J47" s="37"/>
      <c r="K47" s="219"/>
    </row>
    <row r="48" spans="2:11" ht="21.75" customHeight="1" x14ac:dyDescent="0.25">
      <c r="B48" s="208" t="s">
        <v>100</v>
      </c>
      <c r="C48" s="208" t="s">
        <v>101</v>
      </c>
      <c r="D48" s="208" t="s">
        <v>102</v>
      </c>
      <c r="E48" s="208" t="s">
        <v>292</v>
      </c>
      <c r="F48" s="208" t="s">
        <v>467</v>
      </c>
      <c r="G48" s="211" t="s">
        <v>205</v>
      </c>
      <c r="H48" s="74">
        <v>0</v>
      </c>
      <c r="I48" s="198">
        <f>'IV skyrius VIII sk'!O12</f>
        <v>207.18680000000001</v>
      </c>
      <c r="J48" s="206"/>
      <c r="K48" s="206"/>
    </row>
    <row r="49" spans="2:11" ht="21.75" customHeight="1" x14ac:dyDescent="0.25">
      <c r="B49" s="209"/>
      <c r="C49" s="209"/>
      <c r="D49" s="209"/>
      <c r="E49" s="209"/>
      <c r="F49" s="209"/>
      <c r="G49" s="214"/>
      <c r="H49" s="77" t="s">
        <v>195</v>
      </c>
      <c r="I49" s="77" t="s">
        <v>196</v>
      </c>
      <c r="J49" s="207"/>
      <c r="K49" s="207"/>
    </row>
    <row r="50" spans="2:11" ht="19.5" customHeight="1" x14ac:dyDescent="0.25">
      <c r="B50" s="206"/>
      <c r="C50" s="206"/>
      <c r="D50" s="206"/>
      <c r="E50" s="208" t="s">
        <v>292</v>
      </c>
      <c r="F50" s="208" t="s">
        <v>476</v>
      </c>
      <c r="G50" s="211" t="s">
        <v>205</v>
      </c>
      <c r="H50" s="74">
        <v>0</v>
      </c>
      <c r="I50" s="75">
        <f>'IV skyrius VIII sk'!O13</f>
        <v>9040</v>
      </c>
      <c r="J50" s="206"/>
      <c r="K50" s="206"/>
    </row>
    <row r="51" spans="2:11" ht="18.75" customHeight="1" x14ac:dyDescent="0.25">
      <c r="B51" s="207"/>
      <c r="C51" s="207"/>
      <c r="D51" s="207"/>
      <c r="E51" s="209"/>
      <c r="F51" s="209"/>
      <c r="G51" s="214"/>
      <c r="H51" s="77" t="s">
        <v>195</v>
      </c>
      <c r="I51" s="77" t="s">
        <v>196</v>
      </c>
      <c r="J51" s="207"/>
      <c r="K51" s="207"/>
    </row>
    <row r="52" spans="2:11" ht="18.75" customHeight="1" x14ac:dyDescent="0.25">
      <c r="B52" s="206"/>
      <c r="C52" s="206"/>
      <c r="D52" s="206"/>
      <c r="E52" s="208" t="s">
        <v>292</v>
      </c>
      <c r="F52" s="208" t="s">
        <v>497</v>
      </c>
      <c r="G52" s="211" t="s">
        <v>205</v>
      </c>
      <c r="H52" s="74">
        <v>0</v>
      </c>
      <c r="I52" s="75">
        <f>'IV skyrius VIII sk'!O14</f>
        <v>4500</v>
      </c>
      <c r="J52" s="206"/>
      <c r="K52" s="206"/>
    </row>
    <row r="53" spans="2:11" x14ac:dyDescent="0.25">
      <c r="B53" s="207"/>
      <c r="C53" s="207"/>
      <c r="D53" s="207"/>
      <c r="E53" s="209"/>
      <c r="F53" s="209"/>
      <c r="G53" s="214"/>
      <c r="H53" s="77" t="s">
        <v>195</v>
      </c>
      <c r="I53" s="77" t="s">
        <v>196</v>
      </c>
      <c r="J53" s="207"/>
      <c r="K53" s="207"/>
    </row>
    <row r="54" spans="2:11" x14ac:dyDescent="0.25">
      <c r="B54" s="208" t="s">
        <v>104</v>
      </c>
      <c r="C54" s="208" t="s">
        <v>105</v>
      </c>
      <c r="D54" s="208" t="s">
        <v>106</v>
      </c>
      <c r="E54" s="208" t="s">
        <v>292</v>
      </c>
      <c r="F54" s="208" t="s">
        <v>663</v>
      </c>
      <c r="G54" s="211" t="s">
        <v>205</v>
      </c>
      <c r="H54" s="74">
        <v>0</v>
      </c>
      <c r="I54" s="75">
        <f>'IV skyrius XI sk'!O12</f>
        <v>502800</v>
      </c>
      <c r="J54" s="204"/>
      <c r="K54" s="204"/>
    </row>
    <row r="55" spans="2:11" ht="15" customHeight="1" x14ac:dyDescent="0.25">
      <c r="B55" s="209"/>
      <c r="C55" s="209"/>
      <c r="D55" s="209"/>
      <c r="E55" s="209"/>
      <c r="F55" s="209"/>
      <c r="G55" s="214"/>
      <c r="H55" s="77" t="s">
        <v>195</v>
      </c>
      <c r="I55" s="146" t="s">
        <v>196</v>
      </c>
      <c r="J55" s="205"/>
      <c r="K55" s="205"/>
    </row>
    <row r="56" spans="2:11" ht="22.5" customHeight="1" x14ac:dyDescent="0.25">
      <c r="B56" s="206"/>
      <c r="C56" s="206"/>
      <c r="D56" s="206"/>
      <c r="E56" s="208" t="s">
        <v>292</v>
      </c>
      <c r="F56" s="208" t="s">
        <v>669</v>
      </c>
      <c r="G56" s="211" t="s">
        <v>205</v>
      </c>
      <c r="H56" s="74">
        <v>0</v>
      </c>
      <c r="I56" s="170">
        <f>'IV skyrius XI sk'!O13</f>
        <v>0.17</v>
      </c>
      <c r="J56" s="204"/>
      <c r="K56" s="204"/>
    </row>
    <row r="57" spans="2:11" ht="24.75" customHeight="1" x14ac:dyDescent="0.25">
      <c r="B57" s="207"/>
      <c r="C57" s="207"/>
      <c r="D57" s="207"/>
      <c r="E57" s="209"/>
      <c r="F57" s="209"/>
      <c r="G57" s="214"/>
      <c r="H57" s="77" t="s">
        <v>195</v>
      </c>
      <c r="I57" s="77" t="s">
        <v>196</v>
      </c>
      <c r="J57" s="205"/>
      <c r="K57" s="205"/>
    </row>
    <row r="58" spans="2:11" ht="20.25" customHeight="1" x14ac:dyDescent="0.25">
      <c r="B58" s="206"/>
      <c r="C58" s="206"/>
      <c r="D58" s="206"/>
      <c r="E58" s="208" t="s">
        <v>292</v>
      </c>
      <c r="F58" s="208" t="s">
        <v>662</v>
      </c>
      <c r="G58" s="211" t="s">
        <v>205</v>
      </c>
      <c r="H58" s="74">
        <v>0</v>
      </c>
      <c r="I58" s="170">
        <f>'IV skyrius XI sk'!O14</f>
        <v>33.646000000000001</v>
      </c>
      <c r="J58" s="204"/>
      <c r="K58" s="204"/>
    </row>
    <row r="59" spans="2:11" ht="15" customHeight="1" x14ac:dyDescent="0.25">
      <c r="B59" s="207"/>
      <c r="C59" s="207"/>
      <c r="D59" s="207"/>
      <c r="E59" s="209"/>
      <c r="F59" s="209"/>
      <c r="G59" s="214"/>
      <c r="H59" s="77" t="s">
        <v>195</v>
      </c>
      <c r="I59" s="77" t="s">
        <v>196</v>
      </c>
      <c r="J59" s="205"/>
      <c r="K59" s="205"/>
    </row>
    <row r="60" spans="2:11" ht="60" x14ac:dyDescent="0.25">
      <c r="B60" s="33" t="s">
        <v>47</v>
      </c>
      <c r="C60" s="33" t="s">
        <v>108</v>
      </c>
      <c r="D60" s="33" t="s">
        <v>109</v>
      </c>
      <c r="E60" s="33" t="s">
        <v>356</v>
      </c>
      <c r="F60" s="33" t="s">
        <v>347</v>
      </c>
      <c r="G60" s="31" t="s">
        <v>200</v>
      </c>
      <c r="H60" s="31" t="s">
        <v>232</v>
      </c>
      <c r="I60" s="31" t="s">
        <v>233</v>
      </c>
      <c r="J60" s="36" t="s">
        <v>184</v>
      </c>
      <c r="K60" s="219" t="s">
        <v>369</v>
      </c>
    </row>
    <row r="61" spans="2:11" ht="30" x14ac:dyDescent="0.25">
      <c r="B61" s="34"/>
      <c r="C61" s="34"/>
      <c r="D61" s="34"/>
      <c r="E61" s="33" t="s">
        <v>356</v>
      </c>
      <c r="F61" s="33" t="s">
        <v>182</v>
      </c>
      <c r="G61" s="31" t="s">
        <v>201</v>
      </c>
      <c r="H61" s="31" t="s">
        <v>234</v>
      </c>
      <c r="I61" s="31" t="s">
        <v>235</v>
      </c>
      <c r="J61" s="37"/>
      <c r="K61" s="219"/>
    </row>
    <row r="62" spans="2:11" ht="30" x14ac:dyDescent="0.25">
      <c r="B62" s="224"/>
      <c r="C62" s="224"/>
      <c r="D62" s="224"/>
      <c r="E62" s="225" t="s">
        <v>356</v>
      </c>
      <c r="F62" s="225" t="s">
        <v>110</v>
      </c>
      <c r="G62" s="226" t="s">
        <v>202</v>
      </c>
      <c r="H62" s="226" t="s">
        <v>367</v>
      </c>
      <c r="I62" s="226" t="s">
        <v>368</v>
      </c>
      <c r="J62" s="213"/>
      <c r="K62" s="36" t="s">
        <v>351</v>
      </c>
    </row>
    <row r="63" spans="2:11" ht="45" x14ac:dyDescent="0.25">
      <c r="B63" s="224"/>
      <c r="C63" s="224"/>
      <c r="D63" s="224"/>
      <c r="E63" s="225"/>
      <c r="F63" s="225"/>
      <c r="G63" s="226"/>
      <c r="H63" s="226"/>
      <c r="I63" s="226"/>
      <c r="J63" s="213"/>
      <c r="K63" s="36" t="s">
        <v>111</v>
      </c>
    </row>
    <row r="64" spans="2:11" ht="45" x14ac:dyDescent="0.25">
      <c r="B64" s="34"/>
      <c r="C64" s="34"/>
      <c r="D64" s="34"/>
      <c r="E64" s="33" t="s">
        <v>356</v>
      </c>
      <c r="F64" s="33" t="s">
        <v>338</v>
      </c>
      <c r="G64" s="31" t="s">
        <v>203</v>
      </c>
      <c r="H64" s="31" t="s">
        <v>396</v>
      </c>
      <c r="I64" s="31" t="s">
        <v>372</v>
      </c>
      <c r="J64" s="37"/>
      <c r="K64" s="219" t="s">
        <v>352</v>
      </c>
    </row>
    <row r="65" spans="2:11" ht="45" x14ac:dyDescent="0.25">
      <c r="B65" s="34"/>
      <c r="C65" s="34"/>
      <c r="D65" s="34"/>
      <c r="E65" s="33" t="s">
        <v>356</v>
      </c>
      <c r="F65" s="33" t="s">
        <v>339</v>
      </c>
      <c r="G65" s="31" t="s">
        <v>204</v>
      </c>
      <c r="H65" s="31" t="s">
        <v>397</v>
      </c>
      <c r="I65" s="31" t="s">
        <v>373</v>
      </c>
      <c r="J65" s="37"/>
      <c r="K65" s="219"/>
    </row>
    <row r="66" spans="2:11" ht="75" x14ac:dyDescent="0.25">
      <c r="B66" s="224"/>
      <c r="C66" s="224"/>
      <c r="D66" s="224"/>
      <c r="E66" s="225" t="s">
        <v>356</v>
      </c>
      <c r="F66" s="215" t="s">
        <v>580</v>
      </c>
      <c r="G66" s="211" t="s">
        <v>209</v>
      </c>
      <c r="H66" s="211" t="s">
        <v>652</v>
      </c>
      <c r="I66" s="211" t="s">
        <v>236</v>
      </c>
      <c r="J66" s="213"/>
      <c r="K66" s="36" t="s">
        <v>353</v>
      </c>
    </row>
    <row r="67" spans="2:11" ht="111" x14ac:dyDescent="0.25">
      <c r="B67" s="224"/>
      <c r="C67" s="224"/>
      <c r="D67" s="224"/>
      <c r="E67" s="225"/>
      <c r="F67" s="228"/>
      <c r="G67" s="212"/>
      <c r="H67" s="212"/>
      <c r="I67" s="212"/>
      <c r="J67" s="213"/>
      <c r="K67" s="36" t="s">
        <v>581</v>
      </c>
    </row>
    <row r="68" spans="2:11" ht="30" x14ac:dyDescent="0.25">
      <c r="B68" s="34"/>
      <c r="C68" s="34"/>
      <c r="D68" s="34"/>
      <c r="E68" s="33" t="s">
        <v>356</v>
      </c>
      <c r="F68" s="33" t="s">
        <v>340</v>
      </c>
      <c r="G68" s="31" t="s">
        <v>208</v>
      </c>
      <c r="H68" s="31" t="s">
        <v>237</v>
      </c>
      <c r="I68" s="31" t="s">
        <v>422</v>
      </c>
      <c r="J68" s="37"/>
      <c r="K68" s="219" t="s">
        <v>354</v>
      </c>
    </row>
    <row r="69" spans="2:11" ht="30" x14ac:dyDescent="0.25">
      <c r="B69" s="34"/>
      <c r="C69" s="34"/>
      <c r="D69" s="34"/>
      <c r="E69" s="33" t="s">
        <v>356</v>
      </c>
      <c r="F69" s="33" t="s">
        <v>341</v>
      </c>
      <c r="G69" s="31" t="s">
        <v>207</v>
      </c>
      <c r="H69" s="31" t="s">
        <v>419</v>
      </c>
      <c r="I69" s="31" t="s">
        <v>420</v>
      </c>
      <c r="J69" s="37"/>
      <c r="K69" s="219"/>
    </row>
    <row r="70" spans="2:11" ht="105" x14ac:dyDescent="0.25">
      <c r="B70" s="34"/>
      <c r="C70" s="34"/>
      <c r="D70" s="34"/>
      <c r="E70" s="33" t="s">
        <v>356</v>
      </c>
      <c r="F70" s="33" t="s">
        <v>342</v>
      </c>
      <c r="G70" s="31" t="s">
        <v>206</v>
      </c>
      <c r="H70" s="31" t="s">
        <v>238</v>
      </c>
      <c r="I70" s="31" t="s">
        <v>239</v>
      </c>
      <c r="J70" s="37"/>
      <c r="K70" s="36" t="s">
        <v>355</v>
      </c>
    </row>
    <row r="71" spans="2:11" x14ac:dyDescent="0.25">
      <c r="B71" s="208" t="s">
        <v>112</v>
      </c>
      <c r="C71" s="208" t="s">
        <v>121</v>
      </c>
      <c r="D71" s="208" t="s">
        <v>113</v>
      </c>
      <c r="E71" s="208" t="s">
        <v>292</v>
      </c>
      <c r="F71" s="208" t="s">
        <v>240</v>
      </c>
      <c r="G71" s="211" t="s">
        <v>205</v>
      </c>
      <c r="H71" s="74">
        <v>0</v>
      </c>
      <c r="I71" s="75">
        <f>'IV skyrius II sk'!O12</f>
        <v>1</v>
      </c>
      <c r="J71" s="204"/>
      <c r="K71" s="204"/>
    </row>
    <row r="72" spans="2:11" x14ac:dyDescent="0.25">
      <c r="B72" s="209"/>
      <c r="C72" s="209"/>
      <c r="D72" s="209"/>
      <c r="E72" s="209"/>
      <c r="F72" s="209"/>
      <c r="G72" s="214"/>
      <c r="H72" s="77" t="s">
        <v>195</v>
      </c>
      <c r="I72" s="77" t="s">
        <v>196</v>
      </c>
      <c r="J72" s="205"/>
      <c r="K72" s="205"/>
    </row>
    <row r="73" spans="2:11" x14ac:dyDescent="0.25">
      <c r="B73" s="204"/>
      <c r="C73" s="204"/>
      <c r="D73" s="204"/>
      <c r="E73" s="208" t="s">
        <v>292</v>
      </c>
      <c r="F73" s="208" t="s">
        <v>361</v>
      </c>
      <c r="G73" s="211" t="s">
        <v>403</v>
      </c>
      <c r="H73" s="140">
        <v>0</v>
      </c>
      <c r="I73" s="145">
        <f>'IV skyrius V sk'!O12</f>
        <v>14490</v>
      </c>
      <c r="J73" s="204"/>
      <c r="K73" s="204"/>
    </row>
    <row r="74" spans="2:11" x14ac:dyDescent="0.25">
      <c r="B74" s="205"/>
      <c r="C74" s="205"/>
      <c r="D74" s="205"/>
      <c r="E74" s="209"/>
      <c r="F74" s="209"/>
      <c r="G74" s="214"/>
      <c r="H74" s="77" t="s">
        <v>195</v>
      </c>
      <c r="I74" s="77" t="s">
        <v>196</v>
      </c>
      <c r="J74" s="205"/>
      <c r="K74" s="205"/>
    </row>
    <row r="75" spans="2:11" ht="22.5" customHeight="1" x14ac:dyDescent="0.25">
      <c r="B75" s="204"/>
      <c r="C75" s="204"/>
      <c r="D75" s="204"/>
      <c r="E75" s="208" t="s">
        <v>292</v>
      </c>
      <c r="F75" s="208" t="s">
        <v>640</v>
      </c>
      <c r="G75" s="211" t="s">
        <v>403</v>
      </c>
      <c r="H75" s="188" t="s">
        <v>651</v>
      </c>
      <c r="I75" s="189">
        <f>'IV skyrius V sk'!O13</f>
        <v>95000</v>
      </c>
      <c r="J75" s="157"/>
      <c r="K75" s="157"/>
    </row>
    <row r="76" spans="2:11" ht="23.25" customHeight="1" x14ac:dyDescent="0.25">
      <c r="B76" s="205"/>
      <c r="C76" s="205"/>
      <c r="D76" s="205"/>
      <c r="E76" s="209"/>
      <c r="F76" s="209"/>
      <c r="G76" s="214"/>
      <c r="H76" s="77" t="s">
        <v>195</v>
      </c>
      <c r="I76" s="77" t="s">
        <v>196</v>
      </c>
      <c r="J76" s="157"/>
      <c r="K76" s="157"/>
    </row>
    <row r="77" spans="2:11" ht="15" customHeight="1" x14ac:dyDescent="0.25">
      <c r="B77" s="208" t="s">
        <v>114</v>
      </c>
      <c r="C77" s="208" t="s">
        <v>115</v>
      </c>
      <c r="D77" s="208" t="s">
        <v>116</v>
      </c>
      <c r="E77" s="208" t="s">
        <v>292</v>
      </c>
      <c r="F77" s="208" t="s">
        <v>385</v>
      </c>
      <c r="G77" s="211" t="s">
        <v>205</v>
      </c>
      <c r="H77" s="91">
        <v>0</v>
      </c>
      <c r="I77" s="145">
        <f>'IV skyrius VI sk'!O45</f>
        <v>6631</v>
      </c>
      <c r="J77" s="204"/>
      <c r="K77" s="204"/>
    </row>
    <row r="78" spans="2:11" x14ac:dyDescent="0.25">
      <c r="B78" s="209"/>
      <c r="C78" s="209"/>
      <c r="D78" s="209"/>
      <c r="E78" s="209"/>
      <c r="F78" s="209"/>
      <c r="G78" s="214"/>
      <c r="H78" s="92" t="s">
        <v>195</v>
      </c>
      <c r="I78" s="93" t="s">
        <v>196</v>
      </c>
      <c r="J78" s="205"/>
      <c r="K78" s="205"/>
    </row>
    <row r="79" spans="2:11" x14ac:dyDescent="0.25">
      <c r="B79" s="204"/>
      <c r="C79" s="204"/>
      <c r="D79" s="204"/>
      <c r="E79" s="208" t="s">
        <v>292</v>
      </c>
      <c r="F79" s="208" t="s">
        <v>395</v>
      </c>
      <c r="G79" s="211" t="s">
        <v>205</v>
      </c>
      <c r="H79" s="91">
        <v>0</v>
      </c>
      <c r="I79" s="145">
        <f>'IV skyrius VI sk'!O46</f>
        <v>3360</v>
      </c>
      <c r="J79" s="204"/>
      <c r="K79" s="204"/>
    </row>
    <row r="80" spans="2:11" x14ac:dyDescent="0.25">
      <c r="B80" s="205"/>
      <c r="C80" s="205"/>
      <c r="D80" s="205"/>
      <c r="E80" s="209"/>
      <c r="F80" s="209"/>
      <c r="G80" s="214"/>
      <c r="H80" s="92" t="s">
        <v>195</v>
      </c>
      <c r="I80" s="77" t="s">
        <v>196</v>
      </c>
      <c r="J80" s="205"/>
      <c r="K80" s="205"/>
    </row>
    <row r="81" spans="2:11" x14ac:dyDescent="0.25">
      <c r="B81" s="204"/>
      <c r="C81" s="204"/>
      <c r="D81" s="204"/>
      <c r="E81" s="208" t="s">
        <v>292</v>
      </c>
      <c r="F81" s="208" t="s">
        <v>410</v>
      </c>
      <c r="G81" s="211" t="s">
        <v>205</v>
      </c>
      <c r="H81" s="105">
        <v>0</v>
      </c>
      <c r="I81" s="145">
        <v>2093</v>
      </c>
      <c r="J81" s="204"/>
      <c r="K81" s="204"/>
    </row>
    <row r="82" spans="2:11" x14ac:dyDescent="0.25">
      <c r="B82" s="205"/>
      <c r="C82" s="205"/>
      <c r="D82" s="205"/>
      <c r="E82" s="209"/>
      <c r="F82" s="209"/>
      <c r="G82" s="214"/>
      <c r="H82" s="92" t="s">
        <v>195</v>
      </c>
      <c r="I82" s="77" t="s">
        <v>196</v>
      </c>
      <c r="J82" s="205"/>
      <c r="K82" s="205"/>
    </row>
    <row r="83" spans="2:11" x14ac:dyDescent="0.25">
      <c r="B83" s="206"/>
      <c r="C83" s="206"/>
      <c r="D83" s="206"/>
      <c r="E83" s="208" t="s">
        <v>292</v>
      </c>
      <c r="F83" s="208" t="s">
        <v>515</v>
      </c>
      <c r="G83" s="211" t="s">
        <v>403</v>
      </c>
      <c r="H83" s="140">
        <v>0</v>
      </c>
      <c r="I83" s="145" cm="1">
        <f t="array" ref="I83">'IV skyrius IX sk'!O12:O12</f>
        <v>3</v>
      </c>
      <c r="J83" s="206"/>
      <c r="K83" s="206"/>
    </row>
    <row r="84" spans="2:11" x14ac:dyDescent="0.25">
      <c r="B84" s="207"/>
      <c r="C84" s="207"/>
      <c r="D84" s="207"/>
      <c r="E84" s="209"/>
      <c r="F84" s="209"/>
      <c r="G84" s="214"/>
      <c r="H84" s="146" t="s">
        <v>195</v>
      </c>
      <c r="I84" s="146" t="s">
        <v>196</v>
      </c>
      <c r="J84" s="207"/>
      <c r="K84" s="207"/>
    </row>
    <row r="85" spans="2:11" x14ac:dyDescent="0.25">
      <c r="B85" s="210"/>
      <c r="C85" s="210"/>
      <c r="D85" s="210"/>
      <c r="E85" s="229" t="s">
        <v>292</v>
      </c>
      <c r="F85" s="229" t="s">
        <v>633</v>
      </c>
      <c r="G85" s="226" t="s">
        <v>403</v>
      </c>
      <c r="H85" s="140">
        <v>0</v>
      </c>
      <c r="I85" s="145">
        <f>'IV skyrius XII sk'!O12</f>
        <v>10000</v>
      </c>
      <c r="J85" s="210"/>
      <c r="K85" s="210"/>
    </row>
    <row r="86" spans="2:11" x14ac:dyDescent="0.25">
      <c r="B86" s="210"/>
      <c r="C86" s="210"/>
      <c r="D86" s="210"/>
      <c r="E86" s="229"/>
      <c r="F86" s="229"/>
      <c r="G86" s="226"/>
      <c r="H86" s="146" t="s">
        <v>195</v>
      </c>
      <c r="I86" s="146" t="s">
        <v>196</v>
      </c>
      <c r="J86" s="210"/>
      <c r="K86" s="210"/>
    </row>
    <row r="87" spans="2:11" x14ac:dyDescent="0.25">
      <c r="B87" s="23"/>
      <c r="C87" s="223"/>
      <c r="D87" s="227"/>
      <c r="E87" s="227"/>
      <c r="F87" s="227"/>
      <c r="G87" s="227"/>
      <c r="H87" s="227"/>
      <c r="I87" s="227"/>
      <c r="J87" s="227"/>
      <c r="K87" s="227"/>
    </row>
    <row r="88" spans="2:11" x14ac:dyDescent="0.25">
      <c r="B88" s="23"/>
      <c r="C88" s="223"/>
      <c r="D88" s="223"/>
      <c r="E88" s="223"/>
      <c r="F88" s="223"/>
      <c r="G88" s="223"/>
      <c r="H88" s="223"/>
      <c r="I88" s="223"/>
      <c r="J88" s="223"/>
      <c r="K88" s="223"/>
    </row>
    <row r="89" spans="2:11" x14ac:dyDescent="0.25">
      <c r="E89" s="147"/>
    </row>
  </sheetData>
  <mergeCells count="25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D27:D28"/>
    <mergeCell ref="C25:C26"/>
    <mergeCell ref="B27:B28"/>
    <mergeCell ref="D23:D24"/>
    <mergeCell ref="B25:B26"/>
    <mergeCell ref="C23:C24"/>
    <mergeCell ref="C37:C38"/>
    <mergeCell ref="D37:D38"/>
    <mergeCell ref="B17:B18"/>
    <mergeCell ref="K17:K18"/>
    <mergeCell ref="J17:J18"/>
    <mergeCell ref="F17:F18"/>
    <mergeCell ref="E17:E18"/>
    <mergeCell ref="D17:D18"/>
    <mergeCell ref="C19:C20"/>
    <mergeCell ref="B19:B20"/>
    <mergeCell ref="K19:K20"/>
    <mergeCell ref="J19:J20"/>
    <mergeCell ref="F19:F20"/>
    <mergeCell ref="E19:E20"/>
    <mergeCell ref="D19:D20"/>
    <mergeCell ref="C17:C1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3:K24"/>
    <mergeCell ref="J23:J24"/>
    <mergeCell ref="F25:F26"/>
    <mergeCell ref="E25:E26"/>
    <mergeCell ref="F27:F28"/>
    <mergeCell ref="E27:E28"/>
    <mergeCell ref="K25:K26"/>
    <mergeCell ref="J25:J26"/>
    <mergeCell ref="F23:F24"/>
    <mergeCell ref="E23:E24"/>
    <mergeCell ref="J27:J28"/>
    <mergeCell ref="G27:G28"/>
    <mergeCell ref="D73:D74"/>
    <mergeCell ref="C73:C74"/>
    <mergeCell ref="E54:E55"/>
    <mergeCell ref="D43:D44"/>
    <mergeCell ref="E43:E44"/>
    <mergeCell ref="D71:D72"/>
    <mergeCell ref="B48:B49"/>
    <mergeCell ref="B52:B53"/>
    <mergeCell ref="B50:B51"/>
    <mergeCell ref="D52:D53"/>
    <mergeCell ref="C52:C53"/>
    <mergeCell ref="K50:K51"/>
    <mergeCell ref="J50:J51"/>
    <mergeCell ref="G50:G51"/>
    <mergeCell ref="F50:F51"/>
    <mergeCell ref="E50:E51"/>
    <mergeCell ref="D50:D51"/>
    <mergeCell ref="C50:C51"/>
    <mergeCell ref="G52:G53"/>
    <mergeCell ref="F52:F53"/>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J54:J55"/>
    <mergeCell ref="D58:D59"/>
    <mergeCell ref="C58:C59"/>
    <mergeCell ref="B58:B59"/>
    <mergeCell ref="D56:D57"/>
    <mergeCell ref="C56:C57"/>
    <mergeCell ref="B56:B57"/>
    <mergeCell ref="D54:D55"/>
    <mergeCell ref="C54:C55"/>
    <mergeCell ref="B54:B55"/>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4"/>
  <sheetViews>
    <sheetView workbookViewId="0">
      <selection activeCell="E70" sqref="E70:E7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12.7109375" bestFit="1" customWidth="1"/>
    <col min="19" max="19" width="12.7109375" style="25" bestFit="1" customWidth="1"/>
    <col min="20" max="20" width="17.140625" customWidth="1"/>
    <col min="21" max="21" width="14.28515625" customWidth="1"/>
    <col min="22" max="22" width="10.710937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460</v>
      </c>
      <c r="C5" s="218"/>
      <c r="D5" s="218"/>
      <c r="E5" s="218"/>
      <c r="F5" s="218"/>
      <c r="G5" s="218"/>
      <c r="H5" s="218"/>
      <c r="I5" s="218"/>
      <c r="J5" s="218"/>
      <c r="K5" s="218"/>
      <c r="L5" s="218"/>
      <c r="M5" s="218"/>
      <c r="N5" s="218"/>
      <c r="O5" s="218"/>
      <c r="P5" s="218"/>
      <c r="Q5" s="218"/>
    </row>
    <row r="6" spans="2:19" x14ac:dyDescent="0.25">
      <c r="B6" s="218" t="s">
        <v>461</v>
      </c>
      <c r="C6" s="218"/>
      <c r="D6" s="218"/>
      <c r="E6" s="218"/>
      <c r="F6" s="218"/>
      <c r="G6" s="218"/>
      <c r="H6" s="218"/>
      <c r="I6" s="218"/>
      <c r="J6" s="218"/>
      <c r="K6" s="218"/>
      <c r="L6" s="218"/>
      <c r="M6" s="218"/>
      <c r="N6" s="218"/>
      <c r="O6" s="218"/>
      <c r="P6" s="218"/>
      <c r="Q6" s="218"/>
    </row>
    <row r="8" spans="2:19" ht="15" customHeight="1" x14ac:dyDescent="0.25">
      <c r="B8" s="231" t="s">
        <v>41</v>
      </c>
      <c r="C8" s="231"/>
      <c r="D8" s="231"/>
      <c r="E8" s="231"/>
      <c r="F8" s="231"/>
      <c r="G8" s="231"/>
      <c r="H8" s="231"/>
      <c r="I8" s="231"/>
      <c r="J8" s="231"/>
      <c r="K8" s="231"/>
      <c r="L8" s="231"/>
      <c r="M8" s="231"/>
      <c r="N8" s="231"/>
      <c r="O8" s="231"/>
      <c r="P8" s="231"/>
      <c r="Q8" s="231"/>
    </row>
    <row r="9" spans="2:19" ht="15" customHeight="1" x14ac:dyDescent="0.25">
      <c r="B9" s="220" t="s">
        <v>39</v>
      </c>
      <c r="C9" s="220" t="s">
        <v>55</v>
      </c>
      <c r="D9" s="220"/>
      <c r="E9" s="244" t="s">
        <v>40</v>
      </c>
      <c r="F9" s="244"/>
      <c r="G9" s="244"/>
      <c r="H9" s="244"/>
      <c r="I9" s="244"/>
      <c r="J9" s="244"/>
      <c r="K9" s="281" t="s">
        <v>462</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68">
        <v>1</v>
      </c>
      <c r="C11" s="337">
        <v>2</v>
      </c>
      <c r="D11" s="337"/>
      <c r="E11" s="317">
        <v>3</v>
      </c>
      <c r="F11" s="317"/>
      <c r="G11" s="317"/>
      <c r="H11" s="317"/>
      <c r="I11" s="317"/>
      <c r="J11" s="317"/>
      <c r="K11" s="318">
        <v>4</v>
      </c>
      <c r="L11" s="318"/>
      <c r="M11" s="318"/>
      <c r="N11" s="46">
        <v>5</v>
      </c>
      <c r="O11" s="317">
        <v>6</v>
      </c>
      <c r="P11" s="317"/>
      <c r="Q11" s="317"/>
      <c r="S11" s="48"/>
    </row>
    <row r="12" spans="2:19" ht="29.25" customHeight="1" x14ac:dyDescent="0.25">
      <c r="B12" s="62" t="s">
        <v>43</v>
      </c>
      <c r="C12" s="309" t="s">
        <v>463</v>
      </c>
      <c r="D12" s="310"/>
      <c r="E12" s="286" t="s">
        <v>107</v>
      </c>
      <c r="F12" s="286"/>
      <c r="G12" s="286"/>
      <c r="H12" s="286"/>
      <c r="I12" s="286"/>
      <c r="J12" s="286"/>
      <c r="K12" s="285">
        <v>0</v>
      </c>
      <c r="L12" s="285"/>
      <c r="M12" s="285"/>
      <c r="N12" s="12">
        <v>0</v>
      </c>
      <c r="O12" s="421">
        <f>O42+O53</f>
        <v>207.18680000000001</v>
      </c>
      <c r="P12" s="422"/>
      <c r="Q12" s="423"/>
    </row>
    <row r="13" spans="2:19" x14ac:dyDescent="0.25">
      <c r="B13" s="62" t="s">
        <v>45</v>
      </c>
      <c r="C13" s="309" t="s">
        <v>464</v>
      </c>
      <c r="D13" s="310"/>
      <c r="E13" s="311" t="s">
        <v>337</v>
      </c>
      <c r="F13" s="312"/>
      <c r="G13" s="312"/>
      <c r="H13" s="312"/>
      <c r="I13" s="312"/>
      <c r="J13" s="313"/>
      <c r="K13" s="314">
        <v>0</v>
      </c>
      <c r="L13" s="315"/>
      <c r="M13" s="316"/>
      <c r="N13" s="12">
        <v>0</v>
      </c>
      <c r="O13" s="282">
        <f>O54</f>
        <v>9040</v>
      </c>
      <c r="P13" s="283"/>
      <c r="Q13" s="284"/>
    </row>
    <row r="14" spans="2:19" x14ac:dyDescent="0.25">
      <c r="B14" s="62" t="s">
        <v>47</v>
      </c>
      <c r="C14" s="309" t="s">
        <v>465</v>
      </c>
      <c r="D14" s="310"/>
      <c r="E14" s="311" t="s">
        <v>103</v>
      </c>
      <c r="F14" s="312"/>
      <c r="G14" s="312"/>
      <c r="H14" s="312"/>
      <c r="I14" s="312"/>
      <c r="J14" s="313"/>
      <c r="K14" s="314">
        <v>0</v>
      </c>
      <c r="L14" s="315"/>
      <c r="M14" s="316"/>
      <c r="N14" s="12">
        <v>0</v>
      </c>
      <c r="O14" s="282">
        <f>O119</f>
        <v>4500</v>
      </c>
      <c r="P14" s="283"/>
      <c r="Q14" s="284"/>
    </row>
    <row r="17" spans="2:19" x14ac:dyDescent="0.25">
      <c r="B17" s="231" t="s">
        <v>38</v>
      </c>
      <c r="C17" s="231"/>
      <c r="D17" s="231"/>
      <c r="E17" s="231"/>
      <c r="F17" s="231"/>
      <c r="G17" s="231"/>
      <c r="H17" s="231"/>
      <c r="I17" s="231"/>
      <c r="J17" s="231"/>
      <c r="K17" s="231"/>
      <c r="L17" s="231"/>
      <c r="M17" s="231"/>
      <c r="N17" s="231"/>
      <c r="O17" s="231"/>
      <c r="P17" s="231"/>
      <c r="Q17" s="231"/>
    </row>
    <row r="18" spans="2:19" x14ac:dyDescent="0.25">
      <c r="B18" s="240" t="s">
        <v>56</v>
      </c>
      <c r="C18" s="240"/>
      <c r="D18" s="240"/>
      <c r="E18" s="240"/>
      <c r="F18" s="240"/>
      <c r="G18" s="240"/>
      <c r="H18" s="240"/>
      <c r="I18" s="240"/>
      <c r="J18" s="240"/>
      <c r="K18" s="240"/>
      <c r="L18" s="240"/>
      <c r="M18" s="240"/>
      <c r="N18" s="240" t="s">
        <v>27</v>
      </c>
      <c r="O18" s="240"/>
      <c r="P18" s="240"/>
      <c r="Q18" s="240"/>
    </row>
    <row r="19" spans="2:19" s="47" customFormat="1" ht="12" x14ac:dyDescent="0.2">
      <c r="B19" s="242">
        <v>1</v>
      </c>
      <c r="C19" s="242"/>
      <c r="D19" s="242"/>
      <c r="E19" s="242"/>
      <c r="F19" s="242"/>
      <c r="G19" s="242"/>
      <c r="H19" s="242"/>
      <c r="I19" s="242"/>
      <c r="J19" s="242"/>
      <c r="K19" s="242"/>
      <c r="L19" s="242"/>
      <c r="M19" s="242"/>
      <c r="N19" s="242">
        <v>2</v>
      </c>
      <c r="O19" s="242"/>
      <c r="P19" s="242"/>
      <c r="Q19" s="242"/>
      <c r="S19" s="48"/>
    </row>
    <row r="20" spans="2:19" x14ac:dyDescent="0.25">
      <c r="B20" s="291" t="s">
        <v>28</v>
      </c>
      <c r="C20" s="291"/>
      <c r="D20" s="291"/>
      <c r="E20" s="291"/>
      <c r="F20" s="291"/>
      <c r="G20" s="291"/>
      <c r="H20" s="291"/>
      <c r="I20" s="291"/>
      <c r="J20" s="291"/>
      <c r="K20" s="291"/>
      <c r="L20" s="291"/>
      <c r="M20" s="291"/>
      <c r="N20" s="287">
        <f>N21+N23+N26</f>
        <v>29364404.41</v>
      </c>
      <c r="O20" s="287"/>
      <c r="P20" s="287"/>
      <c r="Q20" s="287"/>
    </row>
    <row r="21" spans="2:19" x14ac:dyDescent="0.25">
      <c r="B21" s="291" t="s">
        <v>29</v>
      </c>
      <c r="C21" s="291"/>
      <c r="D21" s="291"/>
      <c r="E21" s="291"/>
      <c r="F21" s="291"/>
      <c r="G21" s="291"/>
      <c r="H21" s="291"/>
      <c r="I21" s="291"/>
      <c r="J21" s="291"/>
      <c r="K21" s="291"/>
      <c r="L21" s="291"/>
      <c r="M21" s="291"/>
      <c r="N21" s="287">
        <v>0</v>
      </c>
      <c r="O21" s="287"/>
      <c r="P21" s="287"/>
      <c r="Q21" s="287"/>
    </row>
    <row r="22" spans="2:19" x14ac:dyDescent="0.25">
      <c r="B22" s="326" t="s">
        <v>18</v>
      </c>
      <c r="C22" s="327"/>
      <c r="D22" s="327"/>
      <c r="E22" s="327"/>
      <c r="F22" s="327"/>
      <c r="G22" s="327"/>
      <c r="H22" s="327"/>
      <c r="I22" s="327"/>
      <c r="J22" s="327"/>
      <c r="K22" s="327"/>
      <c r="L22" s="327"/>
      <c r="M22" s="328"/>
      <c r="N22" s="288">
        <v>0</v>
      </c>
      <c r="O22" s="288"/>
      <c r="P22" s="288"/>
      <c r="Q22" s="288"/>
    </row>
    <row r="23" spans="2:19" x14ac:dyDescent="0.25">
      <c r="B23" s="291" t="s">
        <v>30</v>
      </c>
      <c r="C23" s="291"/>
      <c r="D23" s="291"/>
      <c r="E23" s="291"/>
      <c r="F23" s="291"/>
      <c r="G23" s="291"/>
      <c r="H23" s="291"/>
      <c r="I23" s="291"/>
      <c r="J23" s="291"/>
      <c r="K23" s="291"/>
      <c r="L23" s="291"/>
      <c r="M23" s="291"/>
      <c r="N23" s="287">
        <f>N24+N25</f>
        <v>0</v>
      </c>
      <c r="O23" s="287"/>
      <c r="P23" s="287"/>
      <c r="Q23" s="287"/>
    </row>
    <row r="24" spans="2:19" x14ac:dyDescent="0.25">
      <c r="B24" s="321" t="s">
        <v>53</v>
      </c>
      <c r="C24" s="321"/>
      <c r="D24" s="321"/>
      <c r="E24" s="321"/>
      <c r="F24" s="321"/>
      <c r="G24" s="321"/>
      <c r="H24" s="321"/>
      <c r="I24" s="321"/>
      <c r="J24" s="321"/>
      <c r="K24" s="321"/>
      <c r="L24" s="321"/>
      <c r="M24" s="321"/>
      <c r="N24" s="288">
        <f>K126</f>
        <v>0</v>
      </c>
      <c r="O24" s="288"/>
      <c r="P24" s="288"/>
      <c r="Q24" s="288"/>
      <c r="R24" s="69"/>
    </row>
    <row r="25" spans="2:19" x14ac:dyDescent="0.25">
      <c r="B25" s="329" t="s">
        <v>171</v>
      </c>
      <c r="C25" s="330"/>
      <c r="D25" s="330"/>
      <c r="E25" s="330"/>
      <c r="F25" s="330"/>
      <c r="G25" s="330"/>
      <c r="H25" s="330"/>
      <c r="I25" s="330"/>
      <c r="J25" s="330"/>
      <c r="K25" s="330"/>
      <c r="L25" s="330"/>
      <c r="M25" s="331"/>
      <c r="N25" s="288">
        <v>0</v>
      </c>
      <c r="O25" s="288"/>
      <c r="P25" s="288"/>
      <c r="Q25" s="288"/>
      <c r="R25" s="69"/>
    </row>
    <row r="26" spans="2:19" x14ac:dyDescent="0.25">
      <c r="B26" s="291" t="s">
        <v>31</v>
      </c>
      <c r="C26" s="291"/>
      <c r="D26" s="291"/>
      <c r="E26" s="291"/>
      <c r="F26" s="291"/>
      <c r="G26" s="291"/>
      <c r="H26" s="291"/>
      <c r="I26" s="291"/>
      <c r="J26" s="291"/>
      <c r="K26" s="291"/>
      <c r="L26" s="291"/>
      <c r="M26" s="291"/>
      <c r="N26" s="287">
        <f>N27</f>
        <v>29364404.41</v>
      </c>
      <c r="O26" s="287"/>
      <c r="P26" s="287"/>
      <c r="Q26" s="287"/>
    </row>
    <row r="27" spans="2:19" x14ac:dyDescent="0.25">
      <c r="B27" s="321" t="s">
        <v>54</v>
      </c>
      <c r="C27" s="321"/>
      <c r="D27" s="321"/>
      <c r="E27" s="321"/>
      <c r="F27" s="321"/>
      <c r="G27" s="321"/>
      <c r="H27" s="321"/>
      <c r="I27" s="321"/>
      <c r="J27" s="321"/>
      <c r="K27" s="321"/>
      <c r="L27" s="321"/>
      <c r="M27" s="321"/>
      <c r="N27" s="288">
        <f>L126</f>
        <v>29364404.41</v>
      </c>
      <c r="O27" s="288"/>
      <c r="P27" s="288"/>
      <c r="Q27" s="288"/>
    </row>
    <row r="28" spans="2:19" x14ac:dyDescent="0.25">
      <c r="B28" s="291" t="s">
        <v>32</v>
      </c>
      <c r="C28" s="291"/>
      <c r="D28" s="291"/>
      <c r="E28" s="291"/>
      <c r="F28" s="291"/>
      <c r="G28" s="291"/>
      <c r="H28" s="291"/>
      <c r="I28" s="291"/>
      <c r="J28" s="291"/>
      <c r="K28" s="291"/>
      <c r="L28" s="291"/>
      <c r="M28" s="291"/>
      <c r="N28" s="287">
        <v>0</v>
      </c>
      <c r="O28" s="287"/>
      <c r="P28" s="287"/>
      <c r="Q28" s="287"/>
    </row>
    <row r="29" spans="2:19" x14ac:dyDescent="0.25">
      <c r="B29" s="292" t="s">
        <v>18</v>
      </c>
      <c r="C29" s="292"/>
      <c r="D29" s="292"/>
      <c r="E29" s="292"/>
      <c r="F29" s="292"/>
      <c r="G29" s="292"/>
      <c r="H29" s="292"/>
      <c r="I29" s="292"/>
      <c r="J29" s="292"/>
      <c r="K29" s="292"/>
      <c r="L29" s="292"/>
      <c r="M29" s="292"/>
      <c r="N29" s="288">
        <v>0</v>
      </c>
      <c r="O29" s="288"/>
      <c r="P29" s="288"/>
      <c r="Q29" s="288"/>
    </row>
    <row r="30" spans="2:19" x14ac:dyDescent="0.25">
      <c r="B30" s="332" t="s">
        <v>33</v>
      </c>
      <c r="C30" s="333"/>
      <c r="D30" s="333"/>
      <c r="E30" s="333"/>
      <c r="F30" s="333"/>
      <c r="G30" s="333"/>
      <c r="H30" s="333"/>
      <c r="I30" s="333"/>
      <c r="J30" s="333"/>
      <c r="K30" s="333"/>
      <c r="L30" s="333"/>
      <c r="M30" s="334"/>
      <c r="N30" s="287">
        <f>N31+N32+N33</f>
        <v>5181959.6399999997</v>
      </c>
      <c r="O30" s="287"/>
      <c r="P30" s="287"/>
      <c r="Q30" s="287"/>
    </row>
    <row r="31" spans="2:19" x14ac:dyDescent="0.25">
      <c r="B31" s="321" t="s">
        <v>34</v>
      </c>
      <c r="C31" s="321"/>
      <c r="D31" s="321"/>
      <c r="E31" s="321"/>
      <c r="F31" s="321"/>
      <c r="G31" s="321"/>
      <c r="H31" s="321"/>
      <c r="I31" s="321"/>
      <c r="J31" s="321"/>
      <c r="K31" s="321"/>
      <c r="L31" s="321"/>
      <c r="M31" s="321"/>
      <c r="N31" s="288">
        <f>M126</f>
        <v>5181959.6399999997</v>
      </c>
      <c r="O31" s="288"/>
      <c r="P31" s="288"/>
      <c r="Q31" s="288"/>
    </row>
    <row r="32" spans="2:19" x14ac:dyDescent="0.25">
      <c r="B32" s="321" t="s">
        <v>35</v>
      </c>
      <c r="C32" s="321"/>
      <c r="D32" s="321"/>
      <c r="E32" s="321"/>
      <c r="F32" s="321"/>
      <c r="G32" s="321"/>
      <c r="H32" s="321"/>
      <c r="I32" s="321"/>
      <c r="J32" s="321"/>
      <c r="K32" s="321"/>
      <c r="L32" s="321"/>
      <c r="M32" s="321"/>
      <c r="N32" s="288">
        <v>0</v>
      </c>
      <c r="O32" s="288"/>
      <c r="P32" s="288"/>
      <c r="Q32" s="288"/>
    </row>
    <row r="33" spans="2:21" x14ac:dyDescent="0.25">
      <c r="B33" s="321" t="s">
        <v>36</v>
      </c>
      <c r="C33" s="321"/>
      <c r="D33" s="321"/>
      <c r="E33" s="321"/>
      <c r="F33" s="321"/>
      <c r="G33" s="321"/>
      <c r="H33" s="321"/>
      <c r="I33" s="321"/>
      <c r="J33" s="321"/>
      <c r="K33" s="321"/>
      <c r="L33" s="321"/>
      <c r="M33" s="321"/>
      <c r="N33" s="288">
        <v>0</v>
      </c>
      <c r="O33" s="288"/>
      <c r="P33" s="288"/>
      <c r="Q33" s="288"/>
    </row>
    <row r="34" spans="2:21" x14ac:dyDescent="0.25">
      <c r="B34" s="291" t="s">
        <v>37</v>
      </c>
      <c r="C34" s="291"/>
      <c r="D34" s="291"/>
      <c r="E34" s="291"/>
      <c r="F34" s="291"/>
      <c r="G34" s="291"/>
      <c r="H34" s="291"/>
      <c r="I34" s="291"/>
      <c r="J34" s="291"/>
      <c r="K34" s="291"/>
      <c r="L34" s="291"/>
      <c r="M34" s="291"/>
      <c r="N34" s="287">
        <f>N20+N30</f>
        <v>34546364.049999997</v>
      </c>
      <c r="O34" s="287"/>
      <c r="P34" s="287"/>
      <c r="Q34" s="287"/>
    </row>
    <row r="35" spans="2:21" x14ac:dyDescent="0.25">
      <c r="B35" s="13"/>
      <c r="C35" s="13"/>
      <c r="D35" s="13"/>
      <c r="E35" s="13"/>
      <c r="F35" s="13"/>
      <c r="G35" s="13"/>
      <c r="H35" s="13"/>
      <c r="I35" s="13"/>
      <c r="J35" s="13"/>
      <c r="K35" s="13"/>
      <c r="L35" s="13"/>
      <c r="M35" s="13"/>
      <c r="N35" s="109"/>
      <c r="O35" s="109"/>
      <c r="P35" s="109"/>
      <c r="Q35" s="109"/>
    </row>
    <row r="37" spans="2:21" x14ac:dyDescent="0.25">
      <c r="B37" s="231" t="s">
        <v>25</v>
      </c>
      <c r="C37" s="231"/>
      <c r="D37" s="231"/>
      <c r="E37" s="231"/>
      <c r="F37" s="231"/>
      <c r="G37" s="231"/>
      <c r="H37" s="231"/>
      <c r="I37" s="231"/>
      <c r="J37" s="231"/>
      <c r="K37" s="231"/>
      <c r="L37" s="231"/>
      <c r="M37" s="231"/>
      <c r="N37" s="231"/>
      <c r="O37" s="231"/>
      <c r="P37" s="231"/>
      <c r="Q37" s="231"/>
    </row>
    <row r="38" spans="2:21" ht="15" customHeight="1" x14ac:dyDescent="0.25">
      <c r="B38" s="303" t="s">
        <v>57</v>
      </c>
      <c r="C38" s="303" t="s">
        <v>58</v>
      </c>
      <c r="D38" s="303" t="s">
        <v>0</v>
      </c>
      <c r="E38" s="303" t="s">
        <v>1</v>
      </c>
      <c r="F38" s="303" t="s">
        <v>59</v>
      </c>
      <c r="G38" s="303" t="s">
        <v>284</v>
      </c>
      <c r="H38" s="343" t="s">
        <v>2</v>
      </c>
      <c r="I38" s="302" t="s">
        <v>3</v>
      </c>
      <c r="J38" s="302"/>
      <c r="K38" s="302"/>
      <c r="L38" s="302"/>
      <c r="M38" s="302"/>
      <c r="N38" s="303" t="s">
        <v>60</v>
      </c>
      <c r="O38" s="303"/>
      <c r="P38" s="303" t="s">
        <v>4</v>
      </c>
      <c r="Q38" s="303" t="s">
        <v>5</v>
      </c>
    </row>
    <row r="39" spans="2:21" ht="30" customHeight="1" x14ac:dyDescent="0.25">
      <c r="B39" s="303"/>
      <c r="C39" s="303"/>
      <c r="D39" s="303"/>
      <c r="E39" s="303"/>
      <c r="F39" s="303"/>
      <c r="G39" s="303"/>
      <c r="H39" s="343"/>
      <c r="I39" s="302" t="s">
        <v>6</v>
      </c>
      <c r="J39" s="302" t="s">
        <v>7</v>
      </c>
      <c r="K39" s="302"/>
      <c r="L39" s="302"/>
      <c r="M39" s="302" t="s">
        <v>8</v>
      </c>
      <c r="N39" s="303" t="s">
        <v>301</v>
      </c>
      <c r="O39" s="303" t="s">
        <v>246</v>
      </c>
      <c r="P39" s="303"/>
      <c r="Q39" s="303"/>
    </row>
    <row r="40" spans="2:21" ht="73.5" x14ac:dyDescent="0.25">
      <c r="B40" s="303"/>
      <c r="C40" s="303"/>
      <c r="D40" s="303"/>
      <c r="E40" s="303"/>
      <c r="F40" s="303"/>
      <c r="G40" s="303"/>
      <c r="H40" s="343"/>
      <c r="I40" s="302"/>
      <c r="J40" s="10" t="s">
        <v>9</v>
      </c>
      <c r="K40" s="10" t="s">
        <v>10</v>
      </c>
      <c r="L40" s="10" t="s">
        <v>11</v>
      </c>
      <c r="M40" s="302"/>
      <c r="N40" s="303"/>
      <c r="O40" s="303"/>
      <c r="P40" s="303"/>
      <c r="Q40" s="303"/>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3" t="s">
        <v>466</v>
      </c>
      <c r="C42" s="296" t="s">
        <v>13</v>
      </c>
      <c r="D42" s="296" t="s">
        <v>176</v>
      </c>
      <c r="E42" s="296" t="s">
        <v>475</v>
      </c>
      <c r="F42" s="296" t="s">
        <v>14</v>
      </c>
      <c r="G42" s="296" t="s">
        <v>147</v>
      </c>
      <c r="H42" s="296" t="s">
        <v>15</v>
      </c>
      <c r="I42" s="419">
        <f>SUM(J42:M44)</f>
        <v>7619036.1799999997</v>
      </c>
      <c r="J42" s="419">
        <f>SUM(J46:J52)</f>
        <v>0</v>
      </c>
      <c r="K42" s="419">
        <f>SUM(K46:K52)</f>
        <v>0</v>
      </c>
      <c r="L42" s="419">
        <f>SUM(L46:L52)</f>
        <v>6476180.75</v>
      </c>
      <c r="M42" s="419">
        <f>SUM(M46:M52)</f>
        <v>1142855.43</v>
      </c>
      <c r="N42" s="122" t="s">
        <v>467</v>
      </c>
      <c r="O42" s="90">
        <f>O46+O49+O51</f>
        <v>51.55</v>
      </c>
      <c r="P42" s="296" t="s">
        <v>307</v>
      </c>
      <c r="Q42" s="296" t="s">
        <v>468</v>
      </c>
      <c r="T42" s="110"/>
    </row>
    <row r="43" spans="2:21" ht="21" x14ac:dyDescent="0.25">
      <c r="B43" s="294"/>
      <c r="C43" s="297"/>
      <c r="D43" s="297"/>
      <c r="E43" s="297"/>
      <c r="F43" s="297"/>
      <c r="G43" s="297"/>
      <c r="H43" s="297"/>
      <c r="I43" s="420"/>
      <c r="J43" s="420"/>
      <c r="K43" s="420"/>
      <c r="L43" s="420"/>
      <c r="M43" s="420"/>
      <c r="N43" s="122" t="s">
        <v>469</v>
      </c>
      <c r="O43" s="41">
        <f>O47+O50+O52</f>
        <v>3</v>
      </c>
      <c r="P43" s="297"/>
      <c r="Q43" s="297"/>
      <c r="T43" s="110"/>
    </row>
    <row r="44" spans="2:21" ht="21" x14ac:dyDescent="0.25">
      <c r="B44" s="294"/>
      <c r="C44" s="297"/>
      <c r="D44" s="297"/>
      <c r="E44" s="297"/>
      <c r="F44" s="297"/>
      <c r="G44" s="297"/>
      <c r="H44" s="297"/>
      <c r="I44" s="420"/>
      <c r="J44" s="420"/>
      <c r="K44" s="420"/>
      <c r="L44" s="420"/>
      <c r="M44" s="420"/>
      <c r="N44" s="122" t="s">
        <v>470</v>
      </c>
      <c r="O44" s="41">
        <f>O48</f>
        <v>6500</v>
      </c>
      <c r="P44" s="297"/>
      <c r="Q44" s="297"/>
      <c r="T44" s="110"/>
    </row>
    <row r="45" spans="2:21" ht="22.5" x14ac:dyDescent="0.25">
      <c r="B45" s="112" t="s">
        <v>16</v>
      </c>
      <c r="C45" s="43"/>
      <c r="D45" s="43"/>
      <c r="E45" s="43"/>
      <c r="F45" s="43"/>
      <c r="G45" s="43"/>
      <c r="H45" s="43"/>
      <c r="I45" s="58"/>
      <c r="J45" s="58"/>
      <c r="K45" s="60"/>
      <c r="L45" s="60"/>
      <c r="M45" s="58"/>
      <c r="N45" s="43"/>
      <c r="O45" s="72"/>
      <c r="P45" s="73"/>
      <c r="Q45" s="43"/>
    </row>
    <row r="46" spans="2:21" ht="22.5" x14ac:dyDescent="0.25">
      <c r="B46" s="260" t="s">
        <v>678</v>
      </c>
      <c r="C46" s="261"/>
      <c r="D46" s="259" t="s">
        <v>22</v>
      </c>
      <c r="E46" s="259" t="s">
        <v>18</v>
      </c>
      <c r="F46" s="261"/>
      <c r="G46" s="259" t="s">
        <v>147</v>
      </c>
      <c r="H46" s="261"/>
      <c r="I46" s="262">
        <f>SUM(J46:M48)</f>
        <v>1030800</v>
      </c>
      <c r="J46" s="262">
        <v>0</v>
      </c>
      <c r="K46" s="262">
        <v>0</v>
      </c>
      <c r="L46" s="262">
        <v>876180</v>
      </c>
      <c r="M46" s="262">
        <v>154620</v>
      </c>
      <c r="N46" s="123" t="s">
        <v>467</v>
      </c>
      <c r="O46" s="124">
        <v>9</v>
      </c>
      <c r="P46" s="259" t="s">
        <v>471</v>
      </c>
      <c r="Q46" s="259" t="s">
        <v>468</v>
      </c>
      <c r="U46" s="110" t="s">
        <v>287</v>
      </c>
    </row>
    <row r="47" spans="2:21" x14ac:dyDescent="0.25">
      <c r="B47" s="260"/>
      <c r="C47" s="261"/>
      <c r="D47" s="259"/>
      <c r="E47" s="259"/>
      <c r="F47" s="261"/>
      <c r="G47" s="259"/>
      <c r="H47" s="261"/>
      <c r="I47" s="262"/>
      <c r="J47" s="262"/>
      <c r="K47" s="262"/>
      <c r="L47" s="262"/>
      <c r="M47" s="262"/>
      <c r="N47" s="123" t="s">
        <v>469</v>
      </c>
      <c r="O47" s="38">
        <v>1</v>
      </c>
      <c r="P47" s="259"/>
      <c r="Q47" s="259"/>
    </row>
    <row r="48" spans="2:21" ht="22.5" x14ac:dyDescent="0.25">
      <c r="B48" s="260"/>
      <c r="C48" s="261"/>
      <c r="D48" s="259"/>
      <c r="E48" s="259"/>
      <c r="F48" s="261"/>
      <c r="G48" s="259"/>
      <c r="H48" s="261"/>
      <c r="I48" s="262"/>
      <c r="J48" s="262"/>
      <c r="K48" s="262"/>
      <c r="L48" s="262"/>
      <c r="M48" s="262"/>
      <c r="N48" s="123" t="s">
        <v>470</v>
      </c>
      <c r="O48" s="87">
        <v>6500</v>
      </c>
      <c r="P48" s="259"/>
      <c r="Q48" s="259"/>
    </row>
    <row r="49" spans="2:17" ht="22.5" x14ac:dyDescent="0.25">
      <c r="B49" s="260" t="s">
        <v>472</v>
      </c>
      <c r="C49" s="261"/>
      <c r="D49" s="259" t="s">
        <v>26</v>
      </c>
      <c r="E49" s="263" t="s">
        <v>688</v>
      </c>
      <c r="F49" s="261"/>
      <c r="G49" s="259" t="s">
        <v>147</v>
      </c>
      <c r="H49" s="261"/>
      <c r="I49" s="262">
        <f>SUM(J49:M50)</f>
        <v>2352941.1800000002</v>
      </c>
      <c r="J49" s="262">
        <v>0</v>
      </c>
      <c r="K49" s="262">
        <v>0</v>
      </c>
      <c r="L49" s="262">
        <v>2000000</v>
      </c>
      <c r="M49" s="262">
        <v>352941.18</v>
      </c>
      <c r="N49" s="123" t="s">
        <v>467</v>
      </c>
      <c r="O49" s="38">
        <v>6.15</v>
      </c>
      <c r="P49" s="259" t="s">
        <v>307</v>
      </c>
      <c r="Q49" s="259" t="s">
        <v>365</v>
      </c>
    </row>
    <row r="50" spans="2:17" ht="47.25" customHeight="1" x14ac:dyDescent="0.25">
      <c r="B50" s="260"/>
      <c r="C50" s="261"/>
      <c r="D50" s="259"/>
      <c r="E50" s="263"/>
      <c r="F50" s="261"/>
      <c r="G50" s="259"/>
      <c r="H50" s="261"/>
      <c r="I50" s="262"/>
      <c r="J50" s="262"/>
      <c r="K50" s="262"/>
      <c r="L50" s="262"/>
      <c r="M50" s="262"/>
      <c r="N50" s="123" t="s">
        <v>469</v>
      </c>
      <c r="O50" s="38">
        <v>1</v>
      </c>
      <c r="P50" s="259"/>
      <c r="Q50" s="259"/>
    </row>
    <row r="51" spans="2:17" ht="22.5" x14ac:dyDescent="0.25">
      <c r="B51" s="260" t="s">
        <v>473</v>
      </c>
      <c r="C51" s="261"/>
      <c r="D51" s="259" t="s">
        <v>23</v>
      </c>
      <c r="E51" s="259" t="s">
        <v>18</v>
      </c>
      <c r="F51" s="261"/>
      <c r="G51" s="259" t="s">
        <v>147</v>
      </c>
      <c r="H51" s="261"/>
      <c r="I51" s="262">
        <f>SUM(J51:M52)</f>
        <v>4235295</v>
      </c>
      <c r="J51" s="262">
        <v>0</v>
      </c>
      <c r="K51" s="262">
        <v>0</v>
      </c>
      <c r="L51" s="262">
        <v>3600000.75</v>
      </c>
      <c r="M51" s="262">
        <v>635294.25</v>
      </c>
      <c r="N51" s="123" t="s">
        <v>467</v>
      </c>
      <c r="O51" s="124">
        <v>36.4</v>
      </c>
      <c r="P51" s="259" t="s">
        <v>315</v>
      </c>
      <c r="Q51" s="259" t="s">
        <v>382</v>
      </c>
    </row>
    <row r="52" spans="2:17" ht="54" customHeight="1" x14ac:dyDescent="0.25">
      <c r="B52" s="260"/>
      <c r="C52" s="261"/>
      <c r="D52" s="259"/>
      <c r="E52" s="259"/>
      <c r="F52" s="261"/>
      <c r="G52" s="259"/>
      <c r="H52" s="261"/>
      <c r="I52" s="262"/>
      <c r="J52" s="262"/>
      <c r="K52" s="262"/>
      <c r="L52" s="262"/>
      <c r="M52" s="262"/>
      <c r="N52" s="123" t="s">
        <v>469</v>
      </c>
      <c r="O52" s="38">
        <v>1</v>
      </c>
      <c r="P52" s="259"/>
      <c r="Q52" s="259"/>
    </row>
    <row r="53" spans="2:17" ht="21" x14ac:dyDescent="0.25">
      <c r="B53" s="266" t="s">
        <v>474</v>
      </c>
      <c r="C53" s="267" t="s">
        <v>13</v>
      </c>
      <c r="D53" s="267" t="s">
        <v>176</v>
      </c>
      <c r="E53" s="267" t="s">
        <v>475</v>
      </c>
      <c r="F53" s="267" t="s">
        <v>14</v>
      </c>
      <c r="G53" s="267" t="s">
        <v>147</v>
      </c>
      <c r="H53" s="267" t="s">
        <v>15</v>
      </c>
      <c r="I53" s="268">
        <f>SUM(J53:M57)</f>
        <v>26164027.870000001</v>
      </c>
      <c r="J53" s="268">
        <f t="shared" ref="J53:K53" si="0">SUM(J59:J118)</f>
        <v>0</v>
      </c>
      <c r="K53" s="268">
        <f t="shared" si="0"/>
        <v>0</v>
      </c>
      <c r="L53" s="268">
        <f>SUM(L59:L118)</f>
        <v>22239423.66</v>
      </c>
      <c r="M53" s="268">
        <f>SUM(M59:M118)</f>
        <v>3924604.21</v>
      </c>
      <c r="N53" s="125" t="s">
        <v>467</v>
      </c>
      <c r="O53" s="126">
        <f>O59+O62+O65+O70+O75+O78+O81+O84+O87+O90+O93+O98+O103+O106+O111+O116</f>
        <v>155.63679999999999</v>
      </c>
      <c r="P53" s="267" t="s">
        <v>307</v>
      </c>
      <c r="Q53" s="267" t="s">
        <v>468</v>
      </c>
    </row>
    <row r="54" spans="2:17" ht="21" x14ac:dyDescent="0.25">
      <c r="B54" s="266"/>
      <c r="C54" s="267"/>
      <c r="D54" s="267"/>
      <c r="E54" s="267"/>
      <c r="F54" s="267"/>
      <c r="G54" s="267"/>
      <c r="H54" s="267"/>
      <c r="I54" s="268"/>
      <c r="J54" s="268"/>
      <c r="K54" s="268"/>
      <c r="L54" s="268"/>
      <c r="M54" s="268"/>
      <c r="N54" s="125" t="s">
        <v>476</v>
      </c>
      <c r="O54" s="41">
        <f>O71+O94+O99+O107+O112+O66</f>
        <v>9040</v>
      </c>
      <c r="P54" s="267"/>
      <c r="Q54" s="267"/>
    </row>
    <row r="55" spans="2:17" ht="21" x14ac:dyDescent="0.25">
      <c r="B55" s="266"/>
      <c r="C55" s="267"/>
      <c r="D55" s="267"/>
      <c r="E55" s="267"/>
      <c r="F55" s="267"/>
      <c r="G55" s="267"/>
      <c r="H55" s="267"/>
      <c r="I55" s="268"/>
      <c r="J55" s="268"/>
      <c r="K55" s="268"/>
      <c r="L55" s="268"/>
      <c r="M55" s="268"/>
      <c r="N55" s="125" t="s">
        <v>469</v>
      </c>
      <c r="O55" s="41">
        <f>O60+O63+O67+O72+O76+O79+O82+O85+O88+O91+O95+O100+O104+O108+O113+O117</f>
        <v>16</v>
      </c>
      <c r="P55" s="267"/>
      <c r="Q55" s="267"/>
    </row>
    <row r="56" spans="2:17" ht="21" x14ac:dyDescent="0.25">
      <c r="B56" s="266"/>
      <c r="C56" s="267"/>
      <c r="D56" s="267"/>
      <c r="E56" s="267"/>
      <c r="F56" s="267"/>
      <c r="G56" s="267"/>
      <c r="H56" s="267"/>
      <c r="I56" s="268"/>
      <c r="J56" s="268"/>
      <c r="K56" s="268"/>
      <c r="L56" s="268"/>
      <c r="M56" s="268"/>
      <c r="N56" s="125" t="s">
        <v>470</v>
      </c>
      <c r="O56" s="41">
        <f>O61+O64+O68+O73+O77+O80+O83+O86+O89+O92+O96+O101+O105+O109+O114+O118</f>
        <v>1036697.63</v>
      </c>
      <c r="P56" s="267"/>
      <c r="Q56" s="267"/>
    </row>
    <row r="57" spans="2:17" ht="21" x14ac:dyDescent="0.25">
      <c r="B57" s="266"/>
      <c r="C57" s="267"/>
      <c r="D57" s="267"/>
      <c r="E57" s="267"/>
      <c r="F57" s="267"/>
      <c r="G57" s="267"/>
      <c r="H57" s="267"/>
      <c r="I57" s="268"/>
      <c r="J57" s="268"/>
      <c r="K57" s="268"/>
      <c r="L57" s="268"/>
      <c r="M57" s="268"/>
      <c r="N57" s="125" t="s">
        <v>362</v>
      </c>
      <c r="O57" s="90">
        <f>O74+O97+O102+O110+O115+O69</f>
        <v>35.379999999999995</v>
      </c>
      <c r="P57" s="267"/>
      <c r="Q57" s="267"/>
    </row>
    <row r="58" spans="2:17" ht="22.5" x14ac:dyDescent="0.25">
      <c r="B58" s="42" t="s">
        <v>311</v>
      </c>
      <c r="C58" s="43"/>
      <c r="D58" s="43"/>
      <c r="E58" s="43"/>
      <c r="F58" s="43"/>
      <c r="G58" s="43"/>
      <c r="H58" s="43"/>
      <c r="I58" s="58"/>
      <c r="J58" s="58"/>
      <c r="K58" s="60"/>
      <c r="L58" s="60"/>
      <c r="M58" s="58"/>
      <c r="N58" s="43"/>
      <c r="O58" s="72"/>
      <c r="P58" s="73"/>
      <c r="Q58" s="43"/>
    </row>
    <row r="59" spans="2:17" ht="22.5" customHeight="1" x14ac:dyDescent="0.25">
      <c r="B59" s="260" t="s">
        <v>670</v>
      </c>
      <c r="C59" s="261"/>
      <c r="D59" s="259" t="s">
        <v>306</v>
      </c>
      <c r="E59" s="259" t="s">
        <v>18</v>
      </c>
      <c r="F59" s="261"/>
      <c r="G59" s="259" t="s">
        <v>147</v>
      </c>
      <c r="H59" s="261"/>
      <c r="I59" s="262">
        <f>SUM(J59:M61)</f>
        <v>1710000</v>
      </c>
      <c r="J59" s="262">
        <v>0</v>
      </c>
      <c r="K59" s="262">
        <v>0</v>
      </c>
      <c r="L59" s="262">
        <v>1453500</v>
      </c>
      <c r="M59" s="262">
        <v>256500</v>
      </c>
      <c r="N59" s="127" t="s">
        <v>467</v>
      </c>
      <c r="O59" s="128">
        <v>3.15</v>
      </c>
      <c r="P59" s="259" t="s">
        <v>314</v>
      </c>
      <c r="Q59" s="259" t="s">
        <v>310</v>
      </c>
    </row>
    <row r="60" spans="2:17" x14ac:dyDescent="0.25">
      <c r="B60" s="260"/>
      <c r="C60" s="261"/>
      <c r="D60" s="259"/>
      <c r="E60" s="259"/>
      <c r="F60" s="261"/>
      <c r="G60" s="259"/>
      <c r="H60" s="261"/>
      <c r="I60" s="262"/>
      <c r="J60" s="262"/>
      <c r="K60" s="262"/>
      <c r="L60" s="262"/>
      <c r="M60" s="262"/>
      <c r="N60" s="127" t="s">
        <v>469</v>
      </c>
      <c r="O60" s="87">
        <v>1</v>
      </c>
      <c r="P60" s="259"/>
      <c r="Q60" s="259"/>
    </row>
    <row r="61" spans="2:17" ht="22.5" x14ac:dyDescent="0.25">
      <c r="B61" s="260"/>
      <c r="C61" s="261"/>
      <c r="D61" s="259"/>
      <c r="E61" s="259"/>
      <c r="F61" s="261"/>
      <c r="G61" s="259"/>
      <c r="H61" s="261"/>
      <c r="I61" s="262"/>
      <c r="J61" s="262"/>
      <c r="K61" s="262"/>
      <c r="L61" s="262"/>
      <c r="M61" s="262"/>
      <c r="N61" s="127" t="s">
        <v>470</v>
      </c>
      <c r="O61" s="87">
        <v>31500</v>
      </c>
      <c r="P61" s="259"/>
      <c r="Q61" s="259"/>
    </row>
    <row r="62" spans="2:17" ht="22.5" customHeight="1" x14ac:dyDescent="0.25">
      <c r="B62" s="260" t="s">
        <v>478</v>
      </c>
      <c r="C62" s="261"/>
      <c r="D62" s="259" t="s">
        <v>306</v>
      </c>
      <c r="E62" s="259" t="s">
        <v>479</v>
      </c>
      <c r="F62" s="261"/>
      <c r="G62" s="259" t="s">
        <v>147</v>
      </c>
      <c r="H62" s="261"/>
      <c r="I62" s="262">
        <f>SUM(J62:M64)</f>
        <v>1267244</v>
      </c>
      <c r="J62" s="262">
        <v>0</v>
      </c>
      <c r="K62" s="262">
        <v>0</v>
      </c>
      <c r="L62" s="262">
        <v>1077157.3999999999</v>
      </c>
      <c r="M62" s="262">
        <v>190086.6</v>
      </c>
      <c r="N62" s="127" t="s">
        <v>467</v>
      </c>
      <c r="O62" s="128">
        <v>2</v>
      </c>
      <c r="P62" s="259" t="s">
        <v>314</v>
      </c>
      <c r="Q62" s="259" t="s">
        <v>310</v>
      </c>
    </row>
    <row r="63" spans="2:17" x14ac:dyDescent="0.25">
      <c r="B63" s="260"/>
      <c r="C63" s="261"/>
      <c r="D63" s="259"/>
      <c r="E63" s="259"/>
      <c r="F63" s="261"/>
      <c r="G63" s="259"/>
      <c r="H63" s="261"/>
      <c r="I63" s="262"/>
      <c r="J63" s="262"/>
      <c r="K63" s="262"/>
      <c r="L63" s="262"/>
      <c r="M63" s="262"/>
      <c r="N63" s="127" t="s">
        <v>469</v>
      </c>
      <c r="O63" s="87">
        <v>1</v>
      </c>
      <c r="P63" s="259"/>
      <c r="Q63" s="259"/>
    </row>
    <row r="64" spans="2:17" ht="22.5" x14ac:dyDescent="0.25">
      <c r="B64" s="260"/>
      <c r="C64" s="261"/>
      <c r="D64" s="259"/>
      <c r="E64" s="259"/>
      <c r="F64" s="261"/>
      <c r="G64" s="259"/>
      <c r="H64" s="261"/>
      <c r="I64" s="262"/>
      <c r="J64" s="262"/>
      <c r="K64" s="262"/>
      <c r="L64" s="262"/>
      <c r="M64" s="262"/>
      <c r="N64" s="127" t="s">
        <v>470</v>
      </c>
      <c r="O64" s="87">
        <v>20000</v>
      </c>
      <c r="P64" s="259"/>
      <c r="Q64" s="259"/>
    </row>
    <row r="65" spans="2:23" ht="22.5" customHeight="1" x14ac:dyDescent="0.25">
      <c r="B65" s="269" t="s">
        <v>480</v>
      </c>
      <c r="C65" s="272"/>
      <c r="D65" s="275" t="s">
        <v>20</v>
      </c>
      <c r="E65" s="275" t="s">
        <v>688</v>
      </c>
      <c r="F65" s="272"/>
      <c r="G65" s="275" t="s">
        <v>147</v>
      </c>
      <c r="H65" s="272"/>
      <c r="I65" s="387">
        <f>SUM(J65:M68)</f>
        <v>958823.5</v>
      </c>
      <c r="J65" s="387">
        <v>0</v>
      </c>
      <c r="K65" s="387">
        <v>0</v>
      </c>
      <c r="L65" s="387">
        <v>814999.97</v>
      </c>
      <c r="M65" s="387">
        <v>143823.53</v>
      </c>
      <c r="N65" s="197" t="s">
        <v>467</v>
      </c>
      <c r="O65" s="201">
        <v>5.3947000000000003</v>
      </c>
      <c r="P65" s="259" t="s">
        <v>314</v>
      </c>
      <c r="Q65" s="259" t="s">
        <v>19</v>
      </c>
    </row>
    <row r="66" spans="2:23" ht="22.5" x14ac:dyDescent="0.25">
      <c r="B66" s="270"/>
      <c r="C66" s="273"/>
      <c r="D66" s="276"/>
      <c r="E66" s="276"/>
      <c r="F66" s="273"/>
      <c r="G66" s="276"/>
      <c r="H66" s="273"/>
      <c r="I66" s="412"/>
      <c r="J66" s="412"/>
      <c r="K66" s="412"/>
      <c r="L66" s="412"/>
      <c r="M66" s="412"/>
      <c r="N66" s="197" t="s">
        <v>476</v>
      </c>
      <c r="O66" s="87">
        <v>240</v>
      </c>
      <c r="P66" s="259"/>
      <c r="Q66" s="259"/>
    </row>
    <row r="67" spans="2:23" x14ac:dyDescent="0.25">
      <c r="B67" s="270"/>
      <c r="C67" s="273"/>
      <c r="D67" s="276"/>
      <c r="E67" s="276"/>
      <c r="F67" s="273"/>
      <c r="G67" s="276"/>
      <c r="H67" s="273"/>
      <c r="I67" s="412"/>
      <c r="J67" s="412"/>
      <c r="K67" s="412"/>
      <c r="L67" s="412"/>
      <c r="M67" s="412"/>
      <c r="N67" s="197" t="s">
        <v>469</v>
      </c>
      <c r="O67" s="87">
        <v>1</v>
      </c>
      <c r="P67" s="259"/>
      <c r="Q67" s="259"/>
      <c r="U67" s="25"/>
    </row>
    <row r="68" spans="2:23" ht="22.5" x14ac:dyDescent="0.25">
      <c r="B68" s="270"/>
      <c r="C68" s="273"/>
      <c r="D68" s="276"/>
      <c r="E68" s="276"/>
      <c r="F68" s="273"/>
      <c r="G68" s="276"/>
      <c r="H68" s="273"/>
      <c r="I68" s="412"/>
      <c r="J68" s="412"/>
      <c r="K68" s="412"/>
      <c r="L68" s="412"/>
      <c r="M68" s="412"/>
      <c r="N68" s="197" t="s">
        <v>470</v>
      </c>
      <c r="O68" s="87">
        <v>49117</v>
      </c>
      <c r="P68" s="259"/>
      <c r="Q68" s="259"/>
    </row>
    <row r="69" spans="2:23" ht="22.5" x14ac:dyDescent="0.25">
      <c r="B69" s="271"/>
      <c r="C69" s="274"/>
      <c r="D69" s="277"/>
      <c r="E69" s="277"/>
      <c r="F69" s="274"/>
      <c r="G69" s="277"/>
      <c r="H69" s="274"/>
      <c r="I69" s="388"/>
      <c r="J69" s="388"/>
      <c r="K69" s="388"/>
      <c r="L69" s="388"/>
      <c r="M69" s="388"/>
      <c r="N69" s="197" t="s">
        <v>362</v>
      </c>
      <c r="O69" s="97">
        <v>0.48</v>
      </c>
      <c r="P69" s="259"/>
      <c r="Q69" s="259"/>
    </row>
    <row r="70" spans="2:23" ht="22.5" x14ac:dyDescent="0.25">
      <c r="B70" s="260" t="s">
        <v>481</v>
      </c>
      <c r="C70" s="261"/>
      <c r="D70" s="259" t="s">
        <v>20</v>
      </c>
      <c r="E70" s="263" t="s">
        <v>687</v>
      </c>
      <c r="F70" s="261"/>
      <c r="G70" s="259" t="s">
        <v>147</v>
      </c>
      <c r="H70" s="261"/>
      <c r="I70" s="386">
        <f>SUM(J70:M72)</f>
        <v>556564.71</v>
      </c>
      <c r="J70" s="386">
        <v>0</v>
      </c>
      <c r="K70" s="386">
        <v>0</v>
      </c>
      <c r="L70" s="386">
        <v>473080</v>
      </c>
      <c r="M70" s="386">
        <v>83484.710000000006</v>
      </c>
      <c r="N70" s="127" t="s">
        <v>467</v>
      </c>
      <c r="O70" s="201">
        <v>0.55510000000000004</v>
      </c>
      <c r="P70" s="259" t="s">
        <v>314</v>
      </c>
      <c r="Q70" s="259" t="s">
        <v>19</v>
      </c>
    </row>
    <row r="71" spans="2:23" ht="22.5" x14ac:dyDescent="0.25">
      <c r="B71" s="260"/>
      <c r="C71" s="261"/>
      <c r="D71" s="259"/>
      <c r="E71" s="263"/>
      <c r="F71" s="261"/>
      <c r="G71" s="259"/>
      <c r="H71" s="261"/>
      <c r="I71" s="386"/>
      <c r="J71" s="386"/>
      <c r="K71" s="386"/>
      <c r="L71" s="386"/>
      <c r="M71" s="386"/>
      <c r="N71" s="127" t="s">
        <v>476</v>
      </c>
      <c r="O71" s="38">
        <v>400</v>
      </c>
      <c r="P71" s="259"/>
      <c r="Q71" s="259"/>
      <c r="U71" s="25"/>
    </row>
    <row r="72" spans="2:23" x14ac:dyDescent="0.25">
      <c r="B72" s="260"/>
      <c r="C72" s="261"/>
      <c r="D72" s="259"/>
      <c r="E72" s="263"/>
      <c r="F72" s="261"/>
      <c r="G72" s="259"/>
      <c r="H72" s="261"/>
      <c r="I72" s="386"/>
      <c r="J72" s="386"/>
      <c r="K72" s="386"/>
      <c r="L72" s="386"/>
      <c r="M72" s="386"/>
      <c r="N72" s="127" t="s">
        <v>469</v>
      </c>
      <c r="O72" s="38">
        <v>1</v>
      </c>
      <c r="P72" s="259"/>
      <c r="Q72" s="259"/>
    </row>
    <row r="73" spans="2:23" ht="22.5" x14ac:dyDescent="0.25">
      <c r="B73" s="260"/>
      <c r="C73" s="261"/>
      <c r="D73" s="259"/>
      <c r="E73" s="263"/>
      <c r="F73" s="261"/>
      <c r="G73" s="259"/>
      <c r="H73" s="261"/>
      <c r="I73" s="386"/>
      <c r="J73" s="386"/>
      <c r="K73" s="386"/>
      <c r="L73" s="386"/>
      <c r="M73" s="386"/>
      <c r="N73" s="127" t="s">
        <v>470</v>
      </c>
      <c r="O73" s="38">
        <v>5551</v>
      </c>
      <c r="P73" s="259"/>
      <c r="Q73" s="259"/>
    </row>
    <row r="74" spans="2:23" ht="22.5" x14ac:dyDescent="0.25">
      <c r="B74" s="260"/>
      <c r="C74" s="261"/>
      <c r="D74" s="259"/>
      <c r="E74" s="263"/>
      <c r="F74" s="261"/>
      <c r="G74" s="259"/>
      <c r="H74" s="261"/>
      <c r="I74" s="386"/>
      <c r="J74" s="386"/>
      <c r="K74" s="386"/>
      <c r="L74" s="386"/>
      <c r="M74" s="386"/>
      <c r="N74" s="127" t="s">
        <v>362</v>
      </c>
      <c r="O74" s="38">
        <v>0.7</v>
      </c>
      <c r="P74" s="259"/>
      <c r="Q74" s="259"/>
    </row>
    <row r="75" spans="2:23" ht="22.5" x14ac:dyDescent="0.25">
      <c r="B75" s="260" t="s">
        <v>482</v>
      </c>
      <c r="C75" s="261"/>
      <c r="D75" s="259" t="s">
        <v>22</v>
      </c>
      <c r="E75" s="267" t="s">
        <v>18</v>
      </c>
      <c r="F75" s="261"/>
      <c r="G75" s="259" t="s">
        <v>147</v>
      </c>
      <c r="H75" s="261"/>
      <c r="I75" s="262">
        <f>SUM(J75:M77)</f>
        <v>250000</v>
      </c>
      <c r="J75" s="262">
        <v>0</v>
      </c>
      <c r="K75" s="262">
        <v>0</v>
      </c>
      <c r="L75" s="262">
        <v>212500</v>
      </c>
      <c r="M75" s="262">
        <v>37500</v>
      </c>
      <c r="N75" s="127" t="s">
        <v>467</v>
      </c>
      <c r="O75" s="128">
        <v>2.35</v>
      </c>
      <c r="P75" s="259" t="s">
        <v>315</v>
      </c>
      <c r="Q75" s="259" t="s">
        <v>271</v>
      </c>
      <c r="T75" s="18"/>
      <c r="W75" s="28"/>
    </row>
    <row r="76" spans="2:23" x14ac:dyDescent="0.25">
      <c r="B76" s="260"/>
      <c r="C76" s="261"/>
      <c r="D76" s="259"/>
      <c r="E76" s="267"/>
      <c r="F76" s="261"/>
      <c r="G76" s="259"/>
      <c r="H76" s="261"/>
      <c r="I76" s="262"/>
      <c r="J76" s="262"/>
      <c r="K76" s="262"/>
      <c r="L76" s="262"/>
      <c r="M76" s="262"/>
      <c r="N76" s="127" t="s">
        <v>469</v>
      </c>
      <c r="O76" s="87">
        <v>1</v>
      </c>
      <c r="P76" s="259"/>
      <c r="Q76" s="259"/>
      <c r="U76" s="29"/>
      <c r="V76" s="29"/>
      <c r="W76" s="30"/>
    </row>
    <row r="77" spans="2:23" ht="22.5" x14ac:dyDescent="0.25">
      <c r="B77" s="260"/>
      <c r="C77" s="261"/>
      <c r="D77" s="259"/>
      <c r="E77" s="267"/>
      <c r="F77" s="261"/>
      <c r="G77" s="259"/>
      <c r="H77" s="261"/>
      <c r="I77" s="262"/>
      <c r="J77" s="262"/>
      <c r="K77" s="262"/>
      <c r="L77" s="262"/>
      <c r="M77" s="262"/>
      <c r="N77" s="127" t="s">
        <v>470</v>
      </c>
      <c r="O77" s="87">
        <v>23500</v>
      </c>
      <c r="P77" s="259"/>
      <c r="Q77" s="259"/>
    </row>
    <row r="78" spans="2:23" ht="22.5" customHeight="1" x14ac:dyDescent="0.25">
      <c r="B78" s="260" t="s">
        <v>483</v>
      </c>
      <c r="C78" s="261"/>
      <c r="D78" s="259" t="s">
        <v>22</v>
      </c>
      <c r="E78" s="267" t="s">
        <v>18</v>
      </c>
      <c r="F78" s="261"/>
      <c r="G78" s="259" t="s">
        <v>147</v>
      </c>
      <c r="H78" s="261"/>
      <c r="I78" s="262">
        <f>SUM(J78:M80)</f>
        <v>200000</v>
      </c>
      <c r="J78" s="262">
        <v>0</v>
      </c>
      <c r="K78" s="262">
        <v>0</v>
      </c>
      <c r="L78" s="262">
        <v>170000</v>
      </c>
      <c r="M78" s="262">
        <v>30000</v>
      </c>
      <c r="N78" s="127" t="s">
        <v>467</v>
      </c>
      <c r="O78" s="128">
        <v>3.79</v>
      </c>
      <c r="P78" s="259" t="s">
        <v>24</v>
      </c>
      <c r="Q78" s="259" t="s">
        <v>365</v>
      </c>
      <c r="R78" s="121"/>
    </row>
    <row r="79" spans="2:23" x14ac:dyDescent="0.25">
      <c r="B79" s="260"/>
      <c r="C79" s="261"/>
      <c r="D79" s="259"/>
      <c r="E79" s="267"/>
      <c r="F79" s="261"/>
      <c r="G79" s="259"/>
      <c r="H79" s="261"/>
      <c r="I79" s="262"/>
      <c r="J79" s="262"/>
      <c r="K79" s="262"/>
      <c r="L79" s="262"/>
      <c r="M79" s="262"/>
      <c r="N79" s="127" t="s">
        <v>469</v>
      </c>
      <c r="O79" s="87">
        <v>1</v>
      </c>
      <c r="P79" s="259"/>
      <c r="Q79" s="259"/>
    </row>
    <row r="80" spans="2:23" ht="22.5" x14ac:dyDescent="0.25">
      <c r="B80" s="260"/>
      <c r="C80" s="261"/>
      <c r="D80" s="259"/>
      <c r="E80" s="267"/>
      <c r="F80" s="261"/>
      <c r="G80" s="259"/>
      <c r="H80" s="261"/>
      <c r="I80" s="262"/>
      <c r="J80" s="262"/>
      <c r="K80" s="262"/>
      <c r="L80" s="262"/>
      <c r="M80" s="262"/>
      <c r="N80" s="127" t="s">
        <v>470</v>
      </c>
      <c r="O80" s="87">
        <v>3500</v>
      </c>
      <c r="P80" s="259"/>
      <c r="Q80" s="259"/>
    </row>
    <row r="81" spans="2:20" ht="22.5" x14ac:dyDescent="0.25">
      <c r="B81" s="260" t="s">
        <v>484</v>
      </c>
      <c r="C81" s="261"/>
      <c r="D81" s="259" t="s">
        <v>22</v>
      </c>
      <c r="E81" s="267" t="s">
        <v>18</v>
      </c>
      <c r="F81" s="261"/>
      <c r="G81" s="259" t="s">
        <v>147</v>
      </c>
      <c r="H81" s="261"/>
      <c r="I81" s="262">
        <f>SUM(J81:M83)</f>
        <v>405100</v>
      </c>
      <c r="J81" s="262">
        <v>0</v>
      </c>
      <c r="K81" s="262">
        <v>0</v>
      </c>
      <c r="L81" s="262">
        <v>344335</v>
      </c>
      <c r="M81" s="262">
        <v>60765</v>
      </c>
      <c r="N81" s="127" t="s">
        <v>467</v>
      </c>
      <c r="O81" s="128">
        <v>4.1399999999999997</v>
      </c>
      <c r="P81" s="259" t="s">
        <v>315</v>
      </c>
      <c r="Q81" s="259" t="s">
        <v>271</v>
      </c>
    </row>
    <row r="82" spans="2:20" s="47" customFormat="1" ht="12" x14ac:dyDescent="0.2">
      <c r="B82" s="260"/>
      <c r="C82" s="261"/>
      <c r="D82" s="259"/>
      <c r="E82" s="267"/>
      <c r="F82" s="261"/>
      <c r="G82" s="259"/>
      <c r="H82" s="261"/>
      <c r="I82" s="262"/>
      <c r="J82" s="262"/>
      <c r="K82" s="262"/>
      <c r="L82" s="262"/>
      <c r="M82" s="262"/>
      <c r="N82" s="127" t="s">
        <v>469</v>
      </c>
      <c r="O82" s="87">
        <v>1</v>
      </c>
      <c r="P82" s="259"/>
      <c r="Q82" s="259"/>
      <c r="S82" s="48"/>
    </row>
    <row r="83" spans="2:20" ht="22.5" x14ac:dyDescent="0.25">
      <c r="B83" s="260"/>
      <c r="C83" s="261"/>
      <c r="D83" s="259"/>
      <c r="E83" s="267"/>
      <c r="F83" s="261"/>
      <c r="G83" s="259"/>
      <c r="H83" s="261"/>
      <c r="I83" s="262"/>
      <c r="J83" s="262"/>
      <c r="K83" s="262"/>
      <c r="L83" s="262"/>
      <c r="M83" s="262"/>
      <c r="N83" s="127" t="s">
        <v>470</v>
      </c>
      <c r="O83" s="87">
        <v>1455</v>
      </c>
      <c r="P83" s="259"/>
      <c r="Q83" s="259"/>
    </row>
    <row r="84" spans="2:20" s="47" customFormat="1" ht="22.5" x14ac:dyDescent="0.2">
      <c r="B84" s="260" t="s">
        <v>485</v>
      </c>
      <c r="C84" s="261"/>
      <c r="D84" s="259" t="s">
        <v>22</v>
      </c>
      <c r="E84" s="267" t="s">
        <v>18</v>
      </c>
      <c r="F84" s="261"/>
      <c r="G84" s="259" t="s">
        <v>147</v>
      </c>
      <c r="H84" s="261"/>
      <c r="I84" s="262">
        <f>SUM(J84:M86)</f>
        <v>250000</v>
      </c>
      <c r="J84" s="262">
        <v>0</v>
      </c>
      <c r="K84" s="262">
        <v>0</v>
      </c>
      <c r="L84" s="262">
        <v>212500</v>
      </c>
      <c r="M84" s="262">
        <v>37500</v>
      </c>
      <c r="N84" s="127" t="s">
        <v>467</v>
      </c>
      <c r="O84" s="128">
        <v>3.4220000000000002</v>
      </c>
      <c r="P84" s="259" t="s">
        <v>315</v>
      </c>
      <c r="Q84" s="259" t="s">
        <v>271</v>
      </c>
      <c r="S84" s="48"/>
    </row>
    <row r="85" spans="2:20" s="18" customFormat="1" ht="25.5" customHeight="1" x14ac:dyDescent="0.25">
      <c r="B85" s="260"/>
      <c r="C85" s="261"/>
      <c r="D85" s="259"/>
      <c r="E85" s="267"/>
      <c r="F85" s="261"/>
      <c r="G85" s="259"/>
      <c r="H85" s="261"/>
      <c r="I85" s="262"/>
      <c r="J85" s="262"/>
      <c r="K85" s="262"/>
      <c r="L85" s="262"/>
      <c r="M85" s="262"/>
      <c r="N85" s="127" t="s">
        <v>469</v>
      </c>
      <c r="O85" s="87">
        <v>1</v>
      </c>
      <c r="P85" s="259"/>
      <c r="Q85" s="259"/>
      <c r="S85" s="26"/>
    </row>
    <row r="86" spans="2:20" ht="22.5" x14ac:dyDescent="0.25">
      <c r="B86" s="260"/>
      <c r="C86" s="261"/>
      <c r="D86" s="259"/>
      <c r="E86" s="267"/>
      <c r="F86" s="261"/>
      <c r="G86" s="259"/>
      <c r="H86" s="261"/>
      <c r="I86" s="262"/>
      <c r="J86" s="262"/>
      <c r="K86" s="262"/>
      <c r="L86" s="262"/>
      <c r="M86" s="262"/>
      <c r="N86" s="127" t="s">
        <v>470</v>
      </c>
      <c r="O86" s="87">
        <v>780</v>
      </c>
      <c r="P86" s="259"/>
      <c r="Q86" s="259"/>
    </row>
    <row r="87" spans="2:20" ht="22.5" x14ac:dyDescent="0.25">
      <c r="B87" s="260" t="s">
        <v>486</v>
      </c>
      <c r="C87" s="261"/>
      <c r="D87" s="259" t="s">
        <v>22</v>
      </c>
      <c r="E87" s="267" t="s">
        <v>18</v>
      </c>
      <c r="F87" s="261"/>
      <c r="G87" s="259" t="s">
        <v>147</v>
      </c>
      <c r="H87" s="261"/>
      <c r="I87" s="262">
        <f>SUM(J87:M89)</f>
        <v>260000</v>
      </c>
      <c r="J87" s="262">
        <v>0</v>
      </c>
      <c r="K87" s="262">
        <v>0</v>
      </c>
      <c r="L87" s="262">
        <v>221000</v>
      </c>
      <c r="M87" s="262">
        <v>39000</v>
      </c>
      <c r="N87" s="127" t="s">
        <v>467</v>
      </c>
      <c r="O87" s="128">
        <v>0.56000000000000005</v>
      </c>
      <c r="P87" s="259" t="s">
        <v>315</v>
      </c>
      <c r="Q87" s="259" t="s">
        <v>271</v>
      </c>
    </row>
    <row r="88" spans="2:20" x14ac:dyDescent="0.25">
      <c r="B88" s="260"/>
      <c r="C88" s="261"/>
      <c r="D88" s="259"/>
      <c r="E88" s="267"/>
      <c r="F88" s="261"/>
      <c r="G88" s="259"/>
      <c r="H88" s="261"/>
      <c r="I88" s="262"/>
      <c r="J88" s="262"/>
      <c r="K88" s="262"/>
      <c r="L88" s="262"/>
      <c r="M88" s="262"/>
      <c r="N88" s="127" t="s">
        <v>469</v>
      </c>
      <c r="O88" s="87">
        <v>1</v>
      </c>
      <c r="P88" s="259"/>
      <c r="Q88" s="259"/>
    </row>
    <row r="89" spans="2:20" ht="22.5" x14ac:dyDescent="0.25">
      <c r="B89" s="260"/>
      <c r="C89" s="261"/>
      <c r="D89" s="259"/>
      <c r="E89" s="267"/>
      <c r="F89" s="261"/>
      <c r="G89" s="259"/>
      <c r="H89" s="261"/>
      <c r="I89" s="262"/>
      <c r="J89" s="262"/>
      <c r="K89" s="262"/>
      <c r="L89" s="262"/>
      <c r="M89" s="262"/>
      <c r="N89" s="127" t="s">
        <v>470</v>
      </c>
      <c r="O89" s="87">
        <v>2280</v>
      </c>
      <c r="P89" s="259"/>
      <c r="Q89" s="259"/>
    </row>
    <row r="90" spans="2:20" s="47" customFormat="1" ht="22.5" x14ac:dyDescent="0.2">
      <c r="B90" s="260" t="s">
        <v>487</v>
      </c>
      <c r="C90" s="261"/>
      <c r="D90" s="259" t="s">
        <v>26</v>
      </c>
      <c r="E90" s="267" t="s">
        <v>18</v>
      </c>
      <c r="F90" s="261"/>
      <c r="G90" s="259" t="s">
        <v>147</v>
      </c>
      <c r="H90" s="261"/>
      <c r="I90" s="262">
        <f>SUM(J90:M92)</f>
        <v>536879.47</v>
      </c>
      <c r="J90" s="262">
        <v>0</v>
      </c>
      <c r="K90" s="262">
        <v>0</v>
      </c>
      <c r="L90" s="262">
        <v>456347.54</v>
      </c>
      <c r="M90" s="262">
        <v>80531.929999999993</v>
      </c>
      <c r="N90" s="127" t="s">
        <v>467</v>
      </c>
      <c r="O90" s="128">
        <v>16.126000000000001</v>
      </c>
      <c r="P90" s="259" t="s">
        <v>315</v>
      </c>
      <c r="Q90" s="259" t="s">
        <v>304</v>
      </c>
      <c r="R90" s="181"/>
      <c r="S90" s="181"/>
      <c r="T90" s="181"/>
    </row>
    <row r="91" spans="2:20" s="18" customFormat="1" x14ac:dyDescent="0.25">
      <c r="B91" s="260"/>
      <c r="C91" s="261"/>
      <c r="D91" s="259"/>
      <c r="E91" s="267"/>
      <c r="F91" s="261"/>
      <c r="G91" s="259"/>
      <c r="H91" s="261"/>
      <c r="I91" s="262"/>
      <c r="J91" s="262"/>
      <c r="K91" s="262"/>
      <c r="L91" s="262"/>
      <c r="M91" s="262"/>
      <c r="N91" s="127" t="s">
        <v>469</v>
      </c>
      <c r="O91" s="87">
        <v>1</v>
      </c>
      <c r="P91" s="259"/>
      <c r="Q91" s="259"/>
      <c r="R91" s="110"/>
      <c r="S91" s="110"/>
      <c r="T91" s="110"/>
    </row>
    <row r="92" spans="2:20" ht="54.75" customHeight="1" x14ac:dyDescent="0.25">
      <c r="B92" s="260"/>
      <c r="C92" s="261"/>
      <c r="D92" s="259"/>
      <c r="E92" s="267"/>
      <c r="F92" s="261"/>
      <c r="G92" s="259"/>
      <c r="H92" s="261"/>
      <c r="I92" s="262"/>
      <c r="J92" s="262"/>
      <c r="K92" s="262"/>
      <c r="L92" s="262"/>
      <c r="M92" s="262"/>
      <c r="N92" s="127" t="s">
        <v>470</v>
      </c>
      <c r="O92" s="87">
        <v>161284</v>
      </c>
      <c r="P92" s="259"/>
      <c r="Q92" s="259"/>
      <c r="R92" s="202"/>
    </row>
    <row r="93" spans="2:20" ht="22.5" x14ac:dyDescent="0.25">
      <c r="B93" s="260" t="s">
        <v>488</v>
      </c>
      <c r="C93" s="261"/>
      <c r="D93" s="259" t="s">
        <v>26</v>
      </c>
      <c r="E93" s="259" t="s">
        <v>18</v>
      </c>
      <c r="F93" s="261"/>
      <c r="G93" s="259" t="s">
        <v>147</v>
      </c>
      <c r="H93" s="261"/>
      <c r="I93" s="262">
        <f>SUM(J93:M95)</f>
        <v>5386274.1200000001</v>
      </c>
      <c r="J93" s="262">
        <v>0</v>
      </c>
      <c r="K93" s="262">
        <v>0</v>
      </c>
      <c r="L93" s="262">
        <v>4578333</v>
      </c>
      <c r="M93" s="262">
        <v>807941.12</v>
      </c>
      <c r="N93" s="127" t="s">
        <v>467</v>
      </c>
      <c r="O93" s="128">
        <v>47.08</v>
      </c>
      <c r="P93" s="259" t="s">
        <v>24</v>
      </c>
      <c r="Q93" s="259" t="s">
        <v>468</v>
      </c>
      <c r="R93" s="202"/>
    </row>
    <row r="94" spans="2:20" ht="22.5" x14ac:dyDescent="0.25">
      <c r="B94" s="260"/>
      <c r="C94" s="261"/>
      <c r="D94" s="259"/>
      <c r="E94" s="259"/>
      <c r="F94" s="261"/>
      <c r="G94" s="259"/>
      <c r="H94" s="261"/>
      <c r="I94" s="262"/>
      <c r="J94" s="262"/>
      <c r="K94" s="262"/>
      <c r="L94" s="262"/>
      <c r="M94" s="262"/>
      <c r="N94" s="127" t="s">
        <v>476</v>
      </c>
      <c r="O94" s="87">
        <v>500</v>
      </c>
      <c r="P94" s="259"/>
      <c r="Q94" s="259"/>
      <c r="R94" s="202"/>
    </row>
    <row r="95" spans="2:20" x14ac:dyDescent="0.25">
      <c r="B95" s="260"/>
      <c r="C95" s="261"/>
      <c r="D95" s="259"/>
      <c r="E95" s="259"/>
      <c r="F95" s="261"/>
      <c r="G95" s="259"/>
      <c r="H95" s="261"/>
      <c r="I95" s="262"/>
      <c r="J95" s="262"/>
      <c r="K95" s="262"/>
      <c r="L95" s="262"/>
      <c r="M95" s="262"/>
      <c r="N95" s="127" t="s">
        <v>469</v>
      </c>
      <c r="O95" s="87">
        <v>1</v>
      </c>
      <c r="P95" s="259"/>
      <c r="Q95" s="259"/>
      <c r="R95" s="202"/>
    </row>
    <row r="96" spans="2:20" ht="22.5" x14ac:dyDescent="0.25">
      <c r="B96" s="260"/>
      <c r="C96" s="261"/>
      <c r="D96" s="259"/>
      <c r="E96" s="259"/>
      <c r="F96" s="261"/>
      <c r="G96" s="259"/>
      <c r="H96" s="261"/>
      <c r="I96" s="262"/>
      <c r="J96" s="262"/>
      <c r="K96" s="262"/>
      <c r="L96" s="262"/>
      <c r="M96" s="262"/>
      <c r="N96" s="127" t="s">
        <v>470</v>
      </c>
      <c r="O96" s="97">
        <v>470790.63</v>
      </c>
      <c r="P96" s="259"/>
      <c r="Q96" s="259"/>
      <c r="R96" s="202"/>
    </row>
    <row r="97" spans="2:18" ht="22.5" x14ac:dyDescent="0.25">
      <c r="B97" s="260"/>
      <c r="C97" s="261"/>
      <c r="D97" s="259"/>
      <c r="E97" s="259"/>
      <c r="F97" s="261"/>
      <c r="G97" s="259"/>
      <c r="H97" s="261"/>
      <c r="I97" s="262"/>
      <c r="J97" s="262"/>
      <c r="K97" s="262"/>
      <c r="L97" s="262"/>
      <c r="M97" s="262"/>
      <c r="N97" s="127" t="s">
        <v>362</v>
      </c>
      <c r="O97" s="87">
        <v>15</v>
      </c>
      <c r="P97" s="259"/>
      <c r="Q97" s="259"/>
      <c r="R97" s="202"/>
    </row>
    <row r="98" spans="2:18" ht="22.5" customHeight="1" x14ac:dyDescent="0.25">
      <c r="B98" s="260" t="s">
        <v>489</v>
      </c>
      <c r="C98" s="261"/>
      <c r="D98" s="259" t="s">
        <v>26</v>
      </c>
      <c r="E98" s="259" t="s">
        <v>18</v>
      </c>
      <c r="F98" s="261"/>
      <c r="G98" s="259" t="s">
        <v>147</v>
      </c>
      <c r="H98" s="261"/>
      <c r="I98" s="262">
        <f>SUM(J98:M100)</f>
        <v>3089024.0700000003</v>
      </c>
      <c r="J98" s="262">
        <v>0</v>
      </c>
      <c r="K98" s="262">
        <v>0</v>
      </c>
      <c r="L98" s="262">
        <v>2625670.4500000002</v>
      </c>
      <c r="M98" s="262">
        <v>463353.62</v>
      </c>
      <c r="N98" s="127" t="s">
        <v>467</v>
      </c>
      <c r="O98" s="128">
        <v>2</v>
      </c>
      <c r="P98" s="259" t="s">
        <v>315</v>
      </c>
      <c r="Q98" s="259" t="s">
        <v>468</v>
      </c>
      <c r="R98" s="202"/>
    </row>
    <row r="99" spans="2:18" ht="22.5" x14ac:dyDescent="0.25">
      <c r="B99" s="260"/>
      <c r="C99" s="261"/>
      <c r="D99" s="259"/>
      <c r="E99" s="259"/>
      <c r="F99" s="261"/>
      <c r="G99" s="259"/>
      <c r="H99" s="261"/>
      <c r="I99" s="262"/>
      <c r="J99" s="262"/>
      <c r="K99" s="262"/>
      <c r="L99" s="262"/>
      <c r="M99" s="262"/>
      <c r="N99" s="127" t="s">
        <v>476</v>
      </c>
      <c r="O99" s="87">
        <v>2000</v>
      </c>
      <c r="P99" s="259"/>
      <c r="Q99" s="259"/>
      <c r="R99" s="202"/>
    </row>
    <row r="100" spans="2:18" x14ac:dyDescent="0.25">
      <c r="B100" s="260"/>
      <c r="C100" s="261"/>
      <c r="D100" s="259"/>
      <c r="E100" s="259"/>
      <c r="F100" s="261"/>
      <c r="G100" s="259"/>
      <c r="H100" s="261"/>
      <c r="I100" s="262"/>
      <c r="J100" s="262"/>
      <c r="K100" s="262"/>
      <c r="L100" s="262"/>
      <c r="M100" s="262"/>
      <c r="N100" s="127" t="s">
        <v>469</v>
      </c>
      <c r="O100" s="87">
        <v>1</v>
      </c>
      <c r="P100" s="259"/>
      <c r="Q100" s="259"/>
      <c r="R100" s="202"/>
    </row>
    <row r="101" spans="2:18" ht="22.5" x14ac:dyDescent="0.25">
      <c r="B101" s="260"/>
      <c r="C101" s="261"/>
      <c r="D101" s="259"/>
      <c r="E101" s="259"/>
      <c r="F101" s="261"/>
      <c r="G101" s="259"/>
      <c r="H101" s="261"/>
      <c r="I101" s="262"/>
      <c r="J101" s="262"/>
      <c r="K101" s="262"/>
      <c r="L101" s="262"/>
      <c r="M101" s="262"/>
      <c r="N101" s="127" t="s">
        <v>470</v>
      </c>
      <c r="O101" s="87">
        <v>20000</v>
      </c>
      <c r="P101" s="259"/>
      <c r="Q101" s="259"/>
      <c r="R101" s="202"/>
    </row>
    <row r="102" spans="2:18" ht="22.5" x14ac:dyDescent="0.25">
      <c r="B102" s="260"/>
      <c r="C102" s="261"/>
      <c r="D102" s="259"/>
      <c r="E102" s="259"/>
      <c r="F102" s="261"/>
      <c r="G102" s="259"/>
      <c r="H102" s="261"/>
      <c r="I102" s="262"/>
      <c r="J102" s="262"/>
      <c r="K102" s="262"/>
      <c r="L102" s="262"/>
      <c r="M102" s="262"/>
      <c r="N102" s="127" t="s">
        <v>362</v>
      </c>
      <c r="O102" s="129">
        <v>0.7</v>
      </c>
      <c r="P102" s="259"/>
      <c r="Q102" s="259"/>
      <c r="R102" s="202"/>
    </row>
    <row r="103" spans="2:18" ht="22.5" x14ac:dyDescent="0.25">
      <c r="B103" s="260" t="s">
        <v>490</v>
      </c>
      <c r="C103" s="261"/>
      <c r="D103" s="259" t="s">
        <v>26</v>
      </c>
      <c r="E103" s="267" t="s">
        <v>18</v>
      </c>
      <c r="F103" s="261"/>
      <c r="G103" s="259" t="s">
        <v>147</v>
      </c>
      <c r="H103" s="261"/>
      <c r="I103" s="262">
        <f>SUM(J103:M105)</f>
        <v>2000000</v>
      </c>
      <c r="J103" s="262">
        <v>0</v>
      </c>
      <c r="K103" s="262">
        <v>0</v>
      </c>
      <c r="L103" s="262">
        <v>1700000</v>
      </c>
      <c r="M103" s="262">
        <v>300000</v>
      </c>
      <c r="N103" s="127" t="s">
        <v>467</v>
      </c>
      <c r="O103" s="128">
        <v>12.949</v>
      </c>
      <c r="P103" s="259" t="s">
        <v>24</v>
      </c>
      <c r="Q103" s="259" t="s">
        <v>304</v>
      </c>
      <c r="R103" s="202"/>
    </row>
    <row r="104" spans="2:18" x14ac:dyDescent="0.25">
      <c r="B104" s="260"/>
      <c r="C104" s="261"/>
      <c r="D104" s="259"/>
      <c r="E104" s="267"/>
      <c r="F104" s="261"/>
      <c r="G104" s="259"/>
      <c r="H104" s="261"/>
      <c r="I104" s="262"/>
      <c r="J104" s="262"/>
      <c r="K104" s="262"/>
      <c r="L104" s="262"/>
      <c r="M104" s="262"/>
      <c r="N104" s="127" t="s">
        <v>469</v>
      </c>
      <c r="O104" s="87">
        <v>1</v>
      </c>
      <c r="P104" s="259"/>
      <c r="Q104" s="259"/>
      <c r="R104" s="202"/>
    </row>
    <row r="105" spans="2:18" ht="22.5" x14ac:dyDescent="0.25">
      <c r="B105" s="260"/>
      <c r="C105" s="261"/>
      <c r="D105" s="259"/>
      <c r="E105" s="267"/>
      <c r="F105" s="261"/>
      <c r="G105" s="259"/>
      <c r="H105" s="261"/>
      <c r="I105" s="262"/>
      <c r="J105" s="262"/>
      <c r="K105" s="262"/>
      <c r="L105" s="262"/>
      <c r="M105" s="262"/>
      <c r="N105" s="127" t="s">
        <v>470</v>
      </c>
      <c r="O105" s="87">
        <v>129490</v>
      </c>
      <c r="P105" s="259"/>
      <c r="Q105" s="259"/>
      <c r="R105" s="202"/>
    </row>
    <row r="106" spans="2:18" ht="22.5" x14ac:dyDescent="0.25">
      <c r="B106" s="260" t="s">
        <v>491</v>
      </c>
      <c r="C106" s="261"/>
      <c r="D106" s="259" t="s">
        <v>26</v>
      </c>
      <c r="E106" s="275" t="s">
        <v>688</v>
      </c>
      <c r="F106" s="261"/>
      <c r="G106" s="259" t="s">
        <v>147</v>
      </c>
      <c r="H106" s="261"/>
      <c r="I106" s="262">
        <f>SUM(J106:M108)</f>
        <v>1100000</v>
      </c>
      <c r="J106" s="262">
        <v>0</v>
      </c>
      <c r="K106" s="262">
        <v>0</v>
      </c>
      <c r="L106" s="262">
        <v>935000</v>
      </c>
      <c r="M106" s="262">
        <v>165000</v>
      </c>
      <c r="N106" s="127" t="s">
        <v>467</v>
      </c>
      <c r="O106" s="128">
        <v>45</v>
      </c>
      <c r="P106" s="259" t="s">
        <v>315</v>
      </c>
      <c r="Q106" s="259" t="s">
        <v>468</v>
      </c>
      <c r="R106" s="202"/>
    </row>
    <row r="107" spans="2:18" ht="22.5" x14ac:dyDescent="0.25">
      <c r="B107" s="260"/>
      <c r="C107" s="261"/>
      <c r="D107" s="259"/>
      <c r="E107" s="276"/>
      <c r="F107" s="261"/>
      <c r="G107" s="259"/>
      <c r="H107" s="261"/>
      <c r="I107" s="262"/>
      <c r="J107" s="262"/>
      <c r="K107" s="262"/>
      <c r="L107" s="262"/>
      <c r="M107" s="262"/>
      <c r="N107" s="127" t="s">
        <v>476</v>
      </c>
      <c r="O107" s="87">
        <v>500</v>
      </c>
      <c r="P107" s="259"/>
      <c r="Q107" s="259"/>
      <c r="R107" s="202"/>
    </row>
    <row r="108" spans="2:18" x14ac:dyDescent="0.25">
      <c r="B108" s="260"/>
      <c r="C108" s="261"/>
      <c r="D108" s="259"/>
      <c r="E108" s="276"/>
      <c r="F108" s="261"/>
      <c r="G108" s="259"/>
      <c r="H108" s="261"/>
      <c r="I108" s="262"/>
      <c r="J108" s="262"/>
      <c r="K108" s="262"/>
      <c r="L108" s="262"/>
      <c r="M108" s="262"/>
      <c r="N108" s="127" t="s">
        <v>469</v>
      </c>
      <c r="O108" s="87">
        <v>1</v>
      </c>
      <c r="P108" s="259"/>
      <c r="Q108" s="259"/>
      <c r="R108" s="202"/>
    </row>
    <row r="109" spans="2:18" ht="22.5" x14ac:dyDescent="0.25">
      <c r="B109" s="260"/>
      <c r="C109" s="261"/>
      <c r="D109" s="259"/>
      <c r="E109" s="276"/>
      <c r="F109" s="261"/>
      <c r="G109" s="259"/>
      <c r="H109" s="261"/>
      <c r="I109" s="262"/>
      <c r="J109" s="262"/>
      <c r="K109" s="262"/>
      <c r="L109" s="262"/>
      <c r="M109" s="262"/>
      <c r="N109" s="127" t="s">
        <v>470</v>
      </c>
      <c r="O109" s="87">
        <v>46250</v>
      </c>
      <c r="P109" s="259"/>
      <c r="Q109" s="259"/>
      <c r="R109" s="202"/>
    </row>
    <row r="110" spans="2:18" ht="22.5" x14ac:dyDescent="0.25">
      <c r="B110" s="260"/>
      <c r="C110" s="261"/>
      <c r="D110" s="259"/>
      <c r="E110" s="277"/>
      <c r="F110" s="261"/>
      <c r="G110" s="259"/>
      <c r="H110" s="261"/>
      <c r="I110" s="262"/>
      <c r="J110" s="262"/>
      <c r="K110" s="262"/>
      <c r="L110" s="262"/>
      <c r="M110" s="262"/>
      <c r="N110" s="127" t="s">
        <v>362</v>
      </c>
      <c r="O110" s="129">
        <v>0.5</v>
      </c>
      <c r="P110" s="259"/>
      <c r="Q110" s="259"/>
      <c r="R110" s="202"/>
    </row>
    <row r="111" spans="2:18" ht="22.5" x14ac:dyDescent="0.25">
      <c r="B111" s="260" t="s">
        <v>492</v>
      </c>
      <c r="C111" s="261"/>
      <c r="D111" s="259" t="s">
        <v>23</v>
      </c>
      <c r="E111" s="259" t="s">
        <v>18</v>
      </c>
      <c r="F111" s="261"/>
      <c r="G111" s="259" t="s">
        <v>147</v>
      </c>
      <c r="H111" s="261"/>
      <c r="I111" s="262">
        <f>SUM(J111:M113)</f>
        <v>5294118</v>
      </c>
      <c r="J111" s="262">
        <v>0</v>
      </c>
      <c r="K111" s="262">
        <v>0</v>
      </c>
      <c r="L111" s="262">
        <v>4500000.3</v>
      </c>
      <c r="M111" s="262">
        <v>794117.7</v>
      </c>
      <c r="N111" s="127" t="s">
        <v>467</v>
      </c>
      <c r="O111" s="128">
        <v>4.0199999999999996</v>
      </c>
      <c r="P111" s="259" t="s">
        <v>314</v>
      </c>
      <c r="Q111" s="259" t="s">
        <v>304</v>
      </c>
    </row>
    <row r="112" spans="2:18" ht="22.5" x14ac:dyDescent="0.25">
      <c r="B112" s="260"/>
      <c r="C112" s="261"/>
      <c r="D112" s="259"/>
      <c r="E112" s="259"/>
      <c r="F112" s="261"/>
      <c r="G112" s="259"/>
      <c r="H112" s="261"/>
      <c r="I112" s="262"/>
      <c r="J112" s="262"/>
      <c r="K112" s="262"/>
      <c r="L112" s="262"/>
      <c r="M112" s="262"/>
      <c r="N112" s="127" t="s">
        <v>476</v>
      </c>
      <c r="O112" s="87">
        <v>5400</v>
      </c>
      <c r="P112" s="259"/>
      <c r="Q112" s="259"/>
    </row>
    <row r="113" spans="2:17" x14ac:dyDescent="0.25">
      <c r="B113" s="260"/>
      <c r="C113" s="261"/>
      <c r="D113" s="259"/>
      <c r="E113" s="259"/>
      <c r="F113" s="261"/>
      <c r="G113" s="259"/>
      <c r="H113" s="261"/>
      <c r="I113" s="262"/>
      <c r="J113" s="262"/>
      <c r="K113" s="262"/>
      <c r="L113" s="262"/>
      <c r="M113" s="262"/>
      <c r="N113" s="127" t="s">
        <v>469</v>
      </c>
      <c r="O113" s="87">
        <v>1</v>
      </c>
      <c r="P113" s="259"/>
      <c r="Q113" s="259"/>
    </row>
    <row r="114" spans="2:17" ht="22.5" x14ac:dyDescent="0.25">
      <c r="B114" s="260"/>
      <c r="C114" s="261"/>
      <c r="D114" s="259"/>
      <c r="E114" s="259"/>
      <c r="F114" s="261"/>
      <c r="G114" s="259"/>
      <c r="H114" s="261"/>
      <c r="I114" s="262"/>
      <c r="J114" s="262"/>
      <c r="K114" s="262"/>
      <c r="L114" s="262"/>
      <c r="M114" s="262"/>
      <c r="N114" s="127" t="s">
        <v>470</v>
      </c>
      <c r="O114" s="87">
        <v>40200</v>
      </c>
      <c r="P114" s="259"/>
      <c r="Q114" s="259"/>
    </row>
    <row r="115" spans="2:17" ht="22.5" x14ac:dyDescent="0.25">
      <c r="B115" s="260"/>
      <c r="C115" s="261"/>
      <c r="D115" s="259"/>
      <c r="E115" s="259"/>
      <c r="F115" s="261"/>
      <c r="G115" s="259"/>
      <c r="H115" s="261"/>
      <c r="I115" s="262"/>
      <c r="J115" s="262"/>
      <c r="K115" s="262"/>
      <c r="L115" s="262"/>
      <c r="M115" s="262"/>
      <c r="N115" s="127" t="s">
        <v>362</v>
      </c>
      <c r="O115" s="87">
        <v>18</v>
      </c>
      <c r="P115" s="259"/>
      <c r="Q115" s="259"/>
    </row>
    <row r="116" spans="2:17" ht="22.5" x14ac:dyDescent="0.25">
      <c r="B116" s="260" t="s">
        <v>493</v>
      </c>
      <c r="C116" s="261"/>
      <c r="D116" s="259" t="s">
        <v>23</v>
      </c>
      <c r="E116" s="267" t="s">
        <v>18</v>
      </c>
      <c r="F116" s="261"/>
      <c r="G116" s="259" t="s">
        <v>147</v>
      </c>
      <c r="H116" s="261"/>
      <c r="I116" s="262">
        <f>SUM(J116:M118)</f>
        <v>2900000</v>
      </c>
      <c r="J116" s="262">
        <v>0</v>
      </c>
      <c r="K116" s="262">
        <v>0</v>
      </c>
      <c r="L116" s="262">
        <v>2465000</v>
      </c>
      <c r="M116" s="262">
        <v>435000</v>
      </c>
      <c r="N116" s="127" t="s">
        <v>467</v>
      </c>
      <c r="O116" s="128">
        <v>3.1</v>
      </c>
      <c r="P116" s="259" t="s">
        <v>307</v>
      </c>
      <c r="Q116" s="259" t="s">
        <v>304</v>
      </c>
    </row>
    <row r="117" spans="2:17" x14ac:dyDescent="0.25">
      <c r="B117" s="260"/>
      <c r="C117" s="261"/>
      <c r="D117" s="259"/>
      <c r="E117" s="267"/>
      <c r="F117" s="261"/>
      <c r="G117" s="259"/>
      <c r="H117" s="261"/>
      <c r="I117" s="262"/>
      <c r="J117" s="262"/>
      <c r="K117" s="262"/>
      <c r="L117" s="262"/>
      <c r="M117" s="262"/>
      <c r="N117" s="127" t="s">
        <v>469</v>
      </c>
      <c r="O117" s="87">
        <v>1</v>
      </c>
      <c r="P117" s="259"/>
      <c r="Q117" s="259"/>
    </row>
    <row r="118" spans="2:17" ht="22.5" x14ac:dyDescent="0.25">
      <c r="B118" s="260"/>
      <c r="C118" s="261"/>
      <c r="D118" s="259"/>
      <c r="E118" s="267"/>
      <c r="F118" s="261"/>
      <c r="G118" s="259"/>
      <c r="H118" s="261"/>
      <c r="I118" s="262"/>
      <c r="J118" s="262"/>
      <c r="K118" s="262"/>
      <c r="L118" s="262"/>
      <c r="M118" s="262"/>
      <c r="N118" s="127" t="s">
        <v>470</v>
      </c>
      <c r="O118" s="87">
        <v>31000</v>
      </c>
      <c r="P118" s="259"/>
      <c r="Q118" s="259"/>
    </row>
    <row r="119" spans="2:17" ht="21" x14ac:dyDescent="0.25">
      <c r="B119" s="266" t="s">
        <v>494</v>
      </c>
      <c r="C119" s="267" t="s">
        <v>13</v>
      </c>
      <c r="D119" s="267" t="s">
        <v>495</v>
      </c>
      <c r="E119" s="267" t="s">
        <v>496</v>
      </c>
      <c r="F119" s="267" t="s">
        <v>14</v>
      </c>
      <c r="G119" s="267" t="s">
        <v>147</v>
      </c>
      <c r="H119" s="267" t="s">
        <v>15</v>
      </c>
      <c r="I119" s="268">
        <f>SUM(J119:M120)</f>
        <v>763300</v>
      </c>
      <c r="J119" s="268">
        <f>SUM(J122:J125)</f>
        <v>0</v>
      </c>
      <c r="K119" s="268">
        <f>SUM(K122:K125)</f>
        <v>0</v>
      </c>
      <c r="L119" s="268">
        <f>SUM(L122:L125)</f>
        <v>648800</v>
      </c>
      <c r="M119" s="268">
        <f>SUM(M122:M125)</f>
        <v>114500</v>
      </c>
      <c r="N119" s="125" t="s">
        <v>497</v>
      </c>
      <c r="O119" s="41">
        <f>O122+O124</f>
        <v>4500</v>
      </c>
      <c r="P119" s="267" t="s">
        <v>307</v>
      </c>
      <c r="Q119" s="267" t="s">
        <v>468</v>
      </c>
    </row>
    <row r="120" spans="2:17" ht="21" x14ac:dyDescent="0.25">
      <c r="B120" s="266"/>
      <c r="C120" s="267"/>
      <c r="D120" s="267"/>
      <c r="E120" s="267"/>
      <c r="F120" s="267"/>
      <c r="G120" s="267"/>
      <c r="H120" s="267"/>
      <c r="I120" s="268"/>
      <c r="J120" s="268"/>
      <c r="K120" s="268"/>
      <c r="L120" s="268"/>
      <c r="M120" s="268"/>
      <c r="N120" s="125" t="s">
        <v>469</v>
      </c>
      <c r="O120" s="41">
        <f>O123+O125</f>
        <v>2</v>
      </c>
      <c r="P120" s="267"/>
      <c r="Q120" s="267"/>
    </row>
    <row r="121" spans="2:17" ht="22.5" x14ac:dyDescent="0.25">
      <c r="B121" s="42" t="s">
        <v>317</v>
      </c>
      <c r="C121" s="43"/>
      <c r="D121" s="43"/>
      <c r="E121" s="43"/>
      <c r="F121" s="43"/>
      <c r="G121" s="43"/>
      <c r="H121" s="43"/>
      <c r="I121" s="58"/>
      <c r="J121" s="58"/>
      <c r="K121" s="60"/>
      <c r="L121" s="60"/>
      <c r="M121" s="58"/>
      <c r="N121" s="43"/>
      <c r="O121" s="72"/>
      <c r="P121" s="73"/>
      <c r="Q121" s="43"/>
    </row>
    <row r="122" spans="2:17" ht="22.5" x14ac:dyDescent="0.25">
      <c r="B122" s="269" t="s">
        <v>498</v>
      </c>
      <c r="C122" s="272"/>
      <c r="D122" s="275" t="s">
        <v>22</v>
      </c>
      <c r="E122" s="275" t="s">
        <v>499</v>
      </c>
      <c r="F122" s="272"/>
      <c r="G122" s="275" t="s">
        <v>147</v>
      </c>
      <c r="H122" s="272"/>
      <c r="I122" s="387">
        <f>SUM(J122:M123)</f>
        <v>167300</v>
      </c>
      <c r="J122" s="387">
        <v>0</v>
      </c>
      <c r="K122" s="387">
        <v>0</v>
      </c>
      <c r="L122" s="387">
        <v>142200</v>
      </c>
      <c r="M122" s="387">
        <v>25100</v>
      </c>
      <c r="N122" s="127" t="s">
        <v>497</v>
      </c>
      <c r="O122" s="38">
        <v>200</v>
      </c>
      <c r="P122" s="275" t="s">
        <v>315</v>
      </c>
      <c r="Q122" s="275" t="s">
        <v>468</v>
      </c>
    </row>
    <row r="123" spans="2:17" ht="32.25" customHeight="1" x14ac:dyDescent="0.25">
      <c r="B123" s="270"/>
      <c r="C123" s="273"/>
      <c r="D123" s="276"/>
      <c r="E123" s="276"/>
      <c r="F123" s="273"/>
      <c r="G123" s="276"/>
      <c r="H123" s="273"/>
      <c r="I123" s="412"/>
      <c r="J123" s="412"/>
      <c r="K123" s="412"/>
      <c r="L123" s="412"/>
      <c r="M123" s="412"/>
      <c r="N123" s="127" t="s">
        <v>469</v>
      </c>
      <c r="O123" s="38">
        <v>1</v>
      </c>
      <c r="P123" s="276"/>
      <c r="Q123" s="276"/>
    </row>
    <row r="124" spans="2:17" ht="22.5" x14ac:dyDescent="0.25">
      <c r="B124" s="260" t="s">
        <v>500</v>
      </c>
      <c r="C124" s="261"/>
      <c r="D124" s="259" t="s">
        <v>501</v>
      </c>
      <c r="E124" s="259" t="s">
        <v>502</v>
      </c>
      <c r="F124" s="261"/>
      <c r="G124" s="259" t="s">
        <v>147</v>
      </c>
      <c r="H124" s="261"/>
      <c r="I124" s="386">
        <f>SUM(J124:M125)</f>
        <v>596000</v>
      </c>
      <c r="J124" s="386">
        <v>0</v>
      </c>
      <c r="K124" s="386">
        <v>0</v>
      </c>
      <c r="L124" s="386">
        <v>506600</v>
      </c>
      <c r="M124" s="386">
        <v>89400</v>
      </c>
      <c r="N124" s="127" t="s">
        <v>497</v>
      </c>
      <c r="O124" s="87">
        <v>4300</v>
      </c>
      <c r="P124" s="259" t="s">
        <v>307</v>
      </c>
      <c r="Q124" s="259" t="s">
        <v>304</v>
      </c>
    </row>
    <row r="125" spans="2:17" ht="86.25" customHeight="1" x14ac:dyDescent="0.25">
      <c r="B125" s="260"/>
      <c r="C125" s="261"/>
      <c r="D125" s="259"/>
      <c r="E125" s="259"/>
      <c r="F125" s="261"/>
      <c r="G125" s="259"/>
      <c r="H125" s="261"/>
      <c r="I125" s="386"/>
      <c r="J125" s="386"/>
      <c r="K125" s="386"/>
      <c r="L125" s="386"/>
      <c r="M125" s="386"/>
      <c r="N125" s="127" t="s">
        <v>469</v>
      </c>
      <c r="O125" s="87">
        <v>1</v>
      </c>
      <c r="P125" s="259"/>
      <c r="Q125" s="259"/>
    </row>
    <row r="126" spans="2:17" x14ac:dyDescent="0.25">
      <c r="B126" s="304" t="s">
        <v>12</v>
      </c>
      <c r="C126" s="304"/>
      <c r="D126" s="304"/>
      <c r="E126" s="304"/>
      <c r="F126" s="304"/>
      <c r="G126" s="304"/>
      <c r="H126" s="304"/>
      <c r="I126" s="9">
        <f>I42+I119+I53</f>
        <v>34546364.049999997</v>
      </c>
      <c r="J126" s="9">
        <f>J42+J119+J53</f>
        <v>0</v>
      </c>
      <c r="K126" s="9">
        <f>K42+K119+K53</f>
        <v>0</v>
      </c>
      <c r="L126" s="9">
        <f>L42+L119+L53</f>
        <v>29364404.41</v>
      </c>
      <c r="M126" s="9">
        <f>M42+M119+M53</f>
        <v>5181959.6399999997</v>
      </c>
      <c r="N126" s="305"/>
      <c r="O126" s="305"/>
      <c r="P126" s="305"/>
      <c r="Q126" s="305"/>
    </row>
    <row r="127" spans="2:17" x14ac:dyDescent="0.25">
      <c r="B127" s="394" t="s">
        <v>457</v>
      </c>
      <c r="C127" s="394"/>
      <c r="D127" s="394"/>
      <c r="E127" s="394"/>
      <c r="F127" s="394"/>
      <c r="G127" s="394"/>
      <c r="H127" s="394"/>
      <c r="I127" s="394"/>
      <c r="J127" s="394"/>
      <c r="K127" s="394"/>
      <c r="L127" s="394"/>
      <c r="M127" s="394"/>
      <c r="N127" s="394"/>
      <c r="O127" s="394"/>
      <c r="P127" s="394"/>
      <c r="Q127" s="394"/>
    </row>
    <row r="128" spans="2:17" x14ac:dyDescent="0.25">
      <c r="B128" s="117" t="s">
        <v>677</v>
      </c>
      <c r="C128" s="115"/>
      <c r="D128" s="115"/>
      <c r="E128" s="115"/>
      <c r="F128" s="115"/>
      <c r="G128" s="115"/>
      <c r="H128" s="115"/>
      <c r="I128" s="115"/>
      <c r="J128" s="115"/>
      <c r="K128" s="115"/>
      <c r="L128" s="115"/>
      <c r="M128" s="115"/>
      <c r="N128" s="115"/>
      <c r="O128" s="115"/>
      <c r="P128" s="115"/>
      <c r="Q128" s="115"/>
    </row>
    <row r="129" spans="2:17" x14ac:dyDescent="0.25">
      <c r="B129" s="117"/>
      <c r="C129" s="115"/>
      <c r="D129" s="115"/>
      <c r="E129" s="115"/>
      <c r="F129" s="115"/>
      <c r="G129" s="115"/>
      <c r="H129" s="115"/>
      <c r="I129" s="115"/>
      <c r="J129" s="115"/>
      <c r="K129" s="115"/>
      <c r="L129" s="115"/>
      <c r="M129" s="115"/>
      <c r="N129" s="115"/>
      <c r="O129" s="115"/>
      <c r="P129" s="115"/>
      <c r="Q129" s="115"/>
    </row>
    <row r="131" spans="2:17" x14ac:dyDescent="0.25">
      <c r="B131" s="231" t="s">
        <v>152</v>
      </c>
      <c r="C131" s="231"/>
      <c r="D131" s="231"/>
      <c r="E131" s="231"/>
      <c r="F131" s="231"/>
      <c r="G131" s="231"/>
      <c r="H131" s="231"/>
      <c r="I131" s="231"/>
      <c r="J131" s="231"/>
      <c r="K131" s="231"/>
      <c r="L131" s="231"/>
      <c r="M131" s="231"/>
      <c r="N131" s="231"/>
      <c r="O131" s="231"/>
      <c r="P131" s="231"/>
      <c r="Q131" s="231"/>
    </row>
    <row r="132" spans="2:17" x14ac:dyDescent="0.25">
      <c r="B132" s="11" t="s">
        <v>39</v>
      </c>
      <c r="C132" s="244" t="s">
        <v>153</v>
      </c>
      <c r="D132" s="244"/>
      <c r="E132" s="244"/>
      <c r="F132" s="247" t="s">
        <v>154</v>
      </c>
      <c r="G132" s="248"/>
      <c r="H132" s="248"/>
      <c r="I132" s="248"/>
      <c r="J132" s="249"/>
      <c r="K132" s="244" t="s">
        <v>155</v>
      </c>
      <c r="L132" s="244"/>
      <c r="M132" s="244"/>
      <c r="N132" s="244"/>
      <c r="O132" s="244"/>
      <c r="P132" s="244"/>
      <c r="Q132" s="244"/>
    </row>
    <row r="133" spans="2:17" x14ac:dyDescent="0.25">
      <c r="B133" s="56">
        <v>1</v>
      </c>
      <c r="C133" s="242">
        <v>2</v>
      </c>
      <c r="D133" s="242"/>
      <c r="E133" s="242"/>
      <c r="F133" s="250">
        <v>3</v>
      </c>
      <c r="G133" s="251"/>
      <c r="H133" s="251"/>
      <c r="I133" s="251"/>
      <c r="J133" s="252"/>
      <c r="K133" s="242">
        <v>4</v>
      </c>
      <c r="L133" s="242"/>
      <c r="M133" s="242"/>
      <c r="N133" s="242"/>
      <c r="O133" s="242"/>
      <c r="P133" s="242"/>
      <c r="Q133" s="242"/>
    </row>
    <row r="134" spans="2:17" x14ac:dyDescent="0.25">
      <c r="B134" s="22"/>
      <c r="C134" s="253" t="s">
        <v>164</v>
      </c>
      <c r="D134" s="254"/>
      <c r="E134" s="255"/>
      <c r="F134" s="256"/>
      <c r="G134" s="257"/>
      <c r="H134" s="257"/>
      <c r="I134" s="257"/>
      <c r="J134" s="258"/>
      <c r="K134" s="246"/>
      <c r="L134" s="246"/>
      <c r="M134" s="246"/>
      <c r="N134" s="246"/>
      <c r="O134" s="246"/>
      <c r="P134" s="246"/>
      <c r="Q134" s="246"/>
    </row>
    <row r="137" spans="2:17" x14ac:dyDescent="0.25">
      <c r="B137" s="231" t="s">
        <v>156</v>
      </c>
      <c r="C137" s="231"/>
      <c r="D137" s="231"/>
      <c r="E137" s="231"/>
      <c r="F137" s="231"/>
      <c r="G137" s="231"/>
      <c r="H137" s="231"/>
      <c r="I137" s="231"/>
      <c r="J137" s="231"/>
      <c r="K137" s="231"/>
      <c r="L137" s="231"/>
      <c r="M137" s="231"/>
      <c r="N137" s="231"/>
      <c r="O137" s="231"/>
      <c r="P137" s="231"/>
      <c r="Q137" s="231"/>
    </row>
    <row r="138" spans="2:17" x14ac:dyDescent="0.25">
      <c r="B138" s="11" t="s">
        <v>39</v>
      </c>
      <c r="C138" s="244" t="s">
        <v>157</v>
      </c>
      <c r="D138" s="244"/>
      <c r="E138" s="244"/>
      <c r="F138" s="244" t="s">
        <v>154</v>
      </c>
      <c r="G138" s="244"/>
      <c r="H138" s="244"/>
      <c r="I138" s="244"/>
      <c r="J138" s="244"/>
      <c r="K138" s="244" t="s">
        <v>158</v>
      </c>
      <c r="L138" s="244"/>
      <c r="M138" s="244"/>
      <c r="N138" s="244"/>
      <c r="O138" s="244"/>
      <c r="P138" s="244"/>
      <c r="Q138" s="244"/>
    </row>
    <row r="139" spans="2:17" x14ac:dyDescent="0.25">
      <c r="B139" s="56">
        <v>1</v>
      </c>
      <c r="C139" s="242">
        <v>2</v>
      </c>
      <c r="D139" s="242"/>
      <c r="E139" s="242"/>
      <c r="F139" s="242">
        <v>3</v>
      </c>
      <c r="G139" s="242"/>
      <c r="H139" s="242"/>
      <c r="I139" s="242"/>
      <c r="J139" s="242"/>
      <c r="K139" s="242">
        <v>4</v>
      </c>
      <c r="L139" s="242"/>
      <c r="M139" s="242"/>
      <c r="N139" s="242"/>
      <c r="O139" s="242"/>
      <c r="P139" s="242"/>
      <c r="Q139" s="242"/>
    </row>
    <row r="140" spans="2:17" x14ac:dyDescent="0.25">
      <c r="B140" s="22"/>
      <c r="C140" s="245" t="s">
        <v>164</v>
      </c>
      <c r="D140" s="245"/>
      <c r="E140" s="245"/>
      <c r="F140" s="243"/>
      <c r="G140" s="243"/>
      <c r="H140" s="243"/>
      <c r="I140" s="243"/>
      <c r="J140" s="243"/>
      <c r="K140" s="246"/>
      <c r="L140" s="246"/>
      <c r="M140" s="246"/>
      <c r="N140" s="246"/>
      <c r="O140" s="246"/>
      <c r="P140" s="246"/>
      <c r="Q140" s="246"/>
    </row>
    <row r="143" spans="2:17" x14ac:dyDescent="0.25">
      <c r="B143" s="231" t="s">
        <v>159</v>
      </c>
      <c r="C143" s="231"/>
      <c r="D143" s="231"/>
      <c r="E143" s="231"/>
      <c r="F143" s="231"/>
      <c r="G143" s="231"/>
      <c r="H143" s="231"/>
      <c r="I143" s="231"/>
      <c r="J143" s="231"/>
      <c r="K143" s="231"/>
      <c r="L143" s="231"/>
      <c r="M143" s="231"/>
      <c r="N143" s="231"/>
      <c r="O143" s="231"/>
      <c r="P143" s="231"/>
      <c r="Q143" s="231"/>
    </row>
    <row r="144" spans="2:17" x14ac:dyDescent="0.25">
      <c r="B144" s="11" t="s">
        <v>39</v>
      </c>
      <c r="C144" s="220" t="s">
        <v>160</v>
      </c>
      <c r="D144" s="220"/>
      <c r="E144" s="220"/>
      <c r="F144" s="232" t="s">
        <v>161</v>
      </c>
      <c r="G144" s="233"/>
      <c r="H144" s="233"/>
      <c r="I144" s="233"/>
      <c r="J144" s="233"/>
      <c r="K144" s="233"/>
      <c r="L144" s="233"/>
      <c r="M144" s="233"/>
      <c r="N144" s="233"/>
      <c r="O144" s="233"/>
      <c r="P144" s="233"/>
      <c r="Q144" s="234"/>
    </row>
    <row r="145" spans="2:17" x14ac:dyDescent="0.25">
      <c r="B145" s="63">
        <v>1</v>
      </c>
      <c r="C145" s="241">
        <v>2</v>
      </c>
      <c r="D145" s="241"/>
      <c r="E145" s="241"/>
      <c r="F145" s="235">
        <v>3</v>
      </c>
      <c r="G145" s="236"/>
      <c r="H145" s="236"/>
      <c r="I145" s="236"/>
      <c r="J145" s="236"/>
      <c r="K145" s="236"/>
      <c r="L145" s="236"/>
      <c r="M145" s="236"/>
      <c r="N145" s="236"/>
      <c r="O145" s="236"/>
      <c r="P145" s="236"/>
      <c r="Q145" s="237"/>
    </row>
    <row r="146" spans="2:17" ht="47.25" customHeight="1" x14ac:dyDescent="0.25">
      <c r="B146" s="12" t="s">
        <v>69</v>
      </c>
      <c r="C146" s="239" t="s">
        <v>503</v>
      </c>
      <c r="D146" s="239"/>
      <c r="E146" s="239"/>
      <c r="F146" s="413" t="s">
        <v>504</v>
      </c>
      <c r="G146" s="414"/>
      <c r="H146" s="414"/>
      <c r="I146" s="414"/>
      <c r="J146" s="414"/>
      <c r="K146" s="414"/>
      <c r="L146" s="414"/>
      <c r="M146" s="414"/>
      <c r="N146" s="414"/>
      <c r="O146" s="414"/>
      <c r="P146" s="414"/>
      <c r="Q146" s="415"/>
    </row>
    <row r="147" spans="2:17" ht="62.25" customHeight="1" x14ac:dyDescent="0.25">
      <c r="B147" s="12" t="s">
        <v>45</v>
      </c>
      <c r="C147" s="239" t="s">
        <v>505</v>
      </c>
      <c r="D147" s="239"/>
      <c r="E147" s="239"/>
      <c r="F147" s="416"/>
      <c r="G147" s="417"/>
      <c r="H147" s="417"/>
      <c r="I147" s="417"/>
      <c r="J147" s="417"/>
      <c r="K147" s="417"/>
      <c r="L147" s="417"/>
      <c r="M147" s="417"/>
      <c r="N147" s="417"/>
      <c r="O147" s="417"/>
      <c r="P147" s="417"/>
      <c r="Q147" s="418"/>
    </row>
    <row r="148" spans="2:17" ht="78" customHeight="1" x14ac:dyDescent="0.25">
      <c r="B148" s="12" t="s">
        <v>47</v>
      </c>
      <c r="C148" s="239" t="s">
        <v>506</v>
      </c>
      <c r="D148" s="239"/>
      <c r="E148" s="239"/>
      <c r="F148" s="348" t="s">
        <v>507</v>
      </c>
      <c r="G148" s="349"/>
      <c r="H148" s="349"/>
      <c r="I148" s="349"/>
      <c r="J148" s="349"/>
      <c r="K148" s="349"/>
      <c r="L148" s="349"/>
      <c r="M148" s="349"/>
      <c r="N148" s="349"/>
      <c r="O148" s="349"/>
      <c r="P148" s="349"/>
      <c r="Q148" s="350"/>
    </row>
    <row r="149" spans="2:17" x14ac:dyDescent="0.25">
      <c r="B149" s="18"/>
      <c r="C149" s="65"/>
      <c r="D149" s="65"/>
      <c r="E149" s="65"/>
      <c r="F149" s="65"/>
      <c r="G149" s="65"/>
      <c r="H149" s="65"/>
      <c r="I149" s="59"/>
      <c r="J149" s="59"/>
      <c r="K149" s="59"/>
      <c r="L149" s="59"/>
      <c r="M149" s="59"/>
      <c r="N149" s="59"/>
      <c r="O149" s="59"/>
      <c r="P149" s="59"/>
      <c r="Q149" s="59"/>
    </row>
    <row r="151" spans="2:17" x14ac:dyDescent="0.25">
      <c r="B151" s="231" t="s">
        <v>162</v>
      </c>
      <c r="C151" s="231"/>
      <c r="D151" s="231"/>
      <c r="E151" s="231"/>
      <c r="F151" s="231"/>
      <c r="G151" s="231"/>
      <c r="H151" s="231"/>
      <c r="I151" s="231"/>
      <c r="J151" s="231"/>
      <c r="K151" s="231"/>
      <c r="L151" s="231"/>
      <c r="M151" s="231"/>
      <c r="N151" s="231"/>
      <c r="O151" s="231"/>
    </row>
    <row r="152" spans="2:17" x14ac:dyDescent="0.25">
      <c r="B152" s="14" t="s">
        <v>39</v>
      </c>
      <c r="C152" s="240" t="s">
        <v>163</v>
      </c>
      <c r="D152" s="240"/>
      <c r="E152" s="240"/>
      <c r="F152" s="240"/>
      <c r="G152" s="240"/>
      <c r="H152" s="240"/>
      <c r="I152" s="240"/>
      <c r="J152" s="240"/>
      <c r="K152" s="240"/>
      <c r="L152" s="240"/>
      <c r="M152" s="240"/>
      <c r="N152" s="240"/>
      <c r="O152" s="240"/>
      <c r="P152" s="240"/>
      <c r="Q152" s="240"/>
    </row>
    <row r="153" spans="2:17" x14ac:dyDescent="0.25">
      <c r="B153" s="63">
        <v>1</v>
      </c>
      <c r="C153" s="242">
        <v>2</v>
      </c>
      <c r="D153" s="242"/>
      <c r="E153" s="242"/>
      <c r="F153" s="242"/>
      <c r="G153" s="242"/>
      <c r="H153" s="242"/>
      <c r="I153" s="242"/>
      <c r="J153" s="242"/>
      <c r="K153" s="242"/>
      <c r="L153" s="242"/>
      <c r="M153" s="242"/>
      <c r="N153" s="242"/>
      <c r="O153" s="242"/>
      <c r="P153" s="242"/>
      <c r="Q153" s="242"/>
    </row>
    <row r="154" spans="2:17" x14ac:dyDescent="0.25">
      <c r="B154" s="22"/>
      <c r="C154" s="245" t="s">
        <v>164</v>
      </c>
      <c r="D154" s="245"/>
      <c r="E154" s="245"/>
      <c r="F154" s="245"/>
      <c r="G154" s="245"/>
      <c r="H154" s="245"/>
      <c r="I154" s="245"/>
      <c r="J154" s="245"/>
      <c r="K154" s="245"/>
      <c r="L154" s="245"/>
      <c r="M154" s="245"/>
      <c r="N154" s="245"/>
      <c r="O154" s="245"/>
      <c r="P154" s="245"/>
      <c r="Q154" s="245"/>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3:E133"/>
    <mergeCell ref="F133:J133"/>
    <mergeCell ref="K133:Q133"/>
    <mergeCell ref="C134:E134"/>
    <mergeCell ref="F134:J134"/>
    <mergeCell ref="K134:Q134"/>
    <mergeCell ref="Q124:Q125"/>
    <mergeCell ref="B126:H126"/>
    <mergeCell ref="N126:Q126"/>
    <mergeCell ref="B127:Q127"/>
    <mergeCell ref="B131:Q131"/>
    <mergeCell ref="C132:E132"/>
    <mergeCell ref="F132:J132"/>
    <mergeCell ref="K132:Q132"/>
    <mergeCell ref="I124:I125"/>
    <mergeCell ref="J124:J125"/>
    <mergeCell ref="K124:K125"/>
    <mergeCell ref="L124:L125"/>
    <mergeCell ref="M124:M125"/>
    <mergeCell ref="P124:P125"/>
    <mergeCell ref="C140:E140"/>
    <mergeCell ref="F140:J140"/>
    <mergeCell ref="K140:Q140"/>
    <mergeCell ref="B143:Q143"/>
    <mergeCell ref="C144:E144"/>
    <mergeCell ref="F144:Q144"/>
    <mergeCell ref="B137:Q137"/>
    <mergeCell ref="C138:E138"/>
    <mergeCell ref="F138:J138"/>
    <mergeCell ref="K138:Q138"/>
    <mergeCell ref="C139:E139"/>
    <mergeCell ref="F139:J139"/>
    <mergeCell ref="K139:Q139"/>
    <mergeCell ref="B151:O151"/>
    <mergeCell ref="C152:Q152"/>
    <mergeCell ref="C153:Q153"/>
    <mergeCell ref="C154:Q154"/>
    <mergeCell ref="C145:E145"/>
    <mergeCell ref="F145:Q145"/>
    <mergeCell ref="C146:E146"/>
    <mergeCell ref="F146:Q147"/>
    <mergeCell ref="C147:E147"/>
    <mergeCell ref="C148:E148"/>
    <mergeCell ref="F148:Q148"/>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4" spans="2:19" x14ac:dyDescent="0.25">
      <c r="B4" s="4" t="s">
        <v>287</v>
      </c>
    </row>
    <row r="5" spans="2:19" x14ac:dyDescent="0.25">
      <c r="B5" s="218" t="s">
        <v>509</v>
      </c>
      <c r="C5" s="218"/>
      <c r="D5" s="218"/>
      <c r="E5" s="218"/>
      <c r="F5" s="218"/>
      <c r="G5" s="218"/>
      <c r="H5" s="218"/>
      <c r="I5" s="218"/>
      <c r="J5" s="218"/>
      <c r="K5" s="218"/>
      <c r="L5" s="218"/>
      <c r="M5" s="218"/>
      <c r="N5" s="218"/>
      <c r="O5" s="218"/>
      <c r="P5" s="218"/>
      <c r="Q5" s="218"/>
    </row>
    <row r="6" spans="2:19" x14ac:dyDescent="0.25">
      <c r="B6" s="218" t="s">
        <v>511</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220" t="s">
        <v>39</v>
      </c>
      <c r="C9" s="220" t="s">
        <v>55</v>
      </c>
      <c r="D9" s="220"/>
      <c r="E9" s="244" t="s">
        <v>40</v>
      </c>
      <c r="F9" s="244"/>
      <c r="G9" s="244"/>
      <c r="H9" s="244"/>
      <c r="I9" s="244"/>
      <c r="J9" s="244"/>
      <c r="K9" s="281" t="s">
        <v>44</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51">
        <v>1</v>
      </c>
      <c r="C11" s="357">
        <v>2</v>
      </c>
      <c r="D11" s="357"/>
      <c r="E11" s="318">
        <v>3</v>
      </c>
      <c r="F11" s="318"/>
      <c r="G11" s="318"/>
      <c r="H11" s="318"/>
      <c r="I11" s="318"/>
      <c r="J11" s="318"/>
      <c r="K11" s="318">
        <v>4</v>
      </c>
      <c r="L11" s="318"/>
      <c r="M11" s="318"/>
      <c r="N11" s="83">
        <v>5</v>
      </c>
      <c r="O11" s="318">
        <v>6</v>
      </c>
      <c r="P11" s="318"/>
      <c r="Q11" s="318"/>
      <c r="S11" s="48"/>
    </row>
    <row r="12" spans="2:19" x14ac:dyDescent="0.25">
      <c r="B12" s="62" t="s">
        <v>43</v>
      </c>
      <c r="C12" s="246" t="s">
        <v>514</v>
      </c>
      <c r="D12" s="246"/>
      <c r="E12" s="286" t="s">
        <v>513</v>
      </c>
      <c r="F12" s="286"/>
      <c r="G12" s="286"/>
      <c r="H12" s="286"/>
      <c r="I12" s="286"/>
      <c r="J12" s="286"/>
      <c r="K12" s="285">
        <v>0</v>
      </c>
      <c r="L12" s="285"/>
      <c r="M12" s="285"/>
      <c r="N12" s="12">
        <v>0</v>
      </c>
      <c r="O12" s="282">
        <f>O39</f>
        <v>3</v>
      </c>
      <c r="P12" s="283"/>
      <c r="Q12" s="284"/>
    </row>
    <row r="15" spans="2:19" x14ac:dyDescent="0.25">
      <c r="B15" s="13" t="s">
        <v>38</v>
      </c>
    </row>
    <row r="16" spans="2:19" x14ac:dyDescent="0.25">
      <c r="B16" s="240" t="s">
        <v>56</v>
      </c>
      <c r="C16" s="240"/>
      <c r="D16" s="240"/>
      <c r="E16" s="240"/>
      <c r="F16" s="240"/>
      <c r="G16" s="240"/>
      <c r="H16" s="240"/>
      <c r="I16" s="240"/>
      <c r="J16" s="240"/>
      <c r="K16" s="240"/>
      <c r="L16" s="240"/>
      <c r="M16" s="240"/>
      <c r="N16" s="240" t="s">
        <v>27</v>
      </c>
      <c r="O16" s="240"/>
      <c r="P16" s="240"/>
      <c r="Q16" s="240"/>
    </row>
    <row r="17" spans="2:19" s="47" customFormat="1" ht="12" x14ac:dyDescent="0.2">
      <c r="B17" s="358">
        <v>1</v>
      </c>
      <c r="C17" s="358"/>
      <c r="D17" s="358"/>
      <c r="E17" s="358"/>
      <c r="F17" s="358"/>
      <c r="G17" s="358"/>
      <c r="H17" s="358"/>
      <c r="I17" s="358"/>
      <c r="J17" s="358"/>
      <c r="K17" s="358"/>
      <c r="L17" s="358"/>
      <c r="M17" s="358"/>
      <c r="N17" s="358">
        <v>2</v>
      </c>
      <c r="O17" s="358"/>
      <c r="P17" s="358"/>
      <c r="Q17" s="358"/>
      <c r="S17" s="48"/>
    </row>
    <row r="18" spans="2:19" x14ac:dyDescent="0.25">
      <c r="B18" s="291" t="s">
        <v>28</v>
      </c>
      <c r="C18" s="291"/>
      <c r="D18" s="291"/>
      <c r="E18" s="291"/>
      <c r="F18" s="291"/>
      <c r="G18" s="291"/>
      <c r="H18" s="291"/>
      <c r="I18" s="291"/>
      <c r="J18" s="291"/>
      <c r="K18" s="291"/>
      <c r="L18" s="291"/>
      <c r="M18" s="291"/>
      <c r="N18" s="287">
        <f>N19+N21+N23</f>
        <v>572500</v>
      </c>
      <c r="O18" s="287"/>
      <c r="P18" s="287"/>
      <c r="Q18" s="287"/>
    </row>
    <row r="19" spans="2:19" x14ac:dyDescent="0.25">
      <c r="B19" s="291" t="s">
        <v>29</v>
      </c>
      <c r="C19" s="291"/>
      <c r="D19" s="291"/>
      <c r="E19" s="291"/>
      <c r="F19" s="291"/>
      <c r="G19" s="291"/>
      <c r="H19" s="291"/>
      <c r="I19" s="291"/>
      <c r="J19" s="291"/>
      <c r="K19" s="291"/>
      <c r="L19" s="291"/>
      <c r="M19" s="291"/>
      <c r="N19" s="287">
        <v>0</v>
      </c>
      <c r="O19" s="287"/>
      <c r="P19" s="287"/>
      <c r="Q19" s="287"/>
    </row>
    <row r="20" spans="2:19" x14ac:dyDescent="0.25">
      <c r="B20" s="339" t="s">
        <v>18</v>
      </c>
      <c r="C20" s="340"/>
      <c r="D20" s="340"/>
      <c r="E20" s="340"/>
      <c r="F20" s="340"/>
      <c r="G20" s="340"/>
      <c r="H20" s="340"/>
      <c r="I20" s="340"/>
      <c r="J20" s="340"/>
      <c r="K20" s="340"/>
      <c r="L20" s="340"/>
      <c r="M20" s="341"/>
      <c r="N20" s="288">
        <v>0</v>
      </c>
      <c r="O20" s="288"/>
      <c r="P20" s="288"/>
      <c r="Q20" s="288"/>
    </row>
    <row r="21" spans="2:19" x14ac:dyDescent="0.25">
      <c r="B21" s="291" t="s">
        <v>30</v>
      </c>
      <c r="C21" s="291"/>
      <c r="D21" s="291"/>
      <c r="E21" s="291"/>
      <c r="F21" s="291"/>
      <c r="G21" s="291"/>
      <c r="H21" s="291"/>
      <c r="I21" s="291"/>
      <c r="J21" s="291"/>
      <c r="K21" s="291"/>
      <c r="L21" s="291"/>
      <c r="M21" s="291"/>
      <c r="N21" s="287">
        <f>N22</f>
        <v>0</v>
      </c>
      <c r="O21" s="287"/>
      <c r="P21" s="287"/>
      <c r="Q21" s="287"/>
    </row>
    <row r="22" spans="2:19" x14ac:dyDescent="0.25">
      <c r="B22" s="321" t="s">
        <v>53</v>
      </c>
      <c r="C22" s="321"/>
      <c r="D22" s="321"/>
      <c r="E22" s="321"/>
      <c r="F22" s="321"/>
      <c r="G22" s="321"/>
      <c r="H22" s="321"/>
      <c r="I22" s="321"/>
      <c r="J22" s="321"/>
      <c r="K22" s="321"/>
      <c r="L22" s="321"/>
      <c r="M22" s="321"/>
      <c r="N22" s="288">
        <f>K48</f>
        <v>0</v>
      </c>
      <c r="O22" s="288"/>
      <c r="P22" s="288"/>
      <c r="Q22" s="288"/>
      <c r="R22" s="69"/>
    </row>
    <row r="23" spans="2:19" x14ac:dyDescent="0.25">
      <c r="B23" s="291" t="s">
        <v>31</v>
      </c>
      <c r="C23" s="291"/>
      <c r="D23" s="291"/>
      <c r="E23" s="291"/>
      <c r="F23" s="291"/>
      <c r="G23" s="291"/>
      <c r="H23" s="291"/>
      <c r="I23" s="291"/>
      <c r="J23" s="291"/>
      <c r="K23" s="291"/>
      <c r="L23" s="291"/>
      <c r="M23" s="291"/>
      <c r="N23" s="287">
        <f>N24</f>
        <v>572500</v>
      </c>
      <c r="O23" s="287"/>
      <c r="P23" s="287"/>
      <c r="Q23" s="287"/>
    </row>
    <row r="24" spans="2:19" x14ac:dyDescent="0.25">
      <c r="B24" s="321" t="s">
        <v>54</v>
      </c>
      <c r="C24" s="321"/>
      <c r="D24" s="321"/>
      <c r="E24" s="321"/>
      <c r="F24" s="321"/>
      <c r="G24" s="321"/>
      <c r="H24" s="321"/>
      <c r="I24" s="321"/>
      <c r="J24" s="321"/>
      <c r="K24" s="321"/>
      <c r="L24" s="321"/>
      <c r="M24" s="321"/>
      <c r="N24" s="288">
        <f>L39</f>
        <v>572500</v>
      </c>
      <c r="O24" s="288"/>
      <c r="P24" s="288"/>
      <c r="Q24" s="288"/>
    </row>
    <row r="25" spans="2:19" x14ac:dyDescent="0.25">
      <c r="B25" s="291" t="s">
        <v>32</v>
      </c>
      <c r="C25" s="291"/>
      <c r="D25" s="291"/>
      <c r="E25" s="291"/>
      <c r="F25" s="291"/>
      <c r="G25" s="291"/>
      <c r="H25" s="291"/>
      <c r="I25" s="291"/>
      <c r="J25" s="291"/>
      <c r="K25" s="291"/>
      <c r="L25" s="291"/>
      <c r="M25" s="291"/>
      <c r="N25" s="287">
        <v>0</v>
      </c>
      <c r="O25" s="287"/>
      <c r="P25" s="287"/>
      <c r="Q25" s="287"/>
    </row>
    <row r="26" spans="2:19" x14ac:dyDescent="0.25">
      <c r="B26" s="339" t="s">
        <v>18</v>
      </c>
      <c r="C26" s="340"/>
      <c r="D26" s="340"/>
      <c r="E26" s="340"/>
      <c r="F26" s="340"/>
      <c r="G26" s="340"/>
      <c r="H26" s="340"/>
      <c r="I26" s="340"/>
      <c r="J26" s="340"/>
      <c r="K26" s="340"/>
      <c r="L26" s="340"/>
      <c r="M26" s="341"/>
      <c r="N26" s="288">
        <v>0</v>
      </c>
      <c r="O26" s="288"/>
      <c r="P26" s="288"/>
      <c r="Q26" s="288"/>
    </row>
    <row r="27" spans="2:19" x14ac:dyDescent="0.25">
      <c r="B27" s="332" t="s">
        <v>33</v>
      </c>
      <c r="C27" s="333"/>
      <c r="D27" s="333"/>
      <c r="E27" s="333"/>
      <c r="F27" s="333"/>
      <c r="G27" s="333"/>
      <c r="H27" s="333"/>
      <c r="I27" s="333"/>
      <c r="J27" s="333"/>
      <c r="K27" s="333"/>
      <c r="L27" s="333"/>
      <c r="M27" s="334"/>
      <c r="N27" s="287">
        <f>N28+N29+N30</f>
        <v>101029.42</v>
      </c>
      <c r="O27" s="287"/>
      <c r="P27" s="287"/>
      <c r="Q27" s="287"/>
    </row>
    <row r="28" spans="2:19" x14ac:dyDescent="0.25">
      <c r="B28" s="321" t="s">
        <v>34</v>
      </c>
      <c r="C28" s="321"/>
      <c r="D28" s="321"/>
      <c r="E28" s="321"/>
      <c r="F28" s="321"/>
      <c r="G28" s="321"/>
      <c r="H28" s="321"/>
      <c r="I28" s="321"/>
      <c r="J28" s="321"/>
      <c r="K28" s="321"/>
      <c r="L28" s="321"/>
      <c r="M28" s="321"/>
      <c r="N28" s="288">
        <f>M39</f>
        <v>101029.42</v>
      </c>
      <c r="O28" s="288"/>
      <c r="P28" s="288"/>
      <c r="Q28" s="288"/>
    </row>
    <row r="29" spans="2:19" x14ac:dyDescent="0.25">
      <c r="B29" s="321" t="s">
        <v>35</v>
      </c>
      <c r="C29" s="321"/>
      <c r="D29" s="321"/>
      <c r="E29" s="321"/>
      <c r="F29" s="321"/>
      <c r="G29" s="321"/>
      <c r="H29" s="321"/>
      <c r="I29" s="321"/>
      <c r="J29" s="321"/>
      <c r="K29" s="321"/>
      <c r="L29" s="321"/>
      <c r="M29" s="321"/>
      <c r="N29" s="288">
        <v>0</v>
      </c>
      <c r="O29" s="288"/>
      <c r="P29" s="288"/>
      <c r="Q29" s="288"/>
    </row>
    <row r="30" spans="2:19" x14ac:dyDescent="0.25">
      <c r="B30" s="321" t="s">
        <v>36</v>
      </c>
      <c r="C30" s="321"/>
      <c r="D30" s="321"/>
      <c r="E30" s="321"/>
      <c r="F30" s="321"/>
      <c r="G30" s="321"/>
      <c r="H30" s="321"/>
      <c r="I30" s="321"/>
      <c r="J30" s="321"/>
      <c r="K30" s="321"/>
      <c r="L30" s="321"/>
      <c r="M30" s="321"/>
      <c r="N30" s="288">
        <v>0</v>
      </c>
      <c r="O30" s="288"/>
      <c r="P30" s="288"/>
      <c r="Q30" s="288"/>
    </row>
    <row r="31" spans="2:19" x14ac:dyDescent="0.25">
      <c r="B31" s="291" t="s">
        <v>37</v>
      </c>
      <c r="C31" s="291"/>
      <c r="D31" s="291"/>
      <c r="E31" s="291"/>
      <c r="F31" s="291"/>
      <c r="G31" s="291"/>
      <c r="H31" s="291"/>
      <c r="I31" s="291"/>
      <c r="J31" s="291"/>
      <c r="K31" s="291"/>
      <c r="L31" s="291"/>
      <c r="M31" s="291"/>
      <c r="N31" s="287">
        <f>N18+N27</f>
        <v>673529.42</v>
      </c>
      <c r="O31" s="287"/>
      <c r="P31" s="287"/>
      <c r="Q31" s="287"/>
    </row>
    <row r="34" spans="2:20" x14ac:dyDescent="0.25">
      <c r="B34" s="13" t="s">
        <v>25</v>
      </c>
    </row>
    <row r="35" spans="2:20" x14ac:dyDescent="0.25">
      <c r="B35" s="303" t="s">
        <v>57</v>
      </c>
      <c r="C35" s="303" t="s">
        <v>58</v>
      </c>
      <c r="D35" s="303" t="s">
        <v>0</v>
      </c>
      <c r="E35" s="303" t="s">
        <v>1</v>
      </c>
      <c r="F35" s="303" t="s">
        <v>59</v>
      </c>
      <c r="G35" s="303" t="s">
        <v>284</v>
      </c>
      <c r="H35" s="343" t="s">
        <v>2</v>
      </c>
      <c r="I35" s="302" t="s">
        <v>3</v>
      </c>
      <c r="J35" s="302"/>
      <c r="K35" s="302"/>
      <c r="L35" s="302"/>
      <c r="M35" s="302"/>
      <c r="N35" s="303" t="s">
        <v>60</v>
      </c>
      <c r="O35" s="303"/>
      <c r="P35" s="303" t="s">
        <v>4</v>
      </c>
      <c r="Q35" s="303" t="s">
        <v>525</v>
      </c>
    </row>
    <row r="36" spans="2:20" ht="29.25" customHeight="1" x14ac:dyDescent="0.25">
      <c r="B36" s="303"/>
      <c r="C36" s="303"/>
      <c r="D36" s="303"/>
      <c r="E36" s="303"/>
      <c r="F36" s="303"/>
      <c r="G36" s="303"/>
      <c r="H36" s="343"/>
      <c r="I36" s="302" t="s">
        <v>6</v>
      </c>
      <c r="J36" s="302" t="s">
        <v>7</v>
      </c>
      <c r="K36" s="302"/>
      <c r="L36" s="302"/>
      <c r="M36" s="302" t="s">
        <v>8</v>
      </c>
      <c r="N36" s="303" t="s">
        <v>301</v>
      </c>
      <c r="O36" s="303" t="s">
        <v>187</v>
      </c>
      <c r="P36" s="303"/>
      <c r="Q36" s="303"/>
    </row>
    <row r="37" spans="2:20" ht="77.25" customHeight="1" x14ac:dyDescent="0.25">
      <c r="B37" s="303"/>
      <c r="C37" s="303"/>
      <c r="D37" s="303"/>
      <c r="E37" s="303"/>
      <c r="F37" s="303"/>
      <c r="G37" s="303"/>
      <c r="H37" s="343"/>
      <c r="I37" s="302"/>
      <c r="J37" s="10" t="s">
        <v>9</v>
      </c>
      <c r="K37" s="10" t="s">
        <v>10</v>
      </c>
      <c r="L37" s="10" t="s">
        <v>11</v>
      </c>
      <c r="M37" s="302"/>
      <c r="N37" s="303"/>
      <c r="O37" s="303"/>
      <c r="P37" s="303"/>
      <c r="Q37" s="303"/>
    </row>
    <row r="38" spans="2:20" s="47" customFormat="1" ht="12" x14ac:dyDescent="0.2">
      <c r="B38" s="133">
        <v>1</v>
      </c>
      <c r="C38" s="133">
        <v>2</v>
      </c>
      <c r="D38" s="133">
        <v>3</v>
      </c>
      <c r="E38" s="133">
        <v>4</v>
      </c>
      <c r="F38" s="133">
        <v>5</v>
      </c>
      <c r="G38" s="133">
        <v>6</v>
      </c>
      <c r="H38" s="133">
        <v>7</v>
      </c>
      <c r="I38" s="57">
        <v>8</v>
      </c>
      <c r="J38" s="57">
        <v>9</v>
      </c>
      <c r="K38" s="57">
        <v>10</v>
      </c>
      <c r="L38" s="57">
        <v>11</v>
      </c>
      <c r="M38" s="57">
        <v>12</v>
      </c>
      <c r="N38" s="133">
        <v>13</v>
      </c>
      <c r="O38" s="133">
        <v>14</v>
      </c>
      <c r="P38" s="133">
        <v>15</v>
      </c>
      <c r="Q38" s="133">
        <v>16</v>
      </c>
      <c r="S38" s="48"/>
    </row>
    <row r="39" spans="2:20" s="86" customFormat="1" ht="21" x14ac:dyDescent="0.2">
      <c r="B39" s="293" t="s">
        <v>521</v>
      </c>
      <c r="C39" s="296" t="s">
        <v>13</v>
      </c>
      <c r="D39" s="296" t="s">
        <v>176</v>
      </c>
      <c r="E39" s="296" t="s">
        <v>18</v>
      </c>
      <c r="F39" s="296" t="s">
        <v>14</v>
      </c>
      <c r="G39" s="296" t="s">
        <v>518</v>
      </c>
      <c r="H39" s="296" t="s">
        <v>15</v>
      </c>
      <c r="I39" s="419">
        <f>SUM(I42:I47)</f>
        <v>673529.41999999993</v>
      </c>
      <c r="J39" s="419">
        <f>SUM(J43:J47)</f>
        <v>0</v>
      </c>
      <c r="K39" s="419">
        <f>SUM(K43:K47)</f>
        <v>0</v>
      </c>
      <c r="L39" s="419">
        <f>SUM(L42:L47)</f>
        <v>572500</v>
      </c>
      <c r="M39" s="419">
        <f>SUM(M42:M47)</f>
        <v>101029.42</v>
      </c>
      <c r="N39" s="44" t="s">
        <v>515</v>
      </c>
      <c r="O39" s="41">
        <f>O44+O42+O46</f>
        <v>3</v>
      </c>
      <c r="P39" s="296" t="s">
        <v>314</v>
      </c>
      <c r="Q39" s="296" t="s">
        <v>271</v>
      </c>
      <c r="S39" s="88"/>
    </row>
    <row r="40" spans="2:20" s="86" customFormat="1" ht="21" x14ac:dyDescent="0.2">
      <c r="B40" s="294"/>
      <c r="C40" s="297"/>
      <c r="D40" s="297"/>
      <c r="E40" s="297"/>
      <c r="F40" s="297"/>
      <c r="G40" s="297"/>
      <c r="H40" s="297"/>
      <c r="I40" s="420"/>
      <c r="J40" s="420"/>
      <c r="K40" s="420"/>
      <c r="L40" s="420"/>
      <c r="M40" s="420"/>
      <c r="N40" s="44" t="s">
        <v>516</v>
      </c>
      <c r="O40" s="41" t="s">
        <v>524</v>
      </c>
      <c r="P40" s="297"/>
      <c r="Q40" s="297"/>
      <c r="S40" s="88"/>
    </row>
    <row r="41" spans="2:20" ht="22.5" x14ac:dyDescent="0.25">
      <c r="B41" s="42" t="s">
        <v>16</v>
      </c>
      <c r="C41" s="43"/>
      <c r="D41" s="43"/>
      <c r="E41" s="43"/>
      <c r="F41" s="43"/>
      <c r="G41" s="43"/>
      <c r="H41" s="43"/>
      <c r="I41" s="66"/>
      <c r="J41" s="66"/>
      <c r="K41" s="67"/>
      <c r="L41" s="67"/>
      <c r="M41" s="66"/>
      <c r="N41" s="43"/>
      <c r="O41" s="72"/>
      <c r="P41" s="73"/>
      <c r="Q41" s="43"/>
      <c r="R41" t="s">
        <v>287</v>
      </c>
    </row>
    <row r="42" spans="2:20" ht="22.5" x14ac:dyDescent="0.25">
      <c r="B42" s="260" t="s">
        <v>517</v>
      </c>
      <c r="C42" s="261"/>
      <c r="D42" s="259" t="s">
        <v>20</v>
      </c>
      <c r="E42" s="267" t="s">
        <v>18</v>
      </c>
      <c r="F42" s="261"/>
      <c r="G42" s="259" t="s">
        <v>518</v>
      </c>
      <c r="H42" s="261"/>
      <c r="I42" s="386">
        <f>SUM(J42:M43)</f>
        <v>352941.18</v>
      </c>
      <c r="J42" s="386">
        <v>0</v>
      </c>
      <c r="K42" s="387">
        <v>0</v>
      </c>
      <c r="L42" s="387">
        <v>300000</v>
      </c>
      <c r="M42" s="387">
        <v>52941.18</v>
      </c>
      <c r="N42" s="40" t="s">
        <v>515</v>
      </c>
      <c r="O42" s="87">
        <v>1</v>
      </c>
      <c r="P42" s="259" t="s">
        <v>314</v>
      </c>
      <c r="Q42" s="259" t="s">
        <v>272</v>
      </c>
      <c r="R42" s="130"/>
      <c r="T42" s="32"/>
    </row>
    <row r="43" spans="2:20" ht="22.5" x14ac:dyDescent="0.25">
      <c r="B43" s="260"/>
      <c r="C43" s="261"/>
      <c r="D43" s="259"/>
      <c r="E43" s="267"/>
      <c r="F43" s="261"/>
      <c r="G43" s="259"/>
      <c r="H43" s="261"/>
      <c r="I43" s="386"/>
      <c r="J43" s="386"/>
      <c r="K43" s="388"/>
      <c r="L43" s="388"/>
      <c r="M43" s="388"/>
      <c r="N43" s="40" t="s">
        <v>516</v>
      </c>
      <c r="O43" s="38">
        <v>1</v>
      </c>
      <c r="P43" s="259"/>
      <c r="Q43" s="259"/>
      <c r="R43" s="130"/>
    </row>
    <row r="44" spans="2:20" ht="22.5" customHeight="1" x14ac:dyDescent="0.25">
      <c r="B44" s="260" t="s">
        <v>519</v>
      </c>
      <c r="C44" s="261"/>
      <c r="D44" s="259" t="s">
        <v>26</v>
      </c>
      <c r="E44" s="267" t="s">
        <v>18</v>
      </c>
      <c r="F44" s="261"/>
      <c r="G44" s="259" t="s">
        <v>518</v>
      </c>
      <c r="H44" s="261"/>
      <c r="I44" s="386">
        <f>SUM(J44:M45)</f>
        <v>70588.240000000005</v>
      </c>
      <c r="J44" s="386">
        <v>0</v>
      </c>
      <c r="K44" s="387">
        <v>0</v>
      </c>
      <c r="L44" s="387">
        <v>60000</v>
      </c>
      <c r="M44" s="387">
        <v>10588.24</v>
      </c>
      <c r="N44" s="40" t="s">
        <v>515</v>
      </c>
      <c r="O44" s="87">
        <v>1</v>
      </c>
      <c r="P44" s="259" t="s">
        <v>24</v>
      </c>
      <c r="Q44" s="259" t="s">
        <v>271</v>
      </c>
      <c r="R44" s="130"/>
    </row>
    <row r="45" spans="2:20" ht="22.5" x14ac:dyDescent="0.25">
      <c r="B45" s="260"/>
      <c r="C45" s="261"/>
      <c r="D45" s="259"/>
      <c r="E45" s="267"/>
      <c r="F45" s="261"/>
      <c r="G45" s="259"/>
      <c r="H45" s="261"/>
      <c r="I45" s="386"/>
      <c r="J45" s="386"/>
      <c r="K45" s="388"/>
      <c r="L45" s="388"/>
      <c r="M45" s="388"/>
      <c r="N45" s="40" t="s">
        <v>516</v>
      </c>
      <c r="O45" s="38">
        <v>1</v>
      </c>
      <c r="P45" s="259"/>
      <c r="Q45" s="259"/>
      <c r="R45" s="130"/>
    </row>
    <row r="46" spans="2:20" ht="22.5" customHeight="1" x14ac:dyDescent="0.25">
      <c r="B46" s="260" t="s">
        <v>520</v>
      </c>
      <c r="C46" s="261"/>
      <c r="D46" s="259" t="s">
        <v>23</v>
      </c>
      <c r="E46" s="267" t="s">
        <v>18</v>
      </c>
      <c r="F46" s="261"/>
      <c r="G46" s="259" t="s">
        <v>518</v>
      </c>
      <c r="H46" s="261"/>
      <c r="I46" s="386">
        <f>SUM(J46:M47)</f>
        <v>250000</v>
      </c>
      <c r="J46" s="386">
        <v>0</v>
      </c>
      <c r="K46" s="387">
        <v>0</v>
      </c>
      <c r="L46" s="387">
        <v>212500</v>
      </c>
      <c r="M46" s="387">
        <v>37500</v>
      </c>
      <c r="N46" s="40" t="s">
        <v>515</v>
      </c>
      <c r="O46" s="87">
        <v>1</v>
      </c>
      <c r="P46" s="259" t="s">
        <v>314</v>
      </c>
      <c r="Q46" s="259" t="s">
        <v>19</v>
      </c>
      <c r="R46" s="130"/>
    </row>
    <row r="47" spans="2:20" ht="22.5" x14ac:dyDescent="0.25">
      <c r="B47" s="260"/>
      <c r="C47" s="261"/>
      <c r="D47" s="259"/>
      <c r="E47" s="267"/>
      <c r="F47" s="261"/>
      <c r="G47" s="259"/>
      <c r="H47" s="261"/>
      <c r="I47" s="386"/>
      <c r="J47" s="386"/>
      <c r="K47" s="388"/>
      <c r="L47" s="388"/>
      <c r="M47" s="388"/>
      <c r="N47" s="40" t="s">
        <v>516</v>
      </c>
      <c r="O47" s="38">
        <v>1</v>
      </c>
      <c r="P47" s="259"/>
      <c r="Q47" s="259"/>
      <c r="R47" s="130"/>
    </row>
    <row r="48" spans="2:20" x14ac:dyDescent="0.25">
      <c r="B48" s="392" t="s">
        <v>12</v>
      </c>
      <c r="C48" s="392"/>
      <c r="D48" s="392"/>
      <c r="E48" s="392"/>
      <c r="F48" s="392"/>
      <c r="G48" s="392"/>
      <c r="H48" s="392"/>
      <c r="I48" s="90">
        <f>I39</f>
        <v>673529.41999999993</v>
      </c>
      <c r="J48" s="90">
        <f>J39</f>
        <v>0</v>
      </c>
      <c r="K48" s="90">
        <f>K39</f>
        <v>0</v>
      </c>
      <c r="L48" s="90">
        <f>L39</f>
        <v>572500</v>
      </c>
      <c r="M48" s="90">
        <f>M39</f>
        <v>101029.42</v>
      </c>
      <c r="N48" s="393"/>
      <c r="O48" s="393"/>
      <c r="P48" s="393"/>
      <c r="Q48" s="393"/>
    </row>
    <row r="49" spans="2:19" x14ac:dyDescent="0.25">
      <c r="B49" s="131"/>
      <c r="C49" s="306" t="s">
        <v>526</v>
      </c>
      <c r="D49" s="306"/>
      <c r="E49" s="306"/>
      <c r="F49" s="306"/>
      <c r="G49" s="306"/>
      <c r="H49" s="306"/>
      <c r="I49" s="306"/>
      <c r="J49" s="306"/>
      <c r="K49" s="306"/>
      <c r="L49" s="306"/>
      <c r="M49" s="306"/>
      <c r="N49" s="306"/>
      <c r="O49" s="306"/>
      <c r="P49" s="306"/>
      <c r="Q49" s="306"/>
    </row>
    <row r="50" spans="2:19" x14ac:dyDescent="0.25">
      <c r="B50" s="24"/>
      <c r="C50" s="307"/>
      <c r="D50" s="307"/>
      <c r="E50" s="307"/>
      <c r="F50" s="307"/>
      <c r="G50" s="307"/>
      <c r="H50" s="307"/>
      <c r="I50" s="307"/>
      <c r="J50" s="307"/>
      <c r="K50" s="307"/>
      <c r="L50" s="307"/>
      <c r="M50" s="307"/>
      <c r="N50" s="307"/>
      <c r="O50" s="307"/>
      <c r="P50" s="307"/>
      <c r="Q50" s="307"/>
    </row>
    <row r="52" spans="2:19" x14ac:dyDescent="0.25">
      <c r="B52" s="21" t="s">
        <v>152</v>
      </c>
    </row>
    <row r="53" spans="2:19" ht="15" customHeight="1" x14ac:dyDescent="0.25">
      <c r="B53" s="11" t="s">
        <v>39</v>
      </c>
      <c r="C53" s="244" t="s">
        <v>153</v>
      </c>
      <c r="D53" s="244"/>
      <c r="E53" s="244"/>
      <c r="F53" s="247" t="s">
        <v>154</v>
      </c>
      <c r="G53" s="248"/>
      <c r="H53" s="248"/>
      <c r="I53" s="248"/>
      <c r="J53" s="249"/>
      <c r="K53" s="244" t="s">
        <v>155</v>
      </c>
      <c r="L53" s="244"/>
      <c r="M53" s="244"/>
      <c r="N53" s="244"/>
      <c r="O53" s="244"/>
      <c r="P53" s="244"/>
      <c r="Q53" s="244"/>
    </row>
    <row r="54" spans="2:19" s="47" customFormat="1" ht="12" x14ac:dyDescent="0.2">
      <c r="B54" s="132">
        <v>1</v>
      </c>
      <c r="C54" s="358">
        <v>2</v>
      </c>
      <c r="D54" s="358"/>
      <c r="E54" s="358"/>
      <c r="F54" s="428">
        <v>3</v>
      </c>
      <c r="G54" s="429"/>
      <c r="H54" s="429"/>
      <c r="I54" s="429"/>
      <c r="J54" s="430"/>
      <c r="K54" s="358">
        <v>4</v>
      </c>
      <c r="L54" s="358"/>
      <c r="M54" s="358"/>
      <c r="N54" s="358"/>
      <c r="O54" s="358"/>
      <c r="P54" s="358"/>
      <c r="Q54" s="358"/>
      <c r="S54" s="48"/>
    </row>
    <row r="55" spans="2:19" s="18" customFormat="1" x14ac:dyDescent="0.25">
      <c r="B55" s="22"/>
      <c r="C55" s="253" t="s">
        <v>164</v>
      </c>
      <c r="D55" s="254"/>
      <c r="E55" s="255"/>
      <c r="F55" s="256"/>
      <c r="G55" s="257"/>
      <c r="H55" s="257"/>
      <c r="I55" s="257"/>
      <c r="J55" s="258"/>
      <c r="K55" s="246"/>
      <c r="L55" s="246"/>
      <c r="M55" s="246"/>
      <c r="N55" s="246"/>
      <c r="O55" s="246"/>
      <c r="P55" s="246"/>
      <c r="Q55" s="246"/>
      <c r="S55" s="26"/>
    </row>
    <row r="58" spans="2:19" x14ac:dyDescent="0.25">
      <c r="B58" s="21" t="s">
        <v>156</v>
      </c>
    </row>
    <row r="59" spans="2:19" ht="15" customHeight="1" x14ac:dyDescent="0.25">
      <c r="B59" s="11" t="s">
        <v>39</v>
      </c>
      <c r="C59" s="244" t="s">
        <v>157</v>
      </c>
      <c r="D59" s="244"/>
      <c r="E59" s="244"/>
      <c r="F59" s="244" t="s">
        <v>154</v>
      </c>
      <c r="G59" s="244"/>
      <c r="H59" s="244"/>
      <c r="I59" s="244"/>
      <c r="J59" s="244"/>
      <c r="K59" s="244" t="s">
        <v>158</v>
      </c>
      <c r="L59" s="244"/>
      <c r="M59" s="244"/>
      <c r="N59" s="244"/>
      <c r="O59" s="244"/>
      <c r="P59" s="244"/>
      <c r="Q59" s="244"/>
    </row>
    <row r="60" spans="2:19" s="47" customFormat="1" ht="11.25" customHeight="1" x14ac:dyDescent="0.2">
      <c r="B60" s="132">
        <v>1</v>
      </c>
      <c r="C60" s="358">
        <v>2</v>
      </c>
      <c r="D60" s="358"/>
      <c r="E60" s="358"/>
      <c r="F60" s="358">
        <v>3</v>
      </c>
      <c r="G60" s="358"/>
      <c r="H60" s="358"/>
      <c r="I60" s="358"/>
      <c r="J60" s="358"/>
      <c r="K60" s="358">
        <v>4</v>
      </c>
      <c r="L60" s="358"/>
      <c r="M60" s="358"/>
      <c r="N60" s="358"/>
      <c r="O60" s="358"/>
      <c r="P60" s="358"/>
      <c r="Q60" s="358"/>
      <c r="S60" s="48"/>
    </row>
    <row r="61" spans="2:19" s="18" customFormat="1" x14ac:dyDescent="0.25">
      <c r="B61" s="22"/>
      <c r="C61" s="245" t="s">
        <v>164</v>
      </c>
      <c r="D61" s="245"/>
      <c r="E61" s="245"/>
      <c r="F61" s="243"/>
      <c r="G61" s="243"/>
      <c r="H61" s="243"/>
      <c r="I61" s="243"/>
      <c r="J61" s="243"/>
      <c r="K61" s="246"/>
      <c r="L61" s="246"/>
      <c r="M61" s="246"/>
      <c r="N61" s="246"/>
      <c r="O61" s="246"/>
      <c r="P61" s="246"/>
      <c r="Q61" s="246"/>
      <c r="S61" s="26"/>
    </row>
    <row r="64" spans="2:19" x14ac:dyDescent="0.25">
      <c r="B64" s="21" t="s">
        <v>159</v>
      </c>
    </row>
    <row r="65" spans="2:19" ht="39" customHeight="1" x14ac:dyDescent="0.25">
      <c r="B65" s="11" t="s">
        <v>39</v>
      </c>
      <c r="C65" s="220" t="s">
        <v>160</v>
      </c>
      <c r="D65" s="220"/>
      <c r="E65" s="220"/>
      <c r="F65" s="232" t="s">
        <v>161</v>
      </c>
      <c r="G65" s="233"/>
      <c r="H65" s="233"/>
      <c r="I65" s="233"/>
      <c r="J65" s="233"/>
      <c r="K65" s="233"/>
      <c r="L65" s="233"/>
      <c r="M65" s="233"/>
      <c r="N65" s="233"/>
      <c r="O65" s="233"/>
      <c r="P65" s="233"/>
      <c r="Q65" s="234"/>
    </row>
    <row r="66" spans="2:19" s="64" customFormat="1" ht="12" x14ac:dyDescent="0.2">
      <c r="B66" s="134">
        <v>1</v>
      </c>
      <c r="C66" s="424">
        <v>2</v>
      </c>
      <c r="D66" s="424"/>
      <c r="E66" s="424"/>
      <c r="F66" s="425">
        <v>3</v>
      </c>
      <c r="G66" s="426"/>
      <c r="H66" s="426"/>
      <c r="I66" s="426"/>
      <c r="J66" s="426"/>
      <c r="K66" s="426"/>
      <c r="L66" s="426"/>
      <c r="M66" s="426"/>
      <c r="N66" s="426"/>
      <c r="O66" s="426"/>
      <c r="P66" s="426"/>
      <c r="Q66" s="427"/>
      <c r="S66" s="48"/>
    </row>
    <row r="67" spans="2:19" s="18" customFormat="1" ht="93" customHeight="1" x14ac:dyDescent="0.25">
      <c r="B67" s="12" t="s">
        <v>69</v>
      </c>
      <c r="C67" s="239" t="s">
        <v>522</v>
      </c>
      <c r="D67" s="239"/>
      <c r="E67" s="239"/>
      <c r="F67" s="348" t="s">
        <v>523</v>
      </c>
      <c r="G67" s="349"/>
      <c r="H67" s="349"/>
      <c r="I67" s="349"/>
      <c r="J67" s="349"/>
      <c r="K67" s="349"/>
      <c r="L67" s="349"/>
      <c r="M67" s="349"/>
      <c r="N67" s="349"/>
      <c r="O67" s="349"/>
      <c r="P67" s="349"/>
      <c r="Q67" s="350"/>
      <c r="S67" s="26"/>
    </row>
    <row r="68" spans="2:19" s="18" customFormat="1" x14ac:dyDescent="0.25">
      <c r="C68" s="65"/>
      <c r="D68" s="65"/>
      <c r="E68" s="65"/>
      <c r="F68" s="65"/>
      <c r="G68" s="65"/>
      <c r="H68" s="65"/>
      <c r="I68" s="59"/>
      <c r="J68" s="59"/>
      <c r="K68" s="59"/>
      <c r="L68" s="59"/>
      <c r="M68" s="59"/>
      <c r="N68" s="59"/>
      <c r="O68" s="59"/>
      <c r="P68" s="59"/>
      <c r="Q68" s="59"/>
      <c r="S68" s="26"/>
    </row>
    <row r="70" spans="2:19" x14ac:dyDescent="0.25">
      <c r="B70" s="21" t="s">
        <v>162</v>
      </c>
    </row>
    <row r="71" spans="2:19" x14ac:dyDescent="0.25">
      <c r="B71" s="14" t="s">
        <v>39</v>
      </c>
      <c r="C71" s="240" t="s">
        <v>163</v>
      </c>
      <c r="D71" s="240"/>
      <c r="E71" s="240"/>
      <c r="F71" s="240"/>
      <c r="G71" s="240"/>
      <c r="H71" s="240"/>
      <c r="I71" s="240"/>
      <c r="J71" s="240"/>
      <c r="K71" s="240"/>
      <c r="L71" s="240"/>
      <c r="M71" s="240"/>
      <c r="N71" s="240"/>
      <c r="O71" s="240"/>
      <c r="P71" s="240"/>
      <c r="Q71" s="240"/>
    </row>
    <row r="72" spans="2:19" s="47" customFormat="1" ht="12" x14ac:dyDescent="0.2">
      <c r="B72" s="134">
        <v>1</v>
      </c>
      <c r="C72" s="358">
        <v>2</v>
      </c>
      <c r="D72" s="358"/>
      <c r="E72" s="358"/>
      <c r="F72" s="358"/>
      <c r="G72" s="358"/>
      <c r="H72" s="358"/>
      <c r="I72" s="358"/>
      <c r="J72" s="358"/>
      <c r="K72" s="358"/>
      <c r="L72" s="358"/>
      <c r="M72" s="358"/>
      <c r="N72" s="358"/>
      <c r="O72" s="358"/>
      <c r="P72" s="358"/>
      <c r="Q72" s="358"/>
      <c r="S72" s="48"/>
    </row>
    <row r="73" spans="2:19" s="18" customFormat="1" x14ac:dyDescent="0.25">
      <c r="B73" s="22"/>
      <c r="C73" s="245" t="s">
        <v>164</v>
      </c>
      <c r="D73" s="245"/>
      <c r="E73" s="245"/>
      <c r="F73" s="245"/>
      <c r="G73" s="245"/>
      <c r="H73" s="245"/>
      <c r="I73" s="245"/>
      <c r="J73" s="245"/>
      <c r="K73" s="245"/>
      <c r="L73" s="245"/>
      <c r="M73" s="245"/>
      <c r="N73" s="245"/>
      <c r="O73" s="245"/>
      <c r="P73" s="245"/>
      <c r="Q73" s="245"/>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topLeftCell="A54" zoomScale="90" zoomScaleNormal="90" workbookViewId="0">
      <selection activeCell="N62" sqref="N62:O6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528</v>
      </c>
      <c r="C5" s="218"/>
      <c r="D5" s="218"/>
      <c r="E5" s="218"/>
      <c r="F5" s="218"/>
      <c r="G5" s="218"/>
      <c r="H5" s="218"/>
      <c r="I5" s="218"/>
      <c r="J5" s="218"/>
      <c r="K5" s="218"/>
      <c r="L5" s="218"/>
      <c r="M5" s="218"/>
      <c r="N5" s="218"/>
      <c r="O5" s="218"/>
      <c r="P5" s="218"/>
      <c r="Q5" s="218"/>
    </row>
    <row r="6" spans="2:19" x14ac:dyDescent="0.25">
      <c r="B6" s="218" t="s">
        <v>529</v>
      </c>
      <c r="C6" s="218"/>
      <c r="D6" s="218"/>
      <c r="E6" s="218"/>
      <c r="F6" s="218"/>
      <c r="G6" s="218"/>
      <c r="H6" s="218"/>
      <c r="I6" s="218"/>
      <c r="J6" s="218"/>
      <c r="K6" s="218"/>
      <c r="L6" s="218"/>
      <c r="M6" s="218"/>
      <c r="N6" s="218"/>
      <c r="O6" s="218"/>
      <c r="P6" s="218"/>
      <c r="Q6" s="218"/>
    </row>
    <row r="8" spans="2:19" ht="15" customHeight="1" x14ac:dyDescent="0.25">
      <c r="B8" s="231" t="s">
        <v>41</v>
      </c>
      <c r="C8" s="231"/>
      <c r="D8" s="231"/>
      <c r="E8" s="231"/>
      <c r="F8" s="231"/>
      <c r="G8" s="231"/>
      <c r="H8" s="231"/>
      <c r="I8" s="231"/>
      <c r="J8" s="231"/>
      <c r="K8" s="231"/>
      <c r="L8" s="231"/>
      <c r="M8" s="231"/>
      <c r="N8" s="231"/>
      <c r="O8" s="231"/>
      <c r="P8" s="231"/>
      <c r="Q8" s="231"/>
    </row>
    <row r="9" spans="2:19" ht="15" customHeight="1" x14ac:dyDescent="0.25">
      <c r="B9" s="220" t="s">
        <v>39</v>
      </c>
      <c r="C9" s="220" t="s">
        <v>55</v>
      </c>
      <c r="D9" s="220"/>
      <c r="E9" s="244" t="s">
        <v>40</v>
      </c>
      <c r="F9" s="244"/>
      <c r="G9" s="244"/>
      <c r="H9" s="244"/>
      <c r="I9" s="244"/>
      <c r="J9" s="244"/>
      <c r="K9" s="281" t="s">
        <v>462</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51">
        <v>1</v>
      </c>
      <c r="C11" s="357">
        <v>2</v>
      </c>
      <c r="D11" s="357"/>
      <c r="E11" s="318">
        <v>3</v>
      </c>
      <c r="F11" s="318"/>
      <c r="G11" s="318"/>
      <c r="H11" s="318"/>
      <c r="I11" s="318"/>
      <c r="J11" s="318"/>
      <c r="K11" s="318">
        <v>4</v>
      </c>
      <c r="L11" s="318"/>
      <c r="M11" s="318"/>
      <c r="N11" s="83">
        <v>5</v>
      </c>
      <c r="O11" s="318">
        <v>6</v>
      </c>
      <c r="P11" s="318"/>
      <c r="Q11" s="318"/>
      <c r="S11" s="48"/>
    </row>
    <row r="12" spans="2:19" ht="29.25" customHeight="1" x14ac:dyDescent="0.25">
      <c r="B12" s="62" t="s">
        <v>43</v>
      </c>
      <c r="C12" s="309" t="s">
        <v>530</v>
      </c>
      <c r="D12" s="310"/>
      <c r="E12" s="286" t="s">
        <v>531</v>
      </c>
      <c r="F12" s="286"/>
      <c r="G12" s="286"/>
      <c r="H12" s="286"/>
      <c r="I12" s="286"/>
      <c r="J12" s="286"/>
      <c r="K12" s="285">
        <v>0</v>
      </c>
      <c r="L12" s="285"/>
      <c r="M12" s="285"/>
      <c r="N12" s="12">
        <v>0</v>
      </c>
      <c r="O12" s="282">
        <f>O43</f>
        <v>657</v>
      </c>
      <c r="P12" s="283"/>
      <c r="Q12" s="284"/>
    </row>
    <row r="13" spans="2:19" ht="32.25" customHeight="1" x14ac:dyDescent="0.25">
      <c r="B13" s="62" t="s">
        <v>45</v>
      </c>
      <c r="C13" s="309" t="s">
        <v>532</v>
      </c>
      <c r="D13" s="310"/>
      <c r="E13" s="311" t="s">
        <v>533</v>
      </c>
      <c r="F13" s="312"/>
      <c r="G13" s="312"/>
      <c r="H13" s="312"/>
      <c r="I13" s="312"/>
      <c r="J13" s="313"/>
      <c r="K13" s="314">
        <v>0</v>
      </c>
      <c r="L13" s="315"/>
      <c r="M13" s="316"/>
      <c r="N13" s="12">
        <v>0</v>
      </c>
      <c r="O13" s="282">
        <f>O58</f>
        <v>80</v>
      </c>
      <c r="P13" s="283"/>
      <c r="Q13" s="284"/>
    </row>
    <row r="14" spans="2:19" ht="30" customHeight="1" x14ac:dyDescent="0.25">
      <c r="B14" s="62" t="s">
        <v>47</v>
      </c>
      <c r="C14" s="309" t="s">
        <v>534</v>
      </c>
      <c r="D14" s="310"/>
      <c r="E14" s="311" t="s">
        <v>535</v>
      </c>
      <c r="F14" s="312"/>
      <c r="G14" s="312"/>
      <c r="H14" s="312"/>
      <c r="I14" s="312"/>
      <c r="J14" s="313"/>
      <c r="K14" s="314">
        <v>0</v>
      </c>
      <c r="L14" s="315"/>
      <c r="M14" s="316"/>
      <c r="N14" s="12">
        <v>0</v>
      </c>
      <c r="O14" s="282">
        <f>O60</f>
        <v>80</v>
      </c>
      <c r="P14" s="283"/>
      <c r="Q14" s="284"/>
    </row>
    <row r="17" spans="2:19" x14ac:dyDescent="0.25">
      <c r="B17" s="231" t="s">
        <v>38</v>
      </c>
      <c r="C17" s="231"/>
      <c r="D17" s="231"/>
      <c r="E17" s="231"/>
      <c r="F17" s="231"/>
      <c r="G17" s="231"/>
      <c r="H17" s="231"/>
      <c r="I17" s="231"/>
      <c r="J17" s="231"/>
      <c r="K17" s="231"/>
      <c r="L17" s="231"/>
      <c r="M17" s="231"/>
      <c r="N17" s="231"/>
      <c r="O17" s="231"/>
      <c r="P17" s="231"/>
      <c r="Q17" s="231"/>
    </row>
    <row r="18" spans="2:19" x14ac:dyDescent="0.25">
      <c r="B18" s="240" t="s">
        <v>56</v>
      </c>
      <c r="C18" s="240"/>
      <c r="D18" s="240"/>
      <c r="E18" s="240"/>
      <c r="F18" s="240"/>
      <c r="G18" s="240"/>
      <c r="H18" s="240"/>
      <c r="I18" s="240"/>
      <c r="J18" s="240"/>
      <c r="K18" s="240"/>
      <c r="L18" s="240"/>
      <c r="M18" s="240"/>
      <c r="N18" s="240" t="s">
        <v>27</v>
      </c>
      <c r="O18" s="240"/>
      <c r="P18" s="240"/>
      <c r="Q18" s="240"/>
    </row>
    <row r="19" spans="2:19" s="47" customFormat="1" ht="12" x14ac:dyDescent="0.2">
      <c r="B19" s="242">
        <v>1</v>
      </c>
      <c r="C19" s="242"/>
      <c r="D19" s="242"/>
      <c r="E19" s="242"/>
      <c r="F19" s="242"/>
      <c r="G19" s="242"/>
      <c r="H19" s="242"/>
      <c r="I19" s="242"/>
      <c r="J19" s="242"/>
      <c r="K19" s="242"/>
      <c r="L19" s="242"/>
      <c r="M19" s="242"/>
      <c r="N19" s="242">
        <v>2</v>
      </c>
      <c r="O19" s="242"/>
      <c r="P19" s="242"/>
      <c r="Q19" s="242"/>
      <c r="S19" s="48"/>
    </row>
    <row r="20" spans="2:19" x14ac:dyDescent="0.25">
      <c r="B20" s="291" t="s">
        <v>28</v>
      </c>
      <c r="C20" s="291"/>
      <c r="D20" s="291"/>
      <c r="E20" s="291"/>
      <c r="F20" s="291"/>
      <c r="G20" s="291"/>
      <c r="H20" s="291"/>
      <c r="I20" s="291"/>
      <c r="J20" s="291"/>
      <c r="K20" s="291"/>
      <c r="L20" s="291"/>
      <c r="M20" s="291"/>
      <c r="N20" s="287">
        <f>N21+N23+N26</f>
        <v>5902757</v>
      </c>
      <c r="O20" s="287"/>
      <c r="P20" s="287"/>
      <c r="Q20" s="287"/>
    </row>
    <row r="21" spans="2:19" x14ac:dyDescent="0.25">
      <c r="B21" s="291" t="s">
        <v>29</v>
      </c>
      <c r="C21" s="291"/>
      <c r="D21" s="291"/>
      <c r="E21" s="291"/>
      <c r="F21" s="291"/>
      <c r="G21" s="291"/>
      <c r="H21" s="291"/>
      <c r="I21" s="291"/>
      <c r="J21" s="291"/>
      <c r="K21" s="291"/>
      <c r="L21" s="291"/>
      <c r="M21" s="291"/>
      <c r="N21" s="287">
        <v>0</v>
      </c>
      <c r="O21" s="287"/>
      <c r="P21" s="287"/>
      <c r="Q21" s="287"/>
    </row>
    <row r="22" spans="2:19" x14ac:dyDescent="0.25">
      <c r="B22" s="326" t="s">
        <v>18</v>
      </c>
      <c r="C22" s="327"/>
      <c r="D22" s="327"/>
      <c r="E22" s="327"/>
      <c r="F22" s="327"/>
      <c r="G22" s="327"/>
      <c r="H22" s="327"/>
      <c r="I22" s="327"/>
      <c r="J22" s="327"/>
      <c r="K22" s="327"/>
      <c r="L22" s="327"/>
      <c r="M22" s="328"/>
      <c r="N22" s="288">
        <v>0</v>
      </c>
      <c r="O22" s="288"/>
      <c r="P22" s="288"/>
      <c r="Q22" s="288"/>
    </row>
    <row r="23" spans="2:19" x14ac:dyDescent="0.25">
      <c r="B23" s="291" t="s">
        <v>30</v>
      </c>
      <c r="C23" s="291"/>
      <c r="D23" s="291"/>
      <c r="E23" s="291"/>
      <c r="F23" s="291"/>
      <c r="G23" s="291"/>
      <c r="H23" s="291"/>
      <c r="I23" s="291"/>
      <c r="J23" s="291"/>
      <c r="K23" s="291"/>
      <c r="L23" s="291"/>
      <c r="M23" s="291"/>
      <c r="N23" s="287">
        <f>N24+N25</f>
        <v>0</v>
      </c>
      <c r="O23" s="287"/>
      <c r="P23" s="287"/>
      <c r="Q23" s="287"/>
    </row>
    <row r="24" spans="2:19" x14ac:dyDescent="0.25">
      <c r="B24" s="321" t="s">
        <v>53</v>
      </c>
      <c r="C24" s="321"/>
      <c r="D24" s="321"/>
      <c r="E24" s="321"/>
      <c r="F24" s="321"/>
      <c r="G24" s="321"/>
      <c r="H24" s="321"/>
      <c r="I24" s="321"/>
      <c r="J24" s="321"/>
      <c r="K24" s="321"/>
      <c r="L24" s="321"/>
      <c r="M24" s="321"/>
      <c r="N24" s="288">
        <f>K78</f>
        <v>0</v>
      </c>
      <c r="O24" s="288"/>
      <c r="P24" s="288"/>
      <c r="Q24" s="288"/>
      <c r="R24" s="69"/>
    </row>
    <row r="25" spans="2:19" x14ac:dyDescent="0.25">
      <c r="B25" s="329" t="s">
        <v>171</v>
      </c>
      <c r="C25" s="330"/>
      <c r="D25" s="330"/>
      <c r="E25" s="330"/>
      <c r="F25" s="330"/>
      <c r="G25" s="330"/>
      <c r="H25" s="330"/>
      <c r="I25" s="330"/>
      <c r="J25" s="330"/>
      <c r="K25" s="330"/>
      <c r="L25" s="330"/>
      <c r="M25" s="331"/>
      <c r="N25" s="288">
        <v>0</v>
      </c>
      <c r="O25" s="288"/>
      <c r="P25" s="288"/>
      <c r="Q25" s="288"/>
      <c r="R25" s="69"/>
    </row>
    <row r="26" spans="2:19" x14ac:dyDescent="0.25">
      <c r="B26" s="291" t="s">
        <v>31</v>
      </c>
      <c r="C26" s="291"/>
      <c r="D26" s="291"/>
      <c r="E26" s="291"/>
      <c r="F26" s="291"/>
      <c r="G26" s="291"/>
      <c r="H26" s="291"/>
      <c r="I26" s="291"/>
      <c r="J26" s="291"/>
      <c r="K26" s="291"/>
      <c r="L26" s="291"/>
      <c r="M26" s="291"/>
      <c r="N26" s="287">
        <f>N27</f>
        <v>5902757</v>
      </c>
      <c r="O26" s="287"/>
      <c r="P26" s="287"/>
      <c r="Q26" s="287"/>
    </row>
    <row r="27" spans="2:19" x14ac:dyDescent="0.25">
      <c r="B27" s="321" t="s">
        <v>54</v>
      </c>
      <c r="C27" s="321"/>
      <c r="D27" s="321"/>
      <c r="E27" s="321"/>
      <c r="F27" s="321"/>
      <c r="G27" s="321"/>
      <c r="H27" s="321"/>
      <c r="I27" s="321"/>
      <c r="J27" s="321"/>
      <c r="K27" s="321"/>
      <c r="L27" s="321"/>
      <c r="M27" s="321"/>
      <c r="N27" s="288">
        <f>L78</f>
        <v>5902757</v>
      </c>
      <c r="O27" s="288"/>
      <c r="P27" s="288"/>
      <c r="Q27" s="288"/>
    </row>
    <row r="28" spans="2:19" x14ac:dyDescent="0.25">
      <c r="B28" s="291" t="s">
        <v>32</v>
      </c>
      <c r="C28" s="291"/>
      <c r="D28" s="291"/>
      <c r="E28" s="291"/>
      <c r="F28" s="291"/>
      <c r="G28" s="291"/>
      <c r="H28" s="291"/>
      <c r="I28" s="291"/>
      <c r="J28" s="291"/>
      <c r="K28" s="291"/>
      <c r="L28" s="291"/>
      <c r="M28" s="291"/>
      <c r="N28" s="287">
        <v>0</v>
      </c>
      <c r="O28" s="287"/>
      <c r="P28" s="287"/>
      <c r="Q28" s="287"/>
    </row>
    <row r="29" spans="2:19" x14ac:dyDescent="0.25">
      <c r="B29" s="292" t="s">
        <v>18</v>
      </c>
      <c r="C29" s="292"/>
      <c r="D29" s="292"/>
      <c r="E29" s="292"/>
      <c r="F29" s="292"/>
      <c r="G29" s="292"/>
      <c r="H29" s="292"/>
      <c r="I29" s="292"/>
      <c r="J29" s="292"/>
      <c r="K29" s="292"/>
      <c r="L29" s="292"/>
      <c r="M29" s="292"/>
      <c r="N29" s="288">
        <v>0</v>
      </c>
      <c r="O29" s="288"/>
      <c r="P29" s="288"/>
      <c r="Q29" s="288"/>
    </row>
    <row r="30" spans="2:19" x14ac:dyDescent="0.25">
      <c r="B30" s="332" t="s">
        <v>33</v>
      </c>
      <c r="C30" s="333"/>
      <c r="D30" s="333"/>
      <c r="E30" s="333"/>
      <c r="F30" s="333"/>
      <c r="G30" s="333"/>
      <c r="H30" s="333"/>
      <c r="I30" s="333"/>
      <c r="J30" s="333"/>
      <c r="K30" s="333"/>
      <c r="L30" s="333"/>
      <c r="M30" s="334"/>
      <c r="N30" s="287">
        <f>N31+N32+N33</f>
        <v>1041664.3</v>
      </c>
      <c r="O30" s="287"/>
      <c r="P30" s="287"/>
      <c r="Q30" s="287"/>
    </row>
    <row r="31" spans="2:19" x14ac:dyDescent="0.25">
      <c r="B31" s="321" t="s">
        <v>34</v>
      </c>
      <c r="C31" s="321"/>
      <c r="D31" s="321"/>
      <c r="E31" s="321"/>
      <c r="F31" s="321"/>
      <c r="G31" s="321"/>
      <c r="H31" s="321"/>
      <c r="I31" s="321"/>
      <c r="J31" s="321"/>
      <c r="K31" s="321"/>
      <c r="L31" s="321"/>
      <c r="M31" s="321"/>
      <c r="N31" s="288">
        <f>M78</f>
        <v>1041664.3</v>
      </c>
      <c r="O31" s="288"/>
      <c r="P31" s="288"/>
      <c r="Q31" s="288"/>
    </row>
    <row r="32" spans="2:19" x14ac:dyDescent="0.25">
      <c r="B32" s="321" t="s">
        <v>35</v>
      </c>
      <c r="C32" s="321"/>
      <c r="D32" s="321"/>
      <c r="E32" s="321"/>
      <c r="F32" s="321"/>
      <c r="G32" s="321"/>
      <c r="H32" s="321"/>
      <c r="I32" s="321"/>
      <c r="J32" s="321"/>
      <c r="K32" s="321"/>
      <c r="L32" s="321"/>
      <c r="M32" s="321"/>
      <c r="N32" s="288">
        <v>0</v>
      </c>
      <c r="O32" s="288"/>
      <c r="P32" s="288"/>
      <c r="Q32" s="288"/>
    </row>
    <row r="33" spans="2:19" x14ac:dyDescent="0.25">
      <c r="B33" s="321" t="s">
        <v>36</v>
      </c>
      <c r="C33" s="321"/>
      <c r="D33" s="321"/>
      <c r="E33" s="321"/>
      <c r="F33" s="321"/>
      <c r="G33" s="321"/>
      <c r="H33" s="321"/>
      <c r="I33" s="321"/>
      <c r="J33" s="321"/>
      <c r="K33" s="321"/>
      <c r="L33" s="321"/>
      <c r="M33" s="321"/>
      <c r="N33" s="288">
        <v>0</v>
      </c>
      <c r="O33" s="288"/>
      <c r="P33" s="288"/>
      <c r="Q33" s="288"/>
    </row>
    <row r="34" spans="2:19" x14ac:dyDescent="0.25">
      <c r="B34" s="291" t="s">
        <v>37</v>
      </c>
      <c r="C34" s="291"/>
      <c r="D34" s="291"/>
      <c r="E34" s="291"/>
      <c r="F34" s="291"/>
      <c r="G34" s="291"/>
      <c r="H34" s="291"/>
      <c r="I34" s="291"/>
      <c r="J34" s="291"/>
      <c r="K34" s="291"/>
      <c r="L34" s="291"/>
      <c r="M34" s="291"/>
      <c r="N34" s="287">
        <f>N20+N30</f>
        <v>6944421.2999999998</v>
      </c>
      <c r="O34" s="287"/>
      <c r="P34" s="287"/>
      <c r="Q34" s="287"/>
    </row>
    <row r="35" spans="2:19" x14ac:dyDescent="0.25">
      <c r="B35" s="13"/>
      <c r="C35" s="13"/>
      <c r="D35" s="13"/>
      <c r="E35" s="13"/>
      <c r="F35" s="13"/>
      <c r="G35" s="13"/>
      <c r="H35" s="13"/>
      <c r="I35" s="13"/>
      <c r="J35" s="13"/>
      <c r="K35" s="13"/>
      <c r="L35" s="13"/>
      <c r="M35" s="13"/>
      <c r="N35" s="109"/>
      <c r="O35" s="109"/>
      <c r="P35" s="109"/>
      <c r="Q35" s="109"/>
    </row>
    <row r="37" spans="2:19" x14ac:dyDescent="0.25">
      <c r="B37" s="231" t="s">
        <v>25</v>
      </c>
      <c r="C37" s="231"/>
      <c r="D37" s="231"/>
      <c r="E37" s="231"/>
      <c r="F37" s="231"/>
      <c r="G37" s="231"/>
      <c r="H37" s="231"/>
      <c r="I37" s="231"/>
      <c r="J37" s="231"/>
      <c r="K37" s="231"/>
      <c r="L37" s="231"/>
      <c r="M37" s="231"/>
      <c r="N37" s="231"/>
      <c r="O37" s="231"/>
      <c r="P37" s="231"/>
      <c r="Q37" s="231"/>
    </row>
    <row r="38" spans="2:19" ht="15" customHeight="1" x14ac:dyDescent="0.25">
      <c r="B38" s="303" t="s">
        <v>57</v>
      </c>
      <c r="C38" s="303" t="s">
        <v>58</v>
      </c>
      <c r="D38" s="303" t="s">
        <v>0</v>
      </c>
      <c r="E38" s="303" t="s">
        <v>1</v>
      </c>
      <c r="F38" s="303" t="s">
        <v>59</v>
      </c>
      <c r="G38" s="303" t="s">
        <v>284</v>
      </c>
      <c r="H38" s="343" t="s">
        <v>2</v>
      </c>
      <c r="I38" s="302" t="s">
        <v>3</v>
      </c>
      <c r="J38" s="302"/>
      <c r="K38" s="302"/>
      <c r="L38" s="302"/>
      <c r="M38" s="302"/>
      <c r="N38" s="303" t="s">
        <v>60</v>
      </c>
      <c r="O38" s="303"/>
      <c r="P38" s="303" t="s">
        <v>4</v>
      </c>
      <c r="Q38" s="303" t="s">
        <v>5</v>
      </c>
    </row>
    <row r="39" spans="2:19" ht="30" customHeight="1" x14ac:dyDescent="0.25">
      <c r="B39" s="303"/>
      <c r="C39" s="303"/>
      <c r="D39" s="303"/>
      <c r="E39" s="303"/>
      <c r="F39" s="303"/>
      <c r="G39" s="303"/>
      <c r="H39" s="343"/>
      <c r="I39" s="302" t="s">
        <v>6</v>
      </c>
      <c r="J39" s="302" t="s">
        <v>7</v>
      </c>
      <c r="K39" s="302"/>
      <c r="L39" s="302"/>
      <c r="M39" s="302" t="s">
        <v>8</v>
      </c>
      <c r="N39" s="303" t="s">
        <v>301</v>
      </c>
      <c r="O39" s="303" t="s">
        <v>246</v>
      </c>
      <c r="P39" s="303"/>
      <c r="Q39" s="303"/>
    </row>
    <row r="40" spans="2:19" ht="73.5" x14ac:dyDescent="0.25">
      <c r="B40" s="303"/>
      <c r="C40" s="303"/>
      <c r="D40" s="303"/>
      <c r="E40" s="303"/>
      <c r="F40" s="303"/>
      <c r="G40" s="303"/>
      <c r="H40" s="343"/>
      <c r="I40" s="302"/>
      <c r="J40" s="10" t="s">
        <v>9</v>
      </c>
      <c r="K40" s="10" t="s">
        <v>10</v>
      </c>
      <c r="L40" s="10" t="s">
        <v>11</v>
      </c>
      <c r="M40" s="302"/>
      <c r="N40" s="303"/>
      <c r="O40" s="303"/>
      <c r="P40" s="303"/>
      <c r="Q40" s="303"/>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25">
      <c r="B42" s="266" t="s">
        <v>536</v>
      </c>
      <c r="C42" s="267" t="s">
        <v>13</v>
      </c>
      <c r="D42" s="267" t="s">
        <v>537</v>
      </c>
      <c r="E42" s="267" t="s">
        <v>538</v>
      </c>
      <c r="F42" s="267" t="s">
        <v>14</v>
      </c>
      <c r="G42" s="267" t="s">
        <v>144</v>
      </c>
      <c r="H42" s="267" t="s">
        <v>15</v>
      </c>
      <c r="I42" s="268">
        <f>SUM(J42:M43)</f>
        <v>4494609.66</v>
      </c>
      <c r="J42" s="268">
        <f>SUM(J45:J56)</f>
        <v>0</v>
      </c>
      <c r="K42" s="268">
        <f>SUM(K45:K56)</f>
        <v>0</v>
      </c>
      <c r="L42" s="268">
        <f>SUM(L45:L56)</f>
        <v>3820417.6100000003</v>
      </c>
      <c r="M42" s="268">
        <f>SUM(M45:M56)</f>
        <v>674192.05</v>
      </c>
      <c r="N42" s="44" t="s">
        <v>539</v>
      </c>
      <c r="O42" s="41">
        <f>O45+O47+O49+O51+O53+O55</f>
        <v>784</v>
      </c>
      <c r="P42" s="267" t="s">
        <v>307</v>
      </c>
      <c r="Q42" s="267" t="s">
        <v>540</v>
      </c>
    </row>
    <row r="43" spans="2:19" ht="46.5" customHeight="1" x14ac:dyDescent="0.25">
      <c r="B43" s="266"/>
      <c r="C43" s="267"/>
      <c r="D43" s="267"/>
      <c r="E43" s="267"/>
      <c r="F43" s="267"/>
      <c r="G43" s="267"/>
      <c r="H43" s="267"/>
      <c r="I43" s="268"/>
      <c r="J43" s="268"/>
      <c r="K43" s="268"/>
      <c r="L43" s="268"/>
      <c r="M43" s="268"/>
      <c r="N43" s="44" t="s">
        <v>541</v>
      </c>
      <c r="O43" s="41">
        <f>O46+O48+O50+O52+O54+O56</f>
        <v>657</v>
      </c>
      <c r="P43" s="267"/>
      <c r="Q43" s="267"/>
    </row>
    <row r="44" spans="2:19" ht="22.5" x14ac:dyDescent="0.25">
      <c r="B44" s="42" t="s">
        <v>16</v>
      </c>
      <c r="C44" s="43"/>
      <c r="D44" s="43"/>
      <c r="E44" s="43"/>
      <c r="F44" s="43"/>
      <c r="G44" s="43"/>
      <c r="H44" s="43"/>
      <c r="I44" s="58"/>
      <c r="J44" s="58"/>
      <c r="K44" s="60"/>
      <c r="L44" s="60"/>
      <c r="M44" s="58"/>
      <c r="N44" s="138"/>
      <c r="O44" s="72"/>
      <c r="P44" s="73"/>
      <c r="Q44" s="43"/>
    </row>
    <row r="45" spans="2:19" ht="22.5" x14ac:dyDescent="0.25">
      <c r="B45" s="260" t="s">
        <v>542</v>
      </c>
      <c r="C45" s="261"/>
      <c r="D45" s="259" t="s">
        <v>20</v>
      </c>
      <c r="E45" s="259" t="s">
        <v>543</v>
      </c>
      <c r="F45" s="261"/>
      <c r="G45" s="259" t="s">
        <v>144</v>
      </c>
      <c r="H45" s="261"/>
      <c r="I45" s="262">
        <f>SUM(J45:M46)</f>
        <v>2158643.66</v>
      </c>
      <c r="J45" s="262">
        <v>0</v>
      </c>
      <c r="K45" s="262">
        <v>0</v>
      </c>
      <c r="L45" s="278">
        <v>1834847.11</v>
      </c>
      <c r="M45" s="431">
        <v>323796.55</v>
      </c>
      <c r="N45" s="40" t="s">
        <v>539</v>
      </c>
      <c r="O45" s="139">
        <v>36</v>
      </c>
      <c r="P45" s="259" t="s">
        <v>314</v>
      </c>
      <c r="Q45" s="259" t="s">
        <v>304</v>
      </c>
    </row>
    <row r="46" spans="2:19" ht="56.25" customHeight="1" x14ac:dyDescent="0.25">
      <c r="B46" s="260"/>
      <c r="C46" s="261"/>
      <c r="D46" s="259"/>
      <c r="E46" s="259"/>
      <c r="F46" s="261"/>
      <c r="G46" s="259"/>
      <c r="H46" s="261"/>
      <c r="I46" s="262"/>
      <c r="J46" s="262"/>
      <c r="K46" s="262"/>
      <c r="L46" s="280"/>
      <c r="M46" s="431"/>
      <c r="N46" s="40" t="s">
        <v>541</v>
      </c>
      <c r="O46" s="139">
        <v>36</v>
      </c>
      <c r="P46" s="259"/>
      <c r="Q46" s="259"/>
    </row>
    <row r="47" spans="2:19" ht="32.25" customHeight="1" x14ac:dyDescent="0.25">
      <c r="B47" s="260" t="s">
        <v>544</v>
      </c>
      <c r="C47" s="261"/>
      <c r="D47" s="259" t="s">
        <v>22</v>
      </c>
      <c r="E47" s="259" t="s">
        <v>545</v>
      </c>
      <c r="F47" s="261"/>
      <c r="G47" s="259" t="s">
        <v>144</v>
      </c>
      <c r="H47" s="261"/>
      <c r="I47" s="262">
        <f>SUM(J47:M48)</f>
        <v>50000</v>
      </c>
      <c r="J47" s="262">
        <v>0</v>
      </c>
      <c r="K47" s="262">
        <v>0</v>
      </c>
      <c r="L47" s="278">
        <v>42500</v>
      </c>
      <c r="M47" s="262">
        <v>7500</v>
      </c>
      <c r="N47" s="40" t="s">
        <v>539</v>
      </c>
      <c r="O47" s="87">
        <v>430</v>
      </c>
      <c r="P47" s="259" t="s">
        <v>307</v>
      </c>
      <c r="Q47" s="259" t="s">
        <v>19</v>
      </c>
    </row>
    <row r="48" spans="2:19" ht="51" customHeight="1" x14ac:dyDescent="0.25">
      <c r="B48" s="260"/>
      <c r="C48" s="261"/>
      <c r="D48" s="259"/>
      <c r="E48" s="259"/>
      <c r="F48" s="261"/>
      <c r="G48" s="259"/>
      <c r="H48" s="261"/>
      <c r="I48" s="262"/>
      <c r="J48" s="262"/>
      <c r="K48" s="262"/>
      <c r="L48" s="280"/>
      <c r="M48" s="262"/>
      <c r="N48" s="40" t="s">
        <v>541</v>
      </c>
      <c r="O48" s="87">
        <v>389</v>
      </c>
      <c r="P48" s="259"/>
      <c r="Q48" s="259"/>
    </row>
    <row r="49" spans="2:23" ht="35.25" customHeight="1" x14ac:dyDescent="0.25">
      <c r="B49" s="260" t="s">
        <v>546</v>
      </c>
      <c r="C49" s="261"/>
      <c r="D49" s="259" t="s">
        <v>22</v>
      </c>
      <c r="E49" s="259" t="s">
        <v>547</v>
      </c>
      <c r="F49" s="261"/>
      <c r="G49" s="259" t="s">
        <v>144</v>
      </c>
      <c r="H49" s="261"/>
      <c r="I49" s="262">
        <f>SUM(J49:M50)</f>
        <v>600000</v>
      </c>
      <c r="J49" s="262">
        <v>0</v>
      </c>
      <c r="K49" s="262">
        <v>0</v>
      </c>
      <c r="L49" s="278">
        <v>510000</v>
      </c>
      <c r="M49" s="262">
        <v>90000</v>
      </c>
      <c r="N49" s="40" t="s">
        <v>539</v>
      </c>
      <c r="O49" s="87">
        <v>20</v>
      </c>
      <c r="P49" s="259" t="s">
        <v>307</v>
      </c>
      <c r="Q49" s="259" t="s">
        <v>304</v>
      </c>
    </row>
    <row r="50" spans="2:23" ht="44.25" customHeight="1" x14ac:dyDescent="0.25">
      <c r="B50" s="260"/>
      <c r="C50" s="261"/>
      <c r="D50" s="259"/>
      <c r="E50" s="259"/>
      <c r="F50" s="261"/>
      <c r="G50" s="259"/>
      <c r="H50" s="261"/>
      <c r="I50" s="262"/>
      <c r="J50" s="262"/>
      <c r="K50" s="262"/>
      <c r="L50" s="280"/>
      <c r="M50" s="262"/>
      <c r="N50" s="40" t="s">
        <v>541</v>
      </c>
      <c r="O50" s="87">
        <v>20</v>
      </c>
      <c r="P50" s="259"/>
      <c r="Q50" s="259"/>
      <c r="U50" s="25"/>
    </row>
    <row r="51" spans="2:23" ht="22.5" x14ac:dyDescent="0.25">
      <c r="B51" s="260" t="s">
        <v>548</v>
      </c>
      <c r="C51" s="261"/>
      <c r="D51" s="259" t="s">
        <v>26</v>
      </c>
      <c r="E51" s="259" t="s">
        <v>549</v>
      </c>
      <c r="F51" s="261"/>
      <c r="G51" s="259" t="s">
        <v>144</v>
      </c>
      <c r="H51" s="261"/>
      <c r="I51" s="262">
        <f>SUM(J51:M52)</f>
        <v>499296</v>
      </c>
      <c r="J51" s="262">
        <v>0</v>
      </c>
      <c r="K51" s="262">
        <v>0</v>
      </c>
      <c r="L51" s="278">
        <v>424401</v>
      </c>
      <c r="M51" s="262">
        <v>74895</v>
      </c>
      <c r="N51" s="40" t="s">
        <v>539</v>
      </c>
      <c r="O51" s="87">
        <v>8</v>
      </c>
      <c r="P51" s="259" t="s">
        <v>314</v>
      </c>
      <c r="Q51" s="259" t="s">
        <v>279</v>
      </c>
    </row>
    <row r="52" spans="2:23" ht="22.5" x14ac:dyDescent="0.25">
      <c r="B52" s="260"/>
      <c r="C52" s="261"/>
      <c r="D52" s="259"/>
      <c r="E52" s="259"/>
      <c r="F52" s="261"/>
      <c r="G52" s="259"/>
      <c r="H52" s="261"/>
      <c r="I52" s="262"/>
      <c r="J52" s="262"/>
      <c r="K52" s="262"/>
      <c r="L52" s="280"/>
      <c r="M52" s="262"/>
      <c r="N52" s="40" t="s">
        <v>541</v>
      </c>
      <c r="O52" s="38">
        <v>27</v>
      </c>
      <c r="P52" s="259"/>
      <c r="Q52" s="259"/>
      <c r="U52" s="25"/>
    </row>
    <row r="53" spans="2:23" ht="22.5" x14ac:dyDescent="0.25">
      <c r="B53" s="260" t="s">
        <v>550</v>
      </c>
      <c r="C53" s="261"/>
      <c r="D53" s="259" t="s">
        <v>551</v>
      </c>
      <c r="E53" s="267" t="s">
        <v>18</v>
      </c>
      <c r="F53" s="261"/>
      <c r="G53" s="259" t="s">
        <v>144</v>
      </c>
      <c r="H53" s="261"/>
      <c r="I53" s="262">
        <f>SUM(J53:M54)</f>
        <v>86670</v>
      </c>
      <c r="J53" s="262">
        <v>0</v>
      </c>
      <c r="K53" s="262">
        <v>0</v>
      </c>
      <c r="L53" s="278">
        <v>73669.5</v>
      </c>
      <c r="M53" s="262">
        <v>13000.5</v>
      </c>
      <c r="N53" s="40" t="s">
        <v>539</v>
      </c>
      <c r="O53" s="87">
        <v>210</v>
      </c>
      <c r="P53" s="259" t="s">
        <v>314</v>
      </c>
      <c r="Q53" s="259" t="s">
        <v>540</v>
      </c>
      <c r="T53" s="18"/>
      <c r="W53" s="28"/>
    </row>
    <row r="54" spans="2:23" ht="33.75" customHeight="1" x14ac:dyDescent="0.25">
      <c r="B54" s="260"/>
      <c r="C54" s="261"/>
      <c r="D54" s="259"/>
      <c r="E54" s="267"/>
      <c r="F54" s="261"/>
      <c r="G54" s="259"/>
      <c r="H54" s="261"/>
      <c r="I54" s="262"/>
      <c r="J54" s="262"/>
      <c r="K54" s="262"/>
      <c r="L54" s="280"/>
      <c r="M54" s="262"/>
      <c r="N54" s="40" t="s">
        <v>541</v>
      </c>
      <c r="O54" s="87">
        <v>105</v>
      </c>
      <c r="P54" s="259"/>
      <c r="Q54" s="259"/>
      <c r="U54" s="29"/>
      <c r="V54" s="29"/>
      <c r="W54" s="30"/>
    </row>
    <row r="55" spans="2:23" ht="22.5" x14ac:dyDescent="0.25">
      <c r="B55" s="260" t="s">
        <v>552</v>
      </c>
      <c r="C55" s="261"/>
      <c r="D55" s="259" t="s">
        <v>553</v>
      </c>
      <c r="E55" s="267" t="s">
        <v>18</v>
      </c>
      <c r="F55" s="261"/>
      <c r="G55" s="259" t="s">
        <v>144</v>
      </c>
      <c r="H55" s="261"/>
      <c r="I55" s="262">
        <f>SUM(J55:M56)</f>
        <v>1100000</v>
      </c>
      <c r="J55" s="262">
        <v>0</v>
      </c>
      <c r="K55" s="262">
        <v>0</v>
      </c>
      <c r="L55" s="278">
        <f>425000+510000</f>
        <v>935000</v>
      </c>
      <c r="M55" s="262">
        <f>75000+90000</f>
        <v>165000</v>
      </c>
      <c r="N55" s="40" t="s">
        <v>539</v>
      </c>
      <c r="O55" s="87">
        <f>20+60</f>
        <v>80</v>
      </c>
      <c r="P55" s="259" t="s">
        <v>314</v>
      </c>
      <c r="Q55" s="259" t="s">
        <v>310</v>
      </c>
    </row>
    <row r="56" spans="2:23" ht="22.5" x14ac:dyDescent="0.25">
      <c r="B56" s="260"/>
      <c r="C56" s="261"/>
      <c r="D56" s="259"/>
      <c r="E56" s="267"/>
      <c r="F56" s="261"/>
      <c r="G56" s="259"/>
      <c r="H56" s="261"/>
      <c r="I56" s="262"/>
      <c r="J56" s="262"/>
      <c r="K56" s="262"/>
      <c r="L56" s="280"/>
      <c r="M56" s="262"/>
      <c r="N56" s="40" t="s">
        <v>541</v>
      </c>
      <c r="O56" s="87">
        <f>20+60</f>
        <v>80</v>
      </c>
      <c r="P56" s="259"/>
      <c r="Q56" s="259"/>
    </row>
    <row r="57" spans="2:23" ht="21" customHeight="1" x14ac:dyDescent="0.25">
      <c r="B57" s="293" t="s">
        <v>554</v>
      </c>
      <c r="C57" s="296" t="s">
        <v>13</v>
      </c>
      <c r="D57" s="296" t="s">
        <v>537</v>
      </c>
      <c r="E57" s="296" t="s">
        <v>538</v>
      </c>
      <c r="F57" s="296" t="s">
        <v>14</v>
      </c>
      <c r="G57" s="296" t="s">
        <v>144</v>
      </c>
      <c r="H57" s="296" t="s">
        <v>15</v>
      </c>
      <c r="I57" s="419">
        <f>SUM(J57:M58)</f>
        <v>2449811.64</v>
      </c>
      <c r="J57" s="419">
        <f t="shared" ref="J57:L57" si="0">SUM(J62:J77)</f>
        <v>0</v>
      </c>
      <c r="K57" s="419">
        <f t="shared" si="0"/>
        <v>0</v>
      </c>
      <c r="L57" s="419">
        <f t="shared" si="0"/>
        <v>2082339.3900000001</v>
      </c>
      <c r="M57" s="419">
        <f>SUM(M62:M77)</f>
        <v>367472.25</v>
      </c>
      <c r="N57" s="44" t="s">
        <v>555</v>
      </c>
      <c r="O57" s="41">
        <f>O62+O66+O70+O74</f>
        <v>234</v>
      </c>
      <c r="P57" s="296" t="s">
        <v>314</v>
      </c>
      <c r="Q57" s="296" t="s">
        <v>540</v>
      </c>
    </row>
    <row r="58" spans="2:23" ht="21" x14ac:dyDescent="0.25">
      <c r="B58" s="294"/>
      <c r="C58" s="297"/>
      <c r="D58" s="297"/>
      <c r="E58" s="297"/>
      <c r="F58" s="297"/>
      <c r="G58" s="297"/>
      <c r="H58" s="297"/>
      <c r="I58" s="420"/>
      <c r="J58" s="420"/>
      <c r="K58" s="420"/>
      <c r="L58" s="420"/>
      <c r="M58" s="420"/>
      <c r="N58" s="44" t="s">
        <v>556</v>
      </c>
      <c r="O58" s="41">
        <v>80</v>
      </c>
      <c r="P58" s="297"/>
      <c r="Q58" s="297"/>
    </row>
    <row r="59" spans="2:23" ht="31.5" x14ac:dyDescent="0.25">
      <c r="B59" s="294"/>
      <c r="C59" s="297"/>
      <c r="D59" s="297"/>
      <c r="E59" s="297"/>
      <c r="F59" s="297"/>
      <c r="G59" s="297"/>
      <c r="H59" s="297"/>
      <c r="I59" s="420"/>
      <c r="J59" s="420"/>
      <c r="K59" s="420"/>
      <c r="L59" s="420"/>
      <c r="M59" s="420"/>
      <c r="N59" s="44" t="s">
        <v>557</v>
      </c>
      <c r="O59" s="41">
        <f>O64+O68+O72+O76</f>
        <v>4</v>
      </c>
      <c r="P59" s="297"/>
      <c r="Q59" s="297"/>
    </row>
    <row r="60" spans="2:23" ht="31.5" x14ac:dyDescent="0.25">
      <c r="B60" s="295"/>
      <c r="C60" s="298"/>
      <c r="D60" s="298"/>
      <c r="E60" s="298"/>
      <c r="F60" s="298"/>
      <c r="G60" s="298"/>
      <c r="H60" s="298"/>
      <c r="I60" s="432"/>
      <c r="J60" s="432"/>
      <c r="K60" s="432"/>
      <c r="L60" s="432"/>
      <c r="M60" s="432"/>
      <c r="N60" s="44" t="s">
        <v>558</v>
      </c>
      <c r="O60" s="41">
        <v>80</v>
      </c>
      <c r="P60" s="298"/>
      <c r="Q60" s="298"/>
    </row>
    <row r="61" spans="2:23" ht="22.5" x14ac:dyDescent="0.25">
      <c r="B61" s="42" t="s">
        <v>311</v>
      </c>
      <c r="C61" s="43"/>
      <c r="D61" s="43"/>
      <c r="E61" s="43"/>
      <c r="F61" s="43"/>
      <c r="G61" s="43"/>
      <c r="H61" s="43"/>
      <c r="I61" s="58"/>
      <c r="J61" s="58"/>
      <c r="K61" s="60"/>
      <c r="L61" s="60"/>
      <c r="M61" s="58"/>
      <c r="N61" s="138"/>
      <c r="O61" s="72"/>
      <c r="P61" s="73"/>
      <c r="Q61" s="43"/>
    </row>
    <row r="62" spans="2:23" x14ac:dyDescent="0.25">
      <c r="B62" s="260" t="s">
        <v>559</v>
      </c>
      <c r="C62" s="261"/>
      <c r="D62" s="259" t="s">
        <v>306</v>
      </c>
      <c r="E62" s="259" t="s">
        <v>560</v>
      </c>
      <c r="F62" s="261"/>
      <c r="G62" s="259" t="s">
        <v>144</v>
      </c>
      <c r="H62" s="261"/>
      <c r="I62" s="262">
        <f>SUM(J62:M64)</f>
        <v>445330</v>
      </c>
      <c r="J62" s="262">
        <v>0</v>
      </c>
      <c r="K62" s="262">
        <v>0</v>
      </c>
      <c r="L62" s="262">
        <v>378530</v>
      </c>
      <c r="M62" s="431">
        <v>66800</v>
      </c>
      <c r="N62" s="40" t="s">
        <v>555</v>
      </c>
      <c r="O62" s="139">
        <v>25</v>
      </c>
      <c r="P62" s="259" t="s">
        <v>314</v>
      </c>
      <c r="Q62" s="259" t="s">
        <v>304</v>
      </c>
      <c r="R62" s="85"/>
    </row>
    <row r="63" spans="2:23" ht="22.5" x14ac:dyDescent="0.25">
      <c r="B63" s="260"/>
      <c r="C63" s="261"/>
      <c r="D63" s="259"/>
      <c r="E63" s="259"/>
      <c r="F63" s="261"/>
      <c r="G63" s="259"/>
      <c r="H63" s="261"/>
      <c r="I63" s="262"/>
      <c r="J63" s="262"/>
      <c r="K63" s="262"/>
      <c r="L63" s="262"/>
      <c r="M63" s="431"/>
      <c r="N63" s="40" t="s">
        <v>556</v>
      </c>
      <c r="O63" s="139">
        <v>80</v>
      </c>
      <c r="P63" s="259"/>
      <c r="Q63" s="259"/>
    </row>
    <row r="64" spans="2:23" ht="33.75" x14ac:dyDescent="0.25">
      <c r="B64" s="260"/>
      <c r="C64" s="261"/>
      <c r="D64" s="259"/>
      <c r="E64" s="259"/>
      <c r="F64" s="261"/>
      <c r="G64" s="259"/>
      <c r="H64" s="261"/>
      <c r="I64" s="262"/>
      <c r="J64" s="262"/>
      <c r="K64" s="262"/>
      <c r="L64" s="262"/>
      <c r="M64" s="431"/>
      <c r="N64" s="40" t="s">
        <v>557</v>
      </c>
      <c r="O64" s="139">
        <v>1</v>
      </c>
      <c r="P64" s="259"/>
      <c r="Q64" s="259"/>
    </row>
    <row r="65" spans="2:18" ht="33.75" x14ac:dyDescent="0.25">
      <c r="B65" s="260"/>
      <c r="C65" s="261"/>
      <c r="D65" s="259"/>
      <c r="E65" s="259"/>
      <c r="F65" s="261"/>
      <c r="G65" s="259"/>
      <c r="H65" s="261"/>
      <c r="I65" s="262"/>
      <c r="J65" s="262"/>
      <c r="K65" s="262"/>
      <c r="L65" s="262"/>
      <c r="M65" s="431"/>
      <c r="N65" s="40" t="s">
        <v>558</v>
      </c>
      <c r="O65" s="139">
        <v>80</v>
      </c>
      <c r="P65" s="259"/>
      <c r="Q65" s="259"/>
    </row>
    <row r="66" spans="2:18" x14ac:dyDescent="0.25">
      <c r="B66" s="269" t="s">
        <v>561</v>
      </c>
      <c r="C66" s="272"/>
      <c r="D66" s="275" t="s">
        <v>20</v>
      </c>
      <c r="E66" s="275" t="s">
        <v>543</v>
      </c>
      <c r="F66" s="272"/>
      <c r="G66" s="275" t="s">
        <v>144</v>
      </c>
      <c r="H66" s="272"/>
      <c r="I66" s="278">
        <f>SUM(J66:M68)</f>
        <v>1067951.6400000001</v>
      </c>
      <c r="J66" s="278">
        <v>0</v>
      </c>
      <c r="K66" s="278">
        <v>0</v>
      </c>
      <c r="L66" s="278">
        <v>907758.89</v>
      </c>
      <c r="M66" s="278">
        <v>160192.75</v>
      </c>
      <c r="N66" s="40" t="s">
        <v>555</v>
      </c>
      <c r="O66" s="87">
        <f>18+36</f>
        <v>54</v>
      </c>
      <c r="P66" s="275" t="s">
        <v>314</v>
      </c>
      <c r="Q66" s="275" t="s">
        <v>304</v>
      </c>
    </row>
    <row r="67" spans="2:18" ht="22.5" x14ac:dyDescent="0.25">
      <c r="B67" s="270"/>
      <c r="C67" s="273"/>
      <c r="D67" s="276"/>
      <c r="E67" s="276"/>
      <c r="F67" s="273"/>
      <c r="G67" s="276"/>
      <c r="H67" s="273"/>
      <c r="I67" s="279"/>
      <c r="J67" s="279"/>
      <c r="K67" s="279"/>
      <c r="L67" s="279"/>
      <c r="M67" s="279"/>
      <c r="N67" s="40" t="s">
        <v>556</v>
      </c>
      <c r="O67" s="87">
        <v>80</v>
      </c>
      <c r="P67" s="276"/>
      <c r="Q67" s="276"/>
      <c r="R67" s="85"/>
    </row>
    <row r="68" spans="2:18" ht="33.75" x14ac:dyDescent="0.25">
      <c r="B68" s="270"/>
      <c r="C68" s="273"/>
      <c r="D68" s="276"/>
      <c r="E68" s="276"/>
      <c r="F68" s="273"/>
      <c r="G68" s="276"/>
      <c r="H68" s="273"/>
      <c r="I68" s="279"/>
      <c r="J68" s="279"/>
      <c r="K68" s="279"/>
      <c r="L68" s="279"/>
      <c r="M68" s="279"/>
      <c r="N68" s="40" t="s">
        <v>557</v>
      </c>
      <c r="O68" s="87">
        <v>1</v>
      </c>
      <c r="P68" s="276"/>
      <c r="Q68" s="276"/>
      <c r="R68" s="85"/>
    </row>
    <row r="69" spans="2:18" ht="33.75" x14ac:dyDescent="0.25">
      <c r="B69" s="270"/>
      <c r="C69" s="273"/>
      <c r="D69" s="276"/>
      <c r="E69" s="276"/>
      <c r="F69" s="273"/>
      <c r="G69" s="276"/>
      <c r="H69" s="273"/>
      <c r="I69" s="279"/>
      <c r="J69" s="279"/>
      <c r="K69" s="279"/>
      <c r="L69" s="279"/>
      <c r="M69" s="279"/>
      <c r="N69" s="40" t="s">
        <v>558</v>
      </c>
      <c r="O69" s="87">
        <v>80</v>
      </c>
      <c r="P69" s="276"/>
      <c r="Q69" s="276"/>
    </row>
    <row r="70" spans="2:18" x14ac:dyDescent="0.25">
      <c r="B70" s="269" t="s">
        <v>562</v>
      </c>
      <c r="C70" s="272"/>
      <c r="D70" s="275" t="s">
        <v>551</v>
      </c>
      <c r="E70" s="275" t="s">
        <v>18</v>
      </c>
      <c r="F70" s="272"/>
      <c r="G70" s="275" t="s">
        <v>144</v>
      </c>
      <c r="H70" s="272"/>
      <c r="I70" s="278">
        <f>SUM(J70:M72)</f>
        <v>281410</v>
      </c>
      <c r="J70" s="278">
        <v>0</v>
      </c>
      <c r="K70" s="278">
        <v>0</v>
      </c>
      <c r="L70" s="278">
        <v>239198.5</v>
      </c>
      <c r="M70" s="278">
        <v>42211.5</v>
      </c>
      <c r="N70" s="40" t="s">
        <v>555</v>
      </c>
      <c r="O70" s="87">
        <v>100</v>
      </c>
      <c r="P70" s="275" t="s">
        <v>314</v>
      </c>
      <c r="Q70" s="275" t="s">
        <v>540</v>
      </c>
      <c r="R70" s="85"/>
    </row>
    <row r="71" spans="2:18" ht="22.5" x14ac:dyDescent="0.25">
      <c r="B71" s="270"/>
      <c r="C71" s="273"/>
      <c r="D71" s="276"/>
      <c r="E71" s="276"/>
      <c r="F71" s="273"/>
      <c r="G71" s="276"/>
      <c r="H71" s="273"/>
      <c r="I71" s="279"/>
      <c r="J71" s="279"/>
      <c r="K71" s="279"/>
      <c r="L71" s="279"/>
      <c r="M71" s="279"/>
      <c r="N71" s="40" t="s">
        <v>556</v>
      </c>
      <c r="O71" s="87">
        <v>80</v>
      </c>
      <c r="P71" s="276"/>
      <c r="Q71" s="276"/>
    </row>
    <row r="72" spans="2:18" ht="33.75" x14ac:dyDescent="0.25">
      <c r="B72" s="270"/>
      <c r="C72" s="273"/>
      <c r="D72" s="276"/>
      <c r="E72" s="276"/>
      <c r="F72" s="273"/>
      <c r="G72" s="276"/>
      <c r="H72" s="273"/>
      <c r="I72" s="279"/>
      <c r="J72" s="279"/>
      <c r="K72" s="279"/>
      <c r="L72" s="279"/>
      <c r="M72" s="279"/>
      <c r="N72" s="40" t="s">
        <v>557</v>
      </c>
      <c r="O72" s="87">
        <v>1</v>
      </c>
      <c r="P72" s="276"/>
      <c r="Q72" s="276"/>
    </row>
    <row r="73" spans="2:18" ht="33.75" x14ac:dyDescent="0.25">
      <c r="B73" s="270"/>
      <c r="C73" s="273"/>
      <c r="D73" s="276"/>
      <c r="E73" s="276"/>
      <c r="F73" s="273"/>
      <c r="G73" s="276"/>
      <c r="H73" s="273"/>
      <c r="I73" s="279"/>
      <c r="J73" s="279"/>
      <c r="K73" s="279"/>
      <c r="L73" s="279"/>
      <c r="M73" s="279"/>
      <c r="N73" s="40" t="s">
        <v>558</v>
      </c>
      <c r="O73" s="87">
        <v>80</v>
      </c>
      <c r="P73" s="276"/>
      <c r="Q73" s="276"/>
    </row>
    <row r="74" spans="2:18" x14ac:dyDescent="0.25">
      <c r="B74" s="260" t="s">
        <v>563</v>
      </c>
      <c r="C74" s="261"/>
      <c r="D74" s="259" t="s">
        <v>553</v>
      </c>
      <c r="E74" s="259" t="s">
        <v>18</v>
      </c>
      <c r="F74" s="261"/>
      <c r="G74" s="259" t="s">
        <v>144</v>
      </c>
      <c r="H74" s="261"/>
      <c r="I74" s="262">
        <f>SUM(J74:M76)</f>
        <v>655120</v>
      </c>
      <c r="J74" s="262">
        <v>0</v>
      </c>
      <c r="K74" s="262">
        <v>0</v>
      </c>
      <c r="L74" s="262">
        <v>556852</v>
      </c>
      <c r="M74" s="262">
        <v>98268</v>
      </c>
      <c r="N74" s="40" t="s">
        <v>555</v>
      </c>
      <c r="O74" s="87">
        <v>55</v>
      </c>
      <c r="P74" s="259" t="s">
        <v>314</v>
      </c>
      <c r="Q74" s="259" t="s">
        <v>310</v>
      </c>
      <c r="R74" s="85"/>
    </row>
    <row r="75" spans="2:18" ht="22.5" x14ac:dyDescent="0.25">
      <c r="B75" s="260"/>
      <c r="C75" s="261"/>
      <c r="D75" s="259"/>
      <c r="E75" s="259"/>
      <c r="F75" s="261"/>
      <c r="G75" s="259"/>
      <c r="H75" s="261"/>
      <c r="I75" s="262"/>
      <c r="J75" s="262"/>
      <c r="K75" s="262"/>
      <c r="L75" s="262"/>
      <c r="M75" s="262"/>
      <c r="N75" s="40" t="s">
        <v>556</v>
      </c>
      <c r="O75" s="87">
        <v>80</v>
      </c>
      <c r="P75" s="259"/>
      <c r="Q75" s="259"/>
      <c r="R75" s="85"/>
    </row>
    <row r="76" spans="2:18" ht="33.75" x14ac:dyDescent="0.25">
      <c r="B76" s="260"/>
      <c r="C76" s="261"/>
      <c r="D76" s="259"/>
      <c r="E76" s="259"/>
      <c r="F76" s="261"/>
      <c r="G76" s="259"/>
      <c r="H76" s="261"/>
      <c r="I76" s="262"/>
      <c r="J76" s="262"/>
      <c r="K76" s="262"/>
      <c r="L76" s="262"/>
      <c r="M76" s="262"/>
      <c r="N76" s="40" t="s">
        <v>557</v>
      </c>
      <c r="O76" s="87">
        <v>1</v>
      </c>
      <c r="P76" s="259"/>
      <c r="Q76" s="259"/>
    </row>
    <row r="77" spans="2:18" ht="33.75" x14ac:dyDescent="0.25">
      <c r="B77" s="260"/>
      <c r="C77" s="261"/>
      <c r="D77" s="259"/>
      <c r="E77" s="259"/>
      <c r="F77" s="261"/>
      <c r="G77" s="259"/>
      <c r="H77" s="261"/>
      <c r="I77" s="262"/>
      <c r="J77" s="262"/>
      <c r="K77" s="262"/>
      <c r="L77" s="262"/>
      <c r="M77" s="262"/>
      <c r="N77" s="40" t="s">
        <v>558</v>
      </c>
      <c r="O77" s="87">
        <v>80</v>
      </c>
      <c r="P77" s="259"/>
      <c r="Q77" s="259"/>
    </row>
    <row r="78" spans="2:18" x14ac:dyDescent="0.25">
      <c r="B78" s="304" t="s">
        <v>12</v>
      </c>
      <c r="C78" s="304"/>
      <c r="D78" s="304"/>
      <c r="E78" s="304"/>
      <c r="F78" s="304"/>
      <c r="G78" s="304"/>
      <c r="H78" s="304"/>
      <c r="I78" s="9">
        <f t="shared" ref="I78:L78" si="1">I57+I42</f>
        <v>6944421.3000000007</v>
      </c>
      <c r="J78" s="9">
        <f t="shared" si="1"/>
        <v>0</v>
      </c>
      <c r="K78" s="9">
        <f t="shared" si="1"/>
        <v>0</v>
      </c>
      <c r="L78" s="9">
        <f t="shared" si="1"/>
        <v>5902757</v>
      </c>
      <c r="M78" s="9">
        <f>M57+M42</f>
        <v>1041664.3</v>
      </c>
      <c r="N78" s="305"/>
      <c r="O78" s="305"/>
      <c r="P78" s="305"/>
      <c r="Q78" s="305"/>
    </row>
    <row r="79" spans="2:18" x14ac:dyDescent="0.25">
      <c r="B79" s="394" t="s">
        <v>564</v>
      </c>
      <c r="C79" s="394"/>
      <c r="D79" s="394"/>
      <c r="E79" s="394"/>
      <c r="F79" s="394"/>
      <c r="G79" s="394"/>
      <c r="H79" s="394"/>
      <c r="I79" s="394"/>
      <c r="J79" s="394"/>
      <c r="K79" s="394"/>
      <c r="L79" s="394"/>
      <c r="M79" s="394"/>
      <c r="N79" s="394"/>
      <c r="O79" s="394"/>
      <c r="P79" s="394"/>
      <c r="Q79" s="394"/>
    </row>
    <row r="80" spans="2:18" x14ac:dyDescent="0.25">
      <c r="B80" s="24"/>
      <c r="C80" s="115"/>
      <c r="D80" s="115"/>
      <c r="E80" s="115"/>
      <c r="F80" s="115"/>
      <c r="G80" s="115"/>
      <c r="H80" s="115"/>
      <c r="I80" s="115"/>
      <c r="J80" s="115"/>
      <c r="K80" s="115"/>
      <c r="L80" s="115"/>
      <c r="M80" s="115"/>
      <c r="N80" s="115"/>
      <c r="O80" s="115"/>
      <c r="P80" s="115"/>
      <c r="Q80" s="115"/>
    </row>
    <row r="81" spans="2:17" x14ac:dyDescent="0.25">
      <c r="D81"/>
    </row>
    <row r="82" spans="2:17" x14ac:dyDescent="0.25">
      <c r="B82" s="231" t="s">
        <v>152</v>
      </c>
      <c r="C82" s="231"/>
      <c r="D82" s="231"/>
      <c r="E82" s="231"/>
      <c r="F82" s="231"/>
      <c r="G82" s="231"/>
      <c r="H82" s="231"/>
      <c r="I82" s="231"/>
      <c r="J82" s="231"/>
      <c r="K82" s="231"/>
      <c r="L82" s="231"/>
      <c r="M82" s="231"/>
      <c r="N82" s="231"/>
      <c r="O82" s="231"/>
      <c r="P82" s="231"/>
      <c r="Q82" s="231"/>
    </row>
    <row r="83" spans="2:17" x14ac:dyDescent="0.25">
      <c r="B83" s="11" t="s">
        <v>39</v>
      </c>
      <c r="C83" s="244" t="s">
        <v>153</v>
      </c>
      <c r="D83" s="244"/>
      <c r="E83" s="244"/>
      <c r="F83" s="247" t="s">
        <v>154</v>
      </c>
      <c r="G83" s="248"/>
      <c r="H83" s="248"/>
      <c r="I83" s="248"/>
      <c r="J83" s="249"/>
      <c r="K83" s="244" t="s">
        <v>155</v>
      </c>
      <c r="L83" s="244"/>
      <c r="M83" s="244"/>
      <c r="N83" s="244"/>
      <c r="O83" s="244"/>
      <c r="P83" s="244"/>
      <c r="Q83" s="244"/>
    </row>
    <row r="84" spans="2:17" x14ac:dyDescent="0.25">
      <c r="B84" s="56">
        <v>1</v>
      </c>
      <c r="C84" s="242">
        <v>2</v>
      </c>
      <c r="D84" s="242"/>
      <c r="E84" s="242"/>
      <c r="F84" s="250">
        <v>3</v>
      </c>
      <c r="G84" s="251"/>
      <c r="H84" s="251"/>
      <c r="I84" s="251"/>
      <c r="J84" s="252"/>
      <c r="K84" s="242">
        <v>4</v>
      </c>
      <c r="L84" s="242"/>
      <c r="M84" s="242"/>
      <c r="N84" s="242"/>
      <c r="O84" s="242"/>
      <c r="P84" s="242"/>
      <c r="Q84" s="242"/>
    </row>
    <row r="85" spans="2:17" x14ac:dyDescent="0.25">
      <c r="B85" s="22"/>
      <c r="C85" s="253" t="s">
        <v>164</v>
      </c>
      <c r="D85" s="254"/>
      <c r="E85" s="255"/>
      <c r="F85" s="256"/>
      <c r="G85" s="257"/>
      <c r="H85" s="257"/>
      <c r="I85" s="257"/>
      <c r="J85" s="258"/>
      <c r="K85" s="246"/>
      <c r="L85" s="246"/>
      <c r="M85" s="246"/>
      <c r="N85" s="246"/>
      <c r="O85" s="246"/>
      <c r="P85" s="246"/>
      <c r="Q85" s="246"/>
    </row>
    <row r="88" spans="2:17" x14ac:dyDescent="0.25">
      <c r="B88" s="231" t="s">
        <v>156</v>
      </c>
      <c r="C88" s="231"/>
      <c r="D88" s="231"/>
      <c r="E88" s="231"/>
      <c r="F88" s="231"/>
      <c r="G88" s="231"/>
      <c r="H88" s="231"/>
      <c r="I88" s="231"/>
      <c r="J88" s="231"/>
      <c r="K88" s="231"/>
      <c r="L88" s="231"/>
      <c r="M88" s="231"/>
      <c r="N88" s="231"/>
      <c r="O88" s="231"/>
      <c r="P88" s="231"/>
      <c r="Q88" s="231"/>
    </row>
    <row r="89" spans="2:17" x14ac:dyDescent="0.25">
      <c r="B89" s="11" t="s">
        <v>39</v>
      </c>
      <c r="C89" s="244" t="s">
        <v>157</v>
      </c>
      <c r="D89" s="244"/>
      <c r="E89" s="244"/>
      <c r="F89" s="244" t="s">
        <v>154</v>
      </c>
      <c r="G89" s="244"/>
      <c r="H89" s="244"/>
      <c r="I89" s="244"/>
      <c r="J89" s="244"/>
      <c r="K89" s="244" t="s">
        <v>158</v>
      </c>
      <c r="L89" s="244"/>
      <c r="M89" s="244"/>
      <c r="N89" s="244"/>
      <c r="O89" s="244"/>
      <c r="P89" s="244"/>
      <c r="Q89" s="244"/>
    </row>
    <row r="90" spans="2:17" x14ac:dyDescent="0.25">
      <c r="B90" s="56">
        <v>1</v>
      </c>
      <c r="C90" s="242">
        <v>2</v>
      </c>
      <c r="D90" s="242"/>
      <c r="E90" s="242"/>
      <c r="F90" s="242">
        <v>3</v>
      </c>
      <c r="G90" s="242"/>
      <c r="H90" s="242"/>
      <c r="I90" s="242"/>
      <c r="J90" s="242"/>
      <c r="K90" s="242">
        <v>4</v>
      </c>
      <c r="L90" s="242"/>
      <c r="M90" s="242"/>
      <c r="N90" s="242"/>
      <c r="O90" s="242"/>
      <c r="P90" s="242"/>
      <c r="Q90" s="242"/>
    </row>
    <row r="91" spans="2:17" x14ac:dyDescent="0.25">
      <c r="B91" s="22"/>
      <c r="C91" s="245" t="s">
        <v>164</v>
      </c>
      <c r="D91" s="245"/>
      <c r="E91" s="245"/>
      <c r="F91" s="243"/>
      <c r="G91" s="243"/>
      <c r="H91" s="243"/>
      <c r="I91" s="243"/>
      <c r="J91" s="243"/>
      <c r="K91" s="246"/>
      <c r="L91" s="246"/>
      <c r="M91" s="246"/>
      <c r="N91" s="246"/>
      <c r="O91" s="246"/>
      <c r="P91" s="246"/>
      <c r="Q91" s="246"/>
    </row>
    <row r="94" spans="2:17" x14ac:dyDescent="0.25">
      <c r="B94" s="231" t="s">
        <v>159</v>
      </c>
      <c r="C94" s="231"/>
      <c r="D94" s="231"/>
      <c r="E94" s="231"/>
      <c r="F94" s="231"/>
      <c r="G94" s="231"/>
      <c r="H94" s="231"/>
      <c r="I94" s="231"/>
      <c r="J94" s="231"/>
      <c r="K94" s="231"/>
      <c r="L94" s="231"/>
      <c r="M94" s="231"/>
      <c r="N94" s="231"/>
      <c r="O94" s="231"/>
      <c r="P94" s="231"/>
      <c r="Q94" s="231"/>
    </row>
    <row r="95" spans="2:17" x14ac:dyDescent="0.25">
      <c r="B95" s="11" t="s">
        <v>39</v>
      </c>
      <c r="C95" s="220" t="s">
        <v>160</v>
      </c>
      <c r="D95" s="220"/>
      <c r="E95" s="220"/>
      <c r="F95" s="232" t="s">
        <v>161</v>
      </c>
      <c r="G95" s="233"/>
      <c r="H95" s="233"/>
      <c r="I95" s="233"/>
      <c r="J95" s="233"/>
      <c r="K95" s="233"/>
      <c r="L95" s="233"/>
      <c r="M95" s="233"/>
      <c r="N95" s="233"/>
      <c r="O95" s="233"/>
      <c r="P95" s="233"/>
      <c r="Q95" s="234"/>
    </row>
    <row r="96" spans="2:17" x14ac:dyDescent="0.25">
      <c r="B96" s="63">
        <v>1</v>
      </c>
      <c r="C96" s="241">
        <v>2</v>
      </c>
      <c r="D96" s="241"/>
      <c r="E96" s="241"/>
      <c r="F96" s="235">
        <v>3</v>
      </c>
      <c r="G96" s="236"/>
      <c r="H96" s="236"/>
      <c r="I96" s="236"/>
      <c r="J96" s="236"/>
      <c r="K96" s="236"/>
      <c r="L96" s="236"/>
      <c r="M96" s="236"/>
      <c r="N96" s="236"/>
      <c r="O96" s="236"/>
      <c r="P96" s="236"/>
      <c r="Q96" s="237"/>
    </row>
    <row r="97" spans="2:17" ht="47.25" customHeight="1" x14ac:dyDescent="0.25">
      <c r="B97" s="12" t="s">
        <v>69</v>
      </c>
      <c r="C97" s="239" t="s">
        <v>565</v>
      </c>
      <c r="D97" s="239"/>
      <c r="E97" s="239"/>
      <c r="F97" s="413" t="s">
        <v>584</v>
      </c>
      <c r="G97" s="414"/>
      <c r="H97" s="414"/>
      <c r="I97" s="414"/>
      <c r="J97" s="414"/>
      <c r="K97" s="414"/>
      <c r="L97" s="414"/>
      <c r="M97" s="414"/>
      <c r="N97" s="414"/>
      <c r="O97" s="414"/>
      <c r="P97" s="414"/>
      <c r="Q97" s="415"/>
    </row>
    <row r="98" spans="2:17" ht="44.25" customHeight="1" x14ac:dyDescent="0.25">
      <c r="B98" s="12" t="s">
        <v>45</v>
      </c>
      <c r="C98" s="239" t="s">
        <v>566</v>
      </c>
      <c r="D98" s="239"/>
      <c r="E98" s="239"/>
      <c r="F98" s="416"/>
      <c r="G98" s="417"/>
      <c r="H98" s="417"/>
      <c r="I98" s="417"/>
      <c r="J98" s="417"/>
      <c r="K98" s="417"/>
      <c r="L98" s="417"/>
      <c r="M98" s="417"/>
      <c r="N98" s="417"/>
      <c r="O98" s="417"/>
      <c r="P98" s="417"/>
      <c r="Q98" s="418"/>
    </row>
    <row r="99" spans="2:17" x14ac:dyDescent="0.25">
      <c r="B99" s="18"/>
      <c r="C99" s="65"/>
      <c r="D99" s="65"/>
      <c r="E99" s="65"/>
      <c r="F99" s="65"/>
      <c r="G99" s="65"/>
      <c r="H99" s="65"/>
      <c r="I99" s="59"/>
      <c r="J99" s="59"/>
      <c r="K99" s="59"/>
      <c r="L99" s="59"/>
      <c r="M99" s="59"/>
      <c r="N99" s="59"/>
      <c r="O99" s="59"/>
      <c r="P99" s="59"/>
      <c r="Q99" s="59"/>
    </row>
    <row r="101" spans="2:17" x14ac:dyDescent="0.25">
      <c r="B101" s="231" t="s">
        <v>162</v>
      </c>
      <c r="C101" s="231"/>
      <c r="D101" s="231"/>
      <c r="E101" s="231"/>
      <c r="F101" s="231"/>
      <c r="G101" s="231"/>
      <c r="H101" s="231"/>
      <c r="I101" s="231"/>
      <c r="J101" s="231"/>
      <c r="K101" s="231"/>
      <c r="L101" s="231"/>
      <c r="M101" s="231"/>
      <c r="N101" s="231"/>
      <c r="O101" s="231"/>
    </row>
    <row r="102" spans="2:17" x14ac:dyDescent="0.25">
      <c r="B102" s="14" t="s">
        <v>39</v>
      </c>
      <c r="C102" s="240" t="s">
        <v>163</v>
      </c>
      <c r="D102" s="240"/>
      <c r="E102" s="240"/>
      <c r="F102" s="240"/>
      <c r="G102" s="240"/>
      <c r="H102" s="240"/>
      <c r="I102" s="240"/>
      <c r="J102" s="240"/>
      <c r="K102" s="240"/>
      <c r="L102" s="240"/>
      <c r="M102" s="240"/>
      <c r="N102" s="240"/>
      <c r="O102" s="240"/>
      <c r="P102" s="240"/>
      <c r="Q102" s="240"/>
    </row>
    <row r="103" spans="2:17" x14ac:dyDescent="0.25">
      <c r="B103" s="63">
        <v>1</v>
      </c>
      <c r="C103" s="242">
        <v>2</v>
      </c>
      <c r="D103" s="242"/>
      <c r="E103" s="242"/>
      <c r="F103" s="242"/>
      <c r="G103" s="242"/>
      <c r="H103" s="242"/>
      <c r="I103" s="242"/>
      <c r="J103" s="242"/>
      <c r="K103" s="242"/>
      <c r="L103" s="242"/>
      <c r="M103" s="242"/>
      <c r="N103" s="242"/>
      <c r="O103" s="242"/>
      <c r="P103" s="242"/>
      <c r="Q103" s="242"/>
    </row>
    <row r="104" spans="2:17" x14ac:dyDescent="0.25">
      <c r="B104" s="22"/>
      <c r="C104" s="245" t="s">
        <v>164</v>
      </c>
      <c r="D104" s="245"/>
      <c r="E104" s="245"/>
      <c r="F104" s="245"/>
      <c r="G104" s="245"/>
      <c r="H104" s="245"/>
      <c r="I104" s="245"/>
      <c r="J104" s="245"/>
      <c r="K104" s="245"/>
      <c r="L104" s="245"/>
      <c r="M104" s="245"/>
      <c r="N104" s="245"/>
      <c r="O104" s="245"/>
      <c r="P104" s="245"/>
      <c r="Q104" s="245"/>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B66:B69"/>
    <mergeCell ref="C66:C69"/>
    <mergeCell ref="D66:D69"/>
    <mergeCell ref="E66:E69"/>
    <mergeCell ref="F66:F69"/>
    <mergeCell ref="G66:G69"/>
    <mergeCell ref="H66:H69"/>
    <mergeCell ref="I66:I69"/>
    <mergeCell ref="J66:J69"/>
    <mergeCell ref="K62:K65"/>
    <mergeCell ref="L62:L65"/>
    <mergeCell ref="M62:M65"/>
    <mergeCell ref="P62:P65"/>
    <mergeCell ref="K66:K69"/>
    <mergeCell ref="L66:L69"/>
    <mergeCell ref="M66:M69"/>
    <mergeCell ref="P66:P69"/>
    <mergeCell ref="Q66:Q69"/>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C91:E91"/>
    <mergeCell ref="F91:J91"/>
    <mergeCell ref="K91:Q91"/>
    <mergeCell ref="B94:Q94"/>
    <mergeCell ref="C95:E95"/>
    <mergeCell ref="F95:Q95"/>
    <mergeCell ref="B88:Q88"/>
    <mergeCell ref="C89:E89"/>
    <mergeCell ref="F89:J89"/>
    <mergeCell ref="K89:Q89"/>
    <mergeCell ref="C90:E90"/>
    <mergeCell ref="F90:J90"/>
    <mergeCell ref="K90:Q90"/>
    <mergeCell ref="C102:Q102"/>
    <mergeCell ref="C103:Q103"/>
    <mergeCell ref="C104:Q104"/>
    <mergeCell ref="C96:E96"/>
    <mergeCell ref="F96:Q96"/>
    <mergeCell ref="C97:E97"/>
    <mergeCell ref="F97:Q98"/>
    <mergeCell ref="C98:E98"/>
    <mergeCell ref="B101:O101"/>
  </mergeCells>
  <pageMargins left="0.7" right="0.7" top="0.75" bottom="0.75" header="0.3" footer="0.3"/>
  <pageSetup paperSize="9" scale="2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603</v>
      </c>
      <c r="C5" s="218"/>
      <c r="D5" s="218"/>
      <c r="E5" s="218"/>
      <c r="F5" s="218"/>
      <c r="G5" s="218"/>
      <c r="H5" s="218"/>
      <c r="I5" s="218"/>
      <c r="J5" s="218"/>
      <c r="K5" s="218"/>
      <c r="L5" s="218"/>
      <c r="M5" s="218"/>
      <c r="N5" s="218"/>
      <c r="O5" s="218"/>
      <c r="P5" s="218"/>
      <c r="Q5" s="218"/>
    </row>
    <row r="6" spans="2:19" x14ac:dyDescent="0.25">
      <c r="B6" s="218" t="s">
        <v>604</v>
      </c>
      <c r="C6" s="218"/>
      <c r="D6" s="218"/>
      <c r="E6" s="218"/>
      <c r="F6" s="218"/>
      <c r="G6" s="218"/>
      <c r="H6" s="218"/>
      <c r="I6" s="218"/>
      <c r="J6" s="218"/>
      <c r="K6" s="218"/>
      <c r="L6" s="218"/>
      <c r="M6" s="218"/>
      <c r="N6" s="218"/>
      <c r="O6" s="218"/>
      <c r="P6" s="218"/>
      <c r="Q6" s="218"/>
    </row>
    <row r="8" spans="2:19" ht="15" customHeight="1" x14ac:dyDescent="0.25">
      <c r="B8" s="231" t="s">
        <v>41</v>
      </c>
      <c r="C8" s="231"/>
      <c r="D8" s="231"/>
      <c r="E8" s="231"/>
      <c r="F8" s="231"/>
      <c r="G8" s="231"/>
      <c r="H8" s="231"/>
      <c r="I8" s="231"/>
      <c r="J8" s="231"/>
      <c r="K8" s="231"/>
      <c r="L8" s="231"/>
      <c r="M8" s="231"/>
      <c r="N8" s="231"/>
      <c r="O8" s="231"/>
      <c r="P8" s="231"/>
      <c r="Q8" s="231"/>
    </row>
    <row r="9" spans="2:19" ht="15" customHeight="1" x14ac:dyDescent="0.25">
      <c r="B9" s="220" t="s">
        <v>39</v>
      </c>
      <c r="C9" s="220" t="s">
        <v>55</v>
      </c>
      <c r="D9" s="220"/>
      <c r="E9" s="244" t="s">
        <v>40</v>
      </c>
      <c r="F9" s="244"/>
      <c r="G9" s="244"/>
      <c r="H9" s="244"/>
      <c r="I9" s="244"/>
      <c r="J9" s="244"/>
      <c r="K9" s="281" t="s">
        <v>462</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51">
        <v>1</v>
      </c>
      <c r="C11" s="357">
        <v>2</v>
      </c>
      <c r="D11" s="357"/>
      <c r="E11" s="318">
        <v>3</v>
      </c>
      <c r="F11" s="318"/>
      <c r="G11" s="318"/>
      <c r="H11" s="318"/>
      <c r="I11" s="318"/>
      <c r="J11" s="318"/>
      <c r="K11" s="318">
        <v>4</v>
      </c>
      <c r="L11" s="318"/>
      <c r="M11" s="318"/>
      <c r="N11" s="83">
        <v>5</v>
      </c>
      <c r="O11" s="318">
        <v>6</v>
      </c>
      <c r="P11" s="318"/>
      <c r="Q11" s="318"/>
      <c r="S11" s="48"/>
    </row>
    <row r="12" spans="2:19" x14ac:dyDescent="0.25">
      <c r="B12" s="62" t="s">
        <v>43</v>
      </c>
      <c r="C12" s="309" t="s">
        <v>656</v>
      </c>
      <c r="D12" s="310"/>
      <c r="E12" s="286" t="s">
        <v>657</v>
      </c>
      <c r="F12" s="286"/>
      <c r="G12" s="286"/>
      <c r="H12" s="286"/>
      <c r="I12" s="286"/>
      <c r="J12" s="286"/>
      <c r="K12" s="285">
        <v>0</v>
      </c>
      <c r="L12" s="285"/>
      <c r="M12" s="285"/>
      <c r="N12" s="12">
        <v>0</v>
      </c>
      <c r="O12" s="282">
        <f>O43</f>
        <v>502800</v>
      </c>
      <c r="P12" s="283"/>
      <c r="Q12" s="284"/>
    </row>
    <row r="13" spans="2:19" ht="32.25" customHeight="1" x14ac:dyDescent="0.25">
      <c r="B13" s="62" t="s">
        <v>45</v>
      </c>
      <c r="C13" s="309" t="s">
        <v>658</v>
      </c>
      <c r="D13" s="310"/>
      <c r="E13" s="311" t="s">
        <v>659</v>
      </c>
      <c r="F13" s="312"/>
      <c r="G13" s="312"/>
      <c r="H13" s="312"/>
      <c r="I13" s="312"/>
      <c r="J13" s="313"/>
      <c r="K13" s="314">
        <v>0</v>
      </c>
      <c r="L13" s="315"/>
      <c r="M13" s="316"/>
      <c r="N13" s="12">
        <v>0</v>
      </c>
      <c r="O13" s="421">
        <f>O44</f>
        <v>0.17</v>
      </c>
      <c r="P13" s="422"/>
      <c r="Q13" s="423"/>
    </row>
    <row r="14" spans="2:19" x14ac:dyDescent="0.25">
      <c r="B14" s="62" t="s">
        <v>47</v>
      </c>
      <c r="C14" s="309" t="s">
        <v>660</v>
      </c>
      <c r="D14" s="310"/>
      <c r="E14" s="311" t="s">
        <v>661</v>
      </c>
      <c r="F14" s="312"/>
      <c r="G14" s="312"/>
      <c r="H14" s="312"/>
      <c r="I14" s="312"/>
      <c r="J14" s="313"/>
      <c r="K14" s="314">
        <v>0</v>
      </c>
      <c r="L14" s="315"/>
      <c r="M14" s="316"/>
      <c r="N14" s="12">
        <v>0</v>
      </c>
      <c r="O14" s="421">
        <f>O60</f>
        <v>33.646000000000001</v>
      </c>
      <c r="P14" s="422"/>
      <c r="Q14" s="423"/>
    </row>
    <row r="17" spans="2:19" x14ac:dyDescent="0.25">
      <c r="B17" s="231" t="s">
        <v>38</v>
      </c>
      <c r="C17" s="231"/>
      <c r="D17" s="231"/>
      <c r="E17" s="231"/>
      <c r="F17" s="231"/>
      <c r="G17" s="231"/>
      <c r="H17" s="231"/>
      <c r="I17" s="231"/>
      <c r="J17" s="231"/>
      <c r="K17" s="231"/>
      <c r="L17" s="231"/>
      <c r="M17" s="231"/>
      <c r="N17" s="231"/>
      <c r="O17" s="231"/>
      <c r="P17" s="231"/>
      <c r="Q17" s="231"/>
    </row>
    <row r="18" spans="2:19" x14ac:dyDescent="0.25">
      <c r="B18" s="240" t="s">
        <v>56</v>
      </c>
      <c r="C18" s="240"/>
      <c r="D18" s="240"/>
      <c r="E18" s="240"/>
      <c r="F18" s="240"/>
      <c r="G18" s="240"/>
      <c r="H18" s="240"/>
      <c r="I18" s="240"/>
      <c r="J18" s="240"/>
      <c r="K18" s="240"/>
      <c r="L18" s="240"/>
      <c r="M18" s="240"/>
      <c r="N18" s="240" t="s">
        <v>27</v>
      </c>
      <c r="O18" s="240"/>
      <c r="P18" s="240"/>
      <c r="Q18" s="240"/>
    </row>
    <row r="19" spans="2:19" s="47" customFormat="1" ht="12" x14ac:dyDescent="0.2">
      <c r="B19" s="242">
        <v>1</v>
      </c>
      <c r="C19" s="242"/>
      <c r="D19" s="242"/>
      <c r="E19" s="242"/>
      <c r="F19" s="242"/>
      <c r="G19" s="242"/>
      <c r="H19" s="242"/>
      <c r="I19" s="242"/>
      <c r="J19" s="242"/>
      <c r="K19" s="242"/>
      <c r="L19" s="242"/>
      <c r="M19" s="242"/>
      <c r="N19" s="242">
        <v>2</v>
      </c>
      <c r="O19" s="242"/>
      <c r="P19" s="242"/>
      <c r="Q19" s="242"/>
      <c r="S19" s="48"/>
    </row>
    <row r="20" spans="2:19" x14ac:dyDescent="0.25">
      <c r="B20" s="291" t="s">
        <v>28</v>
      </c>
      <c r="C20" s="291"/>
      <c r="D20" s="291"/>
      <c r="E20" s="291"/>
      <c r="F20" s="291"/>
      <c r="G20" s="291"/>
      <c r="H20" s="291"/>
      <c r="I20" s="291"/>
      <c r="J20" s="291"/>
      <c r="K20" s="291"/>
      <c r="L20" s="291"/>
      <c r="M20" s="291"/>
      <c r="N20" s="287">
        <f>N21+N23+N26</f>
        <v>40299723.5</v>
      </c>
      <c r="O20" s="287"/>
      <c r="P20" s="287"/>
      <c r="Q20" s="287"/>
    </row>
    <row r="21" spans="2:19" x14ac:dyDescent="0.25">
      <c r="B21" s="291" t="s">
        <v>29</v>
      </c>
      <c r="C21" s="291"/>
      <c r="D21" s="291"/>
      <c r="E21" s="291"/>
      <c r="F21" s="291"/>
      <c r="G21" s="291"/>
      <c r="H21" s="291"/>
      <c r="I21" s="291"/>
      <c r="J21" s="291"/>
      <c r="K21" s="291"/>
      <c r="L21" s="291"/>
      <c r="M21" s="291"/>
      <c r="N21" s="287">
        <v>0</v>
      </c>
      <c r="O21" s="287"/>
      <c r="P21" s="287"/>
      <c r="Q21" s="287"/>
    </row>
    <row r="22" spans="2:19" x14ac:dyDescent="0.25">
      <c r="B22" s="326" t="s">
        <v>18</v>
      </c>
      <c r="C22" s="327"/>
      <c r="D22" s="327"/>
      <c r="E22" s="327"/>
      <c r="F22" s="327"/>
      <c r="G22" s="327"/>
      <c r="H22" s="327"/>
      <c r="I22" s="327"/>
      <c r="J22" s="327"/>
      <c r="K22" s="327"/>
      <c r="L22" s="327"/>
      <c r="M22" s="328"/>
      <c r="N22" s="288">
        <v>0</v>
      </c>
      <c r="O22" s="288"/>
      <c r="P22" s="288"/>
      <c r="Q22" s="288"/>
    </row>
    <row r="23" spans="2:19" x14ac:dyDescent="0.25">
      <c r="B23" s="291" t="s">
        <v>30</v>
      </c>
      <c r="C23" s="291"/>
      <c r="D23" s="291"/>
      <c r="E23" s="291"/>
      <c r="F23" s="291"/>
      <c r="G23" s="291"/>
      <c r="H23" s="291"/>
      <c r="I23" s="291"/>
      <c r="J23" s="291"/>
      <c r="K23" s="291"/>
      <c r="L23" s="291"/>
      <c r="M23" s="291"/>
      <c r="N23" s="287">
        <f>N24+N25</f>
        <v>0</v>
      </c>
      <c r="O23" s="287"/>
      <c r="P23" s="287"/>
      <c r="Q23" s="287"/>
    </row>
    <row r="24" spans="2:19" x14ac:dyDescent="0.25">
      <c r="B24" s="321" t="s">
        <v>53</v>
      </c>
      <c r="C24" s="321"/>
      <c r="D24" s="321"/>
      <c r="E24" s="321"/>
      <c r="F24" s="321"/>
      <c r="G24" s="321"/>
      <c r="H24" s="321"/>
      <c r="I24" s="321"/>
      <c r="J24" s="321"/>
      <c r="K24" s="321"/>
      <c r="L24" s="321"/>
      <c r="M24" s="321"/>
      <c r="N24" s="288">
        <f>K69</f>
        <v>0</v>
      </c>
      <c r="O24" s="288"/>
      <c r="P24" s="288"/>
      <c r="Q24" s="288"/>
      <c r="R24" s="69"/>
    </row>
    <row r="25" spans="2:19" x14ac:dyDescent="0.25">
      <c r="B25" s="329" t="s">
        <v>171</v>
      </c>
      <c r="C25" s="330"/>
      <c r="D25" s="330"/>
      <c r="E25" s="330"/>
      <c r="F25" s="330"/>
      <c r="G25" s="330"/>
      <c r="H25" s="330"/>
      <c r="I25" s="330"/>
      <c r="J25" s="330"/>
      <c r="K25" s="330"/>
      <c r="L25" s="330"/>
      <c r="M25" s="331"/>
      <c r="N25" s="288">
        <v>0</v>
      </c>
      <c r="O25" s="288"/>
      <c r="P25" s="288"/>
      <c r="Q25" s="288"/>
      <c r="R25" s="69"/>
    </row>
    <row r="26" spans="2:19" x14ac:dyDescent="0.25">
      <c r="B26" s="291" t="s">
        <v>31</v>
      </c>
      <c r="C26" s="291"/>
      <c r="D26" s="291"/>
      <c r="E26" s="291"/>
      <c r="F26" s="291"/>
      <c r="G26" s="291"/>
      <c r="H26" s="291"/>
      <c r="I26" s="291"/>
      <c r="J26" s="291"/>
      <c r="K26" s="291"/>
      <c r="L26" s="291"/>
      <c r="M26" s="291"/>
      <c r="N26" s="287">
        <f>N27</f>
        <v>40299723.5</v>
      </c>
      <c r="O26" s="287"/>
      <c r="P26" s="287"/>
      <c r="Q26" s="287"/>
    </row>
    <row r="27" spans="2:19" x14ac:dyDescent="0.25">
      <c r="B27" s="321" t="s">
        <v>54</v>
      </c>
      <c r="C27" s="321"/>
      <c r="D27" s="321"/>
      <c r="E27" s="321"/>
      <c r="F27" s="321"/>
      <c r="G27" s="321"/>
      <c r="H27" s="321"/>
      <c r="I27" s="321"/>
      <c r="J27" s="321"/>
      <c r="K27" s="321"/>
      <c r="L27" s="321"/>
      <c r="M27" s="321"/>
      <c r="N27" s="288">
        <f>L69</f>
        <v>40299723.5</v>
      </c>
      <c r="O27" s="288"/>
      <c r="P27" s="288"/>
      <c r="Q27" s="288"/>
    </row>
    <row r="28" spans="2:19" x14ac:dyDescent="0.25">
      <c r="B28" s="291" t="s">
        <v>32</v>
      </c>
      <c r="C28" s="291"/>
      <c r="D28" s="291"/>
      <c r="E28" s="291"/>
      <c r="F28" s="291"/>
      <c r="G28" s="291"/>
      <c r="H28" s="291"/>
      <c r="I28" s="291"/>
      <c r="J28" s="291"/>
      <c r="K28" s="291"/>
      <c r="L28" s="291"/>
      <c r="M28" s="291"/>
      <c r="N28" s="287">
        <v>0</v>
      </c>
      <c r="O28" s="287"/>
      <c r="P28" s="287"/>
      <c r="Q28" s="287"/>
    </row>
    <row r="29" spans="2:19" x14ac:dyDescent="0.25">
      <c r="B29" s="292" t="s">
        <v>18</v>
      </c>
      <c r="C29" s="292"/>
      <c r="D29" s="292"/>
      <c r="E29" s="292"/>
      <c r="F29" s="292"/>
      <c r="G29" s="292"/>
      <c r="H29" s="292"/>
      <c r="I29" s="292"/>
      <c r="J29" s="292"/>
      <c r="K29" s="292"/>
      <c r="L29" s="292"/>
      <c r="M29" s="292"/>
      <c r="N29" s="288">
        <v>0</v>
      </c>
      <c r="O29" s="288"/>
      <c r="P29" s="288"/>
      <c r="Q29" s="288"/>
    </row>
    <row r="30" spans="2:19" x14ac:dyDescent="0.25">
      <c r="B30" s="332" t="s">
        <v>33</v>
      </c>
      <c r="C30" s="333"/>
      <c r="D30" s="333"/>
      <c r="E30" s="333"/>
      <c r="F30" s="333"/>
      <c r="G30" s="333"/>
      <c r="H30" s="333"/>
      <c r="I30" s="333"/>
      <c r="J30" s="333"/>
      <c r="K30" s="333"/>
      <c r="L30" s="333"/>
      <c r="M30" s="334"/>
      <c r="N30" s="287">
        <f>N31+N32+N33</f>
        <v>7111716.5</v>
      </c>
      <c r="O30" s="287"/>
      <c r="P30" s="287"/>
      <c r="Q30" s="287"/>
    </row>
    <row r="31" spans="2:19" x14ac:dyDescent="0.25">
      <c r="B31" s="321" t="s">
        <v>34</v>
      </c>
      <c r="C31" s="321"/>
      <c r="D31" s="321"/>
      <c r="E31" s="321"/>
      <c r="F31" s="321"/>
      <c r="G31" s="321"/>
      <c r="H31" s="321"/>
      <c r="I31" s="321"/>
      <c r="J31" s="321"/>
      <c r="K31" s="321"/>
      <c r="L31" s="321"/>
      <c r="M31" s="321"/>
      <c r="N31" s="288">
        <f>M69</f>
        <v>7111716.5</v>
      </c>
      <c r="O31" s="288"/>
      <c r="P31" s="288"/>
      <c r="Q31" s="288"/>
    </row>
    <row r="32" spans="2:19" x14ac:dyDescent="0.25">
      <c r="B32" s="321" t="s">
        <v>35</v>
      </c>
      <c r="C32" s="321"/>
      <c r="D32" s="321"/>
      <c r="E32" s="321"/>
      <c r="F32" s="321"/>
      <c r="G32" s="321"/>
      <c r="H32" s="321"/>
      <c r="I32" s="321"/>
      <c r="J32" s="321"/>
      <c r="K32" s="321"/>
      <c r="L32" s="321"/>
      <c r="M32" s="321"/>
      <c r="N32" s="288">
        <v>0</v>
      </c>
      <c r="O32" s="288"/>
      <c r="P32" s="288"/>
      <c r="Q32" s="288"/>
    </row>
    <row r="33" spans="2:19" x14ac:dyDescent="0.25">
      <c r="B33" s="321" t="s">
        <v>36</v>
      </c>
      <c r="C33" s="321"/>
      <c r="D33" s="321"/>
      <c r="E33" s="321"/>
      <c r="F33" s="321"/>
      <c r="G33" s="321"/>
      <c r="H33" s="321"/>
      <c r="I33" s="321"/>
      <c r="J33" s="321"/>
      <c r="K33" s="321"/>
      <c r="L33" s="321"/>
      <c r="M33" s="321"/>
      <c r="N33" s="288">
        <v>0</v>
      </c>
      <c r="O33" s="288"/>
      <c r="P33" s="288"/>
      <c r="Q33" s="288"/>
    </row>
    <row r="34" spans="2:19" x14ac:dyDescent="0.25">
      <c r="B34" s="291" t="s">
        <v>37</v>
      </c>
      <c r="C34" s="291"/>
      <c r="D34" s="291"/>
      <c r="E34" s="291"/>
      <c r="F34" s="291"/>
      <c r="G34" s="291"/>
      <c r="H34" s="291"/>
      <c r="I34" s="291"/>
      <c r="J34" s="291"/>
      <c r="K34" s="291"/>
      <c r="L34" s="291"/>
      <c r="M34" s="291"/>
      <c r="N34" s="287">
        <f>N20+N30</f>
        <v>47411440</v>
      </c>
      <c r="O34" s="287"/>
      <c r="P34" s="287"/>
      <c r="Q34" s="287"/>
    </row>
    <row r="35" spans="2:19" x14ac:dyDescent="0.25">
      <c r="B35" s="13"/>
      <c r="C35" s="13"/>
      <c r="D35" s="13"/>
      <c r="E35" s="13"/>
      <c r="F35" s="13"/>
      <c r="G35" s="13"/>
      <c r="H35" s="13"/>
      <c r="I35" s="13"/>
      <c r="J35" s="13"/>
      <c r="K35" s="13"/>
      <c r="L35" s="13"/>
      <c r="M35" s="13"/>
      <c r="N35" s="109"/>
      <c r="O35" s="109"/>
      <c r="P35" s="109"/>
      <c r="Q35" s="109"/>
    </row>
    <row r="37" spans="2:19" x14ac:dyDescent="0.25">
      <c r="B37" s="231" t="s">
        <v>25</v>
      </c>
      <c r="C37" s="231"/>
      <c r="D37" s="231"/>
      <c r="E37" s="231"/>
      <c r="F37" s="231"/>
      <c r="G37" s="231"/>
      <c r="H37" s="231"/>
      <c r="I37" s="231"/>
      <c r="J37" s="231"/>
      <c r="K37" s="231"/>
      <c r="L37" s="231"/>
      <c r="M37" s="231"/>
      <c r="N37" s="231"/>
      <c r="O37" s="231"/>
      <c r="P37" s="231"/>
      <c r="Q37" s="231"/>
    </row>
    <row r="38" spans="2:19" ht="15" customHeight="1" x14ac:dyDescent="0.25">
      <c r="B38" s="303" t="s">
        <v>57</v>
      </c>
      <c r="C38" s="303" t="s">
        <v>58</v>
      </c>
      <c r="D38" s="303" t="s">
        <v>0</v>
      </c>
      <c r="E38" s="303" t="s">
        <v>1</v>
      </c>
      <c r="F38" s="303" t="s">
        <v>59</v>
      </c>
      <c r="G38" s="303" t="s">
        <v>284</v>
      </c>
      <c r="H38" s="343" t="s">
        <v>2</v>
      </c>
      <c r="I38" s="302" t="s">
        <v>3</v>
      </c>
      <c r="J38" s="302"/>
      <c r="K38" s="302"/>
      <c r="L38" s="302"/>
      <c r="M38" s="302"/>
      <c r="N38" s="303" t="s">
        <v>60</v>
      </c>
      <c r="O38" s="303"/>
      <c r="P38" s="303" t="s">
        <v>4</v>
      </c>
      <c r="Q38" s="303" t="s">
        <v>5</v>
      </c>
    </row>
    <row r="39" spans="2:19" ht="30" customHeight="1" x14ac:dyDescent="0.25">
      <c r="B39" s="303"/>
      <c r="C39" s="303"/>
      <c r="D39" s="303"/>
      <c r="E39" s="303"/>
      <c r="F39" s="303"/>
      <c r="G39" s="303"/>
      <c r="H39" s="343"/>
      <c r="I39" s="302" t="s">
        <v>6</v>
      </c>
      <c r="J39" s="302" t="s">
        <v>7</v>
      </c>
      <c r="K39" s="302"/>
      <c r="L39" s="302"/>
      <c r="M39" s="302" t="s">
        <v>8</v>
      </c>
      <c r="N39" s="303" t="s">
        <v>301</v>
      </c>
      <c r="O39" s="303" t="s">
        <v>246</v>
      </c>
      <c r="P39" s="303"/>
      <c r="Q39" s="303"/>
    </row>
    <row r="40" spans="2:19" ht="73.5" x14ac:dyDescent="0.25">
      <c r="B40" s="303"/>
      <c r="C40" s="303"/>
      <c r="D40" s="303"/>
      <c r="E40" s="303"/>
      <c r="F40" s="303"/>
      <c r="G40" s="303"/>
      <c r="H40" s="343"/>
      <c r="I40" s="302"/>
      <c r="J40" s="10" t="s">
        <v>9</v>
      </c>
      <c r="K40" s="10" t="s">
        <v>10</v>
      </c>
      <c r="L40" s="10" t="s">
        <v>11</v>
      </c>
      <c r="M40" s="302"/>
      <c r="N40" s="303"/>
      <c r="O40" s="303"/>
      <c r="P40" s="303"/>
      <c r="Q40" s="303"/>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93" t="s">
        <v>605</v>
      </c>
      <c r="C42" s="296" t="s">
        <v>13</v>
      </c>
      <c r="D42" s="296" t="s">
        <v>176</v>
      </c>
      <c r="E42" s="296" t="s">
        <v>475</v>
      </c>
      <c r="F42" s="296" t="s">
        <v>14</v>
      </c>
      <c r="G42" s="296" t="s">
        <v>673</v>
      </c>
      <c r="H42" s="296" t="s">
        <v>15</v>
      </c>
      <c r="I42" s="299">
        <f>SUM(J42:M43)</f>
        <v>21736530</v>
      </c>
      <c r="J42" s="299">
        <f>SUM(J47:J59)</f>
        <v>0</v>
      </c>
      <c r="K42" s="299">
        <f>SUM(K47:K59)</f>
        <v>0</v>
      </c>
      <c r="L42" s="299">
        <f>SUM(L47:L59)</f>
        <v>18476050.5</v>
      </c>
      <c r="M42" s="299">
        <f>SUM(M47:M59)</f>
        <v>3260479.5</v>
      </c>
      <c r="N42" s="44" t="s">
        <v>477</v>
      </c>
      <c r="O42" s="41">
        <f>O47+O49+O51+O53+O55+O57</f>
        <v>6</v>
      </c>
      <c r="P42" s="296" t="s">
        <v>314</v>
      </c>
      <c r="Q42" s="296" t="s">
        <v>540</v>
      </c>
    </row>
    <row r="43" spans="2:19" ht="21" x14ac:dyDescent="0.25">
      <c r="B43" s="294"/>
      <c r="C43" s="297"/>
      <c r="D43" s="297"/>
      <c r="E43" s="297"/>
      <c r="F43" s="297"/>
      <c r="G43" s="297"/>
      <c r="H43" s="297"/>
      <c r="I43" s="300"/>
      <c r="J43" s="300"/>
      <c r="K43" s="300"/>
      <c r="L43" s="300"/>
      <c r="M43" s="300"/>
      <c r="N43" s="44" t="s">
        <v>497</v>
      </c>
      <c r="O43" s="41">
        <f>O48+O50+O52+O54+O56</f>
        <v>502800</v>
      </c>
      <c r="P43" s="297"/>
      <c r="Q43" s="297"/>
    </row>
    <row r="44" spans="2:19" ht="31.5" x14ac:dyDescent="0.25">
      <c r="B44" s="294"/>
      <c r="C44" s="297"/>
      <c r="D44" s="297"/>
      <c r="E44" s="297"/>
      <c r="F44" s="297"/>
      <c r="G44" s="297"/>
      <c r="H44" s="297"/>
      <c r="I44" s="300"/>
      <c r="J44" s="300"/>
      <c r="K44" s="300"/>
      <c r="L44" s="300"/>
      <c r="M44" s="300"/>
      <c r="N44" s="44" t="s">
        <v>606</v>
      </c>
      <c r="O44" s="126">
        <f>O58</f>
        <v>0.17</v>
      </c>
      <c r="P44" s="297"/>
      <c r="Q44" s="297"/>
    </row>
    <row r="45" spans="2:19" ht="21" x14ac:dyDescent="0.25">
      <c r="B45" s="295"/>
      <c r="C45" s="298"/>
      <c r="D45" s="298"/>
      <c r="E45" s="298"/>
      <c r="F45" s="298"/>
      <c r="G45" s="298"/>
      <c r="H45" s="298"/>
      <c r="I45" s="301"/>
      <c r="J45" s="301"/>
      <c r="K45" s="301"/>
      <c r="L45" s="301"/>
      <c r="M45" s="301"/>
      <c r="N45" s="44" t="s">
        <v>607</v>
      </c>
      <c r="O45" s="41">
        <f>O59</f>
        <v>9100</v>
      </c>
      <c r="P45" s="298"/>
      <c r="Q45" s="298"/>
    </row>
    <row r="46" spans="2:19" ht="22.5" x14ac:dyDescent="0.25">
      <c r="B46" s="42" t="s">
        <v>16</v>
      </c>
      <c r="C46" s="43"/>
      <c r="D46" s="43"/>
      <c r="E46" s="43"/>
      <c r="F46" s="43"/>
      <c r="G46" s="43"/>
      <c r="H46" s="43"/>
      <c r="I46" s="58"/>
      <c r="J46" s="58"/>
      <c r="K46" s="60"/>
      <c r="L46" s="60"/>
      <c r="M46" s="58"/>
      <c r="N46" s="138"/>
      <c r="O46" s="72"/>
      <c r="P46" s="73"/>
      <c r="Q46" s="43"/>
    </row>
    <row r="47" spans="2:19" ht="15" customHeight="1" x14ac:dyDescent="0.25">
      <c r="B47" s="260" t="s">
        <v>608</v>
      </c>
      <c r="C47" s="261"/>
      <c r="D47" s="259" t="s">
        <v>22</v>
      </c>
      <c r="E47" s="259" t="s">
        <v>668</v>
      </c>
      <c r="F47" s="261"/>
      <c r="G47" s="259" t="s">
        <v>673</v>
      </c>
      <c r="H47" s="261"/>
      <c r="I47" s="262">
        <f>SUM(J47:M48)</f>
        <v>3000588</v>
      </c>
      <c r="J47" s="262">
        <v>0</v>
      </c>
      <c r="K47" s="262">
        <v>0</v>
      </c>
      <c r="L47" s="278">
        <v>2550499.7999999998</v>
      </c>
      <c r="M47" s="431">
        <v>450088.2</v>
      </c>
      <c r="N47" s="40" t="s">
        <v>477</v>
      </c>
      <c r="O47" s="139">
        <v>1</v>
      </c>
      <c r="P47" s="259" t="s">
        <v>315</v>
      </c>
      <c r="Q47" s="259" t="s">
        <v>609</v>
      </c>
      <c r="R47" s="154"/>
    </row>
    <row r="48" spans="2:19" ht="39" customHeight="1" x14ac:dyDescent="0.25">
      <c r="B48" s="260"/>
      <c r="C48" s="261"/>
      <c r="D48" s="259"/>
      <c r="E48" s="259"/>
      <c r="F48" s="261"/>
      <c r="G48" s="259"/>
      <c r="H48" s="261"/>
      <c r="I48" s="262"/>
      <c r="J48" s="262"/>
      <c r="K48" s="262"/>
      <c r="L48" s="280"/>
      <c r="M48" s="431"/>
      <c r="N48" s="40" t="s">
        <v>497</v>
      </c>
      <c r="O48" s="139">
        <v>154224</v>
      </c>
      <c r="P48" s="259"/>
      <c r="Q48" s="259"/>
      <c r="R48" s="154"/>
    </row>
    <row r="49" spans="2:23" ht="64.5" customHeight="1" x14ac:dyDescent="0.25">
      <c r="B49" s="260" t="s">
        <v>610</v>
      </c>
      <c r="C49" s="261"/>
      <c r="D49" s="259" t="s">
        <v>22</v>
      </c>
      <c r="E49" s="260" t="s">
        <v>611</v>
      </c>
      <c r="F49" s="261"/>
      <c r="G49" s="259" t="s">
        <v>673</v>
      </c>
      <c r="H49" s="261"/>
      <c r="I49" s="262">
        <f>SUM(J49:M50)</f>
        <v>12305242</v>
      </c>
      <c r="J49" s="262">
        <v>0</v>
      </c>
      <c r="K49" s="262">
        <v>0</v>
      </c>
      <c r="L49" s="278">
        <v>10459455.699999999</v>
      </c>
      <c r="M49" s="262">
        <v>1845786.3</v>
      </c>
      <c r="N49" s="40" t="s">
        <v>477</v>
      </c>
      <c r="O49" s="87">
        <v>1</v>
      </c>
      <c r="P49" s="259" t="s">
        <v>314</v>
      </c>
      <c r="Q49" s="259" t="s">
        <v>468</v>
      </c>
      <c r="R49" s="154"/>
    </row>
    <row r="50" spans="2:23" ht="73.5" customHeight="1" x14ac:dyDescent="0.25">
      <c r="B50" s="260"/>
      <c r="C50" s="261"/>
      <c r="D50" s="259"/>
      <c r="E50" s="260"/>
      <c r="F50" s="261"/>
      <c r="G50" s="259"/>
      <c r="H50" s="261"/>
      <c r="I50" s="262"/>
      <c r="J50" s="262"/>
      <c r="K50" s="262"/>
      <c r="L50" s="280"/>
      <c r="M50" s="262"/>
      <c r="N50" s="40" t="s">
        <v>497</v>
      </c>
      <c r="O50" s="87">
        <v>286944</v>
      </c>
      <c r="P50" s="259"/>
      <c r="Q50" s="259"/>
    </row>
    <row r="51" spans="2:23" x14ac:dyDescent="0.25">
      <c r="B51" s="260" t="s">
        <v>612</v>
      </c>
      <c r="C51" s="261"/>
      <c r="D51" s="259" t="s">
        <v>22</v>
      </c>
      <c r="E51" s="259" t="s">
        <v>671</v>
      </c>
      <c r="F51" s="261"/>
      <c r="G51" s="259" t="s">
        <v>673</v>
      </c>
      <c r="H51" s="261"/>
      <c r="I51" s="262">
        <f>SUM(J51:M52)</f>
        <v>2418200</v>
      </c>
      <c r="J51" s="262">
        <v>0</v>
      </c>
      <c r="K51" s="262">
        <v>0</v>
      </c>
      <c r="L51" s="278">
        <v>2055470</v>
      </c>
      <c r="M51" s="262">
        <v>362730</v>
      </c>
      <c r="N51" s="40" t="s">
        <v>477</v>
      </c>
      <c r="O51" s="87">
        <v>1</v>
      </c>
      <c r="P51" s="259" t="s">
        <v>21</v>
      </c>
      <c r="Q51" s="259" t="s">
        <v>468</v>
      </c>
    </row>
    <row r="52" spans="2:23" ht="45" customHeight="1" x14ac:dyDescent="0.25">
      <c r="B52" s="260"/>
      <c r="C52" s="261"/>
      <c r="D52" s="259"/>
      <c r="E52" s="259"/>
      <c r="F52" s="261"/>
      <c r="G52" s="259"/>
      <c r="H52" s="261"/>
      <c r="I52" s="262"/>
      <c r="J52" s="262"/>
      <c r="K52" s="262"/>
      <c r="L52" s="280"/>
      <c r="M52" s="262"/>
      <c r="N52" s="40" t="s">
        <v>497</v>
      </c>
      <c r="O52" s="87">
        <v>37632</v>
      </c>
      <c r="P52" s="259"/>
      <c r="Q52" s="259"/>
      <c r="U52" s="25"/>
    </row>
    <row r="53" spans="2:23" x14ac:dyDescent="0.25">
      <c r="B53" s="260" t="s">
        <v>613</v>
      </c>
      <c r="C53" s="261"/>
      <c r="D53" s="259" t="s">
        <v>22</v>
      </c>
      <c r="E53" s="259" t="s">
        <v>614</v>
      </c>
      <c r="F53" s="261"/>
      <c r="G53" s="259" t="s">
        <v>673</v>
      </c>
      <c r="H53" s="261"/>
      <c r="I53" s="262">
        <f>SUM(J53:M54)</f>
        <v>1070000</v>
      </c>
      <c r="J53" s="262">
        <v>0</v>
      </c>
      <c r="K53" s="262">
        <v>0</v>
      </c>
      <c r="L53" s="278">
        <v>909500</v>
      </c>
      <c r="M53" s="262">
        <v>160500</v>
      </c>
      <c r="N53" s="40" t="s">
        <v>477</v>
      </c>
      <c r="O53" s="87">
        <v>1</v>
      </c>
      <c r="P53" s="259" t="s">
        <v>19</v>
      </c>
      <c r="Q53" s="259" t="s">
        <v>540</v>
      </c>
      <c r="R53" s="130"/>
    </row>
    <row r="54" spans="2:23" ht="47.25" customHeight="1" x14ac:dyDescent="0.25">
      <c r="B54" s="260"/>
      <c r="C54" s="261"/>
      <c r="D54" s="259"/>
      <c r="E54" s="259"/>
      <c r="F54" s="261"/>
      <c r="G54" s="259"/>
      <c r="H54" s="261"/>
      <c r="I54" s="262"/>
      <c r="J54" s="262"/>
      <c r="K54" s="262"/>
      <c r="L54" s="280"/>
      <c r="M54" s="262"/>
      <c r="N54" s="40" t="s">
        <v>497</v>
      </c>
      <c r="O54" s="87">
        <v>12000</v>
      </c>
      <c r="P54" s="259"/>
      <c r="Q54" s="259"/>
      <c r="R54" s="130"/>
      <c r="U54" s="25"/>
    </row>
    <row r="55" spans="2:23" ht="31.5" customHeight="1" x14ac:dyDescent="0.25">
      <c r="B55" s="260" t="s">
        <v>615</v>
      </c>
      <c r="C55" s="261"/>
      <c r="D55" s="259" t="s">
        <v>22</v>
      </c>
      <c r="E55" s="259" t="s">
        <v>614</v>
      </c>
      <c r="F55" s="261"/>
      <c r="G55" s="259" t="s">
        <v>673</v>
      </c>
      <c r="H55" s="261"/>
      <c r="I55" s="262">
        <f>SUM(J55:M56)</f>
        <v>1926000</v>
      </c>
      <c r="J55" s="262">
        <v>0</v>
      </c>
      <c r="K55" s="262">
        <v>0</v>
      </c>
      <c r="L55" s="278">
        <v>1637100</v>
      </c>
      <c r="M55" s="262">
        <v>288900</v>
      </c>
      <c r="N55" s="40" t="s">
        <v>477</v>
      </c>
      <c r="O55" s="87">
        <v>1</v>
      </c>
      <c r="P55" s="259" t="s">
        <v>19</v>
      </c>
      <c r="Q55" s="259" t="s">
        <v>540</v>
      </c>
      <c r="R55" s="130"/>
      <c r="T55" s="18"/>
      <c r="W55" s="28"/>
    </row>
    <row r="56" spans="2:23" ht="29.25" customHeight="1" x14ac:dyDescent="0.25">
      <c r="B56" s="260"/>
      <c r="C56" s="261"/>
      <c r="D56" s="259"/>
      <c r="E56" s="259"/>
      <c r="F56" s="261"/>
      <c r="G56" s="259"/>
      <c r="H56" s="261"/>
      <c r="I56" s="262"/>
      <c r="J56" s="262"/>
      <c r="K56" s="262"/>
      <c r="L56" s="280"/>
      <c r="M56" s="262"/>
      <c r="N56" s="40" t="s">
        <v>497</v>
      </c>
      <c r="O56" s="87">
        <v>12000</v>
      </c>
      <c r="P56" s="259"/>
      <c r="Q56" s="259"/>
      <c r="R56" s="130"/>
      <c r="U56" s="29"/>
      <c r="V56" s="29"/>
      <c r="W56" s="30"/>
    </row>
    <row r="57" spans="2:23" x14ac:dyDescent="0.25">
      <c r="B57" s="260" t="s">
        <v>616</v>
      </c>
      <c r="C57" s="261"/>
      <c r="D57" s="259" t="s">
        <v>22</v>
      </c>
      <c r="E57" s="267" t="s">
        <v>18</v>
      </c>
      <c r="F57" s="261"/>
      <c r="G57" s="275" t="s">
        <v>673</v>
      </c>
      <c r="H57" s="261"/>
      <c r="I57" s="262">
        <f>SUM(J57:M59)</f>
        <v>1016500</v>
      </c>
      <c r="J57" s="262">
        <v>0</v>
      </c>
      <c r="K57" s="262">
        <v>0</v>
      </c>
      <c r="L57" s="278">
        <v>864025</v>
      </c>
      <c r="M57" s="262">
        <v>152475</v>
      </c>
      <c r="N57" s="40" t="s">
        <v>469</v>
      </c>
      <c r="O57" s="87">
        <v>1</v>
      </c>
      <c r="P57" s="259" t="s">
        <v>19</v>
      </c>
      <c r="Q57" s="259" t="s">
        <v>540</v>
      </c>
      <c r="R57" s="130"/>
    </row>
    <row r="58" spans="2:23" ht="22.5" x14ac:dyDescent="0.25">
      <c r="B58" s="260"/>
      <c r="C58" s="261"/>
      <c r="D58" s="259"/>
      <c r="E58" s="267"/>
      <c r="F58" s="261"/>
      <c r="G58" s="276"/>
      <c r="H58" s="261"/>
      <c r="I58" s="262"/>
      <c r="J58" s="262"/>
      <c r="K58" s="262"/>
      <c r="L58" s="279"/>
      <c r="M58" s="262"/>
      <c r="N58" s="40" t="s">
        <v>606</v>
      </c>
      <c r="O58" s="128">
        <v>0.17</v>
      </c>
      <c r="P58" s="259"/>
      <c r="Q58" s="259"/>
      <c r="R58" s="130"/>
    </row>
    <row r="59" spans="2:23" ht="25.5" customHeight="1" x14ac:dyDescent="0.25">
      <c r="B59" s="260"/>
      <c r="C59" s="261"/>
      <c r="D59" s="259"/>
      <c r="E59" s="267"/>
      <c r="F59" s="261"/>
      <c r="G59" s="277"/>
      <c r="H59" s="261"/>
      <c r="I59" s="262"/>
      <c r="J59" s="262"/>
      <c r="K59" s="262"/>
      <c r="L59" s="280"/>
      <c r="M59" s="262"/>
      <c r="N59" s="40" t="s">
        <v>607</v>
      </c>
      <c r="O59" s="87">
        <v>9100</v>
      </c>
      <c r="P59" s="259"/>
      <c r="Q59" s="259"/>
      <c r="R59" s="130"/>
    </row>
    <row r="60" spans="2:23" ht="21" customHeight="1" x14ac:dyDescent="0.25">
      <c r="B60" s="293" t="s">
        <v>617</v>
      </c>
      <c r="C60" s="296" t="s">
        <v>13</v>
      </c>
      <c r="D60" s="296" t="s">
        <v>176</v>
      </c>
      <c r="E60" s="296" t="s">
        <v>18</v>
      </c>
      <c r="F60" s="296" t="s">
        <v>14</v>
      </c>
      <c r="G60" s="296" t="s">
        <v>673</v>
      </c>
      <c r="H60" s="296" t="s">
        <v>15</v>
      </c>
      <c r="I60" s="419">
        <f>SUM(J60:M60)</f>
        <v>25674910</v>
      </c>
      <c r="J60" s="419">
        <f>SUM(J63:J68)</f>
        <v>0</v>
      </c>
      <c r="K60" s="419">
        <f>SUM(K63:K68)</f>
        <v>0</v>
      </c>
      <c r="L60" s="419">
        <f>SUM(L63:L68)</f>
        <v>21823673</v>
      </c>
      <c r="M60" s="419">
        <f>SUM(M63:M68)</f>
        <v>3851237</v>
      </c>
      <c r="N60" s="44" t="s">
        <v>618</v>
      </c>
      <c r="O60" s="126">
        <f>O63+O65+O67</f>
        <v>33.646000000000001</v>
      </c>
      <c r="P60" s="296" t="s">
        <v>314</v>
      </c>
      <c r="Q60" s="296" t="s">
        <v>540</v>
      </c>
      <c r="R60" s="130"/>
    </row>
    <row r="61" spans="2:23" ht="39" customHeight="1" x14ac:dyDescent="0.25">
      <c r="B61" s="294"/>
      <c r="C61" s="297"/>
      <c r="D61" s="297"/>
      <c r="E61" s="297"/>
      <c r="F61" s="297"/>
      <c r="G61" s="297"/>
      <c r="H61" s="297"/>
      <c r="I61" s="420"/>
      <c r="J61" s="420"/>
      <c r="K61" s="420"/>
      <c r="L61" s="420"/>
      <c r="M61" s="420"/>
      <c r="N61" s="44" t="s">
        <v>469</v>
      </c>
      <c r="O61" s="41">
        <f>O64+O66+O68</f>
        <v>2</v>
      </c>
      <c r="P61" s="297"/>
      <c r="Q61" s="297"/>
      <c r="R61" s="130"/>
    </row>
    <row r="62" spans="2:23" ht="22.5" x14ac:dyDescent="0.25">
      <c r="B62" s="42" t="s">
        <v>311</v>
      </c>
      <c r="C62" s="43"/>
      <c r="D62" s="43"/>
      <c r="E62" s="43"/>
      <c r="F62" s="43"/>
      <c r="G62" s="43"/>
      <c r="H62" s="43"/>
      <c r="I62" s="58"/>
      <c r="J62" s="58"/>
      <c r="K62" s="60"/>
      <c r="L62" s="60"/>
      <c r="M62" s="58"/>
      <c r="N62" s="138"/>
      <c r="O62" s="72"/>
      <c r="P62" s="73"/>
      <c r="Q62" s="43"/>
      <c r="R62" s="130"/>
    </row>
    <row r="63" spans="2:23" ht="27.75" customHeight="1" x14ac:dyDescent="0.25">
      <c r="B63" s="260" t="s">
        <v>619</v>
      </c>
      <c r="C63" s="261"/>
      <c r="D63" s="259" t="s">
        <v>22</v>
      </c>
      <c r="E63" s="259" t="s">
        <v>18</v>
      </c>
      <c r="F63" s="261"/>
      <c r="G63" s="259" t="s">
        <v>673</v>
      </c>
      <c r="H63" s="261"/>
      <c r="I63" s="262">
        <f>SUM(J63:M64)</f>
        <v>642000</v>
      </c>
      <c r="J63" s="262">
        <v>0</v>
      </c>
      <c r="K63" s="262">
        <v>0</v>
      </c>
      <c r="L63" s="262">
        <v>545700</v>
      </c>
      <c r="M63" s="431">
        <v>96300</v>
      </c>
      <c r="N63" s="40" t="s">
        <v>618</v>
      </c>
      <c r="O63" s="177">
        <v>5.3959999999999999</v>
      </c>
      <c r="P63" s="259" t="s">
        <v>257</v>
      </c>
      <c r="Q63" s="259" t="s">
        <v>540</v>
      </c>
      <c r="R63" s="130"/>
    </row>
    <row r="64" spans="2:23" ht="28.5" customHeight="1" x14ac:dyDescent="0.25">
      <c r="B64" s="260"/>
      <c r="C64" s="261"/>
      <c r="D64" s="259"/>
      <c r="E64" s="259"/>
      <c r="F64" s="261"/>
      <c r="G64" s="259"/>
      <c r="H64" s="261"/>
      <c r="I64" s="262"/>
      <c r="J64" s="262"/>
      <c r="K64" s="262"/>
      <c r="L64" s="262"/>
      <c r="M64" s="431"/>
      <c r="N64" s="40" t="s">
        <v>469</v>
      </c>
      <c r="O64" s="139">
        <v>1</v>
      </c>
      <c r="P64" s="259"/>
      <c r="Q64" s="259"/>
      <c r="R64" s="130"/>
    </row>
    <row r="65" spans="2:19" ht="27" customHeight="1" x14ac:dyDescent="0.25">
      <c r="B65" s="269" t="s">
        <v>620</v>
      </c>
      <c r="C65" s="272"/>
      <c r="D65" s="275" t="s">
        <v>22</v>
      </c>
      <c r="E65" s="275" t="s">
        <v>18</v>
      </c>
      <c r="F65" s="272"/>
      <c r="G65" s="275" t="s">
        <v>673</v>
      </c>
      <c r="H65" s="272"/>
      <c r="I65" s="278">
        <f>SUM(J65:M66)</f>
        <v>22857600</v>
      </c>
      <c r="J65" s="278">
        <v>0</v>
      </c>
      <c r="K65" s="278">
        <v>0</v>
      </c>
      <c r="L65" s="278">
        <v>19428960</v>
      </c>
      <c r="M65" s="278">
        <v>3428640</v>
      </c>
      <c r="N65" s="40" t="s">
        <v>618</v>
      </c>
      <c r="O65" s="128">
        <v>13.45</v>
      </c>
      <c r="P65" s="275" t="s">
        <v>314</v>
      </c>
      <c r="Q65" s="275" t="s">
        <v>540</v>
      </c>
      <c r="R65" s="130"/>
    </row>
    <row r="66" spans="2:19" ht="37.9" customHeight="1" x14ac:dyDescent="0.25">
      <c r="B66" s="270"/>
      <c r="C66" s="273"/>
      <c r="D66" s="276"/>
      <c r="E66" s="276"/>
      <c r="F66" s="273"/>
      <c r="G66" s="276"/>
      <c r="H66" s="273"/>
      <c r="I66" s="279"/>
      <c r="J66" s="279"/>
      <c r="K66" s="279"/>
      <c r="L66" s="279"/>
      <c r="M66" s="279"/>
      <c r="N66" s="40" t="s">
        <v>469</v>
      </c>
      <c r="O66" s="87">
        <v>1</v>
      </c>
      <c r="P66" s="276"/>
      <c r="Q66" s="276"/>
      <c r="R66" s="130"/>
    </row>
    <row r="67" spans="2:19" ht="28.5" customHeight="1" x14ac:dyDescent="0.25">
      <c r="B67" s="269" t="s">
        <v>621</v>
      </c>
      <c r="C67" s="272"/>
      <c r="D67" s="275" t="s">
        <v>22</v>
      </c>
      <c r="E67" s="275" t="s">
        <v>18</v>
      </c>
      <c r="F67" s="272"/>
      <c r="G67" s="275" t="s">
        <v>673</v>
      </c>
      <c r="H67" s="272"/>
      <c r="I67" s="278">
        <f>SUM(J67:M68)</f>
        <v>2175310</v>
      </c>
      <c r="J67" s="278">
        <v>0</v>
      </c>
      <c r="K67" s="278">
        <v>0</v>
      </c>
      <c r="L67" s="278">
        <v>1849013</v>
      </c>
      <c r="M67" s="278">
        <v>326297</v>
      </c>
      <c r="N67" s="40" t="s">
        <v>618</v>
      </c>
      <c r="O67" s="128">
        <v>14.8</v>
      </c>
      <c r="P67" s="259" t="s">
        <v>471</v>
      </c>
      <c r="Q67" s="259" t="s">
        <v>540</v>
      </c>
      <c r="R67" s="130"/>
    </row>
    <row r="68" spans="2:19" x14ac:dyDescent="0.25">
      <c r="B68" s="270"/>
      <c r="C68" s="273"/>
      <c r="D68" s="276"/>
      <c r="E68" s="276"/>
      <c r="F68" s="273"/>
      <c r="G68" s="276"/>
      <c r="H68" s="273"/>
      <c r="I68" s="279"/>
      <c r="J68" s="279"/>
      <c r="K68" s="279"/>
      <c r="L68" s="279"/>
      <c r="M68" s="279"/>
      <c r="N68" s="40" t="s">
        <v>665</v>
      </c>
      <c r="O68" s="87">
        <v>0</v>
      </c>
      <c r="P68" s="259"/>
      <c r="Q68" s="259"/>
      <c r="R68" s="130"/>
    </row>
    <row r="69" spans="2:19" x14ac:dyDescent="0.25">
      <c r="B69" s="392" t="s">
        <v>12</v>
      </c>
      <c r="C69" s="392"/>
      <c r="D69" s="392"/>
      <c r="E69" s="392"/>
      <c r="F69" s="392"/>
      <c r="G69" s="392"/>
      <c r="H69" s="392"/>
      <c r="I69" s="153">
        <f>I60+I42</f>
        <v>47411440</v>
      </c>
      <c r="J69" s="153">
        <f>J60+J42</f>
        <v>0</v>
      </c>
      <c r="K69" s="153">
        <f>K60+K42</f>
        <v>0</v>
      </c>
      <c r="L69" s="153">
        <f>L60+L42</f>
        <v>40299723.5</v>
      </c>
      <c r="M69" s="153">
        <f>M60+M42</f>
        <v>7111716.5</v>
      </c>
      <c r="N69" s="305"/>
      <c r="O69" s="305"/>
      <c r="P69" s="305"/>
      <c r="Q69" s="305"/>
    </row>
    <row r="70" spans="2:19" s="158" customFormat="1" ht="11.25" x14ac:dyDescent="0.2">
      <c r="B70" s="434" t="s">
        <v>622</v>
      </c>
      <c r="C70" s="434"/>
      <c r="D70" s="434"/>
      <c r="E70" s="434"/>
      <c r="F70" s="434"/>
      <c r="G70" s="434"/>
      <c r="H70" s="434"/>
      <c r="I70" s="434"/>
      <c r="J70" s="434"/>
      <c r="K70" s="434"/>
      <c r="L70" s="434"/>
      <c r="M70" s="434"/>
      <c r="N70" s="434"/>
      <c r="O70" s="434"/>
      <c r="P70" s="434"/>
      <c r="Q70" s="434"/>
      <c r="S70" s="159"/>
    </row>
    <row r="71" spans="2:19" s="158" customFormat="1" ht="11.25" x14ac:dyDescent="0.2">
      <c r="B71" s="433" t="s">
        <v>664</v>
      </c>
      <c r="C71" s="433"/>
      <c r="D71" s="433"/>
      <c r="E71" s="433"/>
      <c r="F71" s="433"/>
      <c r="G71" s="433"/>
      <c r="H71" s="433"/>
      <c r="I71" s="433"/>
      <c r="J71" s="433"/>
      <c r="K71" s="433"/>
      <c r="L71" s="433"/>
      <c r="M71" s="433"/>
      <c r="N71" s="433"/>
      <c r="O71" s="433"/>
      <c r="P71" s="433"/>
      <c r="Q71" s="433"/>
      <c r="S71" s="159"/>
    </row>
    <row r="72" spans="2:19" s="158" customFormat="1" ht="24" customHeight="1" x14ac:dyDescent="0.2">
      <c r="B72" s="433" t="s">
        <v>666</v>
      </c>
      <c r="C72" s="433"/>
      <c r="D72" s="433"/>
      <c r="E72" s="433"/>
      <c r="F72" s="433"/>
      <c r="G72" s="433"/>
      <c r="H72" s="433"/>
      <c r="I72" s="433"/>
      <c r="J72" s="433"/>
      <c r="K72" s="433"/>
      <c r="L72" s="433"/>
      <c r="M72" s="433"/>
      <c r="N72" s="433"/>
      <c r="O72" s="433"/>
      <c r="P72" s="433"/>
      <c r="Q72" s="433"/>
      <c r="S72" s="159"/>
    </row>
    <row r="73" spans="2:19" x14ac:dyDescent="0.25">
      <c r="D73"/>
    </row>
    <row r="74" spans="2:19" x14ac:dyDescent="0.25">
      <c r="B74" s="161"/>
      <c r="C74" s="162"/>
      <c r="D74" s="163"/>
      <c r="E74" s="163"/>
      <c r="F74" s="162"/>
      <c r="G74" s="163"/>
      <c r="H74" s="162"/>
      <c r="I74" s="164"/>
      <c r="J74" s="164"/>
      <c r="K74" s="164"/>
      <c r="L74" s="164"/>
      <c r="M74" s="164"/>
      <c r="N74" s="165"/>
      <c r="O74" s="166"/>
      <c r="P74" s="163"/>
      <c r="Q74" s="163"/>
    </row>
    <row r="75" spans="2:19" x14ac:dyDescent="0.25">
      <c r="B75" s="231" t="s">
        <v>152</v>
      </c>
      <c r="C75" s="231"/>
      <c r="D75" s="231"/>
      <c r="E75" s="231"/>
      <c r="F75" s="231"/>
      <c r="G75" s="231"/>
      <c r="H75" s="231"/>
      <c r="I75" s="231"/>
      <c r="J75" s="231"/>
      <c r="K75" s="231"/>
      <c r="L75" s="231"/>
      <c r="M75" s="231"/>
      <c r="N75" s="231"/>
      <c r="O75" s="231"/>
      <c r="P75" s="231"/>
      <c r="Q75" s="231"/>
    </row>
    <row r="76" spans="2:19" x14ac:dyDescent="0.25">
      <c r="B76" s="11" t="s">
        <v>39</v>
      </c>
      <c r="C76" s="247" t="s">
        <v>153</v>
      </c>
      <c r="D76" s="248"/>
      <c r="E76" s="249"/>
      <c r="F76" s="247" t="s">
        <v>154</v>
      </c>
      <c r="G76" s="248"/>
      <c r="H76" s="248"/>
      <c r="I76" s="248"/>
      <c r="J76" s="249"/>
      <c r="K76" s="247" t="s">
        <v>155</v>
      </c>
      <c r="L76" s="248"/>
      <c r="M76" s="248"/>
      <c r="N76" s="248"/>
      <c r="O76" s="248"/>
      <c r="P76" s="248"/>
      <c r="Q76" s="249"/>
    </row>
    <row r="77" spans="2:19" x14ac:dyDescent="0.25">
      <c r="B77" s="56">
        <v>1</v>
      </c>
      <c r="C77" s="242">
        <v>2</v>
      </c>
      <c r="D77" s="242"/>
      <c r="E77" s="242"/>
      <c r="F77" s="250">
        <v>3</v>
      </c>
      <c r="G77" s="251"/>
      <c r="H77" s="251"/>
      <c r="I77" s="251"/>
      <c r="J77" s="252"/>
      <c r="K77" s="242">
        <v>4</v>
      </c>
      <c r="L77" s="242"/>
      <c r="M77" s="242"/>
      <c r="N77" s="242"/>
      <c r="O77" s="242"/>
      <c r="P77" s="242"/>
      <c r="Q77" s="242"/>
    </row>
    <row r="78" spans="2:19" x14ac:dyDescent="0.25">
      <c r="B78" s="22"/>
      <c r="C78" s="253" t="s">
        <v>164</v>
      </c>
      <c r="D78" s="254"/>
      <c r="E78" s="255"/>
      <c r="F78" s="256"/>
      <c r="G78" s="257"/>
      <c r="H78" s="257"/>
      <c r="I78" s="257"/>
      <c r="J78" s="258"/>
      <c r="K78" s="246"/>
      <c r="L78" s="246"/>
      <c r="M78" s="246"/>
      <c r="N78" s="246"/>
      <c r="O78" s="246"/>
      <c r="P78" s="246"/>
      <c r="Q78" s="246"/>
    </row>
    <row r="81" spans="2:17" x14ac:dyDescent="0.25">
      <c r="B81" s="231" t="s">
        <v>156</v>
      </c>
      <c r="C81" s="231"/>
      <c r="D81" s="231"/>
      <c r="E81" s="231"/>
      <c r="F81" s="231"/>
      <c r="G81" s="231"/>
      <c r="H81" s="231"/>
      <c r="I81" s="231"/>
      <c r="J81" s="231"/>
      <c r="K81" s="231"/>
      <c r="L81" s="231"/>
      <c r="M81" s="231"/>
      <c r="N81" s="231"/>
      <c r="O81" s="231"/>
      <c r="P81" s="231"/>
      <c r="Q81" s="231"/>
    </row>
    <row r="82" spans="2:17" x14ac:dyDescent="0.25">
      <c r="B82" s="11" t="s">
        <v>39</v>
      </c>
      <c r="C82" s="244" t="s">
        <v>157</v>
      </c>
      <c r="D82" s="244"/>
      <c r="E82" s="244"/>
      <c r="F82" s="244" t="s">
        <v>154</v>
      </c>
      <c r="G82" s="244"/>
      <c r="H82" s="244"/>
      <c r="I82" s="244"/>
      <c r="J82" s="244"/>
      <c r="K82" s="244" t="s">
        <v>158</v>
      </c>
      <c r="L82" s="244"/>
      <c r="M82" s="244"/>
      <c r="N82" s="244"/>
      <c r="O82" s="244"/>
      <c r="P82" s="244"/>
      <c r="Q82" s="244"/>
    </row>
    <row r="83" spans="2:17" x14ac:dyDescent="0.25">
      <c r="B83" s="56">
        <v>1</v>
      </c>
      <c r="C83" s="242">
        <v>2</v>
      </c>
      <c r="D83" s="242"/>
      <c r="E83" s="242"/>
      <c r="F83" s="242">
        <v>3</v>
      </c>
      <c r="G83" s="242"/>
      <c r="H83" s="242"/>
      <c r="I83" s="242"/>
      <c r="J83" s="242"/>
      <c r="K83" s="242">
        <v>4</v>
      </c>
      <c r="L83" s="242"/>
      <c r="M83" s="242"/>
      <c r="N83" s="242"/>
      <c r="O83" s="242"/>
      <c r="P83" s="242"/>
      <c r="Q83" s="242"/>
    </row>
    <row r="84" spans="2:17" x14ac:dyDescent="0.25">
      <c r="B84" s="22"/>
      <c r="C84" s="245" t="s">
        <v>164</v>
      </c>
      <c r="D84" s="245"/>
      <c r="E84" s="245"/>
      <c r="F84" s="243"/>
      <c r="G84" s="243"/>
      <c r="H84" s="243"/>
      <c r="I84" s="243"/>
      <c r="J84" s="243"/>
      <c r="K84" s="246"/>
      <c r="L84" s="246"/>
      <c r="M84" s="246"/>
      <c r="N84" s="246"/>
      <c r="O84" s="246"/>
      <c r="P84" s="246"/>
      <c r="Q84" s="246"/>
    </row>
    <row r="87" spans="2:17" x14ac:dyDescent="0.25">
      <c r="B87" s="231" t="s">
        <v>159</v>
      </c>
      <c r="C87" s="231"/>
      <c r="D87" s="231"/>
      <c r="E87" s="231"/>
      <c r="F87" s="231"/>
      <c r="G87" s="231"/>
      <c r="H87" s="231"/>
      <c r="I87" s="231"/>
      <c r="J87" s="231"/>
      <c r="K87" s="231"/>
      <c r="L87" s="231"/>
      <c r="M87" s="231"/>
      <c r="N87" s="231"/>
      <c r="O87" s="231"/>
      <c r="P87" s="231"/>
      <c r="Q87" s="231"/>
    </row>
    <row r="88" spans="2:17" x14ac:dyDescent="0.25">
      <c r="B88" s="11" t="s">
        <v>39</v>
      </c>
      <c r="C88" s="220" t="s">
        <v>160</v>
      </c>
      <c r="D88" s="220"/>
      <c r="E88" s="220"/>
      <c r="F88" s="232" t="s">
        <v>161</v>
      </c>
      <c r="G88" s="233"/>
      <c r="H88" s="233"/>
      <c r="I88" s="233"/>
      <c r="J88" s="233"/>
      <c r="K88" s="233"/>
      <c r="L88" s="233"/>
      <c r="M88" s="233"/>
      <c r="N88" s="233"/>
      <c r="O88" s="233"/>
      <c r="P88" s="233"/>
      <c r="Q88" s="234"/>
    </row>
    <row r="89" spans="2:17" x14ac:dyDescent="0.25">
      <c r="B89" s="63">
        <v>1</v>
      </c>
      <c r="C89" s="241">
        <v>2</v>
      </c>
      <c r="D89" s="241"/>
      <c r="E89" s="241"/>
      <c r="F89" s="235">
        <v>3</v>
      </c>
      <c r="G89" s="236"/>
      <c r="H89" s="236"/>
      <c r="I89" s="236"/>
      <c r="J89" s="236"/>
      <c r="K89" s="236"/>
      <c r="L89" s="236"/>
      <c r="M89" s="236"/>
      <c r="N89" s="236"/>
      <c r="O89" s="236"/>
      <c r="P89" s="236"/>
      <c r="Q89" s="237"/>
    </row>
    <row r="90" spans="2:17" ht="107.25" customHeight="1" x14ac:dyDescent="0.25">
      <c r="B90" s="12" t="s">
        <v>69</v>
      </c>
      <c r="C90" s="239" t="s">
        <v>623</v>
      </c>
      <c r="D90" s="239"/>
      <c r="E90" s="239"/>
      <c r="F90" s="238" t="s">
        <v>624</v>
      </c>
      <c r="G90" s="238"/>
      <c r="H90" s="238"/>
      <c r="I90" s="238"/>
      <c r="J90" s="238"/>
      <c r="K90" s="238"/>
      <c r="L90" s="238"/>
      <c r="M90" s="238"/>
      <c r="N90" s="238"/>
      <c r="O90" s="238"/>
      <c r="P90" s="238"/>
      <c r="Q90" s="238"/>
    </row>
    <row r="91" spans="2:17" ht="76.5" customHeight="1" x14ac:dyDescent="0.25">
      <c r="B91" s="12" t="s">
        <v>45</v>
      </c>
      <c r="C91" s="239" t="s">
        <v>625</v>
      </c>
      <c r="D91" s="239"/>
      <c r="E91" s="239"/>
      <c r="F91" s="416" t="s">
        <v>626</v>
      </c>
      <c r="G91" s="417"/>
      <c r="H91" s="417"/>
      <c r="I91" s="417"/>
      <c r="J91" s="417"/>
      <c r="K91" s="417"/>
      <c r="L91" s="417"/>
      <c r="M91" s="417"/>
      <c r="N91" s="417"/>
      <c r="O91" s="417"/>
      <c r="P91" s="417"/>
      <c r="Q91" s="418"/>
    </row>
    <row r="92" spans="2:17" x14ac:dyDescent="0.25">
      <c r="B92" s="18"/>
      <c r="C92" s="65"/>
      <c r="D92" s="65"/>
      <c r="E92" s="65"/>
      <c r="F92" s="65"/>
      <c r="G92" s="65"/>
      <c r="H92" s="65"/>
      <c r="I92" s="59"/>
      <c r="J92" s="59"/>
      <c r="K92" s="59"/>
      <c r="L92" s="59"/>
      <c r="M92" s="59"/>
      <c r="N92" s="59"/>
      <c r="O92" s="59"/>
      <c r="P92" s="59"/>
      <c r="Q92" s="59"/>
    </row>
    <row r="94" spans="2:17" x14ac:dyDescent="0.25">
      <c r="B94" s="231" t="s">
        <v>162</v>
      </c>
      <c r="C94" s="231"/>
      <c r="D94" s="231"/>
      <c r="E94" s="231"/>
      <c r="F94" s="231"/>
      <c r="G94" s="231"/>
      <c r="H94" s="231"/>
      <c r="I94" s="231"/>
      <c r="J94" s="231"/>
      <c r="K94" s="231"/>
      <c r="L94" s="231"/>
      <c r="M94" s="231"/>
      <c r="N94" s="231"/>
      <c r="O94" s="231"/>
    </row>
    <row r="95" spans="2:17" x14ac:dyDescent="0.25">
      <c r="B95" s="14" t="s">
        <v>39</v>
      </c>
      <c r="C95" s="240" t="s">
        <v>163</v>
      </c>
      <c r="D95" s="240"/>
      <c r="E95" s="240"/>
      <c r="F95" s="240"/>
      <c r="G95" s="240"/>
      <c r="H95" s="240"/>
      <c r="I95" s="240"/>
      <c r="J95" s="240"/>
      <c r="K95" s="240"/>
      <c r="L95" s="240"/>
      <c r="M95" s="240"/>
      <c r="N95" s="240"/>
      <c r="O95" s="240"/>
      <c r="P95" s="240"/>
      <c r="Q95" s="240"/>
    </row>
    <row r="96" spans="2:17" x14ac:dyDescent="0.25">
      <c r="B96" s="63">
        <v>1</v>
      </c>
      <c r="C96" s="242">
        <v>2</v>
      </c>
      <c r="D96" s="242"/>
      <c r="E96" s="242"/>
      <c r="F96" s="242"/>
      <c r="G96" s="242"/>
      <c r="H96" s="242"/>
      <c r="I96" s="242"/>
      <c r="J96" s="242"/>
      <c r="K96" s="242"/>
      <c r="L96" s="242"/>
      <c r="M96" s="242"/>
      <c r="N96" s="242"/>
      <c r="O96" s="242"/>
      <c r="P96" s="242"/>
      <c r="Q96" s="242"/>
    </row>
    <row r="97" spans="2:17" x14ac:dyDescent="0.25">
      <c r="B97" s="22"/>
      <c r="C97" s="245" t="s">
        <v>164</v>
      </c>
      <c r="D97" s="245"/>
      <c r="E97" s="245"/>
      <c r="F97" s="245"/>
      <c r="G97" s="245"/>
      <c r="H97" s="245"/>
      <c r="I97" s="245"/>
      <c r="J97" s="245"/>
      <c r="K97" s="245"/>
      <c r="L97" s="245"/>
      <c r="M97" s="245"/>
      <c r="N97" s="245"/>
      <c r="O97" s="245"/>
      <c r="P97" s="245"/>
      <c r="Q97" s="245"/>
    </row>
  </sheetData>
  <mergeCells count="271">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C96:Q96"/>
    <mergeCell ref="C97:Q97"/>
    <mergeCell ref="B87:Q87"/>
    <mergeCell ref="C88:E88"/>
    <mergeCell ref="F88:Q88"/>
    <mergeCell ref="C89:E89"/>
    <mergeCell ref="F89:Q89"/>
    <mergeCell ref="C90:E90"/>
    <mergeCell ref="F90:Q9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R24" sqref="R2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638</v>
      </c>
      <c r="C5" s="218"/>
      <c r="D5" s="218"/>
      <c r="E5" s="218"/>
      <c r="F5" s="218"/>
      <c r="G5" s="218"/>
      <c r="H5" s="218"/>
      <c r="I5" s="218"/>
      <c r="J5" s="218"/>
      <c r="K5" s="218"/>
      <c r="L5" s="218"/>
      <c r="M5" s="218"/>
      <c r="N5" s="218"/>
      <c r="O5" s="218"/>
      <c r="P5" s="218"/>
      <c r="Q5" s="218"/>
    </row>
    <row r="6" spans="2:19" x14ac:dyDescent="0.25">
      <c r="B6" s="218" t="s">
        <v>627</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308" t="s">
        <v>39</v>
      </c>
      <c r="C9" s="308" t="s">
        <v>55</v>
      </c>
      <c r="D9" s="308"/>
      <c r="E9" s="244" t="s">
        <v>40</v>
      </c>
      <c r="F9" s="244"/>
      <c r="G9" s="244"/>
      <c r="H9" s="244"/>
      <c r="I9" s="244"/>
      <c r="J9" s="244"/>
      <c r="K9" s="281" t="s">
        <v>44</v>
      </c>
      <c r="L9" s="281"/>
      <c r="M9" s="281"/>
      <c r="N9" s="244" t="s">
        <v>400</v>
      </c>
      <c r="O9" s="244"/>
      <c r="P9" s="244"/>
      <c r="Q9" s="244"/>
    </row>
    <row r="10" spans="2:19" x14ac:dyDescent="0.25">
      <c r="B10" s="308"/>
      <c r="C10" s="308"/>
      <c r="D10" s="308"/>
      <c r="E10" s="244"/>
      <c r="F10" s="244"/>
      <c r="G10" s="244"/>
      <c r="H10" s="244"/>
      <c r="I10" s="244"/>
      <c r="J10" s="244"/>
      <c r="K10" s="281"/>
      <c r="L10" s="281"/>
      <c r="M10" s="281"/>
      <c r="N10" s="11" t="s">
        <v>628</v>
      </c>
      <c r="O10" s="244" t="s">
        <v>629</v>
      </c>
      <c r="P10" s="244"/>
      <c r="Q10" s="244"/>
    </row>
    <row r="11" spans="2:19" s="47" customFormat="1" ht="12" x14ac:dyDescent="0.2">
      <c r="B11" s="45">
        <v>1</v>
      </c>
      <c r="C11" s="319">
        <v>2</v>
      </c>
      <c r="D11" s="319"/>
      <c r="E11" s="317">
        <v>3</v>
      </c>
      <c r="F11" s="317"/>
      <c r="G11" s="317"/>
      <c r="H11" s="317"/>
      <c r="I11" s="317"/>
      <c r="J11" s="317"/>
      <c r="K11" s="318">
        <v>4</v>
      </c>
      <c r="L11" s="318"/>
      <c r="M11" s="318"/>
      <c r="N11" s="46">
        <v>5</v>
      </c>
      <c r="O11" s="317">
        <v>6</v>
      </c>
      <c r="P11" s="317"/>
      <c r="Q11" s="317"/>
      <c r="S11" s="48"/>
    </row>
    <row r="12" spans="2:19" ht="31.5" customHeight="1" x14ac:dyDescent="0.25">
      <c r="B12" s="62" t="s">
        <v>43</v>
      </c>
      <c r="C12" s="309" t="s">
        <v>630</v>
      </c>
      <c r="D12" s="310"/>
      <c r="E12" s="286" t="s">
        <v>168</v>
      </c>
      <c r="F12" s="286"/>
      <c r="G12" s="286"/>
      <c r="H12" s="286"/>
      <c r="I12" s="286"/>
      <c r="J12" s="286"/>
      <c r="K12" s="285">
        <v>0</v>
      </c>
      <c r="L12" s="285"/>
      <c r="M12" s="285"/>
      <c r="N12" s="12">
        <v>0</v>
      </c>
      <c r="O12" s="440">
        <f>O41</f>
        <v>10000</v>
      </c>
      <c r="P12" s="441"/>
      <c r="Q12" s="442"/>
    </row>
    <row r="15" spans="2:19" x14ac:dyDescent="0.25">
      <c r="B15" s="13" t="s">
        <v>38</v>
      </c>
    </row>
    <row r="16" spans="2:19" x14ac:dyDescent="0.25">
      <c r="B16" s="240" t="s">
        <v>56</v>
      </c>
      <c r="C16" s="240"/>
      <c r="D16" s="240"/>
      <c r="E16" s="240"/>
      <c r="F16" s="240"/>
      <c r="G16" s="240"/>
      <c r="H16" s="240"/>
      <c r="I16" s="240"/>
      <c r="J16" s="240"/>
      <c r="K16" s="240"/>
      <c r="L16" s="240"/>
      <c r="M16" s="240"/>
      <c r="N16" s="240" t="s">
        <v>27</v>
      </c>
      <c r="O16" s="240"/>
      <c r="P16" s="240"/>
      <c r="Q16" s="240"/>
    </row>
    <row r="17" spans="2:19" s="47" customFormat="1" ht="12" x14ac:dyDescent="0.2">
      <c r="B17" s="242">
        <v>1</v>
      </c>
      <c r="C17" s="242"/>
      <c r="D17" s="242"/>
      <c r="E17" s="242"/>
      <c r="F17" s="242"/>
      <c r="G17" s="242"/>
      <c r="H17" s="242"/>
      <c r="I17" s="242"/>
      <c r="J17" s="242"/>
      <c r="K17" s="242"/>
      <c r="L17" s="242"/>
      <c r="M17" s="242"/>
      <c r="N17" s="242">
        <v>2</v>
      </c>
      <c r="O17" s="242"/>
      <c r="P17" s="242"/>
      <c r="Q17" s="242"/>
      <c r="S17" s="48"/>
    </row>
    <row r="18" spans="2:19" x14ac:dyDescent="0.25">
      <c r="B18" s="291" t="s">
        <v>28</v>
      </c>
      <c r="C18" s="291"/>
      <c r="D18" s="291"/>
      <c r="E18" s="291"/>
      <c r="F18" s="291"/>
      <c r="G18" s="291"/>
      <c r="H18" s="291"/>
      <c r="I18" s="291"/>
      <c r="J18" s="291"/>
      <c r="K18" s="291"/>
      <c r="L18" s="291"/>
      <c r="M18" s="291"/>
      <c r="N18" s="287">
        <f>N19+N21+N24</f>
        <v>3074030</v>
      </c>
      <c r="O18" s="287"/>
      <c r="P18" s="287"/>
      <c r="Q18" s="287"/>
    </row>
    <row r="19" spans="2:19" x14ac:dyDescent="0.25">
      <c r="B19" s="291" t="s">
        <v>29</v>
      </c>
      <c r="C19" s="291"/>
      <c r="D19" s="291"/>
      <c r="E19" s="291"/>
      <c r="F19" s="291"/>
      <c r="G19" s="291"/>
      <c r="H19" s="291"/>
      <c r="I19" s="291"/>
      <c r="J19" s="291"/>
      <c r="K19" s="291"/>
      <c r="L19" s="291"/>
      <c r="M19" s="291"/>
      <c r="N19" s="287">
        <v>0</v>
      </c>
      <c r="O19" s="287"/>
      <c r="P19" s="287"/>
      <c r="Q19" s="287"/>
    </row>
    <row r="20" spans="2:19" x14ac:dyDescent="0.25">
      <c r="B20" s="326" t="s">
        <v>18</v>
      </c>
      <c r="C20" s="327"/>
      <c r="D20" s="327"/>
      <c r="E20" s="327"/>
      <c r="F20" s="327"/>
      <c r="G20" s="327"/>
      <c r="H20" s="327"/>
      <c r="I20" s="327"/>
      <c r="J20" s="327"/>
      <c r="K20" s="327"/>
      <c r="L20" s="327"/>
      <c r="M20" s="328"/>
      <c r="N20" s="288">
        <v>0</v>
      </c>
      <c r="O20" s="288"/>
      <c r="P20" s="288"/>
      <c r="Q20" s="288"/>
    </row>
    <row r="21" spans="2:19" x14ac:dyDescent="0.25">
      <c r="B21" s="291" t="s">
        <v>30</v>
      </c>
      <c r="C21" s="291"/>
      <c r="D21" s="291"/>
      <c r="E21" s="291"/>
      <c r="F21" s="291"/>
      <c r="G21" s="291"/>
      <c r="H21" s="291"/>
      <c r="I21" s="291"/>
      <c r="J21" s="291"/>
      <c r="K21" s="291"/>
      <c r="L21" s="291"/>
      <c r="M21" s="291"/>
      <c r="N21" s="287">
        <f>N22+N23</f>
        <v>0</v>
      </c>
      <c r="O21" s="287"/>
      <c r="P21" s="287"/>
      <c r="Q21" s="287"/>
    </row>
    <row r="22" spans="2:19" x14ac:dyDescent="0.25">
      <c r="B22" s="321" t="s">
        <v>53</v>
      </c>
      <c r="C22" s="321"/>
      <c r="D22" s="321"/>
      <c r="E22" s="321"/>
      <c r="F22" s="321"/>
      <c r="G22" s="321"/>
      <c r="H22" s="321"/>
      <c r="I22" s="321"/>
      <c r="J22" s="321"/>
      <c r="K22" s="321"/>
      <c r="L22" s="321"/>
      <c r="M22" s="321"/>
      <c r="N22" s="288">
        <f>K45</f>
        <v>0</v>
      </c>
      <c r="O22" s="288"/>
      <c r="P22" s="288"/>
      <c r="Q22" s="288"/>
      <c r="R22" s="61"/>
    </row>
    <row r="23" spans="2:19" x14ac:dyDescent="0.25">
      <c r="B23" s="329" t="s">
        <v>171</v>
      </c>
      <c r="C23" s="330"/>
      <c r="D23" s="330"/>
      <c r="E23" s="330"/>
      <c r="F23" s="330"/>
      <c r="G23" s="330"/>
      <c r="H23" s="330"/>
      <c r="I23" s="330"/>
      <c r="J23" s="330"/>
      <c r="K23" s="330"/>
      <c r="L23" s="330"/>
      <c r="M23" s="331"/>
      <c r="N23" s="288">
        <v>0</v>
      </c>
      <c r="O23" s="288"/>
      <c r="P23" s="288"/>
      <c r="Q23" s="288"/>
      <c r="R23" s="61"/>
    </row>
    <row r="24" spans="2:19" x14ac:dyDescent="0.25">
      <c r="B24" s="322" t="s">
        <v>31</v>
      </c>
      <c r="C24" s="322"/>
      <c r="D24" s="322"/>
      <c r="E24" s="322"/>
      <c r="F24" s="322"/>
      <c r="G24" s="322"/>
      <c r="H24" s="322"/>
      <c r="I24" s="322"/>
      <c r="J24" s="322"/>
      <c r="K24" s="322"/>
      <c r="L24" s="322"/>
      <c r="M24" s="322"/>
      <c r="N24" s="287">
        <f>N25</f>
        <v>3074030</v>
      </c>
      <c r="O24" s="287"/>
      <c r="P24" s="287"/>
      <c r="Q24" s="287"/>
    </row>
    <row r="25" spans="2:19" x14ac:dyDescent="0.25">
      <c r="B25" s="335" t="s">
        <v>54</v>
      </c>
      <c r="C25" s="335"/>
      <c r="D25" s="335"/>
      <c r="E25" s="335"/>
      <c r="F25" s="335"/>
      <c r="G25" s="335"/>
      <c r="H25" s="335"/>
      <c r="I25" s="335"/>
      <c r="J25" s="335"/>
      <c r="K25" s="335"/>
      <c r="L25" s="335"/>
      <c r="M25" s="335"/>
      <c r="N25" s="288">
        <f>L45</f>
        <v>3074030</v>
      </c>
      <c r="O25" s="288"/>
      <c r="P25" s="288"/>
      <c r="Q25" s="288"/>
    </row>
    <row r="26" spans="2:19" x14ac:dyDescent="0.25">
      <c r="B26" s="291" t="s">
        <v>32</v>
      </c>
      <c r="C26" s="291"/>
      <c r="D26" s="291"/>
      <c r="E26" s="291"/>
      <c r="F26" s="291"/>
      <c r="G26" s="291"/>
      <c r="H26" s="291"/>
      <c r="I26" s="291"/>
      <c r="J26" s="291"/>
      <c r="K26" s="291"/>
      <c r="L26" s="291"/>
      <c r="M26" s="291"/>
      <c r="N26" s="287">
        <v>0</v>
      </c>
      <c r="O26" s="287"/>
      <c r="P26" s="287"/>
      <c r="Q26" s="287"/>
    </row>
    <row r="27" spans="2:19" x14ac:dyDescent="0.25">
      <c r="B27" s="292" t="s">
        <v>18</v>
      </c>
      <c r="C27" s="292"/>
      <c r="D27" s="292"/>
      <c r="E27" s="292"/>
      <c r="F27" s="292"/>
      <c r="G27" s="292"/>
      <c r="H27" s="292"/>
      <c r="I27" s="292"/>
      <c r="J27" s="292"/>
      <c r="K27" s="292"/>
      <c r="L27" s="292"/>
      <c r="M27" s="292"/>
      <c r="N27" s="288">
        <v>0</v>
      </c>
      <c r="O27" s="288"/>
      <c r="P27" s="288"/>
      <c r="Q27" s="288"/>
    </row>
    <row r="28" spans="2:19" x14ac:dyDescent="0.25">
      <c r="B28" s="332" t="s">
        <v>33</v>
      </c>
      <c r="C28" s="333"/>
      <c r="D28" s="333"/>
      <c r="E28" s="333"/>
      <c r="F28" s="333"/>
      <c r="G28" s="333"/>
      <c r="H28" s="333"/>
      <c r="I28" s="333"/>
      <c r="J28" s="333"/>
      <c r="K28" s="333"/>
      <c r="L28" s="333"/>
      <c r="M28" s="334"/>
      <c r="N28" s="287">
        <f>N29+N30+N31</f>
        <v>542476</v>
      </c>
      <c r="O28" s="287"/>
      <c r="P28" s="287"/>
      <c r="Q28" s="287"/>
    </row>
    <row r="29" spans="2:19" x14ac:dyDescent="0.25">
      <c r="B29" s="321" t="s">
        <v>34</v>
      </c>
      <c r="C29" s="321"/>
      <c r="D29" s="321"/>
      <c r="E29" s="321"/>
      <c r="F29" s="321"/>
      <c r="G29" s="321"/>
      <c r="H29" s="321"/>
      <c r="I29" s="321"/>
      <c r="J29" s="321"/>
      <c r="K29" s="321"/>
      <c r="L29" s="321"/>
      <c r="M29" s="321"/>
      <c r="N29" s="288">
        <f>M43</f>
        <v>542476</v>
      </c>
      <c r="O29" s="288"/>
      <c r="P29" s="288"/>
      <c r="Q29" s="288"/>
    </row>
    <row r="30" spans="2:19" x14ac:dyDescent="0.25">
      <c r="B30" s="321" t="s">
        <v>35</v>
      </c>
      <c r="C30" s="321"/>
      <c r="D30" s="321"/>
      <c r="E30" s="321"/>
      <c r="F30" s="321"/>
      <c r="G30" s="321"/>
      <c r="H30" s="321"/>
      <c r="I30" s="321"/>
      <c r="J30" s="321"/>
      <c r="K30" s="321"/>
      <c r="L30" s="321"/>
      <c r="M30" s="321"/>
      <c r="N30" s="288">
        <v>0</v>
      </c>
      <c r="O30" s="288"/>
      <c r="P30" s="288"/>
      <c r="Q30" s="288"/>
    </row>
    <row r="31" spans="2:19" x14ac:dyDescent="0.25">
      <c r="B31" s="321" t="s">
        <v>36</v>
      </c>
      <c r="C31" s="321"/>
      <c r="D31" s="321"/>
      <c r="E31" s="321"/>
      <c r="F31" s="321"/>
      <c r="G31" s="321"/>
      <c r="H31" s="321"/>
      <c r="I31" s="321"/>
      <c r="J31" s="321"/>
      <c r="K31" s="321"/>
      <c r="L31" s="321"/>
      <c r="M31" s="321"/>
      <c r="N31" s="288">
        <v>0</v>
      </c>
      <c r="O31" s="288"/>
      <c r="P31" s="288"/>
      <c r="Q31" s="288"/>
    </row>
    <row r="32" spans="2:19" x14ac:dyDescent="0.25">
      <c r="B32" s="291" t="s">
        <v>37</v>
      </c>
      <c r="C32" s="291"/>
      <c r="D32" s="291"/>
      <c r="E32" s="291"/>
      <c r="F32" s="291"/>
      <c r="G32" s="291"/>
      <c r="H32" s="291"/>
      <c r="I32" s="291"/>
      <c r="J32" s="291"/>
      <c r="K32" s="291"/>
      <c r="L32" s="291"/>
      <c r="M32" s="291"/>
      <c r="N32" s="287">
        <f>N18+N28</f>
        <v>3616506</v>
      </c>
      <c r="O32" s="287"/>
      <c r="P32" s="287"/>
      <c r="Q32" s="287"/>
    </row>
    <row r="35" spans="2:19" x14ac:dyDescent="0.25">
      <c r="B35" s="13" t="s">
        <v>25</v>
      </c>
    </row>
    <row r="36" spans="2:19" x14ac:dyDescent="0.25">
      <c r="B36" s="289" t="s">
        <v>57</v>
      </c>
      <c r="C36" s="289" t="s">
        <v>58</v>
      </c>
      <c r="D36" s="289" t="s">
        <v>0</v>
      </c>
      <c r="E36" s="289" t="s">
        <v>1</v>
      </c>
      <c r="F36" s="289" t="s">
        <v>59</v>
      </c>
      <c r="G36" s="289" t="s">
        <v>284</v>
      </c>
      <c r="H36" s="320" t="s">
        <v>2</v>
      </c>
      <c r="I36" s="290" t="s">
        <v>3</v>
      </c>
      <c r="J36" s="290"/>
      <c r="K36" s="290"/>
      <c r="L36" s="290"/>
      <c r="M36" s="290"/>
      <c r="N36" s="289" t="s">
        <v>60</v>
      </c>
      <c r="O36" s="289"/>
      <c r="P36" s="289" t="s">
        <v>4</v>
      </c>
      <c r="Q36" s="289" t="s">
        <v>5</v>
      </c>
    </row>
    <row r="37" spans="2:19" ht="26.25" customHeight="1" x14ac:dyDescent="0.25">
      <c r="B37" s="289"/>
      <c r="C37" s="289"/>
      <c r="D37" s="289"/>
      <c r="E37" s="289"/>
      <c r="F37" s="289"/>
      <c r="G37" s="289"/>
      <c r="H37" s="320"/>
      <c r="I37" s="290" t="s">
        <v>6</v>
      </c>
      <c r="J37" s="290" t="s">
        <v>7</v>
      </c>
      <c r="K37" s="290"/>
      <c r="L37" s="290"/>
      <c r="M37" s="302" t="s">
        <v>8</v>
      </c>
      <c r="N37" s="289" t="s">
        <v>301</v>
      </c>
      <c r="O37" s="303" t="s">
        <v>246</v>
      </c>
      <c r="P37" s="289"/>
      <c r="Q37" s="289"/>
    </row>
    <row r="38" spans="2:19" ht="73.5" x14ac:dyDescent="0.25">
      <c r="B38" s="289"/>
      <c r="C38" s="289"/>
      <c r="D38" s="289"/>
      <c r="E38" s="289"/>
      <c r="F38" s="289"/>
      <c r="G38" s="289"/>
      <c r="H38" s="320"/>
      <c r="I38" s="290"/>
      <c r="J38" s="10" t="s">
        <v>9</v>
      </c>
      <c r="K38" s="10" t="s">
        <v>10</v>
      </c>
      <c r="L38" s="10" t="s">
        <v>11</v>
      </c>
      <c r="M38" s="302"/>
      <c r="N38" s="289"/>
      <c r="O38" s="303"/>
      <c r="P38" s="289"/>
      <c r="Q38" s="289"/>
    </row>
    <row r="39" spans="2:19" s="47" customFormat="1" ht="12" x14ac:dyDescent="0.2">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25">
      <c r="B40" s="352" t="s">
        <v>674</v>
      </c>
      <c r="C40" s="267" t="s">
        <v>13</v>
      </c>
      <c r="D40" s="267" t="s">
        <v>176</v>
      </c>
      <c r="E40" s="267" t="s">
        <v>631</v>
      </c>
      <c r="F40" s="267" t="s">
        <v>14</v>
      </c>
      <c r="G40" s="267" t="s">
        <v>518</v>
      </c>
      <c r="H40" s="267" t="s">
        <v>15</v>
      </c>
      <c r="I40" s="268">
        <f>SUM(I43:I44)</f>
        <v>3616506</v>
      </c>
      <c r="J40" s="268">
        <f>SUM(J43:J44)</f>
        <v>0</v>
      </c>
      <c r="K40" s="268">
        <f>SUM(K43:K44)</f>
        <v>0</v>
      </c>
      <c r="L40" s="268">
        <f>SUM(L43:L44)</f>
        <v>3074030</v>
      </c>
      <c r="M40" s="268">
        <f>SUM(M43:M44)</f>
        <v>542476</v>
      </c>
      <c r="N40" s="44" t="s">
        <v>632</v>
      </c>
      <c r="O40" s="90">
        <f>O43</f>
        <v>32</v>
      </c>
      <c r="P40" s="436" t="s">
        <v>315</v>
      </c>
      <c r="Q40" s="436" t="s">
        <v>468</v>
      </c>
    </row>
    <row r="41" spans="2:19" ht="21" x14ac:dyDescent="0.25">
      <c r="B41" s="352"/>
      <c r="C41" s="267"/>
      <c r="D41" s="267"/>
      <c r="E41" s="267"/>
      <c r="F41" s="267"/>
      <c r="G41" s="267"/>
      <c r="H41" s="267"/>
      <c r="I41" s="268"/>
      <c r="J41" s="268"/>
      <c r="K41" s="268"/>
      <c r="L41" s="268"/>
      <c r="M41" s="268"/>
      <c r="N41" s="44" t="s">
        <v>633</v>
      </c>
      <c r="O41" s="41">
        <f>O44</f>
        <v>10000</v>
      </c>
      <c r="P41" s="436"/>
      <c r="Q41" s="436"/>
    </row>
    <row r="42" spans="2:19" ht="22.5" x14ac:dyDescent="0.25">
      <c r="B42" s="42" t="s">
        <v>16</v>
      </c>
      <c r="C42" s="2"/>
      <c r="D42" s="2"/>
      <c r="E42" s="2"/>
      <c r="F42" s="2"/>
      <c r="G42" s="2"/>
      <c r="H42" s="2"/>
      <c r="I42" s="7"/>
      <c r="J42" s="58"/>
      <c r="K42" s="81"/>
      <c r="L42" s="81"/>
      <c r="M42" s="58"/>
      <c r="N42" s="2"/>
      <c r="O42" s="6"/>
      <c r="P42" s="106"/>
      <c r="Q42" s="107"/>
    </row>
    <row r="43" spans="2:19" ht="23.25" customHeight="1" x14ac:dyDescent="0.25">
      <c r="B43" s="437" t="s">
        <v>634</v>
      </c>
      <c r="C43" s="94"/>
      <c r="D43" s="438" t="s">
        <v>23</v>
      </c>
      <c r="E43" s="438" t="s">
        <v>635</v>
      </c>
      <c r="F43" s="94"/>
      <c r="G43" s="438" t="s">
        <v>518</v>
      </c>
      <c r="H43" s="94"/>
      <c r="I43" s="278">
        <f>SUM(J43:M44)</f>
        <v>3616506</v>
      </c>
      <c r="J43" s="278">
        <v>0</v>
      </c>
      <c r="K43" s="278">
        <v>0</v>
      </c>
      <c r="L43" s="278">
        <v>3074030</v>
      </c>
      <c r="M43" s="278">
        <v>542476</v>
      </c>
      <c r="N43" s="80" t="s">
        <v>632</v>
      </c>
      <c r="O43" s="104">
        <v>32</v>
      </c>
      <c r="P43" s="435" t="s">
        <v>315</v>
      </c>
      <c r="Q43" s="435" t="s">
        <v>468</v>
      </c>
    </row>
    <row r="44" spans="2:19" ht="22.5" x14ac:dyDescent="0.25">
      <c r="B44" s="437"/>
      <c r="C44" s="95"/>
      <c r="D44" s="439"/>
      <c r="E44" s="439"/>
      <c r="F44" s="95"/>
      <c r="G44" s="439"/>
      <c r="H44" s="95"/>
      <c r="I44" s="280"/>
      <c r="J44" s="280"/>
      <c r="K44" s="280"/>
      <c r="L44" s="280"/>
      <c r="M44" s="280"/>
      <c r="N44" s="80" t="s">
        <v>633</v>
      </c>
      <c r="O44" s="155">
        <v>10000</v>
      </c>
      <c r="P44" s="435"/>
      <c r="Q44" s="435"/>
    </row>
    <row r="45" spans="2:19" x14ac:dyDescent="0.25">
      <c r="B45" s="304" t="s">
        <v>12</v>
      </c>
      <c r="C45" s="304"/>
      <c r="D45" s="304"/>
      <c r="E45" s="304"/>
      <c r="F45" s="304"/>
      <c r="G45" s="304"/>
      <c r="H45" s="304"/>
      <c r="I45" s="9">
        <f>I40</f>
        <v>3616506</v>
      </c>
      <c r="J45" s="9">
        <f>J40</f>
        <v>0</v>
      </c>
      <c r="K45" s="82">
        <f>K40</f>
        <v>0</v>
      </c>
      <c r="L45" s="82">
        <f>L40</f>
        <v>3074030</v>
      </c>
      <c r="M45" s="9">
        <f>M40</f>
        <v>542476</v>
      </c>
      <c r="N45" s="305"/>
      <c r="O45" s="305"/>
      <c r="P45" s="305"/>
      <c r="Q45" s="305"/>
    </row>
    <row r="46" spans="2:19" ht="14.45" customHeight="1" x14ac:dyDescent="0.25">
      <c r="B46" s="24"/>
      <c r="C46" s="306"/>
      <c r="D46" s="306"/>
      <c r="E46" s="306"/>
      <c r="F46" s="306"/>
      <c r="G46" s="306"/>
      <c r="H46" s="306"/>
      <c r="I46" s="306"/>
      <c r="J46" s="306"/>
      <c r="K46" s="306"/>
      <c r="L46" s="306"/>
      <c r="M46" s="306"/>
      <c r="N46" s="306"/>
      <c r="O46" s="306"/>
      <c r="P46" s="306"/>
      <c r="Q46" s="306"/>
    </row>
    <row r="48" spans="2:19" x14ac:dyDescent="0.25">
      <c r="B48" s="21" t="s">
        <v>152</v>
      </c>
    </row>
    <row r="49" spans="2:19" ht="15" customHeight="1" x14ac:dyDescent="0.25">
      <c r="B49" s="14" t="s">
        <v>39</v>
      </c>
      <c r="C49" s="240" t="s">
        <v>153</v>
      </c>
      <c r="D49" s="240"/>
      <c r="E49" s="240"/>
      <c r="F49" s="345" t="s">
        <v>154</v>
      </c>
      <c r="G49" s="346"/>
      <c r="H49" s="346"/>
      <c r="I49" s="346"/>
      <c r="J49" s="347"/>
      <c r="K49" s="240" t="s">
        <v>155</v>
      </c>
      <c r="L49" s="240"/>
      <c r="M49" s="240"/>
      <c r="N49" s="240"/>
      <c r="O49" s="240"/>
      <c r="P49" s="240"/>
      <c r="Q49" s="240"/>
    </row>
    <row r="50" spans="2:19" s="47" customFormat="1" ht="12" x14ac:dyDescent="0.2">
      <c r="B50" s="56">
        <v>1</v>
      </c>
      <c r="C50" s="242">
        <v>2</v>
      </c>
      <c r="D50" s="242"/>
      <c r="E50" s="242"/>
      <c r="F50" s="250">
        <v>3</v>
      </c>
      <c r="G50" s="251"/>
      <c r="H50" s="251"/>
      <c r="I50" s="251"/>
      <c r="J50" s="252"/>
      <c r="K50" s="242">
        <v>4</v>
      </c>
      <c r="L50" s="242"/>
      <c r="M50" s="242"/>
      <c r="N50" s="242"/>
      <c r="O50" s="242"/>
      <c r="P50" s="242"/>
      <c r="Q50" s="242"/>
      <c r="S50" s="48"/>
    </row>
    <row r="51" spans="2:19" s="18" customFormat="1" x14ac:dyDescent="0.25">
      <c r="B51" s="22"/>
      <c r="C51" s="253" t="s">
        <v>164</v>
      </c>
      <c r="D51" s="254"/>
      <c r="E51" s="255"/>
      <c r="F51" s="256"/>
      <c r="G51" s="257"/>
      <c r="H51" s="257"/>
      <c r="I51" s="257"/>
      <c r="J51" s="258"/>
      <c r="K51" s="246"/>
      <c r="L51" s="246"/>
      <c r="M51" s="246"/>
      <c r="N51" s="246"/>
      <c r="O51" s="246"/>
      <c r="P51" s="246"/>
      <c r="Q51" s="246"/>
      <c r="S51" s="26"/>
    </row>
    <row r="54" spans="2:19" x14ac:dyDescent="0.25">
      <c r="B54" s="21" t="s">
        <v>156</v>
      </c>
    </row>
    <row r="55" spans="2:19" ht="15" customHeight="1" x14ac:dyDescent="0.25">
      <c r="B55" s="14" t="s">
        <v>39</v>
      </c>
      <c r="C55" s="240" t="s">
        <v>157</v>
      </c>
      <c r="D55" s="240"/>
      <c r="E55" s="240"/>
      <c r="F55" s="240" t="s">
        <v>154</v>
      </c>
      <c r="G55" s="240"/>
      <c r="H55" s="240"/>
      <c r="I55" s="240"/>
      <c r="J55" s="240"/>
      <c r="K55" s="240" t="s">
        <v>158</v>
      </c>
      <c r="L55" s="240"/>
      <c r="M55" s="240"/>
      <c r="N55" s="240"/>
      <c r="O55" s="240"/>
      <c r="P55" s="240"/>
      <c r="Q55" s="240"/>
    </row>
    <row r="56" spans="2:19" s="47" customFormat="1" ht="11.25" customHeight="1" x14ac:dyDescent="0.2">
      <c r="B56" s="56">
        <v>1</v>
      </c>
      <c r="C56" s="242">
        <v>2</v>
      </c>
      <c r="D56" s="242"/>
      <c r="E56" s="242"/>
      <c r="F56" s="242">
        <v>3</v>
      </c>
      <c r="G56" s="242"/>
      <c r="H56" s="242"/>
      <c r="I56" s="242"/>
      <c r="J56" s="242"/>
      <c r="K56" s="242">
        <v>4</v>
      </c>
      <c r="L56" s="242"/>
      <c r="M56" s="242"/>
      <c r="N56" s="242"/>
      <c r="O56" s="242"/>
      <c r="P56" s="242"/>
      <c r="Q56" s="242"/>
      <c r="S56" s="48"/>
    </row>
    <row r="57" spans="2:19" s="18" customFormat="1" x14ac:dyDescent="0.25">
      <c r="B57" s="22"/>
      <c r="C57" s="245" t="s">
        <v>164</v>
      </c>
      <c r="D57" s="245"/>
      <c r="E57" s="245"/>
      <c r="F57" s="243"/>
      <c r="G57" s="243"/>
      <c r="H57" s="243"/>
      <c r="I57" s="243"/>
      <c r="J57" s="243"/>
      <c r="K57" s="246"/>
      <c r="L57" s="246"/>
      <c r="M57" s="246"/>
      <c r="N57" s="246"/>
      <c r="O57" s="246"/>
      <c r="P57" s="246"/>
      <c r="Q57" s="246"/>
      <c r="S57" s="26"/>
    </row>
    <row r="60" spans="2:19" x14ac:dyDescent="0.25">
      <c r="B60" s="21" t="s">
        <v>159</v>
      </c>
    </row>
    <row r="61" spans="2:19" ht="47.25" customHeight="1" x14ac:dyDescent="0.25">
      <c r="B61" s="11" t="s">
        <v>39</v>
      </c>
      <c r="C61" s="220" t="s">
        <v>160</v>
      </c>
      <c r="D61" s="220"/>
      <c r="E61" s="220"/>
      <c r="F61" s="232" t="s">
        <v>161</v>
      </c>
      <c r="G61" s="233"/>
      <c r="H61" s="233"/>
      <c r="I61" s="233"/>
      <c r="J61" s="233"/>
      <c r="K61" s="233"/>
      <c r="L61" s="233"/>
      <c r="M61" s="233"/>
      <c r="N61" s="233"/>
      <c r="O61" s="233"/>
      <c r="P61" s="233"/>
      <c r="Q61" s="234"/>
    </row>
    <row r="62" spans="2:19" s="64" customFormat="1" ht="12" x14ac:dyDescent="0.2">
      <c r="B62" s="63">
        <v>1</v>
      </c>
      <c r="C62" s="241">
        <v>2</v>
      </c>
      <c r="D62" s="241"/>
      <c r="E62" s="241"/>
      <c r="F62" s="235">
        <v>3</v>
      </c>
      <c r="G62" s="236"/>
      <c r="H62" s="236"/>
      <c r="I62" s="236"/>
      <c r="J62" s="236"/>
      <c r="K62" s="236"/>
      <c r="L62" s="236"/>
      <c r="M62" s="236"/>
      <c r="N62" s="236"/>
      <c r="O62" s="236"/>
      <c r="P62" s="236"/>
      <c r="Q62" s="237"/>
      <c r="S62" s="48"/>
    </row>
    <row r="63" spans="2:19" s="18" customFormat="1" ht="90" customHeight="1" x14ac:dyDescent="0.25">
      <c r="B63" s="12" t="s">
        <v>69</v>
      </c>
      <c r="C63" s="239" t="s">
        <v>636</v>
      </c>
      <c r="D63" s="239"/>
      <c r="E63" s="239"/>
      <c r="F63" s="348" t="s">
        <v>637</v>
      </c>
      <c r="G63" s="349"/>
      <c r="H63" s="349"/>
      <c r="I63" s="349"/>
      <c r="J63" s="349"/>
      <c r="K63" s="349"/>
      <c r="L63" s="349"/>
      <c r="M63" s="349"/>
      <c r="N63" s="349"/>
      <c r="O63" s="349"/>
      <c r="P63" s="349"/>
      <c r="Q63" s="350"/>
      <c r="S63" s="26"/>
    </row>
    <row r="64" spans="2:19" s="18" customFormat="1" x14ac:dyDescent="0.25">
      <c r="B64" s="55"/>
      <c r="C64" s="53"/>
      <c r="D64" s="53"/>
      <c r="E64" s="53"/>
      <c r="F64" s="53"/>
      <c r="G64" s="53"/>
      <c r="H64" s="53"/>
      <c r="I64" s="54"/>
      <c r="J64" s="59"/>
      <c r="K64" s="59"/>
      <c r="L64" s="59"/>
      <c r="M64" s="59"/>
      <c r="N64" s="54"/>
      <c r="O64" s="54"/>
      <c r="P64" s="54"/>
      <c r="Q64" s="54"/>
      <c r="S64" s="26"/>
    </row>
    <row r="66" spans="2:19" x14ac:dyDescent="0.25">
      <c r="B66" s="21" t="s">
        <v>162</v>
      </c>
    </row>
    <row r="67" spans="2:19" x14ac:dyDescent="0.25">
      <c r="B67" s="14" t="s">
        <v>39</v>
      </c>
      <c r="C67" s="240" t="s">
        <v>163</v>
      </c>
      <c r="D67" s="240"/>
      <c r="E67" s="240"/>
      <c r="F67" s="240"/>
      <c r="G67" s="240"/>
      <c r="H67" s="240"/>
      <c r="I67" s="240"/>
      <c r="J67" s="240"/>
      <c r="K67" s="240"/>
      <c r="L67" s="240"/>
      <c r="M67" s="240"/>
      <c r="N67" s="240"/>
      <c r="O67" s="240"/>
      <c r="P67" s="240"/>
      <c r="Q67" s="240"/>
    </row>
    <row r="68" spans="2:19" s="47" customFormat="1" ht="12" x14ac:dyDescent="0.2">
      <c r="B68" s="63">
        <v>1</v>
      </c>
      <c r="C68" s="242">
        <v>2</v>
      </c>
      <c r="D68" s="242"/>
      <c r="E68" s="242"/>
      <c r="F68" s="242"/>
      <c r="G68" s="242"/>
      <c r="H68" s="242"/>
      <c r="I68" s="242"/>
      <c r="J68" s="242"/>
      <c r="K68" s="242"/>
      <c r="L68" s="242"/>
      <c r="M68" s="242"/>
      <c r="N68" s="242"/>
      <c r="O68" s="242"/>
      <c r="P68" s="242"/>
      <c r="Q68" s="242"/>
      <c r="S68" s="48"/>
    </row>
    <row r="69" spans="2:19" s="18" customFormat="1" x14ac:dyDescent="0.25">
      <c r="B69" s="22"/>
      <c r="C69" s="245" t="s">
        <v>164</v>
      </c>
      <c r="D69" s="245"/>
      <c r="E69" s="245"/>
      <c r="F69" s="245"/>
      <c r="G69" s="245"/>
      <c r="H69" s="245"/>
      <c r="I69" s="245"/>
      <c r="J69" s="245"/>
      <c r="K69" s="245"/>
      <c r="L69" s="245"/>
      <c r="M69" s="245"/>
      <c r="N69" s="245"/>
      <c r="O69" s="245"/>
      <c r="P69" s="245"/>
      <c r="Q69" s="245"/>
      <c r="S69"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49:E49"/>
    <mergeCell ref="F49:J49"/>
    <mergeCell ref="K49:Q49"/>
    <mergeCell ref="C50:E50"/>
    <mergeCell ref="F50:J50"/>
    <mergeCell ref="K50:Q50"/>
    <mergeCell ref="M43:M44"/>
    <mergeCell ref="P43:P44"/>
    <mergeCell ref="Q43:Q44"/>
    <mergeCell ref="B45:H45"/>
    <mergeCell ref="N45:Q45"/>
    <mergeCell ref="C46:Q46"/>
    <mergeCell ref="C56:E56"/>
    <mergeCell ref="F56:J56"/>
    <mergeCell ref="K56:Q56"/>
    <mergeCell ref="C57:E57"/>
    <mergeCell ref="F57:J57"/>
    <mergeCell ref="K57:Q57"/>
    <mergeCell ref="C51:E51"/>
    <mergeCell ref="F51:J51"/>
    <mergeCell ref="K51:Q51"/>
    <mergeCell ref="C55:E55"/>
    <mergeCell ref="F55:J55"/>
    <mergeCell ref="K55:Q55"/>
    <mergeCell ref="C67:Q67"/>
    <mergeCell ref="C68:Q68"/>
    <mergeCell ref="C69:Q69"/>
    <mergeCell ref="C61:E61"/>
    <mergeCell ref="F61:Q61"/>
    <mergeCell ref="C62:E62"/>
    <mergeCell ref="F62:Q62"/>
    <mergeCell ref="C63:E63"/>
    <mergeCell ref="F63:Q6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O18" sqref="O18"/>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17" t="s">
        <v>83</v>
      </c>
      <c r="C2" s="218"/>
      <c r="D2" s="218"/>
      <c r="E2" s="218"/>
      <c r="F2" s="218"/>
      <c r="G2" s="218"/>
      <c r="H2" s="218"/>
      <c r="I2" s="218"/>
      <c r="J2" s="218"/>
      <c r="K2" s="218"/>
      <c r="L2" s="218"/>
    </row>
    <row r="3" spans="2:16" x14ac:dyDescent="0.25">
      <c r="B3" s="217" t="s">
        <v>84</v>
      </c>
      <c r="C3" s="218"/>
      <c r="D3" s="218"/>
      <c r="E3" s="218"/>
      <c r="F3" s="218"/>
      <c r="G3" s="218"/>
      <c r="H3" s="218"/>
      <c r="I3" s="218"/>
      <c r="J3" s="218"/>
      <c r="K3" s="218"/>
      <c r="L3" s="218"/>
    </row>
    <row r="5" spans="2:16" ht="15.75" x14ac:dyDescent="0.25">
      <c r="B5" s="17" t="s">
        <v>70</v>
      </c>
      <c r="J5" s="32"/>
      <c r="K5" s="32"/>
    </row>
    <row r="6" spans="2:16" x14ac:dyDescent="0.25">
      <c r="B6" s="220" t="s">
        <v>39</v>
      </c>
      <c r="C6" s="220" t="s">
        <v>61</v>
      </c>
      <c r="D6" s="220"/>
      <c r="E6" s="220" t="s">
        <v>62</v>
      </c>
      <c r="F6" s="220" t="s">
        <v>63</v>
      </c>
      <c r="G6" s="220" t="s">
        <v>64</v>
      </c>
      <c r="H6" s="220" t="s">
        <v>143</v>
      </c>
      <c r="I6" s="220" t="s">
        <v>122</v>
      </c>
      <c r="J6" s="220" t="s">
        <v>459</v>
      </c>
      <c r="K6" s="220"/>
      <c r="L6" s="220"/>
    </row>
    <row r="7" spans="2:16" ht="57" x14ac:dyDescent="0.25">
      <c r="B7" s="220"/>
      <c r="C7" s="76" t="s">
        <v>65</v>
      </c>
      <c r="D7" s="76" t="s">
        <v>66</v>
      </c>
      <c r="E7" s="220"/>
      <c r="F7" s="220"/>
      <c r="G7" s="220"/>
      <c r="H7" s="220"/>
      <c r="I7" s="220"/>
      <c r="J7" s="148" t="s">
        <v>6</v>
      </c>
      <c r="K7" s="148" t="s">
        <v>67</v>
      </c>
      <c r="L7" s="148"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42" t="s">
        <v>69</v>
      </c>
      <c r="C9" s="136" t="s">
        <v>285</v>
      </c>
      <c r="D9" s="136" t="s">
        <v>286</v>
      </c>
      <c r="E9" s="136" t="s">
        <v>117</v>
      </c>
      <c r="F9" s="149" t="s">
        <v>18</v>
      </c>
      <c r="G9" s="149" t="s">
        <v>18</v>
      </c>
      <c r="H9" s="136" t="s">
        <v>144</v>
      </c>
      <c r="I9" s="136" t="s">
        <v>148</v>
      </c>
      <c r="J9" s="182">
        <f>'IV skyrius IV sk'!N35</f>
        <v>25710543.600000001</v>
      </c>
      <c r="K9" s="137">
        <f>'IV skyrius IV sk'!N27</f>
        <v>21853960</v>
      </c>
      <c r="L9" s="137">
        <v>0</v>
      </c>
    </row>
    <row r="10" spans="2:16" ht="30" x14ac:dyDescent="0.25">
      <c r="B10" s="142" t="s">
        <v>45</v>
      </c>
      <c r="C10" s="136" t="s">
        <v>123</v>
      </c>
      <c r="D10" s="136" t="s">
        <v>124</v>
      </c>
      <c r="E10" s="136" t="s">
        <v>118</v>
      </c>
      <c r="F10" s="149" t="s">
        <v>18</v>
      </c>
      <c r="G10" s="149" t="s">
        <v>18</v>
      </c>
      <c r="H10" s="136" t="s">
        <v>282</v>
      </c>
      <c r="I10" s="136" t="s">
        <v>148</v>
      </c>
      <c r="J10" s="182">
        <f>'IV skyrius III sk'!N33</f>
        <v>1360037.29</v>
      </c>
      <c r="K10" s="137">
        <f>'IV skyrius III sk'!N25</f>
        <v>1156031.68</v>
      </c>
      <c r="L10" s="137">
        <v>0</v>
      </c>
      <c r="M10" s="32"/>
      <c r="P10" s="32"/>
    </row>
    <row r="11" spans="2:16" ht="45" x14ac:dyDescent="0.25">
      <c r="B11" s="142" t="s">
        <v>47</v>
      </c>
      <c r="C11" s="136" t="s">
        <v>573</v>
      </c>
      <c r="D11" s="136" t="s">
        <v>125</v>
      </c>
      <c r="E11" s="136" t="s">
        <v>118</v>
      </c>
      <c r="F11" s="136" t="s">
        <v>117</v>
      </c>
      <c r="G11" s="149" t="s">
        <v>18</v>
      </c>
      <c r="H11" s="136" t="s">
        <v>145</v>
      </c>
      <c r="I11" s="136" t="s">
        <v>148</v>
      </c>
      <c r="J11" s="182" cm="1">
        <f t="array" ref="J11">'IV skyrius X sk'!N34:N34</f>
        <v>6944421.2999999998</v>
      </c>
      <c r="K11" s="137" cm="1">
        <f t="array" ref="K11">'IV skyrius X sk'!N27:N27</f>
        <v>5902757</v>
      </c>
      <c r="L11" s="137">
        <v>0</v>
      </c>
      <c r="M11" s="32"/>
      <c r="O11" s="32"/>
      <c r="P11" s="32"/>
    </row>
    <row r="12" spans="2:16" ht="45" x14ac:dyDescent="0.25">
      <c r="B12" s="142" t="s">
        <v>49</v>
      </c>
      <c r="C12" s="150" t="s">
        <v>126</v>
      </c>
      <c r="D12" s="150" t="s">
        <v>127</v>
      </c>
      <c r="E12" s="136" t="s">
        <v>119</v>
      </c>
      <c r="F12" s="136" t="s">
        <v>117</v>
      </c>
      <c r="G12" s="149" t="s">
        <v>18</v>
      </c>
      <c r="H12" s="136" t="s">
        <v>146</v>
      </c>
      <c r="I12" s="136" t="s">
        <v>148</v>
      </c>
      <c r="J12" s="182">
        <f>'IV skyrius I sk'!N36</f>
        <v>9571521.3099999987</v>
      </c>
      <c r="K12" s="137">
        <f>'IV skyrius I sk'!N28</f>
        <v>8135793.0999999996</v>
      </c>
      <c r="L12" s="137">
        <f>'IV skyrius I sk'!N23</f>
        <v>0</v>
      </c>
      <c r="M12" s="32"/>
      <c r="N12" s="32"/>
    </row>
    <row r="13" spans="2:16" ht="30" x14ac:dyDescent="0.25">
      <c r="B13" s="135" t="s">
        <v>51</v>
      </c>
      <c r="C13" s="136" t="s">
        <v>508</v>
      </c>
      <c r="D13" s="136" t="s">
        <v>128</v>
      </c>
      <c r="E13" s="136" t="s">
        <v>101</v>
      </c>
      <c r="F13" s="136" t="s">
        <v>105</v>
      </c>
      <c r="G13" s="149" t="s">
        <v>18</v>
      </c>
      <c r="H13" s="136" t="s">
        <v>147</v>
      </c>
      <c r="I13" s="136" t="s">
        <v>148</v>
      </c>
      <c r="J13" s="182">
        <f>'IV skyrius VIII sk'!I126</f>
        <v>34546364.049999997</v>
      </c>
      <c r="K13" s="137">
        <f>'IV skyrius VIII sk'!L126</f>
        <v>29364404.41</v>
      </c>
      <c r="L13" s="137">
        <v>0</v>
      </c>
    </row>
    <row r="14" spans="2:16" ht="30" x14ac:dyDescent="0.25">
      <c r="B14" s="135" t="s">
        <v>136</v>
      </c>
      <c r="C14" s="171" t="s">
        <v>655</v>
      </c>
      <c r="D14" s="136" t="s">
        <v>129</v>
      </c>
      <c r="E14" s="136" t="s">
        <v>105</v>
      </c>
      <c r="F14" s="136" t="s">
        <v>101</v>
      </c>
      <c r="G14" s="31" t="s">
        <v>18</v>
      </c>
      <c r="H14" s="136" t="s">
        <v>673</v>
      </c>
      <c r="I14" s="136" t="s">
        <v>148</v>
      </c>
      <c r="J14" s="182">
        <f>'IV skyrius XI sk'!N34</f>
        <v>47411440</v>
      </c>
      <c r="K14" s="137">
        <f>'IV skyrius XI sk'!N20</f>
        <v>40299723.5</v>
      </c>
      <c r="L14" s="137">
        <v>0</v>
      </c>
      <c r="M14" s="178"/>
    </row>
    <row r="15" spans="2:16" ht="30" x14ac:dyDescent="0.25">
      <c r="B15" s="135" t="s">
        <v>137</v>
      </c>
      <c r="C15" s="136" t="s">
        <v>130</v>
      </c>
      <c r="D15" s="136" t="s">
        <v>131</v>
      </c>
      <c r="E15" s="136" t="s">
        <v>121</v>
      </c>
      <c r="F15" s="31" t="s">
        <v>18</v>
      </c>
      <c r="G15" s="31" t="s">
        <v>18</v>
      </c>
      <c r="H15" s="136" t="s">
        <v>146</v>
      </c>
      <c r="I15" s="136" t="s">
        <v>148</v>
      </c>
      <c r="J15" s="182">
        <f>'IV skyrius II sk'!N31</f>
        <v>1235294</v>
      </c>
      <c r="K15" s="137">
        <f>'IV skyrius II sk'!N23</f>
        <v>1049999.8999999999</v>
      </c>
      <c r="L15" s="137">
        <v>0</v>
      </c>
    </row>
    <row r="16" spans="2:16" ht="30" x14ac:dyDescent="0.25">
      <c r="B16" s="135" t="s">
        <v>138</v>
      </c>
      <c r="C16" s="136" t="s">
        <v>371</v>
      </c>
      <c r="D16" s="136" t="s">
        <v>132</v>
      </c>
      <c r="E16" s="136" t="s">
        <v>121</v>
      </c>
      <c r="F16" s="136" t="s">
        <v>115</v>
      </c>
      <c r="G16" s="31" t="s">
        <v>18</v>
      </c>
      <c r="H16" s="136" t="s">
        <v>146</v>
      </c>
      <c r="I16" s="136" t="s">
        <v>148</v>
      </c>
      <c r="J16" s="182">
        <f>'IV skyrius V sk'!I63</f>
        <v>12633383.399999999</v>
      </c>
      <c r="K16" s="137">
        <f>'IV skyrius V sk'!L63</f>
        <v>7580375.8899999997</v>
      </c>
      <c r="L16" s="137">
        <v>0</v>
      </c>
    </row>
    <row r="17" spans="2:14" ht="30" x14ac:dyDescent="0.25">
      <c r="B17" s="135" t="s">
        <v>139</v>
      </c>
      <c r="C17" s="136" t="s">
        <v>398</v>
      </c>
      <c r="D17" s="136" t="s">
        <v>133</v>
      </c>
      <c r="E17" s="136" t="s">
        <v>115</v>
      </c>
      <c r="F17" s="31" t="s">
        <v>18</v>
      </c>
      <c r="G17" s="31" t="s">
        <v>18</v>
      </c>
      <c r="H17" s="136" t="s">
        <v>146</v>
      </c>
      <c r="I17" s="136" t="s">
        <v>148</v>
      </c>
      <c r="J17" s="182">
        <f>'IV skyrius VI sk'!I69</f>
        <v>22009027.539999999</v>
      </c>
      <c r="K17" s="137">
        <f>'IV skyrius VI sk'!L69</f>
        <v>11004463.77</v>
      </c>
      <c r="L17" s="137">
        <v>0</v>
      </c>
    </row>
    <row r="18" spans="2:14" ht="30" x14ac:dyDescent="0.25">
      <c r="B18" s="135" t="s">
        <v>140</v>
      </c>
      <c r="C18" s="136" t="s">
        <v>667</v>
      </c>
      <c r="D18" s="136" t="s">
        <v>134</v>
      </c>
      <c r="E18" s="136" t="s">
        <v>115</v>
      </c>
      <c r="F18" s="136" t="s">
        <v>121</v>
      </c>
      <c r="G18" s="31" t="s">
        <v>18</v>
      </c>
      <c r="H18" s="136" t="s">
        <v>147</v>
      </c>
      <c r="I18" s="136" t="s">
        <v>148</v>
      </c>
      <c r="J18" s="182">
        <f>'IV skyrius XII sk'!N32</f>
        <v>3616506</v>
      </c>
      <c r="K18" s="137">
        <f>'IV skyrius XII sk'!N25</f>
        <v>3074030</v>
      </c>
      <c r="L18" s="137">
        <v>0</v>
      </c>
      <c r="M18" s="167"/>
    </row>
    <row r="19" spans="2:14" ht="30" x14ac:dyDescent="0.25">
      <c r="B19" s="135" t="s">
        <v>141</v>
      </c>
      <c r="C19" s="136" t="s">
        <v>512</v>
      </c>
      <c r="D19" s="136" t="s">
        <v>510</v>
      </c>
      <c r="E19" s="136" t="s">
        <v>115</v>
      </c>
      <c r="F19" s="136" t="s">
        <v>121</v>
      </c>
      <c r="G19" s="31" t="s">
        <v>18</v>
      </c>
      <c r="H19" s="136" t="s">
        <v>147</v>
      </c>
      <c r="I19" s="136" t="s">
        <v>148</v>
      </c>
      <c r="J19" s="182" cm="1">
        <f t="array" ref="J19">'IV skyrius IX sk'!N31:N31</f>
        <v>673529.42</v>
      </c>
      <c r="K19" s="137" cm="1">
        <f t="array" ref="K19">'IV skyrius IX sk'!N24:N24</f>
        <v>572500</v>
      </c>
      <c r="L19" s="137">
        <v>0</v>
      </c>
    </row>
    <row r="20" spans="2:14" ht="30" x14ac:dyDescent="0.25">
      <c r="B20" s="135" t="s">
        <v>142</v>
      </c>
      <c r="C20" s="136" t="s">
        <v>418</v>
      </c>
      <c r="D20" s="136" t="s">
        <v>135</v>
      </c>
      <c r="E20" s="136" t="s">
        <v>115</v>
      </c>
      <c r="F20" s="149" t="s">
        <v>18</v>
      </c>
      <c r="G20" s="149" t="s">
        <v>18</v>
      </c>
      <c r="H20" s="136" t="s">
        <v>146</v>
      </c>
      <c r="I20" s="136" t="s">
        <v>148</v>
      </c>
      <c r="J20" s="182">
        <f>'IV skyrius VII sk'!N32</f>
        <v>2495232</v>
      </c>
      <c r="K20" s="137">
        <f>'IV skyrius VII sk'!N24</f>
        <v>2120947.2000000002</v>
      </c>
      <c r="L20" s="137">
        <v>0</v>
      </c>
    </row>
    <row r="21" spans="2:14" x14ac:dyDescent="0.25">
      <c r="B21" s="16"/>
      <c r="C21" s="15" t="s">
        <v>6</v>
      </c>
      <c r="D21" s="15"/>
      <c r="E21" s="15"/>
      <c r="F21" s="15"/>
      <c r="G21" s="15"/>
      <c r="H21" s="15"/>
      <c r="I21" s="15"/>
      <c r="J21" s="183">
        <f>SUM(J9:J20)</f>
        <v>168207299.90999997</v>
      </c>
      <c r="K21" s="180">
        <v>132114987</v>
      </c>
      <c r="L21" s="78">
        <f>SUM(L9:L20)</f>
        <v>0</v>
      </c>
    </row>
    <row r="22" spans="2:14" x14ac:dyDescent="0.25">
      <c r="C22" s="230"/>
      <c r="D22" s="230"/>
      <c r="E22" s="230"/>
      <c r="F22" s="230"/>
      <c r="G22" s="230"/>
      <c r="H22" s="230"/>
      <c r="I22" s="230"/>
      <c r="J22" s="230"/>
      <c r="K22" s="230"/>
      <c r="L22" s="230"/>
      <c r="N22" t="s">
        <v>370</v>
      </c>
    </row>
    <row r="23" spans="2:14" x14ac:dyDescent="0.25">
      <c r="J23" s="32"/>
      <c r="K23" s="32"/>
    </row>
    <row r="24" spans="2:14" x14ac:dyDescent="0.25">
      <c r="B24" s="151"/>
      <c r="K24" s="32"/>
    </row>
    <row r="25" spans="2:14" x14ac:dyDescent="0.25">
      <c r="J25" s="89"/>
      <c r="K25" s="89"/>
    </row>
    <row r="26" spans="2:14" x14ac:dyDescent="0.25">
      <c r="J26" s="32"/>
      <c r="K26" s="32"/>
    </row>
    <row r="27" spans="2:14" x14ac:dyDescent="0.25">
      <c r="J27" s="32"/>
      <c r="K27" s="152"/>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R30" sqref="R3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151</v>
      </c>
      <c r="C5" s="218"/>
      <c r="D5" s="218"/>
      <c r="E5" s="218"/>
      <c r="F5" s="218"/>
      <c r="G5" s="218"/>
      <c r="H5" s="218"/>
      <c r="I5" s="218"/>
      <c r="J5" s="218"/>
      <c r="K5" s="218"/>
      <c r="L5" s="218"/>
      <c r="M5" s="218"/>
      <c r="N5" s="218"/>
      <c r="O5" s="218"/>
      <c r="P5" s="218"/>
      <c r="Q5" s="218"/>
    </row>
    <row r="6" spans="2:19" x14ac:dyDescent="0.25">
      <c r="B6" s="218" t="s">
        <v>172</v>
      </c>
      <c r="C6" s="218"/>
      <c r="D6" s="218"/>
      <c r="E6" s="218"/>
      <c r="F6" s="218"/>
      <c r="G6" s="218"/>
      <c r="H6" s="218"/>
      <c r="I6" s="218"/>
      <c r="J6" s="218"/>
      <c r="K6" s="218"/>
      <c r="L6" s="218"/>
      <c r="M6" s="218"/>
      <c r="N6" s="218"/>
      <c r="O6" s="218"/>
      <c r="P6" s="218"/>
      <c r="Q6" s="218"/>
    </row>
    <row r="8" spans="2:19" ht="15" customHeight="1" x14ac:dyDescent="0.25">
      <c r="B8" s="231" t="s">
        <v>41</v>
      </c>
      <c r="C8" s="231"/>
      <c r="D8" s="231"/>
      <c r="E8" s="231"/>
      <c r="F8" s="231"/>
      <c r="G8" s="231"/>
      <c r="H8" s="231"/>
      <c r="I8" s="231"/>
      <c r="J8" s="231"/>
      <c r="K8" s="231"/>
      <c r="L8" s="231"/>
      <c r="M8" s="231"/>
      <c r="N8" s="231"/>
      <c r="O8" s="231"/>
      <c r="P8" s="231"/>
      <c r="Q8" s="231"/>
    </row>
    <row r="9" spans="2:19" ht="15" customHeight="1" x14ac:dyDescent="0.25">
      <c r="B9" s="308" t="s">
        <v>39</v>
      </c>
      <c r="C9" s="308" t="s">
        <v>55</v>
      </c>
      <c r="D9" s="308"/>
      <c r="E9" s="244" t="s">
        <v>40</v>
      </c>
      <c r="F9" s="244"/>
      <c r="G9" s="244"/>
      <c r="H9" s="244"/>
      <c r="I9" s="244"/>
      <c r="J9" s="244"/>
      <c r="K9" s="281" t="s">
        <v>44</v>
      </c>
      <c r="L9" s="281"/>
      <c r="M9" s="281"/>
      <c r="N9" s="244" t="s">
        <v>400</v>
      </c>
      <c r="O9" s="244"/>
      <c r="P9" s="244"/>
      <c r="Q9" s="244"/>
    </row>
    <row r="10" spans="2:19" x14ac:dyDescent="0.25">
      <c r="B10" s="308"/>
      <c r="C10" s="308"/>
      <c r="D10" s="308"/>
      <c r="E10" s="244"/>
      <c r="F10" s="244"/>
      <c r="G10" s="244"/>
      <c r="H10" s="244"/>
      <c r="I10" s="244"/>
      <c r="J10" s="244"/>
      <c r="K10" s="281"/>
      <c r="L10" s="281"/>
      <c r="M10" s="281"/>
      <c r="N10" s="11" t="s">
        <v>185</v>
      </c>
      <c r="O10" s="244" t="s">
        <v>186</v>
      </c>
      <c r="P10" s="244"/>
      <c r="Q10" s="244"/>
    </row>
    <row r="11" spans="2:19" s="47" customFormat="1" ht="12" x14ac:dyDescent="0.2">
      <c r="B11" s="45">
        <v>1</v>
      </c>
      <c r="C11" s="319">
        <v>2</v>
      </c>
      <c r="D11" s="319"/>
      <c r="E11" s="317">
        <v>3</v>
      </c>
      <c r="F11" s="317"/>
      <c r="G11" s="317"/>
      <c r="H11" s="317"/>
      <c r="I11" s="317"/>
      <c r="J11" s="317"/>
      <c r="K11" s="318">
        <v>4</v>
      </c>
      <c r="L11" s="318"/>
      <c r="M11" s="318"/>
      <c r="N11" s="46">
        <v>5</v>
      </c>
      <c r="O11" s="317">
        <v>6</v>
      </c>
      <c r="P11" s="317"/>
      <c r="Q11" s="317"/>
      <c r="S11" s="48"/>
    </row>
    <row r="12" spans="2:19" ht="29.25" customHeight="1" x14ac:dyDescent="0.25">
      <c r="B12" s="62" t="s">
        <v>43</v>
      </c>
      <c r="C12" s="309" t="s">
        <v>241</v>
      </c>
      <c r="D12" s="310"/>
      <c r="E12" s="286" t="s">
        <v>42</v>
      </c>
      <c r="F12" s="286"/>
      <c r="G12" s="286"/>
      <c r="H12" s="286"/>
      <c r="I12" s="286"/>
      <c r="J12" s="286"/>
      <c r="K12" s="285">
        <v>0</v>
      </c>
      <c r="L12" s="285"/>
      <c r="M12" s="285"/>
      <c r="N12" s="12">
        <v>0</v>
      </c>
      <c r="O12" s="282">
        <f>O45+O81</f>
        <v>1603</v>
      </c>
      <c r="P12" s="283"/>
      <c r="Q12" s="284"/>
    </row>
    <row r="13" spans="2:19" ht="32.25" customHeight="1" x14ac:dyDescent="0.25">
      <c r="B13" s="62" t="s">
        <v>45</v>
      </c>
      <c r="C13" s="309" t="s">
        <v>242</v>
      </c>
      <c r="D13" s="310"/>
      <c r="E13" s="311" t="s">
        <v>46</v>
      </c>
      <c r="F13" s="312"/>
      <c r="G13" s="312"/>
      <c r="H13" s="312"/>
      <c r="I13" s="312"/>
      <c r="J13" s="313"/>
      <c r="K13" s="314">
        <v>0</v>
      </c>
      <c r="L13" s="315"/>
      <c r="M13" s="316"/>
      <c r="N13" s="12">
        <v>0</v>
      </c>
      <c r="O13" s="282">
        <f>O48+O66</f>
        <v>23</v>
      </c>
      <c r="P13" s="283"/>
      <c r="Q13" s="284"/>
    </row>
    <row r="14" spans="2:19" ht="30" customHeight="1" x14ac:dyDescent="0.25">
      <c r="B14" s="62" t="s">
        <v>47</v>
      </c>
      <c r="C14" s="309" t="s">
        <v>243</v>
      </c>
      <c r="D14" s="310"/>
      <c r="E14" s="311" t="s">
        <v>48</v>
      </c>
      <c r="F14" s="312"/>
      <c r="G14" s="312"/>
      <c r="H14" s="312"/>
      <c r="I14" s="312"/>
      <c r="J14" s="313"/>
      <c r="K14" s="314">
        <v>0</v>
      </c>
      <c r="L14" s="315"/>
      <c r="M14" s="316"/>
      <c r="N14" s="12">
        <v>0</v>
      </c>
      <c r="O14" s="282">
        <f>O62+O79</f>
        <v>6725</v>
      </c>
      <c r="P14" s="283"/>
      <c r="Q14" s="284"/>
    </row>
    <row r="15" spans="2:19" ht="30.75" customHeight="1" x14ac:dyDescent="0.25">
      <c r="B15" s="62" t="s">
        <v>49</v>
      </c>
      <c r="C15" s="309" t="s">
        <v>244</v>
      </c>
      <c r="D15" s="310"/>
      <c r="E15" s="311" t="s">
        <v>50</v>
      </c>
      <c r="F15" s="312"/>
      <c r="G15" s="312"/>
      <c r="H15" s="312"/>
      <c r="I15" s="312"/>
      <c r="J15" s="313"/>
      <c r="K15" s="314">
        <v>0</v>
      </c>
      <c r="L15" s="315"/>
      <c r="M15" s="316"/>
      <c r="N15" s="12">
        <v>0</v>
      </c>
      <c r="O15" s="323">
        <f>O64</f>
        <v>10.9375</v>
      </c>
      <c r="P15" s="324"/>
      <c r="Q15" s="325"/>
      <c r="R15" s="108"/>
    </row>
    <row r="16" spans="2:19" ht="32.25" customHeight="1" x14ac:dyDescent="0.25">
      <c r="B16" s="62" t="s">
        <v>51</v>
      </c>
      <c r="C16" s="309" t="s">
        <v>245</v>
      </c>
      <c r="D16" s="310"/>
      <c r="E16" s="311" t="s">
        <v>52</v>
      </c>
      <c r="F16" s="312"/>
      <c r="G16" s="312"/>
      <c r="H16" s="312"/>
      <c r="I16" s="312"/>
      <c r="J16" s="313"/>
      <c r="K16" s="314">
        <v>0</v>
      </c>
      <c r="L16" s="315"/>
      <c r="M16" s="316"/>
      <c r="N16" s="12">
        <v>0</v>
      </c>
      <c r="O16" s="282">
        <f>O82</f>
        <v>1893</v>
      </c>
      <c r="P16" s="283"/>
      <c r="Q16" s="284"/>
    </row>
    <row r="19" spans="2:19" x14ac:dyDescent="0.25">
      <c r="B19" s="231" t="s">
        <v>38</v>
      </c>
      <c r="C19" s="231"/>
      <c r="D19" s="231"/>
      <c r="E19" s="231"/>
      <c r="F19" s="231"/>
      <c r="G19" s="231"/>
      <c r="H19" s="231"/>
      <c r="I19" s="231"/>
      <c r="J19" s="231"/>
      <c r="K19" s="231"/>
      <c r="L19" s="231"/>
      <c r="M19" s="231"/>
      <c r="N19" s="231"/>
      <c r="O19" s="231"/>
      <c r="P19" s="231"/>
      <c r="Q19" s="231"/>
    </row>
    <row r="20" spans="2:19" x14ac:dyDescent="0.25">
      <c r="B20" s="240" t="s">
        <v>56</v>
      </c>
      <c r="C20" s="240"/>
      <c r="D20" s="240"/>
      <c r="E20" s="240"/>
      <c r="F20" s="240"/>
      <c r="G20" s="240"/>
      <c r="H20" s="240"/>
      <c r="I20" s="240"/>
      <c r="J20" s="240"/>
      <c r="K20" s="240"/>
      <c r="L20" s="240"/>
      <c r="M20" s="240"/>
      <c r="N20" s="240" t="s">
        <v>27</v>
      </c>
      <c r="O20" s="240"/>
      <c r="P20" s="240"/>
      <c r="Q20" s="240"/>
    </row>
    <row r="21" spans="2:19" s="47" customFormat="1" ht="12" x14ac:dyDescent="0.2">
      <c r="B21" s="242">
        <v>1</v>
      </c>
      <c r="C21" s="242"/>
      <c r="D21" s="242"/>
      <c r="E21" s="242"/>
      <c r="F21" s="242"/>
      <c r="G21" s="242"/>
      <c r="H21" s="242"/>
      <c r="I21" s="242"/>
      <c r="J21" s="242"/>
      <c r="K21" s="242"/>
      <c r="L21" s="242"/>
      <c r="M21" s="242"/>
      <c r="N21" s="242">
        <v>2</v>
      </c>
      <c r="O21" s="242"/>
      <c r="P21" s="242"/>
      <c r="Q21" s="242"/>
      <c r="S21" s="48"/>
    </row>
    <row r="22" spans="2:19" x14ac:dyDescent="0.25">
      <c r="B22" s="291" t="s">
        <v>28</v>
      </c>
      <c r="C22" s="291"/>
      <c r="D22" s="291"/>
      <c r="E22" s="291"/>
      <c r="F22" s="291"/>
      <c r="G22" s="291"/>
      <c r="H22" s="291"/>
      <c r="I22" s="291"/>
      <c r="J22" s="291"/>
      <c r="K22" s="291"/>
      <c r="L22" s="291"/>
      <c r="M22" s="291"/>
      <c r="N22" s="287">
        <f>N23+N25+N28</f>
        <v>8135793.0999999996</v>
      </c>
      <c r="O22" s="287"/>
      <c r="P22" s="287"/>
      <c r="Q22" s="287"/>
    </row>
    <row r="23" spans="2:19" x14ac:dyDescent="0.25">
      <c r="B23" s="291" t="s">
        <v>29</v>
      </c>
      <c r="C23" s="291"/>
      <c r="D23" s="291"/>
      <c r="E23" s="291"/>
      <c r="F23" s="291"/>
      <c r="G23" s="291"/>
      <c r="H23" s="291"/>
      <c r="I23" s="291"/>
      <c r="J23" s="291"/>
      <c r="K23" s="291"/>
      <c r="L23" s="291"/>
      <c r="M23" s="291"/>
      <c r="N23" s="287">
        <v>0</v>
      </c>
      <c r="O23" s="287"/>
      <c r="P23" s="287"/>
      <c r="Q23" s="287"/>
    </row>
    <row r="24" spans="2:19" x14ac:dyDescent="0.25">
      <c r="B24" s="326" t="s">
        <v>18</v>
      </c>
      <c r="C24" s="327"/>
      <c r="D24" s="327"/>
      <c r="E24" s="327"/>
      <c r="F24" s="327"/>
      <c r="G24" s="327"/>
      <c r="H24" s="327"/>
      <c r="I24" s="327"/>
      <c r="J24" s="327"/>
      <c r="K24" s="327"/>
      <c r="L24" s="327"/>
      <c r="M24" s="328"/>
      <c r="N24" s="288">
        <v>0</v>
      </c>
      <c r="O24" s="288"/>
      <c r="P24" s="288"/>
      <c r="Q24" s="288"/>
    </row>
    <row r="25" spans="2:19" x14ac:dyDescent="0.25">
      <c r="B25" s="291" t="s">
        <v>30</v>
      </c>
      <c r="C25" s="291"/>
      <c r="D25" s="291"/>
      <c r="E25" s="291"/>
      <c r="F25" s="291"/>
      <c r="G25" s="291"/>
      <c r="H25" s="291"/>
      <c r="I25" s="291"/>
      <c r="J25" s="291"/>
      <c r="K25" s="291"/>
      <c r="L25" s="291"/>
      <c r="M25" s="291"/>
      <c r="N25" s="287">
        <f>N26+N27</f>
        <v>0</v>
      </c>
      <c r="O25" s="287"/>
      <c r="P25" s="287"/>
      <c r="Q25" s="287"/>
    </row>
    <row r="26" spans="2:19" x14ac:dyDescent="0.25">
      <c r="B26" s="321" t="s">
        <v>53</v>
      </c>
      <c r="C26" s="321"/>
      <c r="D26" s="321"/>
      <c r="E26" s="321"/>
      <c r="F26" s="321"/>
      <c r="G26" s="321"/>
      <c r="H26" s="321"/>
      <c r="I26" s="321"/>
      <c r="J26" s="321"/>
      <c r="K26" s="321"/>
      <c r="L26" s="321"/>
      <c r="M26" s="321"/>
      <c r="N26" s="288">
        <f>K104</f>
        <v>0</v>
      </c>
      <c r="O26" s="288"/>
      <c r="P26" s="288"/>
      <c r="Q26" s="288"/>
      <c r="R26" s="61"/>
    </row>
    <row r="27" spans="2:19" x14ac:dyDescent="0.25">
      <c r="B27" s="329" t="s">
        <v>171</v>
      </c>
      <c r="C27" s="330"/>
      <c r="D27" s="330"/>
      <c r="E27" s="330"/>
      <c r="F27" s="330"/>
      <c r="G27" s="330"/>
      <c r="H27" s="330"/>
      <c r="I27" s="330"/>
      <c r="J27" s="330"/>
      <c r="K27" s="330"/>
      <c r="L27" s="330"/>
      <c r="M27" s="331"/>
      <c r="N27" s="288">
        <v>0</v>
      </c>
      <c r="O27" s="288"/>
      <c r="P27" s="288"/>
      <c r="Q27" s="288"/>
      <c r="R27" s="61"/>
    </row>
    <row r="28" spans="2:19" x14ac:dyDescent="0.25">
      <c r="B28" s="322" t="s">
        <v>31</v>
      </c>
      <c r="C28" s="322"/>
      <c r="D28" s="322"/>
      <c r="E28" s="322"/>
      <c r="F28" s="322"/>
      <c r="G28" s="322"/>
      <c r="H28" s="322"/>
      <c r="I28" s="322"/>
      <c r="J28" s="322"/>
      <c r="K28" s="322"/>
      <c r="L28" s="322"/>
      <c r="M28" s="322"/>
      <c r="N28" s="287">
        <f>N29</f>
        <v>8135793.0999999996</v>
      </c>
      <c r="O28" s="287"/>
      <c r="P28" s="287"/>
      <c r="Q28" s="287"/>
    </row>
    <row r="29" spans="2:19" x14ac:dyDescent="0.25">
      <c r="B29" s="335" t="s">
        <v>54</v>
      </c>
      <c r="C29" s="335"/>
      <c r="D29" s="335"/>
      <c r="E29" s="335"/>
      <c r="F29" s="335"/>
      <c r="G29" s="335"/>
      <c r="H29" s="335"/>
      <c r="I29" s="335"/>
      <c r="J29" s="335"/>
      <c r="K29" s="335"/>
      <c r="L29" s="335"/>
      <c r="M29" s="335"/>
      <c r="N29" s="288">
        <f>L104</f>
        <v>8135793.0999999996</v>
      </c>
      <c r="O29" s="288"/>
      <c r="P29" s="288"/>
      <c r="Q29" s="288"/>
    </row>
    <row r="30" spans="2:19" x14ac:dyDescent="0.25">
      <c r="B30" s="291" t="s">
        <v>32</v>
      </c>
      <c r="C30" s="291"/>
      <c r="D30" s="291"/>
      <c r="E30" s="291"/>
      <c r="F30" s="291"/>
      <c r="G30" s="291"/>
      <c r="H30" s="291"/>
      <c r="I30" s="291"/>
      <c r="J30" s="291"/>
      <c r="K30" s="291"/>
      <c r="L30" s="291"/>
      <c r="M30" s="291"/>
      <c r="N30" s="287">
        <v>0</v>
      </c>
      <c r="O30" s="287"/>
      <c r="P30" s="287"/>
      <c r="Q30" s="287"/>
    </row>
    <row r="31" spans="2:19" x14ac:dyDescent="0.25">
      <c r="B31" s="292" t="s">
        <v>18</v>
      </c>
      <c r="C31" s="292"/>
      <c r="D31" s="292"/>
      <c r="E31" s="292"/>
      <c r="F31" s="292"/>
      <c r="G31" s="292"/>
      <c r="H31" s="292"/>
      <c r="I31" s="292"/>
      <c r="J31" s="292"/>
      <c r="K31" s="292"/>
      <c r="L31" s="292"/>
      <c r="M31" s="292"/>
      <c r="N31" s="288">
        <v>0</v>
      </c>
      <c r="O31" s="288"/>
      <c r="P31" s="288"/>
      <c r="Q31" s="288"/>
    </row>
    <row r="32" spans="2:19" x14ac:dyDescent="0.25">
      <c r="B32" s="332" t="s">
        <v>33</v>
      </c>
      <c r="C32" s="333"/>
      <c r="D32" s="333"/>
      <c r="E32" s="333"/>
      <c r="F32" s="333"/>
      <c r="G32" s="333"/>
      <c r="H32" s="333"/>
      <c r="I32" s="333"/>
      <c r="J32" s="333"/>
      <c r="K32" s="333"/>
      <c r="L32" s="333"/>
      <c r="M32" s="334"/>
      <c r="N32" s="287">
        <f>N33+N34+N35</f>
        <v>1435728.21</v>
      </c>
      <c r="O32" s="287"/>
      <c r="P32" s="287"/>
      <c r="Q32" s="287"/>
    </row>
    <row r="33" spans="2:22" x14ac:dyDescent="0.25">
      <c r="B33" s="321" t="s">
        <v>34</v>
      </c>
      <c r="C33" s="321"/>
      <c r="D33" s="321"/>
      <c r="E33" s="321"/>
      <c r="F33" s="321"/>
      <c r="G33" s="321"/>
      <c r="H33" s="321"/>
      <c r="I33" s="321"/>
      <c r="J33" s="321"/>
      <c r="K33" s="321"/>
      <c r="L33" s="321"/>
      <c r="M33" s="321"/>
      <c r="N33" s="288">
        <f>M104</f>
        <v>1435728.21</v>
      </c>
      <c r="O33" s="288"/>
      <c r="P33" s="288"/>
      <c r="Q33" s="288"/>
    </row>
    <row r="34" spans="2:22" x14ac:dyDescent="0.25">
      <c r="B34" s="321" t="s">
        <v>35</v>
      </c>
      <c r="C34" s="321"/>
      <c r="D34" s="321"/>
      <c r="E34" s="321"/>
      <c r="F34" s="321"/>
      <c r="G34" s="321"/>
      <c r="H34" s="321"/>
      <c r="I34" s="321"/>
      <c r="J34" s="321"/>
      <c r="K34" s="321"/>
      <c r="L34" s="321"/>
      <c r="M34" s="321"/>
      <c r="N34" s="288">
        <v>0</v>
      </c>
      <c r="O34" s="288"/>
      <c r="P34" s="288"/>
      <c r="Q34" s="288"/>
    </row>
    <row r="35" spans="2:22" x14ac:dyDescent="0.25">
      <c r="B35" s="321" t="s">
        <v>36</v>
      </c>
      <c r="C35" s="321"/>
      <c r="D35" s="321"/>
      <c r="E35" s="321"/>
      <c r="F35" s="321"/>
      <c r="G35" s="321"/>
      <c r="H35" s="321"/>
      <c r="I35" s="321"/>
      <c r="J35" s="321"/>
      <c r="K35" s="321"/>
      <c r="L35" s="321"/>
      <c r="M35" s="321"/>
      <c r="N35" s="288">
        <v>0</v>
      </c>
      <c r="O35" s="288"/>
      <c r="P35" s="288"/>
      <c r="Q35" s="288"/>
    </row>
    <row r="36" spans="2:22" x14ac:dyDescent="0.25">
      <c r="B36" s="291" t="s">
        <v>37</v>
      </c>
      <c r="C36" s="291"/>
      <c r="D36" s="291"/>
      <c r="E36" s="291"/>
      <c r="F36" s="291"/>
      <c r="G36" s="291"/>
      <c r="H36" s="291"/>
      <c r="I36" s="291"/>
      <c r="J36" s="291"/>
      <c r="K36" s="291"/>
      <c r="L36" s="291"/>
      <c r="M36" s="291"/>
      <c r="N36" s="287">
        <f>N22+N32</f>
        <v>9571521.3099999987</v>
      </c>
      <c r="O36" s="287"/>
      <c r="P36" s="287"/>
      <c r="Q36" s="287"/>
    </row>
    <row r="37" spans="2:22" x14ac:dyDescent="0.25">
      <c r="B37" s="13"/>
      <c r="C37" s="13"/>
      <c r="D37" s="13"/>
      <c r="E37" s="13"/>
      <c r="F37" s="13"/>
      <c r="G37" s="13"/>
      <c r="H37" s="13"/>
      <c r="I37" s="13"/>
      <c r="J37" s="13"/>
      <c r="K37" s="13"/>
      <c r="L37" s="13"/>
      <c r="M37" s="13"/>
      <c r="N37" s="109"/>
      <c r="O37" s="109"/>
      <c r="P37" s="109"/>
      <c r="Q37" s="109"/>
    </row>
    <row r="39" spans="2:22" x14ac:dyDescent="0.25">
      <c r="B39" s="231" t="s">
        <v>25</v>
      </c>
      <c r="C39" s="231"/>
      <c r="D39" s="231"/>
      <c r="E39" s="231"/>
      <c r="F39" s="231"/>
      <c r="G39" s="231"/>
      <c r="H39" s="231"/>
      <c r="I39" s="231"/>
      <c r="J39" s="231"/>
      <c r="K39" s="231"/>
      <c r="L39" s="231"/>
      <c r="M39" s="231"/>
      <c r="N39" s="231"/>
      <c r="O39" s="231"/>
      <c r="P39" s="231"/>
      <c r="Q39" s="231"/>
    </row>
    <row r="40" spans="2:22" ht="15" customHeight="1" x14ac:dyDescent="0.25">
      <c r="B40" s="289" t="s">
        <v>57</v>
      </c>
      <c r="C40" s="289" t="s">
        <v>58</v>
      </c>
      <c r="D40" s="289" t="s">
        <v>0</v>
      </c>
      <c r="E40" s="289" t="s">
        <v>1</v>
      </c>
      <c r="F40" s="289" t="s">
        <v>59</v>
      </c>
      <c r="G40" s="289" t="s">
        <v>284</v>
      </c>
      <c r="H40" s="320" t="s">
        <v>2</v>
      </c>
      <c r="I40" s="290" t="s">
        <v>3</v>
      </c>
      <c r="J40" s="290"/>
      <c r="K40" s="290"/>
      <c r="L40" s="290"/>
      <c r="M40" s="290"/>
      <c r="N40" s="289" t="s">
        <v>60</v>
      </c>
      <c r="O40" s="289"/>
      <c r="P40" s="289" t="s">
        <v>4</v>
      </c>
      <c r="Q40" s="289" t="s">
        <v>5</v>
      </c>
    </row>
    <row r="41" spans="2:22" ht="30" customHeight="1" x14ac:dyDescent="0.25">
      <c r="B41" s="289"/>
      <c r="C41" s="289"/>
      <c r="D41" s="289"/>
      <c r="E41" s="289"/>
      <c r="F41" s="289"/>
      <c r="G41" s="289"/>
      <c r="H41" s="320"/>
      <c r="I41" s="290" t="s">
        <v>6</v>
      </c>
      <c r="J41" s="290" t="s">
        <v>7</v>
      </c>
      <c r="K41" s="290"/>
      <c r="L41" s="290"/>
      <c r="M41" s="302" t="s">
        <v>8</v>
      </c>
      <c r="N41" s="289" t="s">
        <v>301</v>
      </c>
      <c r="O41" s="303" t="s">
        <v>246</v>
      </c>
      <c r="P41" s="289"/>
      <c r="Q41" s="289"/>
    </row>
    <row r="42" spans="2:22" ht="73.5" x14ac:dyDescent="0.25">
      <c r="B42" s="289"/>
      <c r="C42" s="289"/>
      <c r="D42" s="289"/>
      <c r="E42" s="289"/>
      <c r="F42" s="289"/>
      <c r="G42" s="289"/>
      <c r="H42" s="320"/>
      <c r="I42" s="290"/>
      <c r="J42" s="10" t="s">
        <v>9</v>
      </c>
      <c r="K42" s="10" t="s">
        <v>10</v>
      </c>
      <c r="L42" s="10" t="s">
        <v>11</v>
      </c>
      <c r="M42" s="302"/>
      <c r="N42" s="289"/>
      <c r="O42" s="303"/>
      <c r="P42" s="289"/>
      <c r="Q42" s="289"/>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3" t="s">
        <v>423</v>
      </c>
      <c r="C44" s="296" t="s">
        <v>13</v>
      </c>
      <c r="D44" s="296" t="s">
        <v>176</v>
      </c>
      <c r="E44" s="296" t="s">
        <v>424</v>
      </c>
      <c r="F44" s="296" t="s">
        <v>14</v>
      </c>
      <c r="G44" s="296" t="s">
        <v>456</v>
      </c>
      <c r="H44" s="296" t="s">
        <v>15</v>
      </c>
      <c r="I44" s="299">
        <f>SUM(J44:M48)</f>
        <v>1395605.8900000001</v>
      </c>
      <c r="J44" s="299">
        <f t="shared" ref="J44:K44" si="0">SUM(J50:J60)</f>
        <v>0</v>
      </c>
      <c r="K44" s="299">
        <f t="shared" si="0"/>
        <v>0</v>
      </c>
      <c r="L44" s="299">
        <f>SUM(L50:L60)</f>
        <v>1186265</v>
      </c>
      <c r="M44" s="299">
        <f>SUM(M50:M60)</f>
        <v>209340.89</v>
      </c>
      <c r="N44" s="44" t="s">
        <v>250</v>
      </c>
      <c r="O44" s="41">
        <f>O50+O53+O58</f>
        <v>652</v>
      </c>
      <c r="P44" s="296" t="s">
        <v>256</v>
      </c>
      <c r="Q44" s="296" t="s">
        <v>19</v>
      </c>
      <c r="T44" s="110"/>
    </row>
    <row r="45" spans="2:22" ht="33.75" customHeight="1" x14ac:dyDescent="0.25">
      <c r="B45" s="294"/>
      <c r="C45" s="297"/>
      <c r="D45" s="297"/>
      <c r="E45" s="297"/>
      <c r="F45" s="297"/>
      <c r="G45" s="297"/>
      <c r="H45" s="297"/>
      <c r="I45" s="300"/>
      <c r="J45" s="300"/>
      <c r="K45" s="300"/>
      <c r="L45" s="300"/>
      <c r="M45" s="300"/>
      <c r="N45" s="44" t="s">
        <v>251</v>
      </c>
      <c r="O45" s="41">
        <f>O51+O54+O59</f>
        <v>603</v>
      </c>
      <c r="P45" s="297"/>
      <c r="Q45" s="297"/>
      <c r="T45" s="110"/>
    </row>
    <row r="46" spans="2:22" ht="22.15" customHeight="1" x14ac:dyDescent="0.25">
      <c r="B46" s="294"/>
      <c r="C46" s="297"/>
      <c r="D46" s="297"/>
      <c r="E46" s="297"/>
      <c r="F46" s="297"/>
      <c r="G46" s="297"/>
      <c r="H46" s="297"/>
      <c r="I46" s="300"/>
      <c r="J46" s="300"/>
      <c r="K46" s="300"/>
      <c r="L46" s="300"/>
      <c r="M46" s="300"/>
      <c r="N46" s="44" t="s">
        <v>252</v>
      </c>
      <c r="O46" s="41">
        <f>O52+O55+O60</f>
        <v>80</v>
      </c>
      <c r="P46" s="297"/>
      <c r="Q46" s="297"/>
      <c r="T46" s="110"/>
    </row>
    <row r="47" spans="2:22" ht="11.25" customHeight="1" x14ac:dyDescent="0.25">
      <c r="B47" s="294"/>
      <c r="C47" s="297"/>
      <c r="D47" s="297"/>
      <c r="E47" s="297"/>
      <c r="F47" s="297"/>
      <c r="G47" s="297"/>
      <c r="H47" s="297"/>
      <c r="I47" s="300"/>
      <c r="J47" s="300"/>
      <c r="K47" s="300"/>
      <c r="L47" s="300"/>
      <c r="M47" s="300"/>
      <c r="N47" s="44" t="s">
        <v>253</v>
      </c>
      <c r="O47" s="41">
        <f>O56</f>
        <v>1</v>
      </c>
      <c r="P47" s="297"/>
      <c r="Q47" s="297"/>
      <c r="S47" s="27"/>
      <c r="T47" s="111"/>
      <c r="U47" s="110"/>
      <c r="V47" s="110"/>
    </row>
    <row r="48" spans="2:22" ht="31.5" x14ac:dyDescent="0.25">
      <c r="B48" s="295"/>
      <c r="C48" s="298"/>
      <c r="D48" s="298"/>
      <c r="E48" s="298"/>
      <c r="F48" s="298"/>
      <c r="G48" s="298"/>
      <c r="H48" s="298"/>
      <c r="I48" s="301"/>
      <c r="J48" s="301"/>
      <c r="K48" s="301"/>
      <c r="L48" s="301"/>
      <c r="M48" s="301"/>
      <c r="N48" s="44" t="s">
        <v>254</v>
      </c>
      <c r="O48" s="41">
        <f>O57</f>
        <v>15</v>
      </c>
      <c r="P48" s="298"/>
      <c r="Q48" s="298"/>
      <c r="T48" s="110"/>
    </row>
    <row r="49" spans="2:21" ht="22.5" x14ac:dyDescent="0.25">
      <c r="B49" s="112" t="s">
        <v>16</v>
      </c>
      <c r="C49" s="2"/>
      <c r="D49" s="2"/>
      <c r="E49" s="2"/>
      <c r="F49" s="2"/>
      <c r="G49" s="2"/>
      <c r="H49" s="2"/>
      <c r="I49" s="7"/>
      <c r="J49" s="58"/>
      <c r="K49" s="60"/>
      <c r="L49" s="60"/>
      <c r="M49" s="58"/>
      <c r="N49" s="2"/>
      <c r="O49" s="6"/>
      <c r="P49" s="3"/>
      <c r="Q49" s="43"/>
    </row>
    <row r="50" spans="2:21" ht="22.5" x14ac:dyDescent="0.25">
      <c r="B50" s="260" t="s">
        <v>425</v>
      </c>
      <c r="C50" s="261"/>
      <c r="D50" s="259" t="s">
        <v>20</v>
      </c>
      <c r="E50" s="259" t="s">
        <v>454</v>
      </c>
      <c r="F50" s="261"/>
      <c r="G50" s="259" t="s">
        <v>456</v>
      </c>
      <c r="H50" s="261"/>
      <c r="I50" s="262">
        <f>SUM(J50:M52)</f>
        <v>880000</v>
      </c>
      <c r="J50" s="262">
        <v>0</v>
      </c>
      <c r="K50" s="262">
        <v>0</v>
      </c>
      <c r="L50" s="262">
        <v>748000</v>
      </c>
      <c r="M50" s="262">
        <v>132000</v>
      </c>
      <c r="N50" s="40" t="s">
        <v>250</v>
      </c>
      <c r="O50" s="38">
        <v>195</v>
      </c>
      <c r="P50" s="259" t="s">
        <v>256</v>
      </c>
      <c r="Q50" s="259" t="s">
        <v>19</v>
      </c>
      <c r="U50" s="110" t="s">
        <v>287</v>
      </c>
    </row>
    <row r="51" spans="2:21" ht="22.5" x14ac:dyDescent="0.25">
      <c r="B51" s="260"/>
      <c r="C51" s="261"/>
      <c r="D51" s="259"/>
      <c r="E51" s="259"/>
      <c r="F51" s="261"/>
      <c r="G51" s="259"/>
      <c r="H51" s="261"/>
      <c r="I51" s="262"/>
      <c r="J51" s="262"/>
      <c r="K51" s="262"/>
      <c r="L51" s="262"/>
      <c r="M51" s="262"/>
      <c r="N51" s="40" t="s">
        <v>251</v>
      </c>
      <c r="O51" s="38">
        <v>175</v>
      </c>
      <c r="P51" s="259"/>
      <c r="Q51" s="259"/>
    </row>
    <row r="52" spans="2:21" ht="46.5" customHeight="1" x14ac:dyDescent="0.25">
      <c r="B52" s="260"/>
      <c r="C52" s="261"/>
      <c r="D52" s="259"/>
      <c r="E52" s="259"/>
      <c r="F52" s="261"/>
      <c r="G52" s="259"/>
      <c r="H52" s="261"/>
      <c r="I52" s="262"/>
      <c r="J52" s="262"/>
      <c r="K52" s="262"/>
      <c r="L52" s="262"/>
      <c r="M52" s="262"/>
      <c r="N52" s="40" t="s">
        <v>252</v>
      </c>
      <c r="O52" s="38">
        <v>40</v>
      </c>
      <c r="P52" s="259"/>
      <c r="Q52" s="259"/>
    </row>
    <row r="53" spans="2:21" ht="30" customHeight="1" x14ac:dyDescent="0.25">
      <c r="B53" s="260" t="s">
        <v>426</v>
      </c>
      <c r="C53" s="261"/>
      <c r="D53" s="259" t="s">
        <v>26</v>
      </c>
      <c r="E53" s="267" t="s">
        <v>18</v>
      </c>
      <c r="F53" s="264"/>
      <c r="G53" s="259" t="s">
        <v>456</v>
      </c>
      <c r="H53" s="261"/>
      <c r="I53" s="262">
        <f>SUM(J53:M55)</f>
        <v>425605.89</v>
      </c>
      <c r="J53" s="262">
        <v>0</v>
      </c>
      <c r="K53" s="262">
        <v>0</v>
      </c>
      <c r="L53" s="262">
        <v>361765</v>
      </c>
      <c r="M53" s="262">
        <v>63840.89</v>
      </c>
      <c r="N53" s="40" t="s">
        <v>250</v>
      </c>
      <c r="O53" s="38">
        <v>170</v>
      </c>
      <c r="P53" s="259" t="s">
        <v>307</v>
      </c>
      <c r="Q53" s="259" t="s">
        <v>19</v>
      </c>
      <c r="R53" s="119">
        <f>M53*100/I53</f>
        <v>15.000001527234502</v>
      </c>
    </row>
    <row r="54" spans="2:21" ht="22.5" x14ac:dyDescent="0.25">
      <c r="B54" s="260"/>
      <c r="C54" s="261"/>
      <c r="D54" s="259"/>
      <c r="E54" s="267"/>
      <c r="F54" s="264"/>
      <c r="G54" s="259"/>
      <c r="H54" s="261"/>
      <c r="I54" s="262"/>
      <c r="J54" s="262"/>
      <c r="K54" s="262"/>
      <c r="L54" s="262"/>
      <c r="M54" s="262"/>
      <c r="N54" s="40" t="s">
        <v>251</v>
      </c>
      <c r="O54" s="38">
        <v>150</v>
      </c>
      <c r="P54" s="259"/>
      <c r="Q54" s="259"/>
      <c r="R54" s="120">
        <f>L53*100/I53</f>
        <v>84.999998472765498</v>
      </c>
    </row>
    <row r="55" spans="2:21" ht="22.5" x14ac:dyDescent="0.25">
      <c r="B55" s="260"/>
      <c r="C55" s="261"/>
      <c r="D55" s="259"/>
      <c r="E55" s="267"/>
      <c r="F55" s="264"/>
      <c r="G55" s="259"/>
      <c r="H55" s="261"/>
      <c r="I55" s="262"/>
      <c r="J55" s="262"/>
      <c r="K55" s="262"/>
      <c r="L55" s="262"/>
      <c r="M55" s="262"/>
      <c r="N55" s="40" t="s">
        <v>252</v>
      </c>
      <c r="O55" s="38">
        <v>10</v>
      </c>
      <c r="P55" s="259"/>
      <c r="Q55" s="259"/>
    </row>
    <row r="56" spans="2:21" x14ac:dyDescent="0.25">
      <c r="B56" s="260"/>
      <c r="C56" s="261"/>
      <c r="D56" s="259"/>
      <c r="E56" s="267"/>
      <c r="F56" s="264"/>
      <c r="G56" s="259"/>
      <c r="H56" s="261"/>
      <c r="I56" s="262"/>
      <c r="J56" s="262"/>
      <c r="K56" s="262"/>
      <c r="L56" s="262"/>
      <c r="M56" s="262"/>
      <c r="N56" s="40" t="s">
        <v>253</v>
      </c>
      <c r="O56" s="38">
        <v>1</v>
      </c>
      <c r="P56" s="259"/>
      <c r="Q56" s="259"/>
    </row>
    <row r="57" spans="2:21" ht="33.75" x14ac:dyDescent="0.25">
      <c r="B57" s="260"/>
      <c r="C57" s="261"/>
      <c r="D57" s="259"/>
      <c r="E57" s="267"/>
      <c r="F57" s="264"/>
      <c r="G57" s="259"/>
      <c r="H57" s="261"/>
      <c r="I57" s="262"/>
      <c r="J57" s="262"/>
      <c r="K57" s="262"/>
      <c r="L57" s="262"/>
      <c r="M57" s="262"/>
      <c r="N57" s="40" t="s">
        <v>254</v>
      </c>
      <c r="O57" s="38">
        <v>15</v>
      </c>
      <c r="P57" s="259"/>
      <c r="Q57" s="259"/>
    </row>
    <row r="58" spans="2:21" ht="22.5" x14ac:dyDescent="0.25">
      <c r="B58" s="260" t="s">
        <v>427</v>
      </c>
      <c r="C58" s="261"/>
      <c r="D58" s="259" t="s">
        <v>23</v>
      </c>
      <c r="E58" s="259" t="s">
        <v>428</v>
      </c>
      <c r="F58" s="261"/>
      <c r="G58" s="259" t="s">
        <v>456</v>
      </c>
      <c r="H58" s="261"/>
      <c r="I58" s="262">
        <f>SUM(J58:M60)</f>
        <v>90000</v>
      </c>
      <c r="J58" s="262">
        <v>0</v>
      </c>
      <c r="K58" s="262">
        <v>0</v>
      </c>
      <c r="L58" s="262">
        <v>76500</v>
      </c>
      <c r="M58" s="262">
        <v>13500</v>
      </c>
      <c r="N58" s="40" t="s">
        <v>250</v>
      </c>
      <c r="O58" s="38">
        <f>110+177</f>
        <v>287</v>
      </c>
      <c r="P58" s="259" t="s">
        <v>307</v>
      </c>
      <c r="Q58" s="259" t="s">
        <v>19</v>
      </c>
    </row>
    <row r="59" spans="2:21" ht="22.5" x14ac:dyDescent="0.25">
      <c r="B59" s="260"/>
      <c r="C59" s="261"/>
      <c r="D59" s="259"/>
      <c r="E59" s="259"/>
      <c r="F59" s="261"/>
      <c r="G59" s="259"/>
      <c r="H59" s="261"/>
      <c r="I59" s="262"/>
      <c r="J59" s="262"/>
      <c r="K59" s="262"/>
      <c r="L59" s="262"/>
      <c r="M59" s="262"/>
      <c r="N59" s="40" t="s">
        <v>251</v>
      </c>
      <c r="O59" s="38">
        <f>105+173</f>
        <v>278</v>
      </c>
      <c r="P59" s="259"/>
      <c r="Q59" s="259"/>
    </row>
    <row r="60" spans="2:21" ht="22.5" x14ac:dyDescent="0.25">
      <c r="B60" s="260"/>
      <c r="C60" s="261"/>
      <c r="D60" s="259"/>
      <c r="E60" s="259"/>
      <c r="F60" s="261"/>
      <c r="G60" s="259"/>
      <c r="H60" s="261"/>
      <c r="I60" s="262"/>
      <c r="J60" s="262"/>
      <c r="K60" s="262"/>
      <c r="L60" s="262"/>
      <c r="M60" s="262"/>
      <c r="N60" s="40" t="s">
        <v>252</v>
      </c>
      <c r="O60" s="38">
        <f>15+15</f>
        <v>30</v>
      </c>
      <c r="P60" s="259"/>
      <c r="Q60" s="259"/>
    </row>
    <row r="61" spans="2:21" ht="21" x14ac:dyDescent="0.25">
      <c r="B61" s="266" t="s">
        <v>429</v>
      </c>
      <c r="C61" s="267" t="s">
        <v>13</v>
      </c>
      <c r="D61" s="267" t="s">
        <v>176</v>
      </c>
      <c r="E61" s="267" t="s">
        <v>424</v>
      </c>
      <c r="F61" s="267" t="s">
        <v>14</v>
      </c>
      <c r="G61" s="267" t="s">
        <v>456</v>
      </c>
      <c r="H61" s="267" t="s">
        <v>15</v>
      </c>
      <c r="I61" s="268">
        <f>SUM(J61:M66)</f>
        <v>2970535.3</v>
      </c>
      <c r="J61" s="268">
        <f t="shared" ref="J61:K61" si="1">SUM(J68:J77)</f>
        <v>0</v>
      </c>
      <c r="K61" s="268">
        <f t="shared" si="1"/>
        <v>0</v>
      </c>
      <c r="L61" s="268">
        <f>SUM(L68:L77)</f>
        <v>2524955</v>
      </c>
      <c r="M61" s="268">
        <f>SUM(M68:M77)</f>
        <v>445580.3</v>
      </c>
      <c r="N61" s="44" t="s">
        <v>247</v>
      </c>
      <c r="O61" s="41">
        <f>O68+O72</f>
        <v>3494</v>
      </c>
      <c r="P61" s="267" t="s">
        <v>307</v>
      </c>
      <c r="Q61" s="267" t="s">
        <v>19</v>
      </c>
    </row>
    <row r="62" spans="2:21" ht="31.5" x14ac:dyDescent="0.25">
      <c r="B62" s="266"/>
      <c r="C62" s="267"/>
      <c r="D62" s="267"/>
      <c r="E62" s="267"/>
      <c r="F62" s="267"/>
      <c r="G62" s="267"/>
      <c r="H62" s="267"/>
      <c r="I62" s="268"/>
      <c r="J62" s="268"/>
      <c r="K62" s="268"/>
      <c r="L62" s="268"/>
      <c r="M62" s="268"/>
      <c r="N62" s="44" t="s">
        <v>248</v>
      </c>
      <c r="O62" s="41">
        <f>O69+O73</f>
        <v>2008</v>
      </c>
      <c r="P62" s="267"/>
      <c r="Q62" s="267"/>
    </row>
    <row r="63" spans="2:21" ht="31.5" x14ac:dyDescent="0.25">
      <c r="B63" s="266"/>
      <c r="C63" s="267"/>
      <c r="D63" s="267"/>
      <c r="E63" s="267"/>
      <c r="F63" s="267"/>
      <c r="G63" s="267"/>
      <c r="H63" s="267"/>
      <c r="I63" s="268"/>
      <c r="J63" s="268"/>
      <c r="K63" s="268"/>
      <c r="L63" s="268"/>
      <c r="M63" s="268"/>
      <c r="N63" s="44" t="s">
        <v>249</v>
      </c>
      <c r="O63" s="41">
        <f>O70+O74</f>
        <v>4</v>
      </c>
      <c r="P63" s="267"/>
      <c r="Q63" s="267"/>
    </row>
    <row r="64" spans="2:21" ht="43.5" customHeight="1" x14ac:dyDescent="0.25">
      <c r="B64" s="266"/>
      <c r="C64" s="267"/>
      <c r="D64" s="267"/>
      <c r="E64" s="267"/>
      <c r="F64" s="267"/>
      <c r="G64" s="267"/>
      <c r="H64" s="267"/>
      <c r="I64" s="268"/>
      <c r="J64" s="268"/>
      <c r="K64" s="268"/>
      <c r="L64" s="268"/>
      <c r="M64" s="268"/>
      <c r="N64" s="44" t="s">
        <v>430</v>
      </c>
      <c r="O64" s="113">
        <f>((O63+3)/64)*100</f>
        <v>10.9375</v>
      </c>
      <c r="P64" s="267"/>
      <c r="Q64" s="267"/>
      <c r="R64" s="85"/>
    </row>
    <row r="65" spans="2:21" x14ac:dyDescent="0.25">
      <c r="B65" s="266"/>
      <c r="C65" s="267"/>
      <c r="D65" s="267"/>
      <c r="E65" s="267"/>
      <c r="F65" s="267"/>
      <c r="G65" s="267"/>
      <c r="H65" s="267"/>
      <c r="I65" s="268"/>
      <c r="J65" s="268"/>
      <c r="K65" s="268"/>
      <c r="L65" s="268"/>
      <c r="M65" s="268"/>
      <c r="N65" s="44" t="s">
        <v>253</v>
      </c>
      <c r="O65" s="41">
        <f>O76</f>
        <v>1</v>
      </c>
      <c r="P65" s="267"/>
      <c r="Q65" s="267"/>
    </row>
    <row r="66" spans="2:21" ht="31.5" x14ac:dyDescent="0.25">
      <c r="B66" s="266"/>
      <c r="C66" s="267"/>
      <c r="D66" s="267"/>
      <c r="E66" s="267"/>
      <c r="F66" s="267"/>
      <c r="G66" s="267"/>
      <c r="H66" s="267"/>
      <c r="I66" s="268"/>
      <c r="J66" s="268"/>
      <c r="K66" s="268"/>
      <c r="L66" s="268"/>
      <c r="M66" s="268"/>
      <c r="N66" s="44" t="s">
        <v>254</v>
      </c>
      <c r="O66" s="41">
        <f>O77</f>
        <v>8</v>
      </c>
      <c r="P66" s="267"/>
      <c r="Q66" s="267"/>
    </row>
    <row r="67" spans="2:21" ht="22.5" customHeight="1" x14ac:dyDescent="0.25">
      <c r="B67" s="42" t="s">
        <v>311</v>
      </c>
      <c r="C67" s="2"/>
      <c r="D67" s="2"/>
      <c r="E67" s="2"/>
      <c r="F67" s="2"/>
      <c r="G67" s="2"/>
      <c r="H67" s="2"/>
      <c r="I67" s="7"/>
      <c r="J67" s="58"/>
      <c r="K67" s="60"/>
      <c r="L67" s="60"/>
      <c r="M67" s="58"/>
      <c r="N67" s="2"/>
      <c r="O67" s="6"/>
      <c r="P67" s="3"/>
      <c r="Q67" s="43"/>
    </row>
    <row r="68" spans="2:21" ht="22.5" x14ac:dyDescent="0.25">
      <c r="B68" s="269" t="s">
        <v>431</v>
      </c>
      <c r="C68" s="272"/>
      <c r="D68" s="275" t="s">
        <v>306</v>
      </c>
      <c r="E68" s="275" t="s">
        <v>17</v>
      </c>
      <c r="F68" s="272"/>
      <c r="G68" s="275" t="s">
        <v>456</v>
      </c>
      <c r="H68" s="272"/>
      <c r="I68" s="278">
        <f>SUM(J68:M71)</f>
        <v>588235.30000000005</v>
      </c>
      <c r="J68" s="278">
        <v>0</v>
      </c>
      <c r="K68" s="278">
        <v>0</v>
      </c>
      <c r="L68" s="278">
        <v>500000</v>
      </c>
      <c r="M68" s="278">
        <v>88235.3</v>
      </c>
      <c r="N68" s="40" t="s">
        <v>247</v>
      </c>
      <c r="O68" s="38">
        <v>750</v>
      </c>
      <c r="P68" s="275" t="s">
        <v>314</v>
      </c>
      <c r="Q68" s="275" t="s">
        <v>19</v>
      </c>
    </row>
    <row r="69" spans="2:21" ht="22.5" x14ac:dyDescent="0.25">
      <c r="B69" s="270"/>
      <c r="C69" s="273"/>
      <c r="D69" s="276"/>
      <c r="E69" s="276"/>
      <c r="F69" s="273"/>
      <c r="G69" s="276"/>
      <c r="H69" s="273"/>
      <c r="I69" s="279"/>
      <c r="J69" s="279"/>
      <c r="K69" s="279"/>
      <c r="L69" s="279"/>
      <c r="M69" s="279"/>
      <c r="N69" s="40" t="s">
        <v>248</v>
      </c>
      <c r="O69" s="38">
        <v>500</v>
      </c>
      <c r="P69" s="276"/>
      <c r="Q69" s="276"/>
    </row>
    <row r="70" spans="2:21" ht="33.75" x14ac:dyDescent="0.25">
      <c r="B70" s="270"/>
      <c r="C70" s="273"/>
      <c r="D70" s="276"/>
      <c r="E70" s="276"/>
      <c r="F70" s="273"/>
      <c r="G70" s="276"/>
      <c r="H70" s="273"/>
      <c r="I70" s="279"/>
      <c r="J70" s="279"/>
      <c r="K70" s="279"/>
      <c r="L70" s="279"/>
      <c r="M70" s="279"/>
      <c r="N70" s="40" t="s">
        <v>249</v>
      </c>
      <c r="O70" s="38">
        <v>1</v>
      </c>
      <c r="P70" s="276"/>
      <c r="Q70" s="276"/>
    </row>
    <row r="71" spans="2:21" ht="41.25" customHeight="1" x14ac:dyDescent="0.25">
      <c r="B71" s="271"/>
      <c r="C71" s="274"/>
      <c r="D71" s="277"/>
      <c r="E71" s="277"/>
      <c r="F71" s="274"/>
      <c r="G71" s="277"/>
      <c r="H71" s="274"/>
      <c r="I71" s="280"/>
      <c r="J71" s="280"/>
      <c r="K71" s="280"/>
      <c r="L71" s="280"/>
      <c r="M71" s="280"/>
      <c r="N71" s="40" t="s">
        <v>449</v>
      </c>
      <c r="O71" s="114" t="s">
        <v>18</v>
      </c>
      <c r="P71" s="277"/>
      <c r="Q71" s="277"/>
    </row>
    <row r="72" spans="2:21" ht="22.5" x14ac:dyDescent="0.25">
      <c r="B72" s="260" t="s">
        <v>432</v>
      </c>
      <c r="C72" s="261"/>
      <c r="D72" s="259" t="s">
        <v>23</v>
      </c>
      <c r="E72" s="259" t="s">
        <v>455</v>
      </c>
      <c r="F72" s="261"/>
      <c r="G72" s="259" t="s">
        <v>456</v>
      </c>
      <c r="H72" s="261"/>
      <c r="I72" s="262">
        <f t="shared" ref="I72" si="2">SUM(J72:M75)</f>
        <v>2382300</v>
      </c>
      <c r="J72" s="262">
        <v>0</v>
      </c>
      <c r="K72" s="262">
        <v>0</v>
      </c>
      <c r="L72" s="262">
        <v>2024955</v>
      </c>
      <c r="M72" s="262">
        <v>357345</v>
      </c>
      <c r="N72" s="40" t="s">
        <v>247</v>
      </c>
      <c r="O72" s="87">
        <f>800+785+1159</f>
        <v>2744</v>
      </c>
      <c r="P72" s="259" t="s">
        <v>307</v>
      </c>
      <c r="Q72" s="259" t="s">
        <v>19</v>
      </c>
    </row>
    <row r="73" spans="2:21" ht="22.5" x14ac:dyDescent="0.25">
      <c r="B73" s="260"/>
      <c r="C73" s="261"/>
      <c r="D73" s="259"/>
      <c r="E73" s="259"/>
      <c r="F73" s="261"/>
      <c r="G73" s="259"/>
      <c r="H73" s="261"/>
      <c r="I73" s="262"/>
      <c r="J73" s="262"/>
      <c r="K73" s="262"/>
      <c r="L73" s="262"/>
      <c r="M73" s="262"/>
      <c r="N73" s="40" t="s">
        <v>248</v>
      </c>
      <c r="O73" s="87">
        <f>482+477+549</f>
        <v>1508</v>
      </c>
      <c r="P73" s="259"/>
      <c r="Q73" s="259"/>
    </row>
    <row r="74" spans="2:21" ht="33.75" x14ac:dyDescent="0.25">
      <c r="B74" s="260"/>
      <c r="C74" s="261"/>
      <c r="D74" s="259"/>
      <c r="E74" s="259"/>
      <c r="F74" s="261"/>
      <c r="G74" s="259"/>
      <c r="H74" s="261"/>
      <c r="I74" s="262"/>
      <c r="J74" s="262"/>
      <c r="K74" s="262"/>
      <c r="L74" s="262"/>
      <c r="M74" s="262"/>
      <c r="N74" s="40" t="s">
        <v>249</v>
      </c>
      <c r="O74" s="38">
        <v>3</v>
      </c>
      <c r="P74" s="259"/>
      <c r="Q74" s="259"/>
      <c r="S74" s="27"/>
      <c r="U74" s="25"/>
    </row>
    <row r="75" spans="2:21" ht="33.75" customHeight="1" x14ac:dyDescent="0.25">
      <c r="B75" s="260"/>
      <c r="C75" s="261"/>
      <c r="D75" s="259"/>
      <c r="E75" s="259"/>
      <c r="F75" s="261"/>
      <c r="G75" s="259"/>
      <c r="H75" s="261"/>
      <c r="I75" s="262"/>
      <c r="J75" s="262"/>
      <c r="K75" s="262"/>
      <c r="L75" s="262"/>
      <c r="M75" s="262"/>
      <c r="N75" s="40" t="s">
        <v>449</v>
      </c>
      <c r="O75" s="114" t="s">
        <v>18</v>
      </c>
      <c r="P75" s="259"/>
      <c r="Q75" s="259"/>
    </row>
    <row r="76" spans="2:21" x14ac:dyDescent="0.25">
      <c r="B76" s="260"/>
      <c r="C76" s="261"/>
      <c r="D76" s="259"/>
      <c r="E76" s="259"/>
      <c r="F76" s="261"/>
      <c r="G76" s="259"/>
      <c r="H76" s="261"/>
      <c r="I76" s="262"/>
      <c r="J76" s="262"/>
      <c r="K76" s="262"/>
      <c r="L76" s="262"/>
      <c r="M76" s="262"/>
      <c r="N76" s="40" t="s">
        <v>253</v>
      </c>
      <c r="O76" s="38">
        <v>1</v>
      </c>
      <c r="P76" s="259"/>
      <c r="Q76" s="259"/>
    </row>
    <row r="77" spans="2:21" ht="33.75" x14ac:dyDescent="0.25">
      <c r="B77" s="260"/>
      <c r="C77" s="261"/>
      <c r="D77" s="259"/>
      <c r="E77" s="259"/>
      <c r="F77" s="261"/>
      <c r="G77" s="259"/>
      <c r="H77" s="261"/>
      <c r="I77" s="262"/>
      <c r="J77" s="262"/>
      <c r="K77" s="262"/>
      <c r="L77" s="262"/>
      <c r="M77" s="262"/>
      <c r="N77" s="40" t="s">
        <v>254</v>
      </c>
      <c r="O77" s="38">
        <v>8</v>
      </c>
      <c r="P77" s="259"/>
      <c r="Q77" s="259"/>
      <c r="S77" s="27"/>
      <c r="U77" s="27"/>
    </row>
    <row r="78" spans="2:21" ht="21" x14ac:dyDescent="0.25">
      <c r="B78" s="266" t="s">
        <v>433</v>
      </c>
      <c r="C78" s="267" t="s">
        <v>13</v>
      </c>
      <c r="D78" s="267" t="s">
        <v>176</v>
      </c>
      <c r="E78" s="267" t="s">
        <v>424</v>
      </c>
      <c r="F78" s="267" t="s">
        <v>14</v>
      </c>
      <c r="G78" s="267" t="s">
        <v>456</v>
      </c>
      <c r="H78" s="267" t="s">
        <v>15</v>
      </c>
      <c r="I78" s="268">
        <f>SUM(J78:M82)</f>
        <v>5205380.1199999992</v>
      </c>
      <c r="J78" s="268">
        <f t="shared" ref="J78:K78" si="3">SUM(J84:J103)</f>
        <v>0</v>
      </c>
      <c r="K78" s="268">
        <f t="shared" si="3"/>
        <v>0</v>
      </c>
      <c r="L78" s="268">
        <f>SUM(L84:L103)</f>
        <v>4424573.0999999996</v>
      </c>
      <c r="M78" s="268">
        <f>SUM(M84:M103)</f>
        <v>780807.02</v>
      </c>
      <c r="N78" s="44" t="s">
        <v>247</v>
      </c>
      <c r="O78" s="41">
        <f>O85+O91+O94+O97+O100</f>
        <v>6873</v>
      </c>
      <c r="P78" s="267" t="s">
        <v>256</v>
      </c>
      <c r="Q78" s="267" t="s">
        <v>304</v>
      </c>
    </row>
    <row r="79" spans="2:21" ht="31.5" x14ac:dyDescent="0.25">
      <c r="B79" s="266"/>
      <c r="C79" s="267"/>
      <c r="D79" s="267"/>
      <c r="E79" s="267"/>
      <c r="F79" s="267"/>
      <c r="G79" s="267"/>
      <c r="H79" s="267"/>
      <c r="I79" s="268"/>
      <c r="J79" s="268"/>
      <c r="K79" s="268"/>
      <c r="L79" s="268"/>
      <c r="M79" s="268"/>
      <c r="N79" s="44" t="s">
        <v>248</v>
      </c>
      <c r="O79" s="41">
        <f>O86+O92+O95+O98+O101</f>
        <v>4717</v>
      </c>
      <c r="P79" s="267"/>
      <c r="Q79" s="267"/>
    </row>
    <row r="80" spans="2:21" ht="21" x14ac:dyDescent="0.25">
      <c r="B80" s="266"/>
      <c r="C80" s="267"/>
      <c r="D80" s="267"/>
      <c r="E80" s="267"/>
      <c r="F80" s="267"/>
      <c r="G80" s="267"/>
      <c r="H80" s="267"/>
      <c r="I80" s="268"/>
      <c r="J80" s="268"/>
      <c r="K80" s="268"/>
      <c r="L80" s="268"/>
      <c r="M80" s="268"/>
      <c r="N80" s="44" t="s">
        <v>250</v>
      </c>
      <c r="O80" s="41">
        <f>O88+O102</f>
        <v>1838</v>
      </c>
      <c r="P80" s="267"/>
      <c r="Q80" s="267"/>
    </row>
    <row r="81" spans="2:23" ht="31.5" x14ac:dyDescent="0.25">
      <c r="B81" s="266"/>
      <c r="C81" s="267"/>
      <c r="D81" s="267"/>
      <c r="E81" s="267"/>
      <c r="F81" s="267"/>
      <c r="G81" s="267"/>
      <c r="H81" s="267"/>
      <c r="I81" s="268"/>
      <c r="J81" s="268"/>
      <c r="K81" s="268"/>
      <c r="L81" s="268"/>
      <c r="M81" s="268"/>
      <c r="N81" s="44" t="s">
        <v>251</v>
      </c>
      <c r="O81" s="41">
        <f>O89+O103</f>
        <v>1000</v>
      </c>
      <c r="P81" s="267"/>
      <c r="Q81" s="267"/>
      <c r="T81" s="18"/>
      <c r="W81" s="28"/>
    </row>
    <row r="82" spans="2:23" ht="21" x14ac:dyDescent="0.25">
      <c r="B82" s="266"/>
      <c r="C82" s="267"/>
      <c r="D82" s="267"/>
      <c r="E82" s="267"/>
      <c r="F82" s="267"/>
      <c r="G82" s="267"/>
      <c r="H82" s="267"/>
      <c r="I82" s="268"/>
      <c r="J82" s="268"/>
      <c r="K82" s="268"/>
      <c r="L82" s="268"/>
      <c r="M82" s="268"/>
      <c r="N82" s="44" t="s">
        <v>255</v>
      </c>
      <c r="O82" s="41">
        <f>O84+O87+O90+O93+O96+O99</f>
        <v>1893</v>
      </c>
      <c r="P82" s="267"/>
      <c r="Q82" s="267"/>
      <c r="U82" s="29"/>
      <c r="V82" s="29"/>
      <c r="W82" s="30"/>
    </row>
    <row r="83" spans="2:23" ht="22.5" x14ac:dyDescent="0.25">
      <c r="B83" s="42" t="s">
        <v>317</v>
      </c>
      <c r="C83" s="2"/>
      <c r="D83" s="2"/>
      <c r="E83" s="2"/>
      <c r="F83" s="2"/>
      <c r="G83" s="2"/>
      <c r="H83" s="2"/>
      <c r="I83" s="7"/>
      <c r="J83" s="58"/>
      <c r="K83" s="60"/>
      <c r="L83" s="60"/>
      <c r="M83" s="58"/>
      <c r="N83" s="2"/>
      <c r="O83" s="6"/>
      <c r="P83" s="3"/>
      <c r="Q83" s="43"/>
    </row>
    <row r="84" spans="2:23" ht="22.5" x14ac:dyDescent="0.25">
      <c r="B84" s="260" t="s">
        <v>434</v>
      </c>
      <c r="C84" s="261"/>
      <c r="D84" s="259" t="s">
        <v>20</v>
      </c>
      <c r="E84" s="259" t="s">
        <v>454</v>
      </c>
      <c r="F84" s="261"/>
      <c r="G84" s="259" t="s">
        <v>456</v>
      </c>
      <c r="H84" s="261"/>
      <c r="I84" s="262">
        <f>SUM(J84:M86)</f>
        <v>250000</v>
      </c>
      <c r="J84" s="262">
        <v>0</v>
      </c>
      <c r="K84" s="262">
        <v>0</v>
      </c>
      <c r="L84" s="262">
        <v>212500</v>
      </c>
      <c r="M84" s="262">
        <v>37500</v>
      </c>
      <c r="N84" s="40" t="s">
        <v>255</v>
      </c>
      <c r="O84" s="87">
        <f>60+60</f>
        <v>120</v>
      </c>
      <c r="P84" s="259" t="s">
        <v>256</v>
      </c>
      <c r="Q84" s="259" t="s">
        <v>19</v>
      </c>
      <c r="R84" s="121"/>
    </row>
    <row r="85" spans="2:23" ht="22.5" x14ac:dyDescent="0.25">
      <c r="B85" s="260"/>
      <c r="C85" s="261"/>
      <c r="D85" s="259"/>
      <c r="E85" s="259"/>
      <c r="F85" s="261"/>
      <c r="G85" s="259"/>
      <c r="H85" s="261"/>
      <c r="I85" s="262"/>
      <c r="J85" s="262"/>
      <c r="K85" s="262"/>
      <c r="L85" s="262"/>
      <c r="M85" s="262"/>
      <c r="N85" s="40" t="s">
        <v>247</v>
      </c>
      <c r="O85" s="87">
        <f>300+175</f>
        <v>475</v>
      </c>
      <c r="P85" s="259"/>
      <c r="Q85" s="259"/>
    </row>
    <row r="86" spans="2:23" ht="45.75" customHeight="1" x14ac:dyDescent="0.25">
      <c r="B86" s="260"/>
      <c r="C86" s="261"/>
      <c r="D86" s="259"/>
      <c r="E86" s="259"/>
      <c r="F86" s="261"/>
      <c r="G86" s="259"/>
      <c r="H86" s="261"/>
      <c r="I86" s="262"/>
      <c r="J86" s="262"/>
      <c r="K86" s="262"/>
      <c r="L86" s="262"/>
      <c r="M86" s="262"/>
      <c r="N86" s="40" t="s">
        <v>248</v>
      </c>
      <c r="O86" s="87">
        <f>230+150</f>
        <v>380</v>
      </c>
      <c r="P86" s="259"/>
      <c r="Q86" s="259"/>
    </row>
    <row r="87" spans="2:23" ht="22.5" x14ac:dyDescent="0.25">
      <c r="B87" s="260" t="s">
        <v>435</v>
      </c>
      <c r="C87" s="261"/>
      <c r="D87" s="259" t="s">
        <v>22</v>
      </c>
      <c r="E87" s="259" t="s">
        <v>436</v>
      </c>
      <c r="F87" s="261"/>
      <c r="G87" s="259" t="s">
        <v>456</v>
      </c>
      <c r="H87" s="261"/>
      <c r="I87" s="262">
        <f>SUM(J87:M89)</f>
        <v>764000</v>
      </c>
      <c r="J87" s="262">
        <v>0</v>
      </c>
      <c r="K87" s="262">
        <v>0</v>
      </c>
      <c r="L87" s="262">
        <v>649400</v>
      </c>
      <c r="M87" s="262">
        <v>114600</v>
      </c>
      <c r="N87" s="40" t="s">
        <v>255</v>
      </c>
      <c r="O87" s="87">
        <f>70+80+70+80+80+70+80+70+100+10</f>
        <v>710</v>
      </c>
      <c r="P87" s="259" t="s">
        <v>307</v>
      </c>
      <c r="Q87" s="259" t="s">
        <v>304</v>
      </c>
      <c r="R87" s="85"/>
    </row>
    <row r="88" spans="2:23" s="47" customFormat="1" ht="22.5" x14ac:dyDescent="0.2">
      <c r="B88" s="260"/>
      <c r="C88" s="261"/>
      <c r="D88" s="259"/>
      <c r="E88" s="259"/>
      <c r="F88" s="261"/>
      <c r="G88" s="259"/>
      <c r="H88" s="261"/>
      <c r="I88" s="262"/>
      <c r="J88" s="262"/>
      <c r="K88" s="262"/>
      <c r="L88" s="262"/>
      <c r="M88" s="262"/>
      <c r="N88" s="40" t="s">
        <v>250</v>
      </c>
      <c r="O88" s="87">
        <f>160+200+170+220+190+160+180+170+250+28</f>
        <v>1728</v>
      </c>
      <c r="P88" s="259"/>
      <c r="Q88" s="259"/>
      <c r="S88" s="48"/>
    </row>
    <row r="89" spans="2:23" s="18" customFormat="1" ht="49.5" customHeight="1" x14ac:dyDescent="0.25">
      <c r="B89" s="260"/>
      <c r="C89" s="261"/>
      <c r="D89" s="259"/>
      <c r="E89" s="259"/>
      <c r="F89" s="261"/>
      <c r="G89" s="259"/>
      <c r="H89" s="261"/>
      <c r="I89" s="262"/>
      <c r="J89" s="262"/>
      <c r="K89" s="262"/>
      <c r="L89" s="262"/>
      <c r="M89" s="262"/>
      <c r="N89" s="40" t="s">
        <v>251</v>
      </c>
      <c r="O89" s="87">
        <f>100+100+100+100+100+100+100+100+100+20</f>
        <v>920</v>
      </c>
      <c r="P89" s="259"/>
      <c r="Q89" s="259"/>
      <c r="S89" s="26"/>
    </row>
    <row r="90" spans="2:23" ht="49.5" customHeight="1" x14ac:dyDescent="0.25">
      <c r="B90" s="260" t="s">
        <v>437</v>
      </c>
      <c r="C90" s="261"/>
      <c r="D90" s="259" t="s">
        <v>22</v>
      </c>
      <c r="E90" s="259" t="s">
        <v>438</v>
      </c>
      <c r="F90" s="265"/>
      <c r="G90" s="259" t="s">
        <v>456</v>
      </c>
      <c r="H90" s="261"/>
      <c r="I90" s="262">
        <f>SUM(J90:M92)</f>
        <v>1230000</v>
      </c>
      <c r="J90" s="262">
        <v>0</v>
      </c>
      <c r="K90" s="262">
        <v>0</v>
      </c>
      <c r="L90" s="262">
        <v>1045500</v>
      </c>
      <c r="M90" s="262">
        <v>184500</v>
      </c>
      <c r="N90" s="40" t="s">
        <v>255</v>
      </c>
      <c r="O90" s="87">
        <f>100+80+140+100+80+40+20+20</f>
        <v>580</v>
      </c>
      <c r="P90" s="259" t="s">
        <v>307</v>
      </c>
      <c r="Q90" s="259" t="s">
        <v>304</v>
      </c>
      <c r="R90" s="85"/>
    </row>
    <row r="91" spans="2:23" ht="55.5" customHeight="1" x14ac:dyDescent="0.25">
      <c r="B91" s="260"/>
      <c r="C91" s="261"/>
      <c r="D91" s="259"/>
      <c r="E91" s="259"/>
      <c r="F91" s="265"/>
      <c r="G91" s="259"/>
      <c r="H91" s="261"/>
      <c r="I91" s="262"/>
      <c r="J91" s="262"/>
      <c r="K91" s="262"/>
      <c r="L91" s="262"/>
      <c r="M91" s="262"/>
      <c r="N91" s="40" t="s">
        <v>247</v>
      </c>
      <c r="O91" s="87">
        <f>170+400+500+560+650+200+200+170</f>
        <v>2850</v>
      </c>
      <c r="P91" s="259"/>
      <c r="Q91" s="259"/>
    </row>
    <row r="92" spans="2:23" ht="42.75" customHeight="1" x14ac:dyDescent="0.25">
      <c r="B92" s="260"/>
      <c r="C92" s="261"/>
      <c r="D92" s="259"/>
      <c r="E92" s="259"/>
      <c r="F92" s="265"/>
      <c r="G92" s="259"/>
      <c r="H92" s="261"/>
      <c r="I92" s="262"/>
      <c r="J92" s="262"/>
      <c r="K92" s="262"/>
      <c r="L92" s="262"/>
      <c r="M92" s="262"/>
      <c r="N92" s="40" t="s">
        <v>248</v>
      </c>
      <c r="O92" s="87">
        <f>150+300+400+440+550+150+150+120</f>
        <v>2260</v>
      </c>
      <c r="P92" s="259"/>
      <c r="Q92" s="259"/>
    </row>
    <row r="93" spans="2:23" ht="22.5" x14ac:dyDescent="0.25">
      <c r="B93" s="260" t="s">
        <v>439</v>
      </c>
      <c r="C93" s="261"/>
      <c r="D93" s="259" t="s">
        <v>26</v>
      </c>
      <c r="E93" s="263" t="s">
        <v>453</v>
      </c>
      <c r="F93" s="261"/>
      <c r="G93" s="259" t="s">
        <v>456</v>
      </c>
      <c r="H93" s="264"/>
      <c r="I93" s="262">
        <f>SUM(J93:M95)</f>
        <v>1402425</v>
      </c>
      <c r="J93" s="262">
        <v>0</v>
      </c>
      <c r="K93" s="262">
        <v>0</v>
      </c>
      <c r="L93" s="262">
        <v>1192061.25</v>
      </c>
      <c r="M93" s="262">
        <v>210363.75</v>
      </c>
      <c r="N93" s="40" t="s">
        <v>255</v>
      </c>
      <c r="O93" s="87">
        <v>160</v>
      </c>
      <c r="P93" s="259" t="s">
        <v>307</v>
      </c>
      <c r="Q93" s="259" t="s">
        <v>19</v>
      </c>
      <c r="R93" s="85"/>
    </row>
    <row r="94" spans="2:23" s="47" customFormat="1" ht="22.5" x14ac:dyDescent="0.2">
      <c r="B94" s="260"/>
      <c r="C94" s="261"/>
      <c r="D94" s="259"/>
      <c r="E94" s="263"/>
      <c r="F94" s="261"/>
      <c r="G94" s="259"/>
      <c r="H94" s="264"/>
      <c r="I94" s="262"/>
      <c r="J94" s="262"/>
      <c r="K94" s="262"/>
      <c r="L94" s="262"/>
      <c r="M94" s="262"/>
      <c r="N94" s="40" t="s">
        <v>247</v>
      </c>
      <c r="O94" s="87">
        <v>1000</v>
      </c>
      <c r="P94" s="259"/>
      <c r="Q94" s="259"/>
      <c r="S94" s="48"/>
    </row>
    <row r="95" spans="2:23" s="18" customFormat="1" ht="22.5" x14ac:dyDescent="0.25">
      <c r="B95" s="260"/>
      <c r="C95" s="261"/>
      <c r="D95" s="259"/>
      <c r="E95" s="263"/>
      <c r="F95" s="261"/>
      <c r="G95" s="259"/>
      <c r="H95" s="264"/>
      <c r="I95" s="262"/>
      <c r="J95" s="262"/>
      <c r="K95" s="262"/>
      <c r="L95" s="262"/>
      <c r="M95" s="262"/>
      <c r="N95" s="40" t="s">
        <v>248</v>
      </c>
      <c r="O95" s="87">
        <v>650</v>
      </c>
      <c r="P95" s="259"/>
      <c r="Q95" s="259"/>
      <c r="S95" s="26"/>
    </row>
    <row r="96" spans="2:23" ht="22.5" x14ac:dyDescent="0.25">
      <c r="B96" s="260" t="s">
        <v>440</v>
      </c>
      <c r="C96" s="261"/>
      <c r="D96" s="259" t="s">
        <v>26</v>
      </c>
      <c r="E96" s="263" t="s">
        <v>452</v>
      </c>
      <c r="F96" s="261"/>
      <c r="G96" s="259" t="s">
        <v>456</v>
      </c>
      <c r="H96" s="264"/>
      <c r="I96" s="262">
        <f>SUM(J96:M98)</f>
        <v>1021969.12</v>
      </c>
      <c r="J96" s="262">
        <v>0</v>
      </c>
      <c r="K96" s="262">
        <v>0</v>
      </c>
      <c r="L96" s="262">
        <v>868673.75</v>
      </c>
      <c r="M96" s="262">
        <v>153295.37</v>
      </c>
      <c r="N96" s="40" t="s">
        <v>255</v>
      </c>
      <c r="O96" s="87">
        <v>75</v>
      </c>
      <c r="P96" s="259" t="s">
        <v>307</v>
      </c>
      <c r="Q96" s="259" t="s">
        <v>19</v>
      </c>
      <c r="R96" s="85"/>
    </row>
    <row r="97" spans="2:19" ht="22.5" x14ac:dyDescent="0.25">
      <c r="B97" s="260"/>
      <c r="C97" s="261"/>
      <c r="D97" s="259"/>
      <c r="E97" s="263"/>
      <c r="F97" s="261"/>
      <c r="G97" s="259"/>
      <c r="H97" s="264"/>
      <c r="I97" s="262"/>
      <c r="J97" s="262"/>
      <c r="K97" s="262"/>
      <c r="L97" s="262"/>
      <c r="M97" s="262"/>
      <c r="N97" s="40" t="s">
        <v>247</v>
      </c>
      <c r="O97" s="87">
        <v>550</v>
      </c>
      <c r="P97" s="259"/>
      <c r="Q97" s="259"/>
      <c r="R97" s="85"/>
    </row>
    <row r="98" spans="2:19" ht="22.5" x14ac:dyDescent="0.25">
      <c r="B98" s="260"/>
      <c r="C98" s="261"/>
      <c r="D98" s="259"/>
      <c r="E98" s="263"/>
      <c r="F98" s="261"/>
      <c r="G98" s="259"/>
      <c r="H98" s="264"/>
      <c r="I98" s="262"/>
      <c r="J98" s="262"/>
      <c r="K98" s="262"/>
      <c r="L98" s="262"/>
      <c r="M98" s="262"/>
      <c r="N98" s="40" t="s">
        <v>248</v>
      </c>
      <c r="O98" s="87">
        <v>280</v>
      </c>
      <c r="P98" s="259"/>
      <c r="Q98" s="259"/>
    </row>
    <row r="99" spans="2:19" ht="22.5" x14ac:dyDescent="0.25">
      <c r="B99" s="260" t="s">
        <v>441</v>
      </c>
      <c r="C99" s="261"/>
      <c r="D99" s="259" t="s">
        <v>23</v>
      </c>
      <c r="E99" s="259" t="s">
        <v>442</v>
      </c>
      <c r="F99" s="261"/>
      <c r="G99" s="259" t="s">
        <v>456</v>
      </c>
      <c r="H99" s="261"/>
      <c r="I99" s="262">
        <f>SUM(J99:M101)</f>
        <v>536986</v>
      </c>
      <c r="J99" s="262">
        <v>0</v>
      </c>
      <c r="K99" s="262">
        <v>0</v>
      </c>
      <c r="L99" s="262">
        <v>456438.1</v>
      </c>
      <c r="M99" s="262">
        <v>80547.899999999994</v>
      </c>
      <c r="N99" s="40" t="s">
        <v>255</v>
      </c>
      <c r="O99" s="87">
        <f>17+30+40+90+71</f>
        <v>248</v>
      </c>
      <c r="P99" s="259" t="s">
        <v>307</v>
      </c>
      <c r="Q99" s="259" t="s">
        <v>19</v>
      </c>
      <c r="R99" s="85"/>
    </row>
    <row r="100" spans="2:19" s="64" customFormat="1" ht="22.5" x14ac:dyDescent="0.2">
      <c r="B100" s="260"/>
      <c r="C100" s="261"/>
      <c r="D100" s="259"/>
      <c r="E100" s="259"/>
      <c r="F100" s="261"/>
      <c r="G100" s="259"/>
      <c r="H100" s="261"/>
      <c r="I100" s="262"/>
      <c r="J100" s="262"/>
      <c r="K100" s="262"/>
      <c r="L100" s="262"/>
      <c r="M100" s="262"/>
      <c r="N100" s="40" t="s">
        <v>247</v>
      </c>
      <c r="O100" s="87">
        <f>800+250+528+420</f>
        <v>1998</v>
      </c>
      <c r="P100" s="259"/>
      <c r="Q100" s="259"/>
      <c r="S100" s="48"/>
    </row>
    <row r="101" spans="2:19" s="18" customFormat="1" ht="22.5" x14ac:dyDescent="0.25">
      <c r="B101" s="260"/>
      <c r="C101" s="261"/>
      <c r="D101" s="259"/>
      <c r="E101" s="259"/>
      <c r="F101" s="261"/>
      <c r="G101" s="259"/>
      <c r="H101" s="261"/>
      <c r="I101" s="262"/>
      <c r="J101" s="262"/>
      <c r="K101" s="262"/>
      <c r="L101" s="262"/>
      <c r="M101" s="262"/>
      <c r="N101" s="40" t="s">
        <v>248</v>
      </c>
      <c r="O101" s="87">
        <f>475+116+400+156</f>
        <v>1147</v>
      </c>
      <c r="P101" s="259"/>
      <c r="Q101" s="259"/>
      <c r="S101" s="26"/>
    </row>
    <row r="102" spans="2:19" s="18" customFormat="1" ht="22.5" x14ac:dyDescent="0.25">
      <c r="B102" s="260"/>
      <c r="C102" s="261"/>
      <c r="D102" s="259"/>
      <c r="E102" s="259"/>
      <c r="F102" s="261"/>
      <c r="G102" s="259"/>
      <c r="H102" s="261"/>
      <c r="I102" s="262"/>
      <c r="J102" s="262"/>
      <c r="K102" s="262"/>
      <c r="L102" s="262"/>
      <c r="M102" s="262"/>
      <c r="N102" s="40" t="s">
        <v>250</v>
      </c>
      <c r="O102" s="87">
        <v>110</v>
      </c>
      <c r="P102" s="259"/>
      <c r="Q102" s="259"/>
      <c r="R102" s="55"/>
      <c r="S102" s="26"/>
    </row>
    <row r="103" spans="2:19" ht="22.5" x14ac:dyDescent="0.25">
      <c r="B103" s="260"/>
      <c r="C103" s="261"/>
      <c r="D103" s="259"/>
      <c r="E103" s="259"/>
      <c r="F103" s="261"/>
      <c r="G103" s="259"/>
      <c r="H103" s="261"/>
      <c r="I103" s="262"/>
      <c r="J103" s="262"/>
      <c r="K103" s="262"/>
      <c r="L103" s="262"/>
      <c r="M103" s="262"/>
      <c r="N103" s="40" t="s">
        <v>251</v>
      </c>
      <c r="O103" s="87">
        <v>80</v>
      </c>
      <c r="P103" s="259"/>
      <c r="Q103" s="259"/>
    </row>
    <row r="104" spans="2:19" x14ac:dyDescent="0.25">
      <c r="B104" s="304" t="s">
        <v>12</v>
      </c>
      <c r="C104" s="304"/>
      <c r="D104" s="304"/>
      <c r="E104" s="304"/>
      <c r="F104" s="304"/>
      <c r="G104" s="304"/>
      <c r="H104" s="304"/>
      <c r="I104" s="9">
        <f t="shared" ref="I104:L104" si="4">I44+I61+I78</f>
        <v>9571521.3099999987</v>
      </c>
      <c r="J104" s="9">
        <f t="shared" si="4"/>
        <v>0</v>
      </c>
      <c r="K104" s="9">
        <f t="shared" si="4"/>
        <v>0</v>
      </c>
      <c r="L104" s="9">
        <f t="shared" si="4"/>
        <v>8135793.0999999996</v>
      </c>
      <c r="M104" s="9">
        <f>M44+M61+M78</f>
        <v>1435728.21</v>
      </c>
      <c r="N104" s="305"/>
      <c r="O104" s="305"/>
      <c r="P104" s="305"/>
      <c r="Q104" s="305"/>
    </row>
    <row r="105" spans="2:19" x14ac:dyDescent="0.25">
      <c r="B105" s="24" t="s">
        <v>165</v>
      </c>
      <c r="C105" s="306" t="s">
        <v>443</v>
      </c>
      <c r="D105" s="306"/>
      <c r="E105" s="306"/>
      <c r="F105" s="306"/>
      <c r="G105" s="306"/>
      <c r="H105" s="306"/>
      <c r="I105" s="306"/>
      <c r="J105" s="306"/>
      <c r="K105" s="306"/>
      <c r="L105" s="306"/>
      <c r="M105" s="306"/>
      <c r="N105" s="306"/>
      <c r="O105" s="306"/>
      <c r="P105" s="306"/>
      <c r="Q105" s="306"/>
    </row>
    <row r="106" spans="2:19" ht="23.25" customHeight="1" x14ac:dyDescent="0.25">
      <c r="B106" s="24" t="s">
        <v>166</v>
      </c>
      <c r="C106" s="307" t="s">
        <v>450</v>
      </c>
      <c r="D106" s="307"/>
      <c r="E106" s="307"/>
      <c r="F106" s="307"/>
      <c r="G106" s="307"/>
      <c r="H106" s="307"/>
      <c r="I106" s="307"/>
      <c r="J106" s="307"/>
      <c r="K106" s="307"/>
      <c r="L106" s="307"/>
      <c r="M106" s="307"/>
      <c r="N106" s="307"/>
      <c r="O106" s="307"/>
      <c r="P106" s="307"/>
      <c r="Q106" s="307"/>
    </row>
    <row r="107" spans="2:19" x14ac:dyDescent="0.25">
      <c r="B107" s="24" t="s">
        <v>448</v>
      </c>
      <c r="C107" s="307" t="s">
        <v>451</v>
      </c>
      <c r="D107" s="307"/>
      <c r="E107" s="307"/>
      <c r="F107" s="307"/>
      <c r="G107" s="307"/>
      <c r="H107" s="307"/>
      <c r="I107" s="307"/>
      <c r="J107" s="307"/>
      <c r="K107" s="307"/>
      <c r="L107" s="307"/>
      <c r="M107" s="307"/>
      <c r="N107" s="307"/>
      <c r="O107" s="307"/>
      <c r="P107" s="307"/>
      <c r="Q107" s="307"/>
    </row>
    <row r="108" spans="2:19" x14ac:dyDescent="0.25">
      <c r="B108" s="24"/>
      <c r="C108" s="115"/>
      <c r="D108" s="115"/>
      <c r="E108" s="115"/>
      <c r="F108" s="115"/>
      <c r="G108" s="115"/>
      <c r="H108" s="115"/>
      <c r="I108" s="115"/>
      <c r="J108" s="115"/>
      <c r="K108" s="115"/>
      <c r="L108" s="115"/>
      <c r="M108" s="115"/>
      <c r="N108" s="115"/>
      <c r="O108" s="115"/>
      <c r="P108" s="115"/>
      <c r="Q108" s="115"/>
    </row>
    <row r="109" spans="2:19" s="47" customFormat="1" ht="12" x14ac:dyDescent="0.2">
      <c r="B109" s="4"/>
      <c r="C109" s="1"/>
      <c r="D109" s="1"/>
      <c r="E109" s="1"/>
      <c r="F109" s="1"/>
      <c r="G109" s="1"/>
      <c r="H109" s="1"/>
      <c r="I109" s="8"/>
      <c r="J109" s="8"/>
      <c r="K109" s="8"/>
      <c r="L109" s="8"/>
      <c r="M109" s="8"/>
      <c r="N109" s="1"/>
      <c r="O109" s="5"/>
      <c r="P109" s="1"/>
      <c r="Q109" s="1"/>
      <c r="S109" s="48"/>
    </row>
    <row r="110" spans="2:19" s="18" customFormat="1" x14ac:dyDescent="0.25">
      <c r="B110" s="231" t="s">
        <v>152</v>
      </c>
      <c r="C110" s="231"/>
      <c r="D110" s="231"/>
      <c r="E110" s="231"/>
      <c r="F110" s="231"/>
      <c r="G110" s="231"/>
      <c r="H110" s="231"/>
      <c r="I110" s="231"/>
      <c r="J110" s="231"/>
      <c r="K110" s="231"/>
      <c r="L110" s="231"/>
      <c r="M110" s="231"/>
      <c r="N110" s="231"/>
      <c r="O110" s="231"/>
      <c r="P110" s="231"/>
      <c r="Q110" s="231"/>
      <c r="S110" s="26"/>
    </row>
    <row r="111" spans="2:19" x14ac:dyDescent="0.25">
      <c r="B111" s="11" t="s">
        <v>39</v>
      </c>
      <c r="C111" s="244" t="s">
        <v>153</v>
      </c>
      <c r="D111" s="244"/>
      <c r="E111" s="244"/>
      <c r="F111" s="247" t="s">
        <v>154</v>
      </c>
      <c r="G111" s="248"/>
      <c r="H111" s="248"/>
      <c r="I111" s="248"/>
      <c r="J111" s="249"/>
      <c r="K111" s="244" t="s">
        <v>155</v>
      </c>
      <c r="L111" s="244"/>
      <c r="M111" s="244"/>
      <c r="N111" s="244"/>
      <c r="O111" s="244"/>
      <c r="P111" s="244"/>
      <c r="Q111" s="244"/>
    </row>
    <row r="112" spans="2:19" x14ac:dyDescent="0.25">
      <c r="B112" s="56">
        <v>1</v>
      </c>
      <c r="C112" s="242">
        <v>2</v>
      </c>
      <c r="D112" s="242"/>
      <c r="E112" s="242"/>
      <c r="F112" s="250">
        <v>3</v>
      </c>
      <c r="G112" s="251"/>
      <c r="H112" s="251"/>
      <c r="I112" s="251"/>
      <c r="J112" s="252"/>
      <c r="K112" s="242">
        <v>4</v>
      </c>
      <c r="L112" s="242"/>
      <c r="M112" s="242"/>
      <c r="N112" s="242"/>
      <c r="O112" s="242"/>
      <c r="P112" s="242"/>
      <c r="Q112" s="242"/>
    </row>
    <row r="113" spans="2:17" x14ac:dyDescent="0.25">
      <c r="B113" s="22"/>
      <c r="C113" s="253" t="s">
        <v>164</v>
      </c>
      <c r="D113" s="254"/>
      <c r="E113" s="255"/>
      <c r="F113" s="256"/>
      <c r="G113" s="257"/>
      <c r="H113" s="257"/>
      <c r="I113" s="257"/>
      <c r="J113" s="258"/>
      <c r="K113" s="246"/>
      <c r="L113" s="246"/>
      <c r="M113" s="246"/>
      <c r="N113" s="246"/>
      <c r="O113" s="246"/>
      <c r="P113" s="246"/>
      <c r="Q113" s="246"/>
    </row>
    <row r="116" spans="2:17" x14ac:dyDescent="0.25">
      <c r="B116" s="231" t="s">
        <v>156</v>
      </c>
      <c r="C116" s="231"/>
      <c r="D116" s="231"/>
      <c r="E116" s="231"/>
      <c r="F116" s="231"/>
      <c r="G116" s="231"/>
      <c r="H116" s="231"/>
      <c r="I116" s="231"/>
      <c r="J116" s="231"/>
      <c r="K116" s="231"/>
      <c r="L116" s="231"/>
      <c r="M116" s="231"/>
      <c r="N116" s="231"/>
      <c r="O116" s="231"/>
      <c r="P116" s="231"/>
      <c r="Q116" s="231"/>
    </row>
    <row r="117" spans="2:17" x14ac:dyDescent="0.25">
      <c r="B117" s="11" t="s">
        <v>39</v>
      </c>
      <c r="C117" s="244" t="s">
        <v>157</v>
      </c>
      <c r="D117" s="244"/>
      <c r="E117" s="244"/>
      <c r="F117" s="244" t="s">
        <v>154</v>
      </c>
      <c r="G117" s="244"/>
      <c r="H117" s="244"/>
      <c r="I117" s="244"/>
      <c r="J117" s="244"/>
      <c r="K117" s="244" t="s">
        <v>158</v>
      </c>
      <c r="L117" s="244"/>
      <c r="M117" s="244"/>
      <c r="N117" s="244"/>
      <c r="O117" s="244"/>
      <c r="P117" s="244"/>
      <c r="Q117" s="244"/>
    </row>
    <row r="118" spans="2:17" x14ac:dyDescent="0.25">
      <c r="B118" s="56">
        <v>1</v>
      </c>
      <c r="C118" s="242">
        <v>2</v>
      </c>
      <c r="D118" s="242"/>
      <c r="E118" s="242"/>
      <c r="F118" s="242">
        <v>3</v>
      </c>
      <c r="G118" s="242"/>
      <c r="H118" s="242"/>
      <c r="I118" s="242"/>
      <c r="J118" s="242"/>
      <c r="K118" s="242">
        <v>4</v>
      </c>
      <c r="L118" s="242"/>
      <c r="M118" s="242"/>
      <c r="N118" s="242"/>
      <c r="O118" s="242"/>
      <c r="P118" s="242"/>
      <c r="Q118" s="242"/>
    </row>
    <row r="119" spans="2:17" x14ac:dyDescent="0.25">
      <c r="B119" s="22"/>
      <c r="C119" s="245" t="s">
        <v>164</v>
      </c>
      <c r="D119" s="245"/>
      <c r="E119" s="245"/>
      <c r="F119" s="243"/>
      <c r="G119" s="243"/>
      <c r="H119" s="243"/>
      <c r="I119" s="243"/>
      <c r="J119" s="243"/>
      <c r="K119" s="246"/>
      <c r="L119" s="246"/>
      <c r="M119" s="246"/>
      <c r="N119" s="246"/>
      <c r="O119" s="246"/>
      <c r="P119" s="246"/>
      <c r="Q119" s="246"/>
    </row>
    <row r="122" spans="2:17" x14ac:dyDescent="0.25">
      <c r="B122" s="231" t="s">
        <v>159</v>
      </c>
      <c r="C122" s="231"/>
      <c r="D122" s="231"/>
      <c r="E122" s="231"/>
      <c r="F122" s="231"/>
      <c r="G122" s="231"/>
      <c r="H122" s="231"/>
      <c r="I122" s="231"/>
      <c r="J122" s="231"/>
      <c r="K122" s="231"/>
      <c r="L122" s="231"/>
      <c r="M122" s="231"/>
      <c r="N122" s="231"/>
      <c r="O122" s="231"/>
      <c r="P122" s="231"/>
      <c r="Q122" s="231"/>
    </row>
    <row r="123" spans="2:17" x14ac:dyDescent="0.25">
      <c r="B123" s="11" t="s">
        <v>39</v>
      </c>
      <c r="C123" s="220" t="s">
        <v>160</v>
      </c>
      <c r="D123" s="220"/>
      <c r="E123" s="220"/>
      <c r="F123" s="232" t="s">
        <v>161</v>
      </c>
      <c r="G123" s="233"/>
      <c r="H123" s="233"/>
      <c r="I123" s="233"/>
      <c r="J123" s="233"/>
      <c r="K123" s="233"/>
      <c r="L123" s="233"/>
      <c r="M123" s="233"/>
      <c r="N123" s="233"/>
      <c r="O123" s="233"/>
      <c r="P123" s="233"/>
      <c r="Q123" s="234"/>
    </row>
    <row r="124" spans="2:17" x14ac:dyDescent="0.25">
      <c r="B124" s="63">
        <v>1</v>
      </c>
      <c r="C124" s="241">
        <v>2</v>
      </c>
      <c r="D124" s="241"/>
      <c r="E124" s="241"/>
      <c r="F124" s="235">
        <v>3</v>
      </c>
      <c r="G124" s="236"/>
      <c r="H124" s="236"/>
      <c r="I124" s="236"/>
      <c r="J124" s="236"/>
      <c r="K124" s="236"/>
      <c r="L124" s="236"/>
      <c r="M124" s="236"/>
      <c r="N124" s="236"/>
      <c r="O124" s="236"/>
      <c r="P124" s="236"/>
      <c r="Q124" s="237"/>
    </row>
    <row r="125" spans="2:17" x14ac:dyDescent="0.25">
      <c r="B125" s="12" t="s">
        <v>69</v>
      </c>
      <c r="C125" s="239" t="s">
        <v>444</v>
      </c>
      <c r="D125" s="239"/>
      <c r="E125" s="239"/>
      <c r="F125" s="238" t="s">
        <v>445</v>
      </c>
      <c r="G125" s="238"/>
      <c r="H125" s="238"/>
      <c r="I125" s="238"/>
      <c r="J125" s="238"/>
      <c r="K125" s="238"/>
      <c r="L125" s="238"/>
      <c r="M125" s="238"/>
      <c r="N125" s="238"/>
      <c r="O125" s="238"/>
      <c r="P125" s="238"/>
      <c r="Q125" s="238"/>
    </row>
    <row r="126" spans="2:17" x14ac:dyDescent="0.25">
      <c r="B126" s="12" t="s">
        <v>45</v>
      </c>
      <c r="C126" s="239" t="s">
        <v>446</v>
      </c>
      <c r="D126" s="239"/>
      <c r="E126" s="239"/>
      <c r="F126" s="238"/>
      <c r="G126" s="238"/>
      <c r="H126" s="238"/>
      <c r="I126" s="238"/>
      <c r="J126" s="238"/>
      <c r="K126" s="238"/>
      <c r="L126" s="238"/>
      <c r="M126" s="238"/>
      <c r="N126" s="238"/>
      <c r="O126" s="238"/>
      <c r="P126" s="238"/>
      <c r="Q126" s="238"/>
    </row>
    <row r="127" spans="2:17" ht="123" customHeight="1" x14ac:dyDescent="0.25">
      <c r="B127" s="12" t="s">
        <v>47</v>
      </c>
      <c r="C127" s="239" t="s">
        <v>447</v>
      </c>
      <c r="D127" s="239"/>
      <c r="E127" s="239"/>
      <c r="F127" s="238"/>
      <c r="G127" s="238"/>
      <c r="H127" s="238"/>
      <c r="I127" s="238"/>
      <c r="J127" s="238"/>
      <c r="K127" s="238"/>
      <c r="L127" s="238"/>
      <c r="M127" s="238"/>
      <c r="N127" s="238"/>
      <c r="O127" s="238"/>
      <c r="P127" s="238"/>
      <c r="Q127" s="238"/>
    </row>
    <row r="128" spans="2:17" x14ac:dyDescent="0.25">
      <c r="B128" s="55"/>
      <c r="C128" s="53"/>
      <c r="D128" s="53"/>
      <c r="E128" s="53"/>
      <c r="F128" s="53"/>
      <c r="G128" s="53"/>
      <c r="H128" s="53"/>
      <c r="I128" s="54"/>
      <c r="J128" s="59"/>
      <c r="K128" s="59"/>
      <c r="L128" s="59"/>
      <c r="M128" s="59"/>
      <c r="N128" s="54"/>
      <c r="O128" s="54"/>
      <c r="P128" s="54"/>
      <c r="Q128" s="54"/>
    </row>
    <row r="130" spans="2:17" x14ac:dyDescent="0.25">
      <c r="B130" s="231" t="s">
        <v>162</v>
      </c>
      <c r="C130" s="231"/>
      <c r="D130" s="231"/>
      <c r="E130" s="231"/>
      <c r="F130" s="231"/>
      <c r="G130" s="231"/>
      <c r="H130" s="231"/>
      <c r="I130" s="231"/>
      <c r="J130" s="231"/>
      <c r="K130" s="231"/>
      <c r="L130" s="231"/>
      <c r="M130" s="231"/>
      <c r="N130" s="231"/>
      <c r="O130" s="231"/>
    </row>
    <row r="131" spans="2:17" x14ac:dyDescent="0.25">
      <c r="B131" s="14" t="s">
        <v>39</v>
      </c>
      <c r="C131" s="240" t="s">
        <v>163</v>
      </c>
      <c r="D131" s="240"/>
      <c r="E131" s="240"/>
      <c r="F131" s="240"/>
      <c r="G131" s="240"/>
      <c r="H131" s="240"/>
      <c r="I131" s="240"/>
      <c r="J131" s="240"/>
      <c r="K131" s="240"/>
      <c r="L131" s="240"/>
      <c r="M131" s="240"/>
      <c r="N131" s="240"/>
      <c r="O131" s="240"/>
      <c r="P131" s="240"/>
      <c r="Q131" s="240"/>
    </row>
    <row r="132" spans="2:17" x14ac:dyDescent="0.25">
      <c r="B132" s="63">
        <v>1</v>
      </c>
      <c r="C132" s="242">
        <v>2</v>
      </c>
      <c r="D132" s="242"/>
      <c r="E132" s="242"/>
      <c r="F132" s="242"/>
      <c r="G132" s="242"/>
      <c r="H132" s="242"/>
      <c r="I132" s="242"/>
      <c r="J132" s="242"/>
      <c r="K132" s="242"/>
      <c r="L132" s="242"/>
      <c r="M132" s="242"/>
      <c r="N132" s="242"/>
      <c r="O132" s="242"/>
      <c r="P132" s="242"/>
      <c r="Q132" s="242"/>
    </row>
    <row r="133" spans="2:17" x14ac:dyDescent="0.25">
      <c r="B133" s="22"/>
      <c r="C133" s="245" t="s">
        <v>164</v>
      </c>
      <c r="D133" s="245"/>
      <c r="E133" s="245"/>
      <c r="F133" s="245"/>
      <c r="G133" s="245"/>
      <c r="H133" s="245"/>
      <c r="I133" s="245"/>
      <c r="J133" s="245"/>
      <c r="K133" s="245"/>
      <c r="L133" s="245"/>
      <c r="M133" s="245"/>
      <c r="N133" s="245"/>
      <c r="O133" s="245"/>
      <c r="P133" s="245"/>
      <c r="Q133" s="245"/>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zoomScaleNormal="100" workbookViewId="0">
      <selection activeCell="B42" sqref="B42:B4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183</v>
      </c>
      <c r="C5" s="218"/>
      <c r="D5" s="218"/>
      <c r="E5" s="218"/>
      <c r="F5" s="218"/>
      <c r="G5" s="218"/>
      <c r="H5" s="218"/>
      <c r="I5" s="218"/>
      <c r="J5" s="218"/>
      <c r="K5" s="218"/>
      <c r="L5" s="218"/>
      <c r="M5" s="218"/>
      <c r="N5" s="218"/>
      <c r="O5" s="218"/>
      <c r="P5" s="218"/>
      <c r="Q5" s="218"/>
    </row>
    <row r="6" spans="2:19" x14ac:dyDescent="0.25">
      <c r="B6" s="218" t="s">
        <v>173</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220" t="s">
        <v>39</v>
      </c>
      <c r="C9" s="220" t="s">
        <v>55</v>
      </c>
      <c r="D9" s="220"/>
      <c r="E9" s="244" t="s">
        <v>40</v>
      </c>
      <c r="F9" s="244"/>
      <c r="G9" s="244"/>
      <c r="H9" s="244"/>
      <c r="I9" s="244"/>
      <c r="J9" s="244"/>
      <c r="K9" s="281" t="s">
        <v>44</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68">
        <v>1</v>
      </c>
      <c r="C11" s="337">
        <v>2</v>
      </c>
      <c r="D11" s="337"/>
      <c r="E11" s="317">
        <v>3</v>
      </c>
      <c r="F11" s="317"/>
      <c r="G11" s="317"/>
      <c r="H11" s="317"/>
      <c r="I11" s="317"/>
      <c r="J11" s="317"/>
      <c r="K11" s="318">
        <v>4</v>
      </c>
      <c r="L11" s="318"/>
      <c r="M11" s="318"/>
      <c r="N11" s="46">
        <v>5</v>
      </c>
      <c r="O11" s="317">
        <v>6</v>
      </c>
      <c r="P11" s="317"/>
      <c r="Q11" s="317"/>
      <c r="S11" s="48"/>
    </row>
    <row r="12" spans="2:19" ht="29.25" customHeight="1" x14ac:dyDescent="0.25">
      <c r="B12" s="62" t="s">
        <v>43</v>
      </c>
      <c r="C12" s="309" t="s">
        <v>174</v>
      </c>
      <c r="D12" s="310"/>
      <c r="E12" s="286" t="s">
        <v>175</v>
      </c>
      <c r="F12" s="286"/>
      <c r="G12" s="286"/>
      <c r="H12" s="286"/>
      <c r="I12" s="286"/>
      <c r="J12" s="286"/>
      <c r="K12" s="285">
        <v>0</v>
      </c>
      <c r="L12" s="285"/>
      <c r="M12" s="285"/>
      <c r="N12" s="12">
        <v>0</v>
      </c>
      <c r="O12" s="338">
        <f>O40</f>
        <v>1</v>
      </c>
      <c r="P12" s="283"/>
      <c r="Q12" s="284"/>
    </row>
    <row r="15" spans="2:19" x14ac:dyDescent="0.25">
      <c r="B15" s="13" t="s">
        <v>38</v>
      </c>
    </row>
    <row r="16" spans="2:19" x14ac:dyDescent="0.25">
      <c r="B16" s="240" t="s">
        <v>56</v>
      </c>
      <c r="C16" s="240"/>
      <c r="D16" s="240"/>
      <c r="E16" s="240"/>
      <c r="F16" s="240"/>
      <c r="G16" s="240"/>
      <c r="H16" s="240"/>
      <c r="I16" s="240"/>
      <c r="J16" s="240"/>
      <c r="K16" s="240"/>
      <c r="L16" s="240"/>
      <c r="M16" s="240"/>
      <c r="N16" s="240" t="s">
        <v>27</v>
      </c>
      <c r="O16" s="240"/>
      <c r="P16" s="240"/>
      <c r="Q16" s="240"/>
    </row>
    <row r="17" spans="2:19" s="47" customFormat="1" ht="12" x14ac:dyDescent="0.2">
      <c r="B17" s="242">
        <v>1</v>
      </c>
      <c r="C17" s="242"/>
      <c r="D17" s="242"/>
      <c r="E17" s="242"/>
      <c r="F17" s="242"/>
      <c r="G17" s="242"/>
      <c r="H17" s="242"/>
      <c r="I17" s="242"/>
      <c r="J17" s="242"/>
      <c r="K17" s="242"/>
      <c r="L17" s="242"/>
      <c r="M17" s="242"/>
      <c r="N17" s="242">
        <v>2</v>
      </c>
      <c r="O17" s="242"/>
      <c r="P17" s="242"/>
      <c r="Q17" s="242"/>
      <c r="S17" s="48"/>
    </row>
    <row r="18" spans="2:19" x14ac:dyDescent="0.25">
      <c r="B18" s="291" t="s">
        <v>28</v>
      </c>
      <c r="C18" s="291"/>
      <c r="D18" s="291"/>
      <c r="E18" s="291"/>
      <c r="F18" s="291"/>
      <c r="G18" s="291"/>
      <c r="H18" s="291"/>
      <c r="I18" s="291"/>
      <c r="J18" s="291"/>
      <c r="K18" s="291"/>
      <c r="L18" s="291"/>
      <c r="M18" s="291"/>
      <c r="N18" s="336">
        <f>N24</f>
        <v>1049999.8999999999</v>
      </c>
      <c r="O18" s="287"/>
      <c r="P18" s="287"/>
      <c r="Q18" s="287"/>
    </row>
    <row r="19" spans="2:19" x14ac:dyDescent="0.25">
      <c r="B19" s="291" t="s">
        <v>29</v>
      </c>
      <c r="C19" s="291"/>
      <c r="D19" s="291"/>
      <c r="E19" s="291"/>
      <c r="F19" s="291"/>
      <c r="G19" s="291"/>
      <c r="H19" s="291"/>
      <c r="I19" s="291"/>
      <c r="J19" s="291"/>
      <c r="K19" s="291"/>
      <c r="L19" s="291"/>
      <c r="M19" s="291"/>
      <c r="N19" s="287">
        <v>0</v>
      </c>
      <c r="O19" s="287"/>
      <c r="P19" s="287"/>
      <c r="Q19" s="287"/>
    </row>
    <row r="20" spans="2:19" x14ac:dyDescent="0.25">
      <c r="B20" s="339" t="s">
        <v>18</v>
      </c>
      <c r="C20" s="340"/>
      <c r="D20" s="340"/>
      <c r="E20" s="340"/>
      <c r="F20" s="340"/>
      <c r="G20" s="340"/>
      <c r="H20" s="340"/>
      <c r="I20" s="340"/>
      <c r="J20" s="340"/>
      <c r="K20" s="340"/>
      <c r="L20" s="340"/>
      <c r="M20" s="341"/>
      <c r="N20" s="288">
        <v>0</v>
      </c>
      <c r="O20" s="288"/>
      <c r="P20" s="288"/>
      <c r="Q20" s="288"/>
    </row>
    <row r="21" spans="2:19" x14ac:dyDescent="0.25">
      <c r="B21" s="291" t="s">
        <v>30</v>
      </c>
      <c r="C21" s="291"/>
      <c r="D21" s="291"/>
      <c r="E21" s="291"/>
      <c r="F21" s="291"/>
      <c r="G21" s="291"/>
      <c r="H21" s="291"/>
      <c r="I21" s="291"/>
      <c r="J21" s="291"/>
      <c r="K21" s="291"/>
      <c r="L21" s="291"/>
      <c r="M21" s="291"/>
      <c r="N21" s="287">
        <v>0</v>
      </c>
      <c r="O21" s="287"/>
      <c r="P21" s="287"/>
      <c r="Q21" s="287"/>
    </row>
    <row r="22" spans="2:19" x14ac:dyDescent="0.25">
      <c r="B22" s="321" t="s">
        <v>53</v>
      </c>
      <c r="C22" s="321"/>
      <c r="D22" s="321"/>
      <c r="E22" s="321"/>
      <c r="F22" s="321"/>
      <c r="G22" s="321"/>
      <c r="H22" s="321"/>
      <c r="I22" s="321"/>
      <c r="J22" s="321"/>
      <c r="K22" s="321"/>
      <c r="L22" s="321"/>
      <c r="M22" s="321"/>
      <c r="N22" s="288">
        <v>0</v>
      </c>
      <c r="O22" s="288"/>
      <c r="P22" s="288"/>
      <c r="Q22" s="288"/>
      <c r="R22" s="69"/>
    </row>
    <row r="23" spans="2:19" x14ac:dyDescent="0.25">
      <c r="B23" s="291" t="s">
        <v>31</v>
      </c>
      <c r="C23" s="291"/>
      <c r="D23" s="291"/>
      <c r="E23" s="291"/>
      <c r="F23" s="291"/>
      <c r="G23" s="291"/>
      <c r="H23" s="291"/>
      <c r="I23" s="291"/>
      <c r="J23" s="291"/>
      <c r="K23" s="291"/>
      <c r="L23" s="291"/>
      <c r="M23" s="291"/>
      <c r="N23" s="336">
        <f>N24</f>
        <v>1049999.8999999999</v>
      </c>
      <c r="O23" s="287"/>
      <c r="P23" s="287"/>
      <c r="Q23" s="287"/>
    </row>
    <row r="24" spans="2:19" x14ac:dyDescent="0.25">
      <c r="B24" s="321" t="s">
        <v>54</v>
      </c>
      <c r="C24" s="321"/>
      <c r="D24" s="321"/>
      <c r="E24" s="321"/>
      <c r="F24" s="321"/>
      <c r="G24" s="321"/>
      <c r="H24" s="321"/>
      <c r="I24" s="321"/>
      <c r="J24" s="321"/>
      <c r="K24" s="321"/>
      <c r="L24" s="321"/>
      <c r="M24" s="321"/>
      <c r="N24" s="342">
        <f>L44</f>
        <v>1049999.8999999999</v>
      </c>
      <c r="O24" s="342"/>
      <c r="P24" s="342"/>
      <c r="Q24" s="342"/>
    </row>
    <row r="25" spans="2:19" x14ac:dyDescent="0.25">
      <c r="B25" s="291" t="s">
        <v>32</v>
      </c>
      <c r="C25" s="291"/>
      <c r="D25" s="291"/>
      <c r="E25" s="291"/>
      <c r="F25" s="291"/>
      <c r="G25" s="291"/>
      <c r="H25" s="291"/>
      <c r="I25" s="291"/>
      <c r="J25" s="291"/>
      <c r="K25" s="291"/>
      <c r="L25" s="291"/>
      <c r="M25" s="291"/>
      <c r="N25" s="287">
        <v>0</v>
      </c>
      <c r="O25" s="287"/>
      <c r="P25" s="287"/>
      <c r="Q25" s="287"/>
    </row>
    <row r="26" spans="2:19" x14ac:dyDescent="0.25">
      <c r="B26" s="339" t="s">
        <v>18</v>
      </c>
      <c r="C26" s="340"/>
      <c r="D26" s="340"/>
      <c r="E26" s="340"/>
      <c r="F26" s="340"/>
      <c r="G26" s="340"/>
      <c r="H26" s="340"/>
      <c r="I26" s="340"/>
      <c r="J26" s="340"/>
      <c r="K26" s="340"/>
      <c r="L26" s="340"/>
      <c r="M26" s="341"/>
      <c r="N26" s="288">
        <v>0</v>
      </c>
      <c r="O26" s="288"/>
      <c r="P26" s="288"/>
      <c r="Q26" s="288"/>
    </row>
    <row r="27" spans="2:19" x14ac:dyDescent="0.25">
      <c r="B27" s="332" t="s">
        <v>33</v>
      </c>
      <c r="C27" s="333"/>
      <c r="D27" s="333"/>
      <c r="E27" s="333"/>
      <c r="F27" s="333"/>
      <c r="G27" s="333"/>
      <c r="H27" s="333"/>
      <c r="I27" s="333"/>
      <c r="J27" s="333"/>
      <c r="K27" s="333"/>
      <c r="L27" s="333"/>
      <c r="M27" s="334"/>
      <c r="N27" s="336">
        <f>N28</f>
        <v>185294.1</v>
      </c>
      <c r="O27" s="287"/>
      <c r="P27" s="287"/>
      <c r="Q27" s="287"/>
    </row>
    <row r="28" spans="2:19" x14ac:dyDescent="0.25">
      <c r="B28" s="321" t="s">
        <v>34</v>
      </c>
      <c r="C28" s="321"/>
      <c r="D28" s="321"/>
      <c r="E28" s="321"/>
      <c r="F28" s="321"/>
      <c r="G28" s="321"/>
      <c r="H28" s="321"/>
      <c r="I28" s="321"/>
      <c r="J28" s="321"/>
      <c r="K28" s="321"/>
      <c r="L28" s="321"/>
      <c r="M28" s="321"/>
      <c r="N28" s="342">
        <f>M39</f>
        <v>185294.1</v>
      </c>
      <c r="O28" s="342"/>
      <c r="P28" s="342"/>
      <c r="Q28" s="342"/>
    </row>
    <row r="29" spans="2:19" x14ac:dyDescent="0.25">
      <c r="B29" s="321" t="s">
        <v>35</v>
      </c>
      <c r="C29" s="321"/>
      <c r="D29" s="321"/>
      <c r="E29" s="321"/>
      <c r="F29" s="321"/>
      <c r="G29" s="321"/>
      <c r="H29" s="321"/>
      <c r="I29" s="321"/>
      <c r="J29" s="321"/>
      <c r="K29" s="321"/>
      <c r="L29" s="321"/>
      <c r="M29" s="321"/>
      <c r="N29" s="288">
        <v>0</v>
      </c>
      <c r="O29" s="288"/>
      <c r="P29" s="288"/>
      <c r="Q29" s="288"/>
    </row>
    <row r="30" spans="2:19" x14ac:dyDescent="0.25">
      <c r="B30" s="321" t="s">
        <v>36</v>
      </c>
      <c r="C30" s="321"/>
      <c r="D30" s="321"/>
      <c r="E30" s="321"/>
      <c r="F30" s="321"/>
      <c r="G30" s="321"/>
      <c r="H30" s="321"/>
      <c r="I30" s="321"/>
      <c r="J30" s="321"/>
      <c r="K30" s="321"/>
      <c r="L30" s="321"/>
      <c r="M30" s="321"/>
      <c r="N30" s="288">
        <v>0</v>
      </c>
      <c r="O30" s="288"/>
      <c r="P30" s="288"/>
      <c r="Q30" s="288"/>
    </row>
    <row r="31" spans="2:19" x14ac:dyDescent="0.25">
      <c r="B31" s="291" t="s">
        <v>37</v>
      </c>
      <c r="C31" s="291"/>
      <c r="D31" s="291"/>
      <c r="E31" s="291"/>
      <c r="F31" s="291"/>
      <c r="G31" s="291"/>
      <c r="H31" s="291"/>
      <c r="I31" s="291"/>
      <c r="J31" s="291"/>
      <c r="K31" s="291"/>
      <c r="L31" s="291"/>
      <c r="M31" s="291"/>
      <c r="N31" s="287">
        <f>I44</f>
        <v>1235294</v>
      </c>
      <c r="O31" s="287"/>
      <c r="P31" s="287"/>
      <c r="Q31" s="287"/>
    </row>
    <row r="34" spans="2:19" x14ac:dyDescent="0.25">
      <c r="B34" s="13" t="s">
        <v>25</v>
      </c>
    </row>
    <row r="35" spans="2:19" ht="15" customHeight="1" x14ac:dyDescent="0.25">
      <c r="B35" s="303" t="s">
        <v>57</v>
      </c>
      <c r="C35" s="303" t="s">
        <v>58</v>
      </c>
      <c r="D35" s="303" t="s">
        <v>0</v>
      </c>
      <c r="E35" s="303" t="s">
        <v>1</v>
      </c>
      <c r="F35" s="303" t="s">
        <v>59</v>
      </c>
      <c r="G35" s="289" t="s">
        <v>284</v>
      </c>
      <c r="H35" s="343" t="s">
        <v>2</v>
      </c>
      <c r="I35" s="302" t="s">
        <v>3</v>
      </c>
      <c r="J35" s="302"/>
      <c r="K35" s="302"/>
      <c r="L35" s="302"/>
      <c r="M35" s="302"/>
      <c r="N35" s="303" t="s">
        <v>60</v>
      </c>
      <c r="O35" s="303"/>
      <c r="P35" s="303" t="s">
        <v>4</v>
      </c>
      <c r="Q35" s="303" t="s">
        <v>5</v>
      </c>
    </row>
    <row r="36" spans="2:19" ht="25.5" customHeight="1" x14ac:dyDescent="0.25">
      <c r="B36" s="303"/>
      <c r="C36" s="303"/>
      <c r="D36" s="303"/>
      <c r="E36" s="303"/>
      <c r="F36" s="303"/>
      <c r="G36" s="289"/>
      <c r="H36" s="343"/>
      <c r="I36" s="302" t="s">
        <v>6</v>
      </c>
      <c r="J36" s="302" t="s">
        <v>7</v>
      </c>
      <c r="K36" s="302"/>
      <c r="L36" s="302"/>
      <c r="M36" s="302" t="s">
        <v>8</v>
      </c>
      <c r="N36" s="303" t="s">
        <v>167</v>
      </c>
      <c r="O36" s="303" t="s">
        <v>187</v>
      </c>
      <c r="P36" s="303"/>
      <c r="Q36" s="303"/>
    </row>
    <row r="37" spans="2:19" ht="77.25" customHeight="1" x14ac:dyDescent="0.25">
      <c r="B37" s="303"/>
      <c r="C37" s="303"/>
      <c r="D37" s="303"/>
      <c r="E37" s="303"/>
      <c r="F37" s="303"/>
      <c r="G37" s="289"/>
      <c r="H37" s="343"/>
      <c r="I37" s="302"/>
      <c r="J37" s="10" t="s">
        <v>9</v>
      </c>
      <c r="K37" s="10" t="s">
        <v>10</v>
      </c>
      <c r="L37" s="10" t="s">
        <v>11</v>
      </c>
      <c r="M37" s="302"/>
      <c r="N37" s="303"/>
      <c r="O37" s="303"/>
      <c r="P37" s="303"/>
      <c r="Q37" s="303"/>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66" t="s">
        <v>177</v>
      </c>
      <c r="C39" s="267" t="s">
        <v>13</v>
      </c>
      <c r="D39" s="267" t="s">
        <v>176</v>
      </c>
      <c r="E39" s="267" t="s">
        <v>18</v>
      </c>
      <c r="F39" s="267" t="s">
        <v>14</v>
      </c>
      <c r="G39" s="267" t="s">
        <v>456</v>
      </c>
      <c r="H39" s="267" t="s">
        <v>15</v>
      </c>
      <c r="I39" s="268">
        <f>SUM(J39:M40)</f>
        <v>1235294</v>
      </c>
      <c r="J39" s="268">
        <f>SUM(J42:J43)</f>
        <v>0</v>
      </c>
      <c r="K39" s="268">
        <f>SUM(K42:K43)</f>
        <v>0</v>
      </c>
      <c r="L39" s="268">
        <f t="shared" ref="L39:M39" si="0">SUM(L42:L43)</f>
        <v>1049999.8999999999</v>
      </c>
      <c r="M39" s="268">
        <f t="shared" si="0"/>
        <v>185294.1</v>
      </c>
      <c r="N39" s="44" t="s">
        <v>178</v>
      </c>
      <c r="O39" s="41">
        <f>O42</f>
        <v>1</v>
      </c>
      <c r="P39" s="267" t="s">
        <v>307</v>
      </c>
      <c r="Q39" s="267" t="s">
        <v>19</v>
      </c>
    </row>
    <row r="40" spans="2:19" ht="48.75" customHeight="1" x14ac:dyDescent="0.25">
      <c r="B40" s="266"/>
      <c r="C40" s="267"/>
      <c r="D40" s="267"/>
      <c r="E40" s="267"/>
      <c r="F40" s="267"/>
      <c r="G40" s="267"/>
      <c r="H40" s="267"/>
      <c r="I40" s="268"/>
      <c r="J40" s="268"/>
      <c r="K40" s="268"/>
      <c r="L40" s="268"/>
      <c r="M40" s="268"/>
      <c r="N40" s="44" t="s">
        <v>179</v>
      </c>
      <c r="O40" s="41">
        <f>O43</f>
        <v>1</v>
      </c>
      <c r="P40" s="267"/>
      <c r="Q40" s="267"/>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0" t="s">
        <v>180</v>
      </c>
      <c r="C42" s="261"/>
      <c r="D42" s="259" t="s">
        <v>22</v>
      </c>
      <c r="E42" s="267" t="s">
        <v>18</v>
      </c>
      <c r="F42" s="261"/>
      <c r="G42" s="259" t="s">
        <v>456</v>
      </c>
      <c r="H42" s="261"/>
      <c r="I42" s="262">
        <f>SUM(J42:M43)</f>
        <v>1235294</v>
      </c>
      <c r="J42" s="262">
        <v>0</v>
      </c>
      <c r="K42" s="278">
        <v>0</v>
      </c>
      <c r="L42" s="278">
        <v>1049999.8999999999</v>
      </c>
      <c r="M42" s="278">
        <v>185294.1</v>
      </c>
      <c r="N42" s="40" t="s">
        <v>178</v>
      </c>
      <c r="O42" s="38">
        <v>1</v>
      </c>
      <c r="P42" s="263" t="s">
        <v>307</v>
      </c>
      <c r="Q42" s="263" t="s">
        <v>19</v>
      </c>
    </row>
    <row r="43" spans="2:19" ht="40.5" customHeight="1" x14ac:dyDescent="0.25">
      <c r="B43" s="260"/>
      <c r="C43" s="261"/>
      <c r="D43" s="259"/>
      <c r="E43" s="267"/>
      <c r="F43" s="261"/>
      <c r="G43" s="259"/>
      <c r="H43" s="261"/>
      <c r="I43" s="262"/>
      <c r="J43" s="262"/>
      <c r="K43" s="280"/>
      <c r="L43" s="280"/>
      <c r="M43" s="280"/>
      <c r="N43" s="40" t="s">
        <v>179</v>
      </c>
      <c r="O43" s="38">
        <v>1</v>
      </c>
      <c r="P43" s="263"/>
      <c r="Q43" s="263"/>
    </row>
    <row r="44" spans="2:19" x14ac:dyDescent="0.25">
      <c r="B44" s="304" t="s">
        <v>12</v>
      </c>
      <c r="C44" s="304"/>
      <c r="D44" s="304"/>
      <c r="E44" s="304"/>
      <c r="F44" s="304"/>
      <c r="G44" s="304"/>
      <c r="H44" s="304"/>
      <c r="I44" s="9">
        <f t="shared" ref="I44:K44" si="1">I39</f>
        <v>1235294</v>
      </c>
      <c r="J44" s="9">
        <f t="shared" si="1"/>
        <v>0</v>
      </c>
      <c r="K44" s="9">
        <f t="shared" si="1"/>
        <v>0</v>
      </c>
      <c r="L44" s="9">
        <f>L39</f>
        <v>1049999.8999999999</v>
      </c>
      <c r="M44" s="9">
        <f>M39</f>
        <v>185294.1</v>
      </c>
      <c r="N44" s="305"/>
      <c r="O44" s="305"/>
      <c r="P44" s="305"/>
      <c r="Q44" s="305"/>
    </row>
    <row r="45" spans="2:19" x14ac:dyDescent="0.25">
      <c r="B45" s="160"/>
      <c r="C45" s="344"/>
      <c r="D45" s="344"/>
      <c r="E45" s="344"/>
      <c r="F45" s="344"/>
      <c r="G45" s="344"/>
      <c r="H45" s="344"/>
      <c r="I45" s="344"/>
      <c r="J45" s="344"/>
      <c r="K45" s="344"/>
      <c r="L45" s="344"/>
      <c r="M45" s="344"/>
      <c r="N45" s="344"/>
      <c r="O45" s="344"/>
      <c r="P45" s="344"/>
      <c r="Q45" s="344"/>
    </row>
    <row r="46" spans="2:19" x14ac:dyDescent="0.25">
      <c r="L46" s="79"/>
    </row>
    <row r="47" spans="2:19" x14ac:dyDescent="0.25">
      <c r="B47" s="21" t="s">
        <v>152</v>
      </c>
    </row>
    <row r="48" spans="2:19" ht="15" customHeight="1" x14ac:dyDescent="0.25">
      <c r="B48" s="14" t="s">
        <v>39</v>
      </c>
      <c r="C48" s="240" t="s">
        <v>153</v>
      </c>
      <c r="D48" s="240"/>
      <c r="E48" s="240"/>
      <c r="F48" s="345" t="s">
        <v>154</v>
      </c>
      <c r="G48" s="346"/>
      <c r="H48" s="346"/>
      <c r="I48" s="346"/>
      <c r="J48" s="347"/>
      <c r="K48" s="240" t="s">
        <v>155</v>
      </c>
      <c r="L48" s="240"/>
      <c r="M48" s="240"/>
      <c r="N48" s="240"/>
      <c r="O48" s="240"/>
      <c r="P48" s="240"/>
      <c r="Q48" s="240"/>
    </row>
    <row r="49" spans="2:19" s="47" customFormat="1" ht="12" x14ac:dyDescent="0.2">
      <c r="B49" s="56">
        <v>1</v>
      </c>
      <c r="C49" s="242">
        <v>2</v>
      </c>
      <c r="D49" s="242"/>
      <c r="E49" s="242"/>
      <c r="F49" s="250">
        <v>3</v>
      </c>
      <c r="G49" s="251"/>
      <c r="H49" s="251"/>
      <c r="I49" s="251"/>
      <c r="J49" s="252"/>
      <c r="K49" s="242">
        <v>4</v>
      </c>
      <c r="L49" s="242"/>
      <c r="M49" s="242"/>
      <c r="N49" s="242"/>
      <c r="O49" s="242"/>
      <c r="P49" s="242"/>
      <c r="Q49" s="242"/>
      <c r="S49" s="48"/>
    </row>
    <row r="50" spans="2:19" s="18" customFormat="1" x14ac:dyDescent="0.25">
      <c r="B50" s="22"/>
      <c r="C50" s="253" t="s">
        <v>164</v>
      </c>
      <c r="D50" s="254"/>
      <c r="E50" s="255"/>
      <c r="F50" s="256"/>
      <c r="G50" s="257"/>
      <c r="H50" s="257"/>
      <c r="I50" s="257"/>
      <c r="J50" s="258"/>
      <c r="K50" s="246"/>
      <c r="L50" s="246"/>
      <c r="M50" s="246"/>
      <c r="N50" s="246"/>
      <c r="O50" s="246"/>
      <c r="P50" s="246"/>
      <c r="Q50" s="246"/>
      <c r="S50" s="26"/>
    </row>
    <row r="53" spans="2:19" x14ac:dyDescent="0.25">
      <c r="B53" s="21" t="s">
        <v>156</v>
      </c>
    </row>
    <row r="54" spans="2:19" ht="15" customHeight="1" x14ac:dyDescent="0.25">
      <c r="B54" s="14" t="s">
        <v>39</v>
      </c>
      <c r="C54" s="240" t="s">
        <v>157</v>
      </c>
      <c r="D54" s="240"/>
      <c r="E54" s="240"/>
      <c r="F54" s="240" t="s">
        <v>154</v>
      </c>
      <c r="G54" s="240"/>
      <c r="H54" s="240"/>
      <c r="I54" s="240"/>
      <c r="J54" s="240"/>
      <c r="K54" s="240" t="s">
        <v>158</v>
      </c>
      <c r="L54" s="240"/>
      <c r="M54" s="240"/>
      <c r="N54" s="240"/>
      <c r="O54" s="240"/>
      <c r="P54" s="240"/>
      <c r="Q54" s="240"/>
    </row>
    <row r="55" spans="2:19" s="47" customFormat="1" ht="11.25" customHeight="1" x14ac:dyDescent="0.2">
      <c r="B55" s="56">
        <v>1</v>
      </c>
      <c r="C55" s="242">
        <v>2</v>
      </c>
      <c r="D55" s="242"/>
      <c r="E55" s="242"/>
      <c r="F55" s="242">
        <v>3</v>
      </c>
      <c r="G55" s="242"/>
      <c r="H55" s="242"/>
      <c r="I55" s="242"/>
      <c r="J55" s="242"/>
      <c r="K55" s="242">
        <v>4</v>
      </c>
      <c r="L55" s="242"/>
      <c r="M55" s="242"/>
      <c r="N55" s="242"/>
      <c r="O55" s="242"/>
      <c r="P55" s="242"/>
      <c r="Q55" s="242"/>
      <c r="S55" s="48"/>
    </row>
    <row r="56" spans="2:19" s="18" customFormat="1" x14ac:dyDescent="0.25">
      <c r="B56" s="22"/>
      <c r="C56" s="245" t="s">
        <v>164</v>
      </c>
      <c r="D56" s="245"/>
      <c r="E56" s="245"/>
      <c r="F56" s="243"/>
      <c r="G56" s="243"/>
      <c r="H56" s="243"/>
      <c r="I56" s="243"/>
      <c r="J56" s="243"/>
      <c r="K56" s="246"/>
      <c r="L56" s="246"/>
      <c r="M56" s="246"/>
      <c r="N56" s="246"/>
      <c r="O56" s="246"/>
      <c r="P56" s="246"/>
      <c r="Q56" s="246"/>
      <c r="S56" s="26"/>
    </row>
    <row r="59" spans="2:19" x14ac:dyDescent="0.25">
      <c r="B59" s="21" t="s">
        <v>159</v>
      </c>
    </row>
    <row r="60" spans="2:19" ht="39" customHeight="1" x14ac:dyDescent="0.25">
      <c r="B60" s="11" t="s">
        <v>39</v>
      </c>
      <c r="C60" s="220" t="s">
        <v>160</v>
      </c>
      <c r="D60" s="220"/>
      <c r="E60" s="220"/>
      <c r="F60" s="232" t="s">
        <v>161</v>
      </c>
      <c r="G60" s="233"/>
      <c r="H60" s="233"/>
      <c r="I60" s="233"/>
      <c r="J60" s="233"/>
      <c r="K60" s="233"/>
      <c r="L60" s="233"/>
      <c r="M60" s="233"/>
      <c r="N60" s="233"/>
      <c r="O60" s="233"/>
      <c r="P60" s="233"/>
      <c r="Q60" s="234"/>
    </row>
    <row r="61" spans="2:19" s="64" customFormat="1" ht="12" x14ac:dyDescent="0.2">
      <c r="B61" s="63">
        <v>1</v>
      </c>
      <c r="C61" s="241">
        <v>2</v>
      </c>
      <c r="D61" s="241"/>
      <c r="E61" s="241"/>
      <c r="F61" s="235">
        <v>3</v>
      </c>
      <c r="G61" s="236"/>
      <c r="H61" s="236"/>
      <c r="I61" s="236"/>
      <c r="J61" s="236"/>
      <c r="K61" s="236"/>
      <c r="L61" s="236"/>
      <c r="M61" s="236"/>
      <c r="N61" s="236"/>
      <c r="O61" s="236"/>
      <c r="P61" s="236"/>
      <c r="Q61" s="237"/>
      <c r="S61" s="48"/>
    </row>
    <row r="62" spans="2:19" s="18" customFormat="1" ht="107.25" customHeight="1" x14ac:dyDescent="0.25">
      <c r="B62" s="12" t="s">
        <v>69</v>
      </c>
      <c r="C62" s="239" t="s">
        <v>181</v>
      </c>
      <c r="D62" s="239"/>
      <c r="E62" s="239"/>
      <c r="F62" s="348" t="s">
        <v>654</v>
      </c>
      <c r="G62" s="349"/>
      <c r="H62" s="349"/>
      <c r="I62" s="349"/>
      <c r="J62" s="349"/>
      <c r="K62" s="349"/>
      <c r="L62" s="349"/>
      <c r="M62" s="349"/>
      <c r="N62" s="349"/>
      <c r="O62" s="349"/>
      <c r="P62" s="349"/>
      <c r="Q62" s="350"/>
      <c r="S62" s="26"/>
    </row>
    <row r="63" spans="2:19" s="18" customFormat="1" x14ac:dyDescent="0.25">
      <c r="C63" s="65"/>
      <c r="D63" s="65"/>
      <c r="E63" s="65"/>
      <c r="F63" s="65"/>
      <c r="G63" s="65"/>
      <c r="H63" s="65"/>
      <c r="I63" s="59"/>
      <c r="J63" s="59"/>
      <c r="K63" s="59"/>
      <c r="L63" s="59"/>
      <c r="M63" s="59"/>
      <c r="N63" s="59"/>
      <c r="O63" s="59"/>
      <c r="P63" s="59"/>
      <c r="Q63" s="59"/>
      <c r="S63" s="26"/>
    </row>
    <row r="65" spans="2:19" x14ac:dyDescent="0.25">
      <c r="B65" s="21" t="s">
        <v>162</v>
      </c>
    </row>
    <row r="66" spans="2:19" x14ac:dyDescent="0.25">
      <c r="B66" s="14" t="s">
        <v>39</v>
      </c>
      <c r="C66" s="240" t="s">
        <v>163</v>
      </c>
      <c r="D66" s="240"/>
      <c r="E66" s="240"/>
      <c r="F66" s="240"/>
      <c r="G66" s="240"/>
      <c r="H66" s="240"/>
      <c r="I66" s="240"/>
      <c r="J66" s="240"/>
      <c r="K66" s="240"/>
      <c r="L66" s="240"/>
      <c r="M66" s="240"/>
      <c r="N66" s="240"/>
      <c r="O66" s="240"/>
      <c r="P66" s="240"/>
      <c r="Q66" s="240"/>
    </row>
    <row r="67" spans="2:19" s="47" customFormat="1" ht="12" x14ac:dyDescent="0.2">
      <c r="B67" s="63">
        <v>1</v>
      </c>
      <c r="C67" s="242">
        <v>2</v>
      </c>
      <c r="D67" s="242"/>
      <c r="E67" s="242"/>
      <c r="F67" s="242"/>
      <c r="G67" s="242"/>
      <c r="H67" s="242"/>
      <c r="I67" s="242"/>
      <c r="J67" s="242"/>
      <c r="K67" s="242"/>
      <c r="L67" s="242"/>
      <c r="M67" s="242"/>
      <c r="N67" s="242"/>
      <c r="O67" s="242"/>
      <c r="P67" s="242"/>
      <c r="Q67" s="242"/>
      <c r="S67" s="48"/>
    </row>
    <row r="68" spans="2:19" s="18" customFormat="1" x14ac:dyDescent="0.25">
      <c r="B68" s="22"/>
      <c r="C68" s="245" t="s">
        <v>164</v>
      </c>
      <c r="D68" s="245"/>
      <c r="E68" s="245"/>
      <c r="F68" s="245"/>
      <c r="G68" s="245"/>
      <c r="H68" s="245"/>
      <c r="I68" s="245"/>
      <c r="J68" s="245"/>
      <c r="K68" s="245"/>
      <c r="L68" s="245"/>
      <c r="M68" s="245"/>
      <c r="N68" s="245"/>
      <c r="O68" s="245"/>
      <c r="P68" s="245"/>
      <c r="Q68" s="245"/>
      <c r="S68" s="26"/>
    </row>
  </sheetData>
  <mergeCells count="124">
    <mergeCell ref="C62:E62"/>
    <mergeCell ref="F62:Q62"/>
    <mergeCell ref="C66:Q66"/>
    <mergeCell ref="C67:Q67"/>
    <mergeCell ref="C68:Q68"/>
    <mergeCell ref="C56:E56"/>
    <mergeCell ref="F56:J56"/>
    <mergeCell ref="K56:Q56"/>
    <mergeCell ref="C60:E60"/>
    <mergeCell ref="F60:Q60"/>
    <mergeCell ref="C61:E61"/>
    <mergeCell ref="F61:Q61"/>
    <mergeCell ref="C55:E55"/>
    <mergeCell ref="F55:J55"/>
    <mergeCell ref="K55:Q55"/>
    <mergeCell ref="C49:E49"/>
    <mergeCell ref="F49:J49"/>
    <mergeCell ref="K49:Q49"/>
    <mergeCell ref="C50:E50"/>
    <mergeCell ref="F50:J50"/>
    <mergeCell ref="K50:Q50"/>
    <mergeCell ref="B44:H44"/>
    <mergeCell ref="N44:Q44"/>
    <mergeCell ref="C45:Q45"/>
    <mergeCell ref="C48:E48"/>
    <mergeCell ref="F48:J48"/>
    <mergeCell ref="K48:Q48"/>
    <mergeCell ref="C54:E54"/>
    <mergeCell ref="F54:J54"/>
    <mergeCell ref="K54:Q54"/>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90" zoomScaleNormal="90" workbookViewId="0">
      <selection activeCell="N33" sqref="N33:Q3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258</v>
      </c>
      <c r="C5" s="218"/>
      <c r="D5" s="218"/>
      <c r="E5" s="218"/>
      <c r="F5" s="218"/>
      <c r="G5" s="218"/>
      <c r="H5" s="218"/>
      <c r="I5" s="218"/>
      <c r="J5" s="218"/>
      <c r="K5" s="218"/>
      <c r="L5" s="218"/>
      <c r="M5" s="218"/>
      <c r="N5" s="218"/>
      <c r="O5" s="218"/>
      <c r="P5" s="218"/>
      <c r="Q5" s="218"/>
    </row>
    <row r="6" spans="2:19" x14ac:dyDescent="0.25">
      <c r="B6" s="218" t="s">
        <v>259</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308" t="s">
        <v>39</v>
      </c>
      <c r="C9" s="308" t="s">
        <v>55</v>
      </c>
      <c r="D9" s="308"/>
      <c r="E9" s="244" t="s">
        <v>40</v>
      </c>
      <c r="F9" s="244"/>
      <c r="G9" s="244"/>
      <c r="H9" s="244"/>
      <c r="I9" s="244"/>
      <c r="J9" s="244"/>
      <c r="K9" s="281" t="s">
        <v>44</v>
      </c>
      <c r="L9" s="281"/>
      <c r="M9" s="281"/>
      <c r="N9" s="244" t="s">
        <v>400</v>
      </c>
      <c r="O9" s="244"/>
      <c r="P9" s="244"/>
      <c r="Q9" s="244"/>
    </row>
    <row r="10" spans="2:19" x14ac:dyDescent="0.25">
      <c r="B10" s="308"/>
      <c r="C10" s="308"/>
      <c r="D10" s="308"/>
      <c r="E10" s="244"/>
      <c r="F10" s="244"/>
      <c r="G10" s="244"/>
      <c r="H10" s="244"/>
      <c r="I10" s="244"/>
      <c r="J10" s="244"/>
      <c r="K10" s="281"/>
      <c r="L10" s="281"/>
      <c r="M10" s="281"/>
      <c r="N10" s="11" t="s">
        <v>185</v>
      </c>
      <c r="O10" s="244" t="s">
        <v>186</v>
      </c>
      <c r="P10" s="244"/>
      <c r="Q10" s="244"/>
    </row>
    <row r="11" spans="2:19" s="47" customFormat="1" ht="12" x14ac:dyDescent="0.2">
      <c r="B11" s="45">
        <v>1</v>
      </c>
      <c r="C11" s="319">
        <v>2</v>
      </c>
      <c r="D11" s="319"/>
      <c r="E11" s="317">
        <v>3</v>
      </c>
      <c r="F11" s="317"/>
      <c r="G11" s="317"/>
      <c r="H11" s="317"/>
      <c r="I11" s="317"/>
      <c r="J11" s="317"/>
      <c r="K11" s="318">
        <v>4</v>
      </c>
      <c r="L11" s="318"/>
      <c r="M11" s="318"/>
      <c r="N11" s="46">
        <v>5</v>
      </c>
      <c r="O11" s="317">
        <v>6</v>
      </c>
      <c r="P11" s="317"/>
      <c r="Q11" s="317"/>
      <c r="S11" s="48"/>
    </row>
    <row r="12" spans="2:19" ht="15" customHeight="1" x14ac:dyDescent="0.25">
      <c r="B12" s="62" t="s">
        <v>43</v>
      </c>
      <c r="C12" s="309" t="s">
        <v>261</v>
      </c>
      <c r="D12" s="310"/>
      <c r="E12" s="286" t="s">
        <v>260</v>
      </c>
      <c r="F12" s="286"/>
      <c r="G12" s="286"/>
      <c r="H12" s="286"/>
      <c r="I12" s="286"/>
      <c r="J12" s="286"/>
      <c r="K12" s="285">
        <v>0</v>
      </c>
      <c r="L12" s="285"/>
      <c r="M12" s="285"/>
      <c r="N12" s="12">
        <v>0</v>
      </c>
      <c r="O12" s="282">
        <v>80</v>
      </c>
      <c r="P12" s="283"/>
      <c r="Q12" s="284"/>
    </row>
    <row r="13" spans="2:19" ht="15" customHeight="1" x14ac:dyDescent="0.25">
      <c r="B13" s="62" t="s">
        <v>45</v>
      </c>
      <c r="C13" s="309" t="s">
        <v>263</v>
      </c>
      <c r="D13" s="310"/>
      <c r="E13" s="311" t="s">
        <v>262</v>
      </c>
      <c r="F13" s="312"/>
      <c r="G13" s="312"/>
      <c r="H13" s="312"/>
      <c r="I13" s="312"/>
      <c r="J13" s="313"/>
      <c r="K13" s="314">
        <v>0</v>
      </c>
      <c r="L13" s="315"/>
      <c r="M13" s="316"/>
      <c r="N13" s="12">
        <v>0</v>
      </c>
      <c r="O13" s="282">
        <v>80</v>
      </c>
      <c r="P13" s="283"/>
      <c r="Q13" s="284"/>
    </row>
    <row r="16" spans="2:19" x14ac:dyDescent="0.25">
      <c r="B16" s="13" t="s">
        <v>38</v>
      </c>
    </row>
    <row r="17" spans="2:19" x14ac:dyDescent="0.25">
      <c r="B17" s="240" t="s">
        <v>56</v>
      </c>
      <c r="C17" s="240"/>
      <c r="D17" s="240"/>
      <c r="E17" s="240"/>
      <c r="F17" s="240"/>
      <c r="G17" s="240"/>
      <c r="H17" s="240"/>
      <c r="I17" s="240"/>
      <c r="J17" s="240"/>
      <c r="K17" s="240"/>
      <c r="L17" s="240"/>
      <c r="M17" s="240"/>
      <c r="N17" s="240" t="s">
        <v>27</v>
      </c>
      <c r="O17" s="240"/>
      <c r="P17" s="240"/>
      <c r="Q17" s="240"/>
    </row>
    <row r="18" spans="2:19" s="47" customFormat="1" ht="12" x14ac:dyDescent="0.2">
      <c r="B18" s="242">
        <v>1</v>
      </c>
      <c r="C18" s="242"/>
      <c r="D18" s="242"/>
      <c r="E18" s="242"/>
      <c r="F18" s="242"/>
      <c r="G18" s="242"/>
      <c r="H18" s="242"/>
      <c r="I18" s="242"/>
      <c r="J18" s="242"/>
      <c r="K18" s="242"/>
      <c r="L18" s="242"/>
      <c r="M18" s="242"/>
      <c r="N18" s="242">
        <v>2</v>
      </c>
      <c r="O18" s="242"/>
      <c r="P18" s="242"/>
      <c r="Q18" s="242"/>
      <c r="S18" s="48"/>
    </row>
    <row r="19" spans="2:19" x14ac:dyDescent="0.25">
      <c r="B19" s="291" t="s">
        <v>28</v>
      </c>
      <c r="C19" s="291"/>
      <c r="D19" s="291"/>
      <c r="E19" s="291"/>
      <c r="F19" s="291"/>
      <c r="G19" s="291"/>
      <c r="H19" s="291"/>
      <c r="I19" s="291"/>
      <c r="J19" s="291"/>
      <c r="K19" s="291"/>
      <c r="L19" s="291"/>
      <c r="M19" s="291"/>
      <c r="N19" s="287">
        <f>N20+N22+N25</f>
        <v>1156031.68</v>
      </c>
      <c r="O19" s="287"/>
      <c r="P19" s="287"/>
      <c r="Q19" s="287"/>
    </row>
    <row r="20" spans="2:19" x14ac:dyDescent="0.25">
      <c r="B20" s="291" t="s">
        <v>29</v>
      </c>
      <c r="C20" s="291"/>
      <c r="D20" s="291"/>
      <c r="E20" s="291"/>
      <c r="F20" s="291"/>
      <c r="G20" s="291"/>
      <c r="H20" s="291"/>
      <c r="I20" s="291"/>
      <c r="J20" s="291"/>
      <c r="K20" s="291"/>
      <c r="L20" s="291"/>
      <c r="M20" s="291"/>
      <c r="N20" s="287">
        <v>0</v>
      </c>
      <c r="O20" s="287"/>
      <c r="P20" s="287"/>
      <c r="Q20" s="287"/>
    </row>
    <row r="21" spans="2:19" x14ac:dyDescent="0.25">
      <c r="B21" s="326" t="s">
        <v>18</v>
      </c>
      <c r="C21" s="327"/>
      <c r="D21" s="327"/>
      <c r="E21" s="327"/>
      <c r="F21" s="327"/>
      <c r="G21" s="327"/>
      <c r="H21" s="327"/>
      <c r="I21" s="327"/>
      <c r="J21" s="327"/>
      <c r="K21" s="327"/>
      <c r="L21" s="327"/>
      <c r="M21" s="328"/>
      <c r="N21" s="288">
        <v>0</v>
      </c>
      <c r="O21" s="288"/>
      <c r="P21" s="288"/>
      <c r="Q21" s="288"/>
    </row>
    <row r="22" spans="2:19" x14ac:dyDescent="0.25">
      <c r="B22" s="291" t="s">
        <v>30</v>
      </c>
      <c r="C22" s="291"/>
      <c r="D22" s="291"/>
      <c r="E22" s="291"/>
      <c r="F22" s="291"/>
      <c r="G22" s="291"/>
      <c r="H22" s="291"/>
      <c r="I22" s="291"/>
      <c r="J22" s="291"/>
      <c r="K22" s="291"/>
      <c r="L22" s="291"/>
      <c r="M22" s="291"/>
      <c r="N22" s="287">
        <f>N23+N24</f>
        <v>0</v>
      </c>
      <c r="O22" s="287"/>
      <c r="P22" s="287"/>
      <c r="Q22" s="287"/>
    </row>
    <row r="23" spans="2:19" x14ac:dyDescent="0.25">
      <c r="B23" s="321" t="s">
        <v>53</v>
      </c>
      <c r="C23" s="321"/>
      <c r="D23" s="321"/>
      <c r="E23" s="321"/>
      <c r="F23" s="321"/>
      <c r="G23" s="321"/>
      <c r="H23" s="321"/>
      <c r="I23" s="321"/>
      <c r="J23" s="321"/>
      <c r="K23" s="321"/>
      <c r="L23" s="321"/>
      <c r="M23" s="321"/>
      <c r="N23" s="288">
        <f>K62</f>
        <v>0</v>
      </c>
      <c r="O23" s="288"/>
      <c r="P23" s="288"/>
      <c r="Q23" s="288"/>
      <c r="R23" s="61"/>
    </row>
    <row r="24" spans="2:19" x14ac:dyDescent="0.25">
      <c r="B24" s="329" t="s">
        <v>171</v>
      </c>
      <c r="C24" s="330"/>
      <c r="D24" s="330"/>
      <c r="E24" s="330"/>
      <c r="F24" s="330"/>
      <c r="G24" s="330"/>
      <c r="H24" s="330"/>
      <c r="I24" s="330"/>
      <c r="J24" s="330"/>
      <c r="K24" s="330"/>
      <c r="L24" s="330"/>
      <c r="M24" s="331"/>
      <c r="N24" s="288">
        <v>0</v>
      </c>
      <c r="O24" s="288"/>
      <c r="P24" s="288"/>
      <c r="Q24" s="288"/>
      <c r="R24" s="61"/>
    </row>
    <row r="25" spans="2:19" x14ac:dyDescent="0.25">
      <c r="B25" s="322" t="s">
        <v>31</v>
      </c>
      <c r="C25" s="322"/>
      <c r="D25" s="322"/>
      <c r="E25" s="322"/>
      <c r="F25" s="322"/>
      <c r="G25" s="322"/>
      <c r="H25" s="322"/>
      <c r="I25" s="322"/>
      <c r="J25" s="322"/>
      <c r="K25" s="322"/>
      <c r="L25" s="322"/>
      <c r="M25" s="322"/>
      <c r="N25" s="287">
        <f>N26</f>
        <v>1156031.68</v>
      </c>
      <c r="O25" s="287"/>
      <c r="P25" s="287"/>
      <c r="Q25" s="287"/>
    </row>
    <row r="26" spans="2:19" x14ac:dyDescent="0.25">
      <c r="B26" s="335" t="s">
        <v>54</v>
      </c>
      <c r="C26" s="335"/>
      <c r="D26" s="335"/>
      <c r="E26" s="335"/>
      <c r="F26" s="335"/>
      <c r="G26" s="335"/>
      <c r="H26" s="335"/>
      <c r="I26" s="335"/>
      <c r="J26" s="335"/>
      <c r="K26" s="335"/>
      <c r="L26" s="335"/>
      <c r="M26" s="335"/>
      <c r="N26" s="288">
        <f>L62</f>
        <v>1156031.68</v>
      </c>
      <c r="O26" s="288"/>
      <c r="P26" s="288"/>
      <c r="Q26" s="288"/>
    </row>
    <row r="27" spans="2:19" x14ac:dyDescent="0.25">
      <c r="B27" s="291" t="s">
        <v>32</v>
      </c>
      <c r="C27" s="291"/>
      <c r="D27" s="291"/>
      <c r="E27" s="291"/>
      <c r="F27" s="291"/>
      <c r="G27" s="291"/>
      <c r="H27" s="291"/>
      <c r="I27" s="291"/>
      <c r="J27" s="291"/>
      <c r="K27" s="291"/>
      <c r="L27" s="291"/>
      <c r="M27" s="291"/>
      <c r="N27" s="287">
        <v>0</v>
      </c>
      <c r="O27" s="287"/>
      <c r="P27" s="287"/>
      <c r="Q27" s="287"/>
    </row>
    <row r="28" spans="2:19" x14ac:dyDescent="0.25">
      <c r="B28" s="292" t="s">
        <v>18</v>
      </c>
      <c r="C28" s="292"/>
      <c r="D28" s="292"/>
      <c r="E28" s="292"/>
      <c r="F28" s="292"/>
      <c r="G28" s="292"/>
      <c r="H28" s="292"/>
      <c r="I28" s="292"/>
      <c r="J28" s="292"/>
      <c r="K28" s="292"/>
      <c r="L28" s="292"/>
      <c r="M28" s="292"/>
      <c r="N28" s="288">
        <v>0</v>
      </c>
      <c r="O28" s="288"/>
      <c r="P28" s="288"/>
      <c r="Q28" s="288"/>
    </row>
    <row r="29" spans="2:19" x14ac:dyDescent="0.25">
      <c r="B29" s="332" t="s">
        <v>33</v>
      </c>
      <c r="C29" s="333"/>
      <c r="D29" s="333"/>
      <c r="E29" s="333"/>
      <c r="F29" s="333"/>
      <c r="G29" s="333"/>
      <c r="H29" s="333"/>
      <c r="I29" s="333"/>
      <c r="J29" s="333"/>
      <c r="K29" s="333"/>
      <c r="L29" s="333"/>
      <c r="M29" s="334"/>
      <c r="N29" s="287">
        <f>N30+N31+N32</f>
        <v>204005.61000000002</v>
      </c>
      <c r="O29" s="287"/>
      <c r="P29" s="287"/>
      <c r="Q29" s="287"/>
    </row>
    <row r="30" spans="2:19" x14ac:dyDescent="0.25">
      <c r="B30" s="321" t="s">
        <v>34</v>
      </c>
      <c r="C30" s="321"/>
      <c r="D30" s="321"/>
      <c r="E30" s="321"/>
      <c r="F30" s="321"/>
      <c r="G30" s="321"/>
      <c r="H30" s="321"/>
      <c r="I30" s="321"/>
      <c r="J30" s="321"/>
      <c r="K30" s="321"/>
      <c r="L30" s="321"/>
      <c r="M30" s="321"/>
      <c r="N30" s="288">
        <f>M62</f>
        <v>204005.61000000002</v>
      </c>
      <c r="O30" s="288"/>
      <c r="P30" s="288"/>
      <c r="Q30" s="288"/>
    </row>
    <row r="31" spans="2:19" x14ac:dyDescent="0.25">
      <c r="B31" s="321" t="s">
        <v>35</v>
      </c>
      <c r="C31" s="321"/>
      <c r="D31" s="321"/>
      <c r="E31" s="321"/>
      <c r="F31" s="321"/>
      <c r="G31" s="321"/>
      <c r="H31" s="321"/>
      <c r="I31" s="321"/>
      <c r="J31" s="321"/>
      <c r="K31" s="321"/>
      <c r="L31" s="321"/>
      <c r="M31" s="321"/>
      <c r="N31" s="288">
        <v>0</v>
      </c>
      <c r="O31" s="288"/>
      <c r="P31" s="288"/>
      <c r="Q31" s="288"/>
    </row>
    <row r="32" spans="2:19" x14ac:dyDescent="0.25">
      <c r="B32" s="321" t="s">
        <v>36</v>
      </c>
      <c r="C32" s="321"/>
      <c r="D32" s="321"/>
      <c r="E32" s="321"/>
      <c r="F32" s="321"/>
      <c r="G32" s="321"/>
      <c r="H32" s="321"/>
      <c r="I32" s="321"/>
      <c r="J32" s="321"/>
      <c r="K32" s="321"/>
      <c r="L32" s="321"/>
      <c r="M32" s="321"/>
      <c r="N32" s="288">
        <v>0</v>
      </c>
      <c r="O32" s="288"/>
      <c r="P32" s="288"/>
      <c r="Q32" s="288"/>
    </row>
    <row r="33" spans="2:19" x14ac:dyDescent="0.25">
      <c r="B33" s="291" t="s">
        <v>37</v>
      </c>
      <c r="C33" s="291"/>
      <c r="D33" s="291"/>
      <c r="E33" s="291"/>
      <c r="F33" s="291"/>
      <c r="G33" s="291"/>
      <c r="H33" s="291"/>
      <c r="I33" s="291"/>
      <c r="J33" s="291"/>
      <c r="K33" s="291"/>
      <c r="L33" s="291"/>
      <c r="M33" s="291"/>
      <c r="N33" s="287">
        <f>N19+N29</f>
        <v>1360037.29</v>
      </c>
      <c r="O33" s="287"/>
      <c r="P33" s="287"/>
      <c r="Q33" s="287"/>
    </row>
    <row r="36" spans="2:19" x14ac:dyDescent="0.25">
      <c r="B36" s="13" t="s">
        <v>25</v>
      </c>
    </row>
    <row r="37" spans="2:19" x14ac:dyDescent="0.25">
      <c r="B37" s="289" t="s">
        <v>57</v>
      </c>
      <c r="C37" s="289" t="s">
        <v>58</v>
      </c>
      <c r="D37" s="289" t="s">
        <v>0</v>
      </c>
      <c r="E37" s="289" t="s">
        <v>1</v>
      </c>
      <c r="F37" s="289" t="s">
        <v>59</v>
      </c>
      <c r="G37" s="289" t="s">
        <v>284</v>
      </c>
      <c r="H37" s="320" t="s">
        <v>2</v>
      </c>
      <c r="I37" s="290" t="s">
        <v>3</v>
      </c>
      <c r="J37" s="290"/>
      <c r="K37" s="290"/>
      <c r="L37" s="290"/>
      <c r="M37" s="290"/>
      <c r="N37" s="289" t="s">
        <v>60</v>
      </c>
      <c r="O37" s="289"/>
      <c r="P37" s="289" t="s">
        <v>4</v>
      </c>
      <c r="Q37" s="289" t="s">
        <v>5</v>
      </c>
    </row>
    <row r="38" spans="2:19" ht="15" customHeight="1" x14ac:dyDescent="0.25">
      <c r="B38" s="289"/>
      <c r="C38" s="289"/>
      <c r="D38" s="289"/>
      <c r="E38" s="289"/>
      <c r="F38" s="289"/>
      <c r="G38" s="289"/>
      <c r="H38" s="320"/>
      <c r="I38" s="290" t="s">
        <v>6</v>
      </c>
      <c r="J38" s="290" t="s">
        <v>7</v>
      </c>
      <c r="K38" s="290"/>
      <c r="L38" s="290"/>
      <c r="M38" s="302" t="s">
        <v>8</v>
      </c>
      <c r="N38" s="289" t="s">
        <v>301</v>
      </c>
      <c r="O38" s="303" t="s">
        <v>246</v>
      </c>
      <c r="P38" s="289"/>
      <c r="Q38" s="289"/>
    </row>
    <row r="39" spans="2:19" ht="73.5" x14ac:dyDescent="0.25">
      <c r="B39" s="289"/>
      <c r="C39" s="289"/>
      <c r="D39" s="289"/>
      <c r="E39" s="289"/>
      <c r="F39" s="289"/>
      <c r="G39" s="289"/>
      <c r="H39" s="320"/>
      <c r="I39" s="290"/>
      <c r="J39" s="10" t="s">
        <v>9</v>
      </c>
      <c r="K39" s="10" t="s">
        <v>10</v>
      </c>
      <c r="L39" s="10" t="s">
        <v>11</v>
      </c>
      <c r="M39" s="302"/>
      <c r="N39" s="289"/>
      <c r="O39" s="303"/>
      <c r="P39" s="289"/>
      <c r="Q39" s="289"/>
    </row>
    <row r="40" spans="2:19" s="47" customFormat="1" ht="12" x14ac:dyDescent="0.2">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1" customHeight="1" x14ac:dyDescent="0.25">
      <c r="B41" s="352" t="s">
        <v>264</v>
      </c>
      <c r="C41" s="267" t="s">
        <v>13</v>
      </c>
      <c r="D41" s="267" t="s">
        <v>265</v>
      </c>
      <c r="E41" s="267" t="s">
        <v>265</v>
      </c>
      <c r="F41" s="267" t="s">
        <v>14</v>
      </c>
      <c r="G41" s="267" t="s">
        <v>283</v>
      </c>
      <c r="H41" s="267" t="s">
        <v>15</v>
      </c>
      <c r="I41" s="268">
        <f>SUM(I46:I61)</f>
        <v>1360037.29</v>
      </c>
      <c r="J41" s="268">
        <f>SUM(J46:J61)</f>
        <v>0</v>
      </c>
      <c r="K41" s="351">
        <f>SUM(K46:K61)</f>
        <v>0</v>
      </c>
      <c r="L41" s="351">
        <f>SUM(L46:L61)</f>
        <v>1156031.68</v>
      </c>
      <c r="M41" s="268">
        <f>SUM(M46:M61)</f>
        <v>204005.61000000002</v>
      </c>
      <c r="N41" s="44" t="s">
        <v>266</v>
      </c>
      <c r="O41" s="41">
        <v>80</v>
      </c>
      <c r="P41" s="267" t="s">
        <v>270</v>
      </c>
      <c r="Q41" s="267" t="s">
        <v>279</v>
      </c>
      <c r="R41" s="179"/>
    </row>
    <row r="42" spans="2:19" ht="22.9" customHeight="1" x14ac:dyDescent="0.25">
      <c r="B42" s="352"/>
      <c r="C42" s="267"/>
      <c r="D42" s="267"/>
      <c r="E42" s="267"/>
      <c r="F42" s="267"/>
      <c r="G42" s="267"/>
      <c r="H42" s="267"/>
      <c r="I42" s="268"/>
      <c r="J42" s="268"/>
      <c r="K42" s="351"/>
      <c r="L42" s="351"/>
      <c r="M42" s="268"/>
      <c r="N42" s="44" t="s">
        <v>679</v>
      </c>
      <c r="O42" s="41">
        <f>O47+O51+O55+O59</f>
        <v>3489</v>
      </c>
      <c r="P42" s="267"/>
      <c r="Q42" s="267"/>
      <c r="R42" s="179"/>
    </row>
    <row r="43" spans="2:19" ht="21" x14ac:dyDescent="0.25">
      <c r="B43" s="352"/>
      <c r="C43" s="267"/>
      <c r="D43" s="267"/>
      <c r="E43" s="267"/>
      <c r="F43" s="267"/>
      <c r="G43" s="267"/>
      <c r="H43" s="267"/>
      <c r="I43" s="268"/>
      <c r="J43" s="268"/>
      <c r="K43" s="351"/>
      <c r="L43" s="351"/>
      <c r="M43" s="268"/>
      <c r="N43" s="44" t="s">
        <v>267</v>
      </c>
      <c r="O43" s="41">
        <v>80</v>
      </c>
      <c r="P43" s="267"/>
      <c r="Q43" s="267"/>
      <c r="R43" s="179"/>
    </row>
    <row r="44" spans="2:19" ht="31.5" x14ac:dyDescent="0.25">
      <c r="B44" s="352"/>
      <c r="C44" s="267"/>
      <c r="D44" s="267"/>
      <c r="E44" s="267"/>
      <c r="F44" s="267"/>
      <c r="G44" s="267"/>
      <c r="H44" s="267"/>
      <c r="I44" s="268"/>
      <c r="J44" s="268"/>
      <c r="K44" s="351"/>
      <c r="L44" s="351"/>
      <c r="M44" s="268"/>
      <c r="N44" s="44" t="s">
        <v>680</v>
      </c>
      <c r="O44" s="41">
        <f>O49+O53+O57+O61</f>
        <v>4</v>
      </c>
      <c r="P44" s="267"/>
      <c r="Q44" s="267"/>
      <c r="R44" s="179"/>
    </row>
    <row r="45" spans="2:19" ht="22.5" x14ac:dyDescent="0.25">
      <c r="B45" s="42" t="s">
        <v>16</v>
      </c>
      <c r="C45" s="2"/>
      <c r="D45" s="2"/>
      <c r="E45" s="2"/>
      <c r="F45" s="2"/>
      <c r="G45" s="2"/>
      <c r="H45" s="2"/>
      <c r="I45" s="7"/>
      <c r="J45" s="58"/>
      <c r="K45" s="81"/>
      <c r="L45" s="81"/>
      <c r="M45" s="58"/>
      <c r="N45" s="2"/>
      <c r="O45" s="6"/>
      <c r="P45" s="3"/>
      <c r="Q45" s="43"/>
      <c r="R45" s="179"/>
    </row>
    <row r="46" spans="2:19" ht="22.5" x14ac:dyDescent="0.25">
      <c r="B46" s="260" t="s">
        <v>268</v>
      </c>
      <c r="C46" s="261"/>
      <c r="D46" s="259" t="s">
        <v>274</v>
      </c>
      <c r="E46" s="267" t="s">
        <v>18</v>
      </c>
      <c r="F46" s="261"/>
      <c r="G46" s="259" t="s">
        <v>283</v>
      </c>
      <c r="H46" s="261"/>
      <c r="I46" s="262">
        <f>SUM(J46:M49)</f>
        <v>350000</v>
      </c>
      <c r="J46" s="262">
        <v>0</v>
      </c>
      <c r="K46" s="262">
        <v>0</v>
      </c>
      <c r="L46" s="353">
        <v>297500</v>
      </c>
      <c r="M46" s="278">
        <v>52500</v>
      </c>
      <c r="N46" s="80" t="s">
        <v>266</v>
      </c>
      <c r="O46" s="38">
        <v>80</v>
      </c>
      <c r="P46" s="259" t="s">
        <v>314</v>
      </c>
      <c r="Q46" s="259" t="s">
        <v>304</v>
      </c>
      <c r="R46" s="179"/>
    </row>
    <row r="47" spans="2:19" ht="22.5" x14ac:dyDescent="0.25">
      <c r="B47" s="260"/>
      <c r="C47" s="261"/>
      <c r="D47" s="259"/>
      <c r="E47" s="267"/>
      <c r="F47" s="261"/>
      <c r="G47" s="259"/>
      <c r="H47" s="261"/>
      <c r="I47" s="262"/>
      <c r="J47" s="262"/>
      <c r="K47" s="262"/>
      <c r="L47" s="353"/>
      <c r="M47" s="279"/>
      <c r="N47" s="80" t="s">
        <v>679</v>
      </c>
      <c r="O47" s="87">
        <v>770</v>
      </c>
      <c r="P47" s="259"/>
      <c r="Q47" s="259"/>
      <c r="R47" s="179"/>
    </row>
    <row r="48" spans="2:19" ht="22.5" x14ac:dyDescent="0.25">
      <c r="B48" s="260"/>
      <c r="C48" s="261"/>
      <c r="D48" s="259"/>
      <c r="E48" s="267"/>
      <c r="F48" s="261"/>
      <c r="G48" s="259"/>
      <c r="H48" s="261"/>
      <c r="I48" s="262"/>
      <c r="J48" s="262"/>
      <c r="K48" s="262"/>
      <c r="L48" s="353"/>
      <c r="M48" s="279"/>
      <c r="N48" s="80" t="s">
        <v>267</v>
      </c>
      <c r="O48" s="38">
        <v>80</v>
      </c>
      <c r="P48" s="259"/>
      <c r="Q48" s="259"/>
      <c r="R48" s="179"/>
    </row>
    <row r="49" spans="2:18" ht="33.75" x14ac:dyDescent="0.25">
      <c r="B49" s="260"/>
      <c r="C49" s="261"/>
      <c r="D49" s="259"/>
      <c r="E49" s="267"/>
      <c r="F49" s="261"/>
      <c r="G49" s="259"/>
      <c r="H49" s="261"/>
      <c r="I49" s="262"/>
      <c r="J49" s="262"/>
      <c r="K49" s="262"/>
      <c r="L49" s="353"/>
      <c r="M49" s="280"/>
      <c r="N49" s="80" t="s">
        <v>680</v>
      </c>
      <c r="O49" s="38">
        <v>1</v>
      </c>
      <c r="P49" s="259"/>
      <c r="Q49" s="259"/>
      <c r="R49" s="179"/>
    </row>
    <row r="50" spans="2:18" ht="22.5" x14ac:dyDescent="0.25">
      <c r="B50" s="260" t="s">
        <v>269</v>
      </c>
      <c r="C50" s="261"/>
      <c r="D50" s="259" t="s">
        <v>275</v>
      </c>
      <c r="E50" s="267" t="s">
        <v>18</v>
      </c>
      <c r="F50" s="261"/>
      <c r="G50" s="259" t="s">
        <v>283</v>
      </c>
      <c r="H50" s="261"/>
      <c r="I50" s="262">
        <f>SUM(J50:M53)</f>
        <v>455474.02999999997</v>
      </c>
      <c r="J50" s="262">
        <v>0</v>
      </c>
      <c r="K50" s="262">
        <v>0</v>
      </c>
      <c r="L50" s="353">
        <v>387152.92</v>
      </c>
      <c r="M50" s="262">
        <v>68321.11</v>
      </c>
      <c r="N50" s="80" t="s">
        <v>266</v>
      </c>
      <c r="O50" s="38">
        <v>80</v>
      </c>
      <c r="P50" s="259" t="s">
        <v>314</v>
      </c>
      <c r="Q50" s="259" t="s">
        <v>279</v>
      </c>
      <c r="R50" s="179"/>
    </row>
    <row r="51" spans="2:18" ht="22.5" x14ac:dyDescent="0.25">
      <c r="B51" s="260"/>
      <c r="C51" s="261"/>
      <c r="D51" s="259"/>
      <c r="E51" s="267"/>
      <c r="F51" s="261"/>
      <c r="G51" s="259"/>
      <c r="H51" s="261"/>
      <c r="I51" s="262"/>
      <c r="J51" s="262"/>
      <c r="K51" s="262"/>
      <c r="L51" s="353"/>
      <c r="M51" s="262"/>
      <c r="N51" s="80" t="s">
        <v>679</v>
      </c>
      <c r="O51" s="87">
        <v>715</v>
      </c>
      <c r="P51" s="259"/>
      <c r="Q51" s="259"/>
      <c r="R51" s="179"/>
    </row>
    <row r="52" spans="2:18" ht="22.5" x14ac:dyDescent="0.25">
      <c r="B52" s="260"/>
      <c r="C52" s="261"/>
      <c r="D52" s="259"/>
      <c r="E52" s="267"/>
      <c r="F52" s="261"/>
      <c r="G52" s="259"/>
      <c r="H52" s="261"/>
      <c r="I52" s="262"/>
      <c r="J52" s="262"/>
      <c r="K52" s="262"/>
      <c r="L52" s="353"/>
      <c r="M52" s="262"/>
      <c r="N52" s="80" t="s">
        <v>267</v>
      </c>
      <c r="O52" s="38">
        <v>80</v>
      </c>
      <c r="P52" s="259"/>
      <c r="Q52" s="259"/>
      <c r="R52" s="179"/>
    </row>
    <row r="53" spans="2:18" ht="33.75" x14ac:dyDescent="0.25">
      <c r="B53" s="260"/>
      <c r="C53" s="261"/>
      <c r="D53" s="259"/>
      <c r="E53" s="267"/>
      <c r="F53" s="261"/>
      <c r="G53" s="259"/>
      <c r="H53" s="261"/>
      <c r="I53" s="262"/>
      <c r="J53" s="262"/>
      <c r="K53" s="262"/>
      <c r="L53" s="353"/>
      <c r="M53" s="262"/>
      <c r="N53" s="80" t="s">
        <v>680</v>
      </c>
      <c r="O53" s="38">
        <v>1</v>
      </c>
      <c r="P53" s="259"/>
      <c r="Q53" s="259"/>
      <c r="R53" s="179"/>
    </row>
    <row r="54" spans="2:18" ht="22.5" x14ac:dyDescent="0.25">
      <c r="B54" s="260" t="s">
        <v>273</v>
      </c>
      <c r="C54" s="261"/>
      <c r="D54" s="259" t="s">
        <v>276</v>
      </c>
      <c r="E54" s="267" t="s">
        <v>18</v>
      </c>
      <c r="F54" s="261"/>
      <c r="G54" s="259" t="s">
        <v>283</v>
      </c>
      <c r="H54" s="261"/>
      <c r="I54" s="262">
        <f>SUM(J54:M56)</f>
        <v>346565.96</v>
      </c>
      <c r="J54" s="262">
        <v>0</v>
      </c>
      <c r="K54" s="262">
        <v>0</v>
      </c>
      <c r="L54" s="262">
        <v>294581.06</v>
      </c>
      <c r="M54" s="262">
        <v>51984.9</v>
      </c>
      <c r="N54" s="40" t="s">
        <v>266</v>
      </c>
      <c r="O54" s="38">
        <v>80</v>
      </c>
      <c r="P54" s="259" t="s">
        <v>270</v>
      </c>
      <c r="Q54" s="259" t="s">
        <v>272</v>
      </c>
      <c r="R54" s="179" t="s">
        <v>287</v>
      </c>
    </row>
    <row r="55" spans="2:18" ht="22.5" x14ac:dyDescent="0.25">
      <c r="B55" s="260"/>
      <c r="C55" s="261"/>
      <c r="D55" s="259"/>
      <c r="E55" s="267"/>
      <c r="F55" s="261"/>
      <c r="G55" s="259"/>
      <c r="H55" s="261"/>
      <c r="I55" s="262"/>
      <c r="J55" s="262"/>
      <c r="K55" s="262"/>
      <c r="L55" s="262"/>
      <c r="M55" s="262"/>
      <c r="N55" s="40" t="s">
        <v>679</v>
      </c>
      <c r="O55" s="87">
        <v>1404</v>
      </c>
      <c r="P55" s="259"/>
      <c r="Q55" s="259"/>
      <c r="R55" s="179"/>
    </row>
    <row r="56" spans="2:18" ht="22.5" x14ac:dyDescent="0.25">
      <c r="B56" s="260"/>
      <c r="C56" s="261"/>
      <c r="D56" s="259"/>
      <c r="E56" s="267"/>
      <c r="F56" s="261"/>
      <c r="G56" s="259"/>
      <c r="H56" s="261"/>
      <c r="I56" s="262"/>
      <c r="J56" s="262"/>
      <c r="K56" s="262"/>
      <c r="L56" s="262"/>
      <c r="M56" s="262"/>
      <c r="N56" s="40" t="s">
        <v>267</v>
      </c>
      <c r="O56" s="38">
        <v>80</v>
      </c>
      <c r="P56" s="259"/>
      <c r="Q56" s="259"/>
      <c r="R56" s="179"/>
    </row>
    <row r="57" spans="2:18" ht="33.75" x14ac:dyDescent="0.25">
      <c r="B57" s="260"/>
      <c r="C57" s="261"/>
      <c r="D57" s="259"/>
      <c r="E57" s="267"/>
      <c r="F57" s="261"/>
      <c r="G57" s="259"/>
      <c r="H57" s="261"/>
      <c r="I57" s="262"/>
      <c r="J57" s="262"/>
      <c r="K57" s="262"/>
      <c r="L57" s="262"/>
      <c r="M57" s="262"/>
      <c r="N57" s="40" t="s">
        <v>680</v>
      </c>
      <c r="O57" s="38">
        <v>1</v>
      </c>
      <c r="P57" s="259"/>
      <c r="Q57" s="259"/>
      <c r="R57" s="179"/>
    </row>
    <row r="58" spans="2:18" ht="22.5" x14ac:dyDescent="0.25">
      <c r="B58" s="260" t="s">
        <v>458</v>
      </c>
      <c r="C58" s="261"/>
      <c r="D58" s="259" t="s">
        <v>277</v>
      </c>
      <c r="E58" s="259" t="s">
        <v>278</v>
      </c>
      <c r="F58" s="261"/>
      <c r="G58" s="259" t="s">
        <v>283</v>
      </c>
      <c r="H58" s="261"/>
      <c r="I58" s="262">
        <f>SUM(J58:M61)</f>
        <v>207997.30000000002</v>
      </c>
      <c r="J58" s="262">
        <v>0</v>
      </c>
      <c r="K58" s="262">
        <v>0</v>
      </c>
      <c r="L58" s="353">
        <v>176797.7</v>
      </c>
      <c r="M58" s="262">
        <v>31199.599999999999</v>
      </c>
      <c r="N58" s="80" t="s">
        <v>266</v>
      </c>
      <c r="O58" s="38">
        <v>80</v>
      </c>
      <c r="P58" s="259" t="s">
        <v>270</v>
      </c>
      <c r="Q58" s="259" t="s">
        <v>279</v>
      </c>
      <c r="R58" s="179"/>
    </row>
    <row r="59" spans="2:18" ht="22.5" customHeight="1" x14ac:dyDescent="0.25">
      <c r="B59" s="260"/>
      <c r="C59" s="261"/>
      <c r="D59" s="259"/>
      <c r="E59" s="259"/>
      <c r="F59" s="261"/>
      <c r="G59" s="259"/>
      <c r="H59" s="261"/>
      <c r="I59" s="262"/>
      <c r="J59" s="262"/>
      <c r="K59" s="262"/>
      <c r="L59" s="353"/>
      <c r="M59" s="262"/>
      <c r="N59" s="80" t="s">
        <v>679</v>
      </c>
      <c r="O59" s="87">
        <v>600</v>
      </c>
      <c r="P59" s="259"/>
      <c r="Q59" s="259"/>
      <c r="R59" s="179"/>
    </row>
    <row r="60" spans="2:18" ht="22.5" x14ac:dyDescent="0.25">
      <c r="B60" s="260"/>
      <c r="C60" s="261"/>
      <c r="D60" s="259"/>
      <c r="E60" s="259"/>
      <c r="F60" s="261"/>
      <c r="G60" s="259"/>
      <c r="H60" s="261"/>
      <c r="I60" s="262"/>
      <c r="J60" s="262"/>
      <c r="K60" s="262"/>
      <c r="L60" s="353"/>
      <c r="M60" s="262"/>
      <c r="N60" s="80" t="s">
        <v>267</v>
      </c>
      <c r="O60" s="38">
        <v>80</v>
      </c>
      <c r="P60" s="259"/>
      <c r="Q60" s="259"/>
      <c r="R60" s="179"/>
    </row>
    <row r="61" spans="2:18" ht="33.75" x14ac:dyDescent="0.25">
      <c r="B61" s="260"/>
      <c r="C61" s="261"/>
      <c r="D61" s="259"/>
      <c r="E61" s="259"/>
      <c r="F61" s="261"/>
      <c r="G61" s="259"/>
      <c r="H61" s="261"/>
      <c r="I61" s="262"/>
      <c r="J61" s="262"/>
      <c r="K61" s="262"/>
      <c r="L61" s="353"/>
      <c r="M61" s="262"/>
      <c r="N61" s="80" t="s">
        <v>680</v>
      </c>
      <c r="O61" s="39">
        <v>1</v>
      </c>
      <c r="P61" s="259"/>
      <c r="Q61" s="259"/>
      <c r="R61" s="179"/>
    </row>
    <row r="62" spans="2:18" x14ac:dyDescent="0.25">
      <c r="B62" s="304" t="s">
        <v>12</v>
      </c>
      <c r="C62" s="304"/>
      <c r="D62" s="304"/>
      <c r="E62" s="304"/>
      <c r="F62" s="304"/>
      <c r="G62" s="304"/>
      <c r="H62" s="304"/>
      <c r="I62" s="9">
        <f>I41</f>
        <v>1360037.29</v>
      </c>
      <c r="J62" s="9">
        <f>J41</f>
        <v>0</v>
      </c>
      <c r="K62" s="82">
        <f>K41</f>
        <v>0</v>
      </c>
      <c r="L62" s="82">
        <f>L41</f>
        <v>1156031.68</v>
      </c>
      <c r="M62" s="9">
        <f>M41</f>
        <v>204005.61000000002</v>
      </c>
      <c r="N62" s="305"/>
      <c r="O62" s="305"/>
      <c r="P62" s="305"/>
      <c r="Q62" s="305"/>
    </row>
    <row r="63" spans="2:18" ht="14.45" customHeight="1" x14ac:dyDescent="0.25">
      <c r="B63" s="118" t="s">
        <v>457</v>
      </c>
      <c r="C63" s="118"/>
      <c r="D63" s="118"/>
      <c r="E63" s="118"/>
      <c r="F63" s="118"/>
      <c r="G63" s="118"/>
      <c r="H63" s="118"/>
      <c r="I63" s="118"/>
      <c r="J63" s="118"/>
      <c r="K63" s="118"/>
      <c r="L63" s="118"/>
      <c r="M63" s="118"/>
      <c r="N63" s="118"/>
      <c r="O63" s="118"/>
      <c r="P63" s="118"/>
      <c r="Q63" s="118"/>
    </row>
    <row r="65" spans="2:19" x14ac:dyDescent="0.25">
      <c r="B65" s="21" t="s">
        <v>152</v>
      </c>
    </row>
    <row r="66" spans="2:19" ht="15" customHeight="1" x14ac:dyDescent="0.25">
      <c r="B66" s="14" t="s">
        <v>39</v>
      </c>
      <c r="C66" s="240" t="s">
        <v>153</v>
      </c>
      <c r="D66" s="240"/>
      <c r="E66" s="240"/>
      <c r="F66" s="345" t="s">
        <v>154</v>
      </c>
      <c r="G66" s="346"/>
      <c r="H66" s="346"/>
      <c r="I66" s="346"/>
      <c r="J66" s="347"/>
      <c r="K66" s="240" t="s">
        <v>155</v>
      </c>
      <c r="L66" s="240"/>
      <c r="M66" s="240"/>
      <c r="N66" s="240"/>
      <c r="O66" s="240"/>
      <c r="P66" s="240"/>
      <c r="Q66" s="240"/>
    </row>
    <row r="67" spans="2:19" s="47" customFormat="1" ht="15" customHeight="1" x14ac:dyDescent="0.2">
      <c r="B67" s="56">
        <v>1</v>
      </c>
      <c r="C67" s="242">
        <v>2</v>
      </c>
      <c r="D67" s="242"/>
      <c r="E67" s="242"/>
      <c r="F67" s="250">
        <v>3</v>
      </c>
      <c r="G67" s="251"/>
      <c r="H67" s="251"/>
      <c r="I67" s="251"/>
      <c r="J67" s="252"/>
      <c r="K67" s="242">
        <v>4</v>
      </c>
      <c r="L67" s="242"/>
      <c r="M67" s="242"/>
      <c r="N67" s="242"/>
      <c r="O67" s="242"/>
      <c r="P67" s="242"/>
      <c r="Q67" s="242"/>
      <c r="S67" s="48"/>
    </row>
    <row r="68" spans="2:19" s="18" customFormat="1" x14ac:dyDescent="0.25">
      <c r="B68" s="22"/>
      <c r="C68" s="253" t="s">
        <v>164</v>
      </c>
      <c r="D68" s="254"/>
      <c r="E68" s="255"/>
      <c r="F68" s="256"/>
      <c r="G68" s="257"/>
      <c r="H68" s="257"/>
      <c r="I68" s="257"/>
      <c r="J68" s="258"/>
      <c r="K68" s="246"/>
      <c r="L68" s="246"/>
      <c r="M68" s="246"/>
      <c r="N68" s="246"/>
      <c r="O68" s="246"/>
      <c r="P68" s="246"/>
      <c r="Q68" s="246"/>
      <c r="S68" s="26"/>
    </row>
    <row r="71" spans="2:19" x14ac:dyDescent="0.25">
      <c r="B71" s="21" t="s">
        <v>156</v>
      </c>
    </row>
    <row r="72" spans="2:19" ht="15" customHeight="1" x14ac:dyDescent="0.25">
      <c r="B72" s="14" t="s">
        <v>39</v>
      </c>
      <c r="C72" s="240" t="s">
        <v>157</v>
      </c>
      <c r="D72" s="240"/>
      <c r="E72" s="240"/>
      <c r="F72" s="240" t="s">
        <v>154</v>
      </c>
      <c r="G72" s="240"/>
      <c r="H72" s="240"/>
      <c r="I72" s="240"/>
      <c r="J72" s="240"/>
      <c r="K72" s="240" t="s">
        <v>158</v>
      </c>
      <c r="L72" s="240"/>
      <c r="M72" s="240"/>
      <c r="N72" s="240"/>
      <c r="O72" s="240"/>
      <c r="P72" s="240"/>
      <c r="Q72" s="240"/>
    </row>
    <row r="73" spans="2:19" s="47" customFormat="1" ht="15" customHeight="1" x14ac:dyDescent="0.2">
      <c r="B73" s="56">
        <v>1</v>
      </c>
      <c r="C73" s="242">
        <v>2</v>
      </c>
      <c r="D73" s="242"/>
      <c r="E73" s="242"/>
      <c r="F73" s="242">
        <v>3</v>
      </c>
      <c r="G73" s="242"/>
      <c r="H73" s="242"/>
      <c r="I73" s="242"/>
      <c r="J73" s="242"/>
      <c r="K73" s="242">
        <v>4</v>
      </c>
      <c r="L73" s="242"/>
      <c r="M73" s="242"/>
      <c r="N73" s="242"/>
      <c r="O73" s="242"/>
      <c r="P73" s="242"/>
      <c r="Q73" s="242"/>
      <c r="S73" s="48"/>
    </row>
    <row r="74" spans="2:19" s="18" customFormat="1" x14ac:dyDescent="0.25">
      <c r="B74" s="22"/>
      <c r="C74" s="245" t="s">
        <v>164</v>
      </c>
      <c r="D74" s="245"/>
      <c r="E74" s="245"/>
      <c r="F74" s="243"/>
      <c r="G74" s="243"/>
      <c r="H74" s="243"/>
      <c r="I74" s="243"/>
      <c r="J74" s="243"/>
      <c r="K74" s="246"/>
      <c r="L74" s="246"/>
      <c r="M74" s="246"/>
      <c r="N74" s="246"/>
      <c r="O74" s="246"/>
      <c r="P74" s="246"/>
      <c r="Q74" s="246"/>
      <c r="S74" s="26"/>
    </row>
    <row r="77" spans="2:19" x14ac:dyDescent="0.25">
      <c r="B77" s="21" t="s">
        <v>159</v>
      </c>
    </row>
    <row r="78" spans="2:19" x14ac:dyDescent="0.25">
      <c r="B78" s="11" t="s">
        <v>39</v>
      </c>
      <c r="C78" s="220" t="s">
        <v>160</v>
      </c>
      <c r="D78" s="220"/>
      <c r="E78" s="220"/>
      <c r="F78" s="232" t="s">
        <v>161</v>
      </c>
      <c r="G78" s="233"/>
      <c r="H78" s="233"/>
      <c r="I78" s="233"/>
      <c r="J78" s="233"/>
      <c r="K78" s="233"/>
      <c r="L78" s="233"/>
      <c r="M78" s="233"/>
      <c r="N78" s="233"/>
      <c r="O78" s="233"/>
      <c r="P78" s="233"/>
      <c r="Q78" s="234"/>
    </row>
    <row r="79" spans="2:19" s="64" customFormat="1" ht="15" customHeight="1" x14ac:dyDescent="0.2">
      <c r="B79" s="63">
        <v>1</v>
      </c>
      <c r="C79" s="241">
        <v>2</v>
      </c>
      <c r="D79" s="241"/>
      <c r="E79" s="241"/>
      <c r="F79" s="235">
        <v>3</v>
      </c>
      <c r="G79" s="236"/>
      <c r="H79" s="236"/>
      <c r="I79" s="236"/>
      <c r="J79" s="236"/>
      <c r="K79" s="236"/>
      <c r="L79" s="236"/>
      <c r="M79" s="236"/>
      <c r="N79" s="236"/>
      <c r="O79" s="236"/>
      <c r="P79" s="236"/>
      <c r="Q79" s="237"/>
      <c r="S79" s="48"/>
    </row>
    <row r="80" spans="2:19" s="18" customFormat="1" x14ac:dyDescent="0.25">
      <c r="B80" s="12" t="s">
        <v>69</v>
      </c>
      <c r="C80" s="239" t="s">
        <v>280</v>
      </c>
      <c r="D80" s="239"/>
      <c r="E80" s="239"/>
      <c r="F80" s="348" t="s">
        <v>281</v>
      </c>
      <c r="G80" s="349"/>
      <c r="H80" s="349"/>
      <c r="I80" s="349"/>
      <c r="J80" s="349"/>
      <c r="K80" s="349"/>
      <c r="L80" s="349"/>
      <c r="M80" s="349"/>
      <c r="N80" s="349"/>
      <c r="O80" s="349"/>
      <c r="P80" s="349"/>
      <c r="Q80" s="350"/>
      <c r="S80" s="26"/>
    </row>
    <row r="81" spans="2:19" s="18" customFormat="1" x14ac:dyDescent="0.25">
      <c r="B81" s="55"/>
      <c r="C81" s="53"/>
      <c r="D81" s="53"/>
      <c r="E81" s="53"/>
      <c r="F81" s="53"/>
      <c r="G81" s="53"/>
      <c r="H81" s="53"/>
      <c r="I81" s="54"/>
      <c r="J81" s="59"/>
      <c r="K81" s="59"/>
      <c r="L81" s="59"/>
      <c r="M81" s="59"/>
      <c r="N81" s="54"/>
      <c r="O81" s="54"/>
      <c r="P81" s="54"/>
      <c r="Q81" s="54"/>
      <c r="S81" s="26"/>
    </row>
    <row r="83" spans="2:19" x14ac:dyDescent="0.25">
      <c r="B83" s="21" t="s">
        <v>162</v>
      </c>
    </row>
    <row r="84" spans="2:19" x14ac:dyDescent="0.25">
      <c r="B84" s="14" t="s">
        <v>39</v>
      </c>
      <c r="C84" s="240" t="s">
        <v>163</v>
      </c>
      <c r="D84" s="240"/>
      <c r="E84" s="240"/>
      <c r="F84" s="240"/>
      <c r="G84" s="240"/>
      <c r="H84" s="240"/>
      <c r="I84" s="240"/>
      <c r="J84" s="240"/>
      <c r="K84" s="240"/>
      <c r="L84" s="240"/>
      <c r="M84" s="240"/>
      <c r="N84" s="240"/>
      <c r="O84" s="240"/>
      <c r="P84" s="240"/>
      <c r="Q84" s="240"/>
    </row>
    <row r="85" spans="2:19" s="47" customFormat="1" ht="12" x14ac:dyDescent="0.2">
      <c r="B85" s="63">
        <v>1</v>
      </c>
      <c r="C85" s="242">
        <v>2</v>
      </c>
      <c r="D85" s="242"/>
      <c r="E85" s="242"/>
      <c r="F85" s="242"/>
      <c r="G85" s="242"/>
      <c r="H85" s="242"/>
      <c r="I85" s="242"/>
      <c r="J85" s="242"/>
      <c r="K85" s="242"/>
      <c r="L85" s="242"/>
      <c r="M85" s="242"/>
      <c r="N85" s="242"/>
      <c r="O85" s="242"/>
      <c r="P85" s="242"/>
      <c r="Q85" s="242"/>
      <c r="S85" s="48"/>
    </row>
    <row r="86" spans="2:19" s="18" customFormat="1" x14ac:dyDescent="0.25">
      <c r="B86" s="22"/>
      <c r="C86" s="245" t="s">
        <v>164</v>
      </c>
      <c r="D86" s="245"/>
      <c r="E86" s="245"/>
      <c r="F86" s="245"/>
      <c r="G86" s="245"/>
      <c r="H86" s="245"/>
      <c r="I86" s="245"/>
      <c r="J86" s="245"/>
      <c r="K86" s="245"/>
      <c r="L86" s="245"/>
      <c r="M86" s="245"/>
      <c r="N86" s="245"/>
      <c r="O86" s="245"/>
      <c r="P86" s="245"/>
      <c r="Q86" s="245"/>
      <c r="S86" s="26"/>
    </row>
  </sheetData>
  <mergeCells count="171">
    <mergeCell ref="C85:Q85"/>
    <mergeCell ref="C86:Q86"/>
    <mergeCell ref="C79:E79"/>
    <mergeCell ref="F79:Q79"/>
    <mergeCell ref="C80:E80"/>
    <mergeCell ref="F80:Q80"/>
    <mergeCell ref="C78:E78"/>
    <mergeCell ref="F78:Q78"/>
    <mergeCell ref="C84:Q84"/>
    <mergeCell ref="C73:E73"/>
    <mergeCell ref="F73:J73"/>
    <mergeCell ref="K73:Q73"/>
    <mergeCell ref="C74:E74"/>
    <mergeCell ref="F74:J74"/>
    <mergeCell ref="K74:Q74"/>
    <mergeCell ref="C68:E68"/>
    <mergeCell ref="F68:J68"/>
    <mergeCell ref="K68:Q68"/>
    <mergeCell ref="C72:E72"/>
    <mergeCell ref="F72:J72"/>
    <mergeCell ref="K72:Q72"/>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N107" sqref="N107"/>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328</v>
      </c>
      <c r="C5" s="218"/>
      <c r="D5" s="218"/>
      <c r="E5" s="218"/>
      <c r="F5" s="218"/>
      <c r="G5" s="218"/>
      <c r="H5" s="218"/>
      <c r="I5" s="218"/>
      <c r="J5" s="218"/>
      <c r="K5" s="218"/>
      <c r="L5" s="218"/>
      <c r="M5" s="218"/>
      <c r="N5" s="218"/>
      <c r="O5" s="218"/>
      <c r="P5" s="218"/>
      <c r="Q5" s="218"/>
    </row>
    <row r="6" spans="2:19" x14ac:dyDescent="0.25">
      <c r="B6" s="218" t="s">
        <v>293</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220" t="s">
        <v>39</v>
      </c>
      <c r="C9" s="220" t="s">
        <v>55</v>
      </c>
      <c r="D9" s="220"/>
      <c r="E9" s="244" t="s">
        <v>40</v>
      </c>
      <c r="F9" s="244"/>
      <c r="G9" s="244"/>
      <c r="H9" s="244"/>
      <c r="I9" s="244"/>
      <c r="J9" s="244"/>
      <c r="K9" s="281" t="s">
        <v>44</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51">
        <v>1</v>
      </c>
      <c r="C11" s="357">
        <v>2</v>
      </c>
      <c r="D11" s="357"/>
      <c r="E11" s="318">
        <v>3</v>
      </c>
      <c r="F11" s="318"/>
      <c r="G11" s="318"/>
      <c r="H11" s="318"/>
      <c r="I11" s="318"/>
      <c r="J11" s="318"/>
      <c r="K11" s="318">
        <v>4</v>
      </c>
      <c r="L11" s="318"/>
      <c r="M11" s="318"/>
      <c r="N11" s="83">
        <v>5</v>
      </c>
      <c r="O11" s="318">
        <v>6</v>
      </c>
      <c r="P11" s="318"/>
      <c r="Q11" s="318"/>
      <c r="R11" s="190"/>
      <c r="S11" s="48"/>
    </row>
    <row r="12" spans="2:19" ht="29.25" customHeight="1" x14ac:dyDescent="0.25">
      <c r="B12" s="62" t="s">
        <v>43</v>
      </c>
      <c r="C12" s="309" t="s">
        <v>294</v>
      </c>
      <c r="D12" s="309"/>
      <c r="E12" s="286" t="s">
        <v>93</v>
      </c>
      <c r="F12" s="286"/>
      <c r="G12" s="286"/>
      <c r="H12" s="286"/>
      <c r="I12" s="286"/>
      <c r="J12" s="286"/>
      <c r="K12" s="285">
        <v>0</v>
      </c>
      <c r="L12" s="285"/>
      <c r="M12" s="285"/>
      <c r="N12" s="12">
        <v>0</v>
      </c>
      <c r="O12" s="356">
        <f>O44</f>
        <v>167</v>
      </c>
      <c r="P12" s="356"/>
      <c r="Q12" s="356"/>
    </row>
    <row r="13" spans="2:19" ht="32.25" customHeight="1" x14ac:dyDescent="0.25">
      <c r="B13" s="62" t="s">
        <v>45</v>
      </c>
      <c r="C13" s="309" t="s">
        <v>295</v>
      </c>
      <c r="D13" s="309"/>
      <c r="E13" s="311" t="s">
        <v>296</v>
      </c>
      <c r="F13" s="311"/>
      <c r="G13" s="311"/>
      <c r="H13" s="311"/>
      <c r="I13" s="311"/>
      <c r="J13" s="311"/>
      <c r="K13" s="314">
        <v>0</v>
      </c>
      <c r="L13" s="314"/>
      <c r="M13" s="314"/>
      <c r="N13" s="12">
        <v>0</v>
      </c>
      <c r="O13" s="356">
        <f>O46</f>
        <v>302</v>
      </c>
      <c r="P13" s="356"/>
      <c r="Q13" s="356"/>
      <c r="R13" s="191"/>
    </row>
    <row r="14" spans="2:19" ht="47.25" customHeight="1" x14ac:dyDescent="0.25">
      <c r="B14" s="62" t="s">
        <v>47</v>
      </c>
      <c r="C14" s="309" t="s">
        <v>297</v>
      </c>
      <c r="D14" s="309"/>
      <c r="E14" s="311" t="s">
        <v>298</v>
      </c>
      <c r="F14" s="311"/>
      <c r="G14" s="311"/>
      <c r="H14" s="311"/>
      <c r="I14" s="311"/>
      <c r="J14" s="311"/>
      <c r="K14" s="314">
        <v>0</v>
      </c>
      <c r="L14" s="314"/>
      <c r="M14" s="314"/>
      <c r="N14" s="12">
        <v>0</v>
      </c>
      <c r="O14" s="356">
        <f>O48</f>
        <v>325</v>
      </c>
      <c r="P14" s="356"/>
      <c r="Q14" s="356"/>
      <c r="R14" s="191"/>
    </row>
    <row r="15" spans="2:19" ht="32.25" customHeight="1" x14ac:dyDescent="0.25">
      <c r="B15" s="62" t="s">
        <v>49</v>
      </c>
      <c r="C15" s="309" t="s">
        <v>299</v>
      </c>
      <c r="D15" s="309"/>
      <c r="E15" s="311" t="s">
        <v>300</v>
      </c>
      <c r="F15" s="311"/>
      <c r="G15" s="311"/>
      <c r="H15" s="311"/>
      <c r="I15" s="311"/>
      <c r="J15" s="311"/>
      <c r="K15" s="314">
        <v>0</v>
      </c>
      <c r="L15" s="314"/>
      <c r="M15" s="314"/>
      <c r="N15" s="12">
        <v>0</v>
      </c>
      <c r="O15" s="356">
        <f>O98</f>
        <v>142</v>
      </c>
      <c r="P15" s="356"/>
      <c r="Q15" s="356"/>
    </row>
    <row r="18" spans="2:19" x14ac:dyDescent="0.25">
      <c r="B18" s="13" t="s">
        <v>38</v>
      </c>
    </row>
    <row r="19" spans="2:19" x14ac:dyDescent="0.25">
      <c r="B19" s="240" t="s">
        <v>56</v>
      </c>
      <c r="C19" s="240"/>
      <c r="D19" s="240"/>
      <c r="E19" s="240"/>
      <c r="F19" s="240"/>
      <c r="G19" s="240"/>
      <c r="H19" s="240"/>
      <c r="I19" s="240"/>
      <c r="J19" s="240"/>
      <c r="K19" s="240"/>
      <c r="L19" s="240"/>
      <c r="M19" s="240"/>
      <c r="N19" s="240" t="s">
        <v>27</v>
      </c>
      <c r="O19" s="240"/>
      <c r="P19" s="240"/>
      <c r="Q19" s="240"/>
    </row>
    <row r="20" spans="2:19" s="47" customFormat="1" ht="12" x14ac:dyDescent="0.2">
      <c r="B20" s="358">
        <v>1</v>
      </c>
      <c r="C20" s="358"/>
      <c r="D20" s="358"/>
      <c r="E20" s="358"/>
      <c r="F20" s="358"/>
      <c r="G20" s="358"/>
      <c r="H20" s="358"/>
      <c r="I20" s="358"/>
      <c r="J20" s="358"/>
      <c r="K20" s="358"/>
      <c r="L20" s="358"/>
      <c r="M20" s="358"/>
      <c r="N20" s="358">
        <v>2</v>
      </c>
      <c r="O20" s="358"/>
      <c r="P20" s="358"/>
      <c r="Q20" s="358"/>
      <c r="R20" s="190"/>
      <c r="S20" s="48"/>
    </row>
    <row r="21" spans="2:19" x14ac:dyDescent="0.25">
      <c r="B21" s="291" t="s">
        <v>28</v>
      </c>
      <c r="C21" s="291"/>
      <c r="D21" s="291"/>
      <c r="E21" s="291"/>
      <c r="F21" s="291"/>
      <c r="G21" s="291"/>
      <c r="H21" s="291"/>
      <c r="I21" s="291"/>
      <c r="J21" s="291"/>
      <c r="K21" s="291"/>
      <c r="L21" s="291"/>
      <c r="M21" s="291"/>
      <c r="N21" s="287">
        <f>N27</f>
        <v>21853960</v>
      </c>
      <c r="O21" s="287"/>
      <c r="P21" s="287"/>
      <c r="Q21" s="287"/>
    </row>
    <row r="22" spans="2:19" x14ac:dyDescent="0.25">
      <c r="B22" s="291" t="s">
        <v>29</v>
      </c>
      <c r="C22" s="291"/>
      <c r="D22" s="291"/>
      <c r="E22" s="291"/>
      <c r="F22" s="291"/>
      <c r="G22" s="291"/>
      <c r="H22" s="291"/>
      <c r="I22" s="291"/>
      <c r="J22" s="291"/>
      <c r="K22" s="291"/>
      <c r="L22" s="291"/>
      <c r="M22" s="291"/>
      <c r="N22" s="287">
        <v>0</v>
      </c>
      <c r="O22" s="287"/>
      <c r="P22" s="287"/>
      <c r="Q22" s="287"/>
    </row>
    <row r="23" spans="2:19" x14ac:dyDescent="0.25">
      <c r="B23" s="326" t="s">
        <v>18</v>
      </c>
      <c r="C23" s="326"/>
      <c r="D23" s="326"/>
      <c r="E23" s="326"/>
      <c r="F23" s="326"/>
      <c r="G23" s="326"/>
      <c r="H23" s="326"/>
      <c r="I23" s="326"/>
      <c r="J23" s="326"/>
      <c r="K23" s="326"/>
      <c r="L23" s="326"/>
      <c r="M23" s="326"/>
      <c r="N23" s="288">
        <v>0</v>
      </c>
      <c r="O23" s="288"/>
      <c r="P23" s="288"/>
      <c r="Q23" s="288"/>
    </row>
    <row r="24" spans="2:19" x14ac:dyDescent="0.25">
      <c r="B24" s="291" t="s">
        <v>30</v>
      </c>
      <c r="C24" s="291"/>
      <c r="D24" s="291"/>
      <c r="E24" s="291"/>
      <c r="F24" s="291"/>
      <c r="G24" s="291"/>
      <c r="H24" s="291"/>
      <c r="I24" s="291"/>
      <c r="J24" s="291"/>
      <c r="K24" s="291"/>
      <c r="L24" s="291"/>
      <c r="M24" s="291"/>
      <c r="N24" s="287">
        <v>0</v>
      </c>
      <c r="O24" s="287"/>
      <c r="P24" s="287"/>
      <c r="Q24" s="287"/>
    </row>
    <row r="25" spans="2:19" x14ac:dyDescent="0.25">
      <c r="B25" s="321" t="s">
        <v>53</v>
      </c>
      <c r="C25" s="321"/>
      <c r="D25" s="321"/>
      <c r="E25" s="321"/>
      <c r="F25" s="321"/>
      <c r="G25" s="321"/>
      <c r="H25" s="321"/>
      <c r="I25" s="321"/>
      <c r="J25" s="321"/>
      <c r="K25" s="321"/>
      <c r="L25" s="321"/>
      <c r="M25" s="321"/>
      <c r="N25" s="288">
        <v>0</v>
      </c>
      <c r="O25" s="288"/>
      <c r="P25" s="288"/>
      <c r="Q25" s="288"/>
      <c r="R25" s="192"/>
      <c r="S25" s="84"/>
    </row>
    <row r="26" spans="2:19" x14ac:dyDescent="0.25">
      <c r="B26" s="329" t="s">
        <v>171</v>
      </c>
      <c r="C26" s="329"/>
      <c r="D26" s="329"/>
      <c r="E26" s="329"/>
      <c r="F26" s="329"/>
      <c r="G26" s="329"/>
      <c r="H26" s="329"/>
      <c r="I26" s="329"/>
      <c r="J26" s="329"/>
      <c r="K26" s="329"/>
      <c r="L26" s="329"/>
      <c r="M26" s="329"/>
      <c r="N26" s="288">
        <v>0</v>
      </c>
      <c r="O26" s="288"/>
      <c r="P26" s="288"/>
      <c r="Q26" s="288"/>
      <c r="R26" s="192"/>
      <c r="S26" s="84"/>
    </row>
    <row r="27" spans="2:19" x14ac:dyDescent="0.25">
      <c r="B27" s="291" t="s">
        <v>31</v>
      </c>
      <c r="C27" s="291"/>
      <c r="D27" s="291"/>
      <c r="E27" s="291"/>
      <c r="F27" s="291"/>
      <c r="G27" s="291"/>
      <c r="H27" s="291"/>
      <c r="I27" s="291"/>
      <c r="J27" s="291"/>
      <c r="K27" s="291"/>
      <c r="L27" s="291"/>
      <c r="M27" s="291"/>
      <c r="N27" s="287">
        <f>N28</f>
        <v>21853960</v>
      </c>
      <c r="O27" s="287"/>
      <c r="P27" s="287"/>
      <c r="Q27" s="287"/>
      <c r="S27" s="84"/>
    </row>
    <row r="28" spans="2:19" x14ac:dyDescent="0.25">
      <c r="B28" s="321" t="s">
        <v>54</v>
      </c>
      <c r="C28" s="321"/>
      <c r="D28" s="321"/>
      <c r="E28" s="321"/>
      <c r="F28" s="321"/>
      <c r="G28" s="321"/>
      <c r="H28" s="321"/>
      <c r="I28" s="321"/>
      <c r="J28" s="321"/>
      <c r="K28" s="321"/>
      <c r="L28" s="321"/>
      <c r="M28" s="321"/>
      <c r="N28" s="288">
        <f>L108</f>
        <v>21853960</v>
      </c>
      <c r="O28" s="288"/>
      <c r="P28" s="288"/>
      <c r="Q28" s="288"/>
      <c r="R28" s="193"/>
    </row>
    <row r="29" spans="2:19" x14ac:dyDescent="0.25">
      <c r="B29" s="291" t="s">
        <v>32</v>
      </c>
      <c r="C29" s="291"/>
      <c r="D29" s="291"/>
      <c r="E29" s="291"/>
      <c r="F29" s="291"/>
      <c r="G29" s="291"/>
      <c r="H29" s="291"/>
      <c r="I29" s="291"/>
      <c r="J29" s="291"/>
      <c r="K29" s="291"/>
      <c r="L29" s="291"/>
      <c r="M29" s="291"/>
      <c r="N29" s="287">
        <v>0</v>
      </c>
      <c r="O29" s="287"/>
      <c r="P29" s="287"/>
      <c r="Q29" s="287"/>
    </row>
    <row r="30" spans="2:19" x14ac:dyDescent="0.25">
      <c r="B30" s="292" t="s">
        <v>18</v>
      </c>
      <c r="C30" s="292"/>
      <c r="D30" s="292"/>
      <c r="E30" s="292"/>
      <c r="F30" s="292"/>
      <c r="G30" s="292"/>
      <c r="H30" s="292"/>
      <c r="I30" s="292"/>
      <c r="J30" s="292"/>
      <c r="K30" s="292"/>
      <c r="L30" s="292"/>
      <c r="M30" s="292"/>
      <c r="N30" s="288">
        <v>0</v>
      </c>
      <c r="O30" s="288"/>
      <c r="P30" s="288"/>
      <c r="Q30" s="288"/>
    </row>
    <row r="31" spans="2:19" x14ac:dyDescent="0.25">
      <c r="B31" s="332" t="s">
        <v>33</v>
      </c>
      <c r="C31" s="332"/>
      <c r="D31" s="332"/>
      <c r="E31" s="332"/>
      <c r="F31" s="332"/>
      <c r="G31" s="332"/>
      <c r="H31" s="332"/>
      <c r="I31" s="332"/>
      <c r="J31" s="332"/>
      <c r="K31" s="332"/>
      <c r="L31" s="332"/>
      <c r="M31" s="332"/>
      <c r="N31" s="287">
        <f>N32</f>
        <v>3856583.6</v>
      </c>
      <c r="O31" s="287"/>
      <c r="P31" s="287"/>
      <c r="Q31" s="287"/>
    </row>
    <row r="32" spans="2:19" x14ac:dyDescent="0.25">
      <c r="B32" s="321" t="s">
        <v>34</v>
      </c>
      <c r="C32" s="321"/>
      <c r="D32" s="321"/>
      <c r="E32" s="321"/>
      <c r="F32" s="321"/>
      <c r="G32" s="321"/>
      <c r="H32" s="321"/>
      <c r="I32" s="321"/>
      <c r="J32" s="321"/>
      <c r="K32" s="321"/>
      <c r="L32" s="321"/>
      <c r="M32" s="321"/>
      <c r="N32" s="288">
        <f>M108</f>
        <v>3856583.6</v>
      </c>
      <c r="O32" s="288"/>
      <c r="P32" s="288"/>
      <c r="Q32" s="288"/>
      <c r="R32" s="193"/>
    </row>
    <row r="33" spans="2:19" x14ac:dyDescent="0.25">
      <c r="B33" s="321" t="s">
        <v>35</v>
      </c>
      <c r="C33" s="321"/>
      <c r="D33" s="321"/>
      <c r="E33" s="321"/>
      <c r="F33" s="321"/>
      <c r="G33" s="321"/>
      <c r="H33" s="321"/>
      <c r="I33" s="321"/>
      <c r="J33" s="321"/>
      <c r="K33" s="321"/>
      <c r="L33" s="321"/>
      <c r="M33" s="321"/>
      <c r="N33" s="288">
        <v>0</v>
      </c>
      <c r="O33" s="288"/>
      <c r="P33" s="288"/>
      <c r="Q33" s="288"/>
    </row>
    <row r="34" spans="2:19" x14ac:dyDescent="0.25">
      <c r="B34" s="321" t="s">
        <v>36</v>
      </c>
      <c r="C34" s="321"/>
      <c r="D34" s="321"/>
      <c r="E34" s="321"/>
      <c r="F34" s="321"/>
      <c r="G34" s="321"/>
      <c r="H34" s="321"/>
      <c r="I34" s="321"/>
      <c r="J34" s="321"/>
      <c r="K34" s="321"/>
      <c r="L34" s="321"/>
      <c r="M34" s="321"/>
      <c r="N34" s="288">
        <v>0</v>
      </c>
      <c r="O34" s="288"/>
      <c r="P34" s="288"/>
      <c r="Q34" s="288"/>
    </row>
    <row r="35" spans="2:19" x14ac:dyDescent="0.25">
      <c r="B35" s="291" t="s">
        <v>37</v>
      </c>
      <c r="C35" s="291"/>
      <c r="D35" s="291"/>
      <c r="E35" s="291"/>
      <c r="F35" s="291"/>
      <c r="G35" s="291"/>
      <c r="H35" s="291"/>
      <c r="I35" s="291"/>
      <c r="J35" s="291"/>
      <c r="K35" s="291"/>
      <c r="L35" s="291"/>
      <c r="M35" s="291"/>
      <c r="N35" s="287">
        <f>N27+N31</f>
        <v>25710543.600000001</v>
      </c>
      <c r="O35" s="287"/>
      <c r="P35" s="287"/>
      <c r="Q35" s="287"/>
      <c r="R35" s="193"/>
    </row>
    <row r="38" spans="2:19" x14ac:dyDescent="0.25">
      <c r="B38" s="13" t="s">
        <v>25</v>
      </c>
    </row>
    <row r="39" spans="2:19" x14ac:dyDescent="0.25">
      <c r="B39" s="303" t="s">
        <v>57</v>
      </c>
      <c r="C39" s="303" t="s">
        <v>58</v>
      </c>
      <c r="D39" s="303" t="s">
        <v>0</v>
      </c>
      <c r="E39" s="303" t="s">
        <v>1</v>
      </c>
      <c r="F39" s="303" t="s">
        <v>59</v>
      </c>
      <c r="G39" s="303" t="s">
        <v>284</v>
      </c>
      <c r="H39" s="303" t="s">
        <v>2</v>
      </c>
      <c r="I39" s="302" t="s">
        <v>3</v>
      </c>
      <c r="J39" s="302"/>
      <c r="K39" s="302"/>
      <c r="L39" s="302"/>
      <c r="M39" s="302"/>
      <c r="N39" s="303" t="s">
        <v>60</v>
      </c>
      <c r="O39" s="303"/>
      <c r="P39" s="303" t="s">
        <v>4</v>
      </c>
      <c r="Q39" s="303" t="s">
        <v>5</v>
      </c>
    </row>
    <row r="40" spans="2:19" ht="30" customHeight="1" x14ac:dyDescent="0.25">
      <c r="B40" s="303"/>
      <c r="C40" s="303"/>
      <c r="D40" s="303"/>
      <c r="E40" s="303"/>
      <c r="F40" s="303"/>
      <c r="G40" s="303"/>
      <c r="H40" s="303"/>
      <c r="I40" s="302" t="s">
        <v>6</v>
      </c>
      <c r="J40" s="302" t="s">
        <v>7</v>
      </c>
      <c r="K40" s="302"/>
      <c r="L40" s="302"/>
      <c r="M40" s="302" t="s">
        <v>8</v>
      </c>
      <c r="N40" s="303" t="s">
        <v>301</v>
      </c>
      <c r="O40" s="303" t="s">
        <v>246</v>
      </c>
      <c r="P40" s="303"/>
      <c r="Q40" s="303"/>
    </row>
    <row r="41" spans="2:19" ht="73.5" x14ac:dyDescent="0.25">
      <c r="B41" s="303"/>
      <c r="C41" s="303"/>
      <c r="D41" s="303"/>
      <c r="E41" s="303"/>
      <c r="F41" s="303"/>
      <c r="G41" s="303"/>
      <c r="H41" s="303"/>
      <c r="I41" s="302"/>
      <c r="J41" s="10" t="s">
        <v>9</v>
      </c>
      <c r="K41" s="10" t="s">
        <v>10</v>
      </c>
      <c r="L41" s="10" t="s">
        <v>11</v>
      </c>
      <c r="M41" s="302"/>
      <c r="N41" s="303"/>
      <c r="O41" s="303"/>
      <c r="P41" s="303"/>
      <c r="Q41" s="303"/>
    </row>
    <row r="42" spans="2:19" s="47" customFormat="1" ht="12" x14ac:dyDescent="0.2">
      <c r="B42" s="133">
        <v>1</v>
      </c>
      <c r="C42" s="133">
        <v>2</v>
      </c>
      <c r="D42" s="133">
        <v>3</v>
      </c>
      <c r="E42" s="133">
        <v>4</v>
      </c>
      <c r="F42" s="133">
        <v>5</v>
      </c>
      <c r="G42" s="133">
        <v>6</v>
      </c>
      <c r="H42" s="133">
        <v>7</v>
      </c>
      <c r="I42" s="57">
        <v>8</v>
      </c>
      <c r="J42" s="57">
        <v>9</v>
      </c>
      <c r="K42" s="57">
        <v>10</v>
      </c>
      <c r="L42" s="57">
        <v>11</v>
      </c>
      <c r="M42" s="57">
        <v>12</v>
      </c>
      <c r="N42" s="133">
        <v>13</v>
      </c>
      <c r="O42" s="133">
        <v>14</v>
      </c>
      <c r="P42" s="133">
        <v>15</v>
      </c>
      <c r="Q42" s="133">
        <v>16</v>
      </c>
      <c r="R42" s="190"/>
      <c r="S42" s="48"/>
    </row>
    <row r="43" spans="2:19" ht="21" x14ac:dyDescent="0.25">
      <c r="B43" s="293" t="s">
        <v>574</v>
      </c>
      <c r="C43" s="296" t="s">
        <v>13</v>
      </c>
      <c r="D43" s="296" t="s">
        <v>326</v>
      </c>
      <c r="E43" s="296" t="s">
        <v>308</v>
      </c>
      <c r="F43" s="296" t="s">
        <v>14</v>
      </c>
      <c r="G43" s="296" t="s">
        <v>302</v>
      </c>
      <c r="H43" s="296" t="s">
        <v>15</v>
      </c>
      <c r="I43" s="299">
        <f>SUM(I52:I96)</f>
        <v>20551601.48</v>
      </c>
      <c r="J43" s="299">
        <f t="shared" ref="J43:K43" si="0">SUM(J50:J96)</f>
        <v>0</v>
      </c>
      <c r="K43" s="299">
        <f t="shared" si="0"/>
        <v>0</v>
      </c>
      <c r="L43" s="299">
        <f>SUM(L52:L96)</f>
        <v>17468860</v>
      </c>
      <c r="M43" s="299">
        <f>SUM(M52:M96)</f>
        <v>3082741.48</v>
      </c>
      <c r="N43" s="44" t="s">
        <v>303</v>
      </c>
      <c r="O43" s="41">
        <f>O52+O55+O59</f>
        <v>167</v>
      </c>
      <c r="P43" s="296" t="s">
        <v>256</v>
      </c>
      <c r="Q43" s="267" t="s">
        <v>382</v>
      </c>
    </row>
    <row r="44" spans="2:19" ht="21" x14ac:dyDescent="0.25">
      <c r="B44" s="293"/>
      <c r="C44" s="296"/>
      <c r="D44" s="296"/>
      <c r="E44" s="296"/>
      <c r="F44" s="296"/>
      <c r="G44" s="296"/>
      <c r="H44" s="296"/>
      <c r="I44" s="299"/>
      <c r="J44" s="299"/>
      <c r="K44" s="299"/>
      <c r="L44" s="299"/>
      <c r="M44" s="299"/>
      <c r="N44" s="44" t="s">
        <v>288</v>
      </c>
      <c r="O44" s="41">
        <f>O53+O56+O60</f>
        <v>167</v>
      </c>
      <c r="P44" s="296"/>
      <c r="Q44" s="267"/>
    </row>
    <row r="45" spans="2:19" ht="31.5" x14ac:dyDescent="0.25">
      <c r="B45" s="293"/>
      <c r="C45" s="296"/>
      <c r="D45" s="296"/>
      <c r="E45" s="296"/>
      <c r="F45" s="296"/>
      <c r="G45" s="296"/>
      <c r="H45" s="296"/>
      <c r="I45" s="299"/>
      <c r="J45" s="299"/>
      <c r="K45" s="299"/>
      <c r="L45" s="299"/>
      <c r="M45" s="299"/>
      <c r="N45" s="44" t="s">
        <v>309</v>
      </c>
      <c r="O45" s="41">
        <f>O61+O63+O65+O67+O69+O71+O73+O75+O77+O79+O81+O83+O85+O87+O91</f>
        <v>292</v>
      </c>
      <c r="P45" s="296"/>
      <c r="Q45" s="267"/>
      <c r="R45" s="194"/>
    </row>
    <row r="46" spans="2:19" ht="31.5" x14ac:dyDescent="0.25">
      <c r="B46" s="293"/>
      <c r="C46" s="296"/>
      <c r="D46" s="296"/>
      <c r="E46" s="296"/>
      <c r="F46" s="296"/>
      <c r="G46" s="296"/>
      <c r="H46" s="296"/>
      <c r="I46" s="299"/>
      <c r="J46" s="299"/>
      <c r="K46" s="299"/>
      <c r="L46" s="299"/>
      <c r="M46" s="299"/>
      <c r="N46" s="44" t="s">
        <v>289</v>
      </c>
      <c r="O46" s="41">
        <f>O62+O64+O66+O68+O70+O72+O74+O76+O78+O80+O82+O84+O86+O88+O92</f>
        <v>302</v>
      </c>
      <c r="P46" s="296"/>
      <c r="Q46" s="267"/>
      <c r="R46" s="194"/>
    </row>
    <row r="47" spans="2:19" ht="31.5" x14ac:dyDescent="0.25">
      <c r="B47" s="293"/>
      <c r="C47" s="296"/>
      <c r="D47" s="296"/>
      <c r="E47" s="296"/>
      <c r="F47" s="296"/>
      <c r="G47" s="296"/>
      <c r="H47" s="296"/>
      <c r="I47" s="299"/>
      <c r="J47" s="299"/>
      <c r="K47" s="299"/>
      <c r="L47" s="299"/>
      <c r="M47" s="299"/>
      <c r="N47" s="44" t="s">
        <v>316</v>
      </c>
      <c r="O47" s="41">
        <f>O57+O89+O93+O95</f>
        <v>96</v>
      </c>
      <c r="P47" s="296"/>
      <c r="Q47" s="267"/>
      <c r="R47" s="194"/>
    </row>
    <row r="48" spans="2:19" ht="42" x14ac:dyDescent="0.25">
      <c r="B48" s="293"/>
      <c r="C48" s="296"/>
      <c r="D48" s="296"/>
      <c r="E48" s="296"/>
      <c r="F48" s="296"/>
      <c r="G48" s="296"/>
      <c r="H48" s="296"/>
      <c r="I48" s="299"/>
      <c r="J48" s="299"/>
      <c r="K48" s="299"/>
      <c r="L48" s="299"/>
      <c r="M48" s="299"/>
      <c r="N48" s="44" t="s">
        <v>290</v>
      </c>
      <c r="O48" s="41">
        <f>O58+O90+O94+O96</f>
        <v>325</v>
      </c>
      <c r="P48" s="296"/>
      <c r="Q48" s="267"/>
      <c r="R48" s="194"/>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0" t="s">
        <v>305</v>
      </c>
      <c r="C50" s="261"/>
      <c r="D50" s="259" t="s">
        <v>306</v>
      </c>
      <c r="E50" s="359" t="s">
        <v>690</v>
      </c>
      <c r="F50" s="360"/>
      <c r="G50" s="360"/>
      <c r="H50" s="360"/>
      <c r="I50" s="360"/>
      <c r="J50" s="360"/>
      <c r="K50" s="360"/>
      <c r="L50" s="360"/>
      <c r="M50" s="360"/>
      <c r="N50" s="360"/>
      <c r="O50" s="360"/>
      <c r="P50" s="360"/>
      <c r="Q50" s="361"/>
      <c r="R50" s="195"/>
    </row>
    <row r="51" spans="2:19" ht="21.75" customHeight="1" x14ac:dyDescent="0.25">
      <c r="B51" s="260"/>
      <c r="C51" s="261"/>
      <c r="D51" s="259"/>
      <c r="E51" s="362"/>
      <c r="F51" s="363"/>
      <c r="G51" s="363"/>
      <c r="H51" s="363"/>
      <c r="I51" s="363"/>
      <c r="J51" s="363"/>
      <c r="K51" s="363"/>
      <c r="L51" s="363"/>
      <c r="M51" s="363"/>
      <c r="N51" s="363"/>
      <c r="O51" s="363"/>
      <c r="P51" s="363"/>
      <c r="Q51" s="364"/>
      <c r="R51" s="195"/>
    </row>
    <row r="52" spans="2:19" ht="22.5" x14ac:dyDescent="0.25">
      <c r="B52" s="260" t="s">
        <v>399</v>
      </c>
      <c r="C52" s="261"/>
      <c r="D52" s="259" t="s">
        <v>20</v>
      </c>
      <c r="E52" s="267" t="s">
        <v>18</v>
      </c>
      <c r="F52" s="261"/>
      <c r="G52" s="259" t="s">
        <v>302</v>
      </c>
      <c r="H52" s="261"/>
      <c r="I52" s="262">
        <f>SUM(J52:M53)</f>
        <v>1600000</v>
      </c>
      <c r="J52" s="262">
        <v>0</v>
      </c>
      <c r="K52" s="262">
        <v>0</v>
      </c>
      <c r="L52" s="262">
        <v>1360000</v>
      </c>
      <c r="M52" s="262">
        <v>240000</v>
      </c>
      <c r="N52" s="40" t="s">
        <v>303</v>
      </c>
      <c r="O52" s="38">
        <v>52</v>
      </c>
      <c r="P52" s="259" t="s">
        <v>21</v>
      </c>
      <c r="Q52" s="259" t="s">
        <v>468</v>
      </c>
      <c r="R52" s="195"/>
    </row>
    <row r="53" spans="2:19" ht="22.5" x14ac:dyDescent="0.25">
      <c r="B53" s="260"/>
      <c r="C53" s="261"/>
      <c r="D53" s="259"/>
      <c r="E53" s="267"/>
      <c r="F53" s="261"/>
      <c r="G53" s="259"/>
      <c r="H53" s="261"/>
      <c r="I53" s="262"/>
      <c r="J53" s="262"/>
      <c r="K53" s="262"/>
      <c r="L53" s="262"/>
      <c r="M53" s="262"/>
      <c r="N53" s="40" t="s">
        <v>288</v>
      </c>
      <c r="O53" s="38">
        <v>52</v>
      </c>
      <c r="P53" s="259"/>
      <c r="Q53" s="259"/>
      <c r="R53" s="195"/>
    </row>
    <row r="54" spans="2:19" ht="33.75" x14ac:dyDescent="0.25">
      <c r="B54" s="184" t="s">
        <v>684</v>
      </c>
      <c r="C54" s="185"/>
      <c r="D54" s="99" t="s">
        <v>26</v>
      </c>
      <c r="E54" s="366" t="s">
        <v>685</v>
      </c>
      <c r="F54" s="367"/>
      <c r="G54" s="367"/>
      <c r="H54" s="367"/>
      <c r="I54" s="367"/>
      <c r="J54" s="367"/>
      <c r="K54" s="367"/>
      <c r="L54" s="367"/>
      <c r="M54" s="367"/>
      <c r="N54" s="367"/>
      <c r="O54" s="367"/>
      <c r="P54" s="367"/>
      <c r="Q54" s="368"/>
      <c r="R54" s="195"/>
    </row>
    <row r="55" spans="2:19" ht="22.5" x14ac:dyDescent="0.25">
      <c r="B55" s="269" t="s">
        <v>585</v>
      </c>
      <c r="C55" s="272"/>
      <c r="D55" s="275" t="s">
        <v>26</v>
      </c>
      <c r="E55" s="275" t="s">
        <v>89</v>
      </c>
      <c r="F55" s="272"/>
      <c r="G55" s="275" t="s">
        <v>302</v>
      </c>
      <c r="H55" s="272"/>
      <c r="I55" s="278">
        <f>SUM(J55:M58)</f>
        <v>1047648</v>
      </c>
      <c r="J55" s="278">
        <v>0</v>
      </c>
      <c r="K55" s="278">
        <v>0</v>
      </c>
      <c r="L55" s="278">
        <v>890500</v>
      </c>
      <c r="M55" s="278">
        <v>157148</v>
      </c>
      <c r="N55" s="40" t="s">
        <v>303</v>
      </c>
      <c r="O55" s="38">
        <v>47</v>
      </c>
      <c r="P55" s="275" t="s">
        <v>307</v>
      </c>
      <c r="Q55" s="275" t="s">
        <v>19</v>
      </c>
      <c r="R55" s="195"/>
    </row>
    <row r="56" spans="2:19" ht="22.5" x14ac:dyDescent="0.25">
      <c r="B56" s="269"/>
      <c r="C56" s="272"/>
      <c r="D56" s="275"/>
      <c r="E56" s="275"/>
      <c r="F56" s="272"/>
      <c r="G56" s="275"/>
      <c r="H56" s="272"/>
      <c r="I56" s="278"/>
      <c r="J56" s="278"/>
      <c r="K56" s="278"/>
      <c r="L56" s="278"/>
      <c r="M56" s="278"/>
      <c r="N56" s="40" t="s">
        <v>288</v>
      </c>
      <c r="O56" s="38">
        <v>47</v>
      </c>
      <c r="P56" s="275"/>
      <c r="Q56" s="275"/>
      <c r="R56" s="195"/>
    </row>
    <row r="57" spans="2:19" ht="33.75" x14ac:dyDescent="0.25">
      <c r="B57" s="269"/>
      <c r="C57" s="272"/>
      <c r="D57" s="275"/>
      <c r="E57" s="275"/>
      <c r="F57" s="272"/>
      <c r="G57" s="275"/>
      <c r="H57" s="272"/>
      <c r="I57" s="278"/>
      <c r="J57" s="278"/>
      <c r="K57" s="278"/>
      <c r="L57" s="278"/>
      <c r="M57" s="278"/>
      <c r="N57" s="40" t="s">
        <v>316</v>
      </c>
      <c r="O57" s="38">
        <v>20</v>
      </c>
      <c r="P57" s="275"/>
      <c r="Q57" s="275"/>
      <c r="R57" s="195"/>
    </row>
    <row r="58" spans="2:19" ht="33.75" x14ac:dyDescent="0.25">
      <c r="B58" s="269"/>
      <c r="C58" s="272"/>
      <c r="D58" s="275"/>
      <c r="E58" s="275"/>
      <c r="F58" s="272"/>
      <c r="G58" s="275"/>
      <c r="H58" s="272"/>
      <c r="I58" s="278"/>
      <c r="J58" s="278"/>
      <c r="K58" s="278"/>
      <c r="L58" s="278"/>
      <c r="M58" s="278"/>
      <c r="N58" s="40" t="s">
        <v>290</v>
      </c>
      <c r="O58" s="38">
        <v>50</v>
      </c>
      <c r="P58" s="275"/>
      <c r="Q58" s="275"/>
      <c r="R58" s="195"/>
    </row>
    <row r="59" spans="2:19" ht="22.5" x14ac:dyDescent="0.25">
      <c r="B59" s="260" t="s">
        <v>586</v>
      </c>
      <c r="C59" s="261"/>
      <c r="D59" s="259" t="s">
        <v>23</v>
      </c>
      <c r="E59" s="267" t="s">
        <v>18</v>
      </c>
      <c r="F59" s="261"/>
      <c r="G59" s="259" t="s">
        <v>302</v>
      </c>
      <c r="H59" s="261"/>
      <c r="I59" s="262">
        <f>SUM(J59:M60)</f>
        <v>3000000</v>
      </c>
      <c r="J59" s="262">
        <v>0</v>
      </c>
      <c r="K59" s="262">
        <v>0</v>
      </c>
      <c r="L59" s="262">
        <v>2550000</v>
      </c>
      <c r="M59" s="262">
        <v>450000</v>
      </c>
      <c r="N59" s="40" t="s">
        <v>303</v>
      </c>
      <c r="O59" s="38">
        <v>68</v>
      </c>
      <c r="P59" s="259" t="s">
        <v>315</v>
      </c>
      <c r="Q59" s="259" t="s">
        <v>382</v>
      </c>
      <c r="R59" s="195"/>
    </row>
    <row r="60" spans="2:19" ht="22.5" x14ac:dyDescent="0.25">
      <c r="B60" s="260"/>
      <c r="C60" s="261"/>
      <c r="D60" s="259"/>
      <c r="E60" s="267"/>
      <c r="F60" s="261"/>
      <c r="G60" s="259"/>
      <c r="H60" s="261"/>
      <c r="I60" s="262"/>
      <c r="J60" s="262"/>
      <c r="K60" s="262"/>
      <c r="L60" s="262"/>
      <c r="M60" s="262"/>
      <c r="N60" s="40" t="s">
        <v>288</v>
      </c>
      <c r="O60" s="38">
        <v>68</v>
      </c>
      <c r="P60" s="259"/>
      <c r="Q60" s="259"/>
      <c r="R60" s="195"/>
      <c r="S60" s="25" t="s">
        <v>287</v>
      </c>
    </row>
    <row r="61" spans="2:19" ht="33.75" x14ac:dyDescent="0.25">
      <c r="B61" s="260" t="s">
        <v>587</v>
      </c>
      <c r="C61" s="261"/>
      <c r="D61" s="259" t="s">
        <v>306</v>
      </c>
      <c r="E61" s="259" t="s">
        <v>682</v>
      </c>
      <c r="F61" s="261"/>
      <c r="G61" s="259" t="s">
        <v>302</v>
      </c>
      <c r="H61" s="261"/>
      <c r="I61" s="262">
        <f>SUM(J61:M62)</f>
        <v>2131176.48</v>
      </c>
      <c r="J61" s="262">
        <v>0</v>
      </c>
      <c r="K61" s="262">
        <v>0</v>
      </c>
      <c r="L61" s="262">
        <v>1811500</v>
      </c>
      <c r="M61" s="262">
        <v>319676.48</v>
      </c>
      <c r="N61" s="40" t="s">
        <v>309</v>
      </c>
      <c r="O61" s="38">
        <v>37</v>
      </c>
      <c r="P61" s="259" t="s">
        <v>315</v>
      </c>
      <c r="Q61" s="259" t="s">
        <v>382</v>
      </c>
      <c r="R61" s="195"/>
    </row>
    <row r="62" spans="2:19" ht="57" customHeight="1" x14ac:dyDescent="0.25">
      <c r="B62" s="260"/>
      <c r="C62" s="261"/>
      <c r="D62" s="259"/>
      <c r="E62" s="259"/>
      <c r="F62" s="261"/>
      <c r="G62" s="259"/>
      <c r="H62" s="261"/>
      <c r="I62" s="262"/>
      <c r="J62" s="262"/>
      <c r="K62" s="262"/>
      <c r="L62" s="262"/>
      <c r="M62" s="262"/>
      <c r="N62" s="40" t="s">
        <v>289</v>
      </c>
      <c r="O62" s="38">
        <v>37</v>
      </c>
      <c r="P62" s="259"/>
      <c r="Q62" s="259"/>
      <c r="R62" s="195"/>
    </row>
    <row r="63" spans="2:19" ht="33.75" x14ac:dyDescent="0.25">
      <c r="B63" s="260" t="s">
        <v>588</v>
      </c>
      <c r="C63" s="261"/>
      <c r="D63" s="259" t="s">
        <v>20</v>
      </c>
      <c r="E63" s="267" t="s">
        <v>18</v>
      </c>
      <c r="F63" s="261"/>
      <c r="G63" s="259" t="s">
        <v>302</v>
      </c>
      <c r="H63" s="261"/>
      <c r="I63" s="262">
        <f>SUM(J63:M64)</f>
        <v>110000</v>
      </c>
      <c r="J63" s="262">
        <v>0</v>
      </c>
      <c r="K63" s="262">
        <v>0</v>
      </c>
      <c r="L63" s="262">
        <v>93500</v>
      </c>
      <c r="M63" s="262">
        <v>16500</v>
      </c>
      <c r="N63" s="40" t="s">
        <v>309</v>
      </c>
      <c r="O63" s="38">
        <v>4</v>
      </c>
      <c r="P63" s="259" t="s">
        <v>256</v>
      </c>
      <c r="Q63" s="259" t="s">
        <v>19</v>
      </c>
      <c r="R63" s="195"/>
    </row>
    <row r="64" spans="2:19" ht="33.75" x14ac:dyDescent="0.25">
      <c r="B64" s="260"/>
      <c r="C64" s="261"/>
      <c r="D64" s="259"/>
      <c r="E64" s="267"/>
      <c r="F64" s="261"/>
      <c r="G64" s="259"/>
      <c r="H64" s="261"/>
      <c r="I64" s="262"/>
      <c r="J64" s="262"/>
      <c r="K64" s="262"/>
      <c r="L64" s="262"/>
      <c r="M64" s="262"/>
      <c r="N64" s="40" t="s">
        <v>289</v>
      </c>
      <c r="O64" s="38">
        <v>4</v>
      </c>
      <c r="P64" s="259"/>
      <c r="Q64" s="259"/>
      <c r="R64" s="195"/>
    </row>
    <row r="65" spans="2:21" ht="22.5" customHeight="1" x14ac:dyDescent="0.25">
      <c r="B65" s="260" t="s">
        <v>589</v>
      </c>
      <c r="C65" s="261"/>
      <c r="D65" s="259" t="s">
        <v>20</v>
      </c>
      <c r="E65" s="259" t="s">
        <v>312</v>
      </c>
      <c r="F65" s="261"/>
      <c r="G65" s="259" t="s">
        <v>302</v>
      </c>
      <c r="H65" s="261"/>
      <c r="I65" s="262">
        <f>SUM(J65:M66)</f>
        <v>941177</v>
      </c>
      <c r="J65" s="262">
        <v>0</v>
      </c>
      <c r="K65" s="262">
        <v>0</v>
      </c>
      <c r="L65" s="262">
        <v>800000</v>
      </c>
      <c r="M65" s="262">
        <v>141177</v>
      </c>
      <c r="N65" s="40" t="s">
        <v>309</v>
      </c>
      <c r="O65" s="38">
        <v>35</v>
      </c>
      <c r="P65" s="259" t="s">
        <v>256</v>
      </c>
      <c r="Q65" s="259" t="s">
        <v>19</v>
      </c>
      <c r="R65" s="195"/>
    </row>
    <row r="66" spans="2:21" ht="33.75" x14ac:dyDescent="0.25">
      <c r="B66" s="260"/>
      <c r="C66" s="261"/>
      <c r="D66" s="259"/>
      <c r="E66" s="259"/>
      <c r="F66" s="261"/>
      <c r="G66" s="259"/>
      <c r="H66" s="261"/>
      <c r="I66" s="262"/>
      <c r="J66" s="262"/>
      <c r="K66" s="262"/>
      <c r="L66" s="262"/>
      <c r="M66" s="262"/>
      <c r="N66" s="40" t="s">
        <v>289</v>
      </c>
      <c r="O66" s="38">
        <v>35</v>
      </c>
      <c r="P66" s="259"/>
      <c r="Q66" s="259"/>
      <c r="R66" s="195"/>
    </row>
    <row r="67" spans="2:21" ht="33.75" x14ac:dyDescent="0.25">
      <c r="B67" s="260" t="s">
        <v>590</v>
      </c>
      <c r="C67" s="261"/>
      <c r="D67" s="259" t="s">
        <v>22</v>
      </c>
      <c r="E67" s="259" t="s">
        <v>18</v>
      </c>
      <c r="F67" s="261"/>
      <c r="G67" s="259" t="s">
        <v>302</v>
      </c>
      <c r="H67" s="261"/>
      <c r="I67" s="262">
        <f>SUM(J67:M68)</f>
        <v>550000</v>
      </c>
      <c r="J67" s="262">
        <v>0</v>
      </c>
      <c r="K67" s="262">
        <v>0</v>
      </c>
      <c r="L67" s="262">
        <v>467500</v>
      </c>
      <c r="M67" s="262">
        <v>82500</v>
      </c>
      <c r="N67" s="40" t="s">
        <v>309</v>
      </c>
      <c r="O67" s="38">
        <v>12</v>
      </c>
      <c r="P67" s="259" t="s">
        <v>256</v>
      </c>
      <c r="Q67" s="259" t="s">
        <v>257</v>
      </c>
      <c r="R67" s="195"/>
    </row>
    <row r="68" spans="2:21" ht="45" customHeight="1" x14ac:dyDescent="0.25">
      <c r="B68" s="260"/>
      <c r="C68" s="261"/>
      <c r="D68" s="259"/>
      <c r="E68" s="259"/>
      <c r="F68" s="261"/>
      <c r="G68" s="259"/>
      <c r="H68" s="261"/>
      <c r="I68" s="262"/>
      <c r="J68" s="262"/>
      <c r="K68" s="262"/>
      <c r="L68" s="262"/>
      <c r="M68" s="262"/>
      <c r="N68" s="40" t="s">
        <v>289</v>
      </c>
      <c r="O68" s="38">
        <v>12</v>
      </c>
      <c r="P68" s="259"/>
      <c r="Q68" s="259"/>
      <c r="R68" s="195"/>
    </row>
    <row r="69" spans="2:21" ht="37.5" customHeight="1" x14ac:dyDescent="0.25">
      <c r="B69" s="260" t="s">
        <v>591</v>
      </c>
      <c r="C69" s="261"/>
      <c r="D69" s="259" t="s">
        <v>22</v>
      </c>
      <c r="E69" s="259" t="s">
        <v>18</v>
      </c>
      <c r="F69" s="261"/>
      <c r="G69" s="259" t="s">
        <v>302</v>
      </c>
      <c r="H69" s="261"/>
      <c r="I69" s="262">
        <f>SUM(J69:M70)</f>
        <v>900000</v>
      </c>
      <c r="J69" s="262">
        <v>0</v>
      </c>
      <c r="K69" s="262">
        <v>0</v>
      </c>
      <c r="L69" s="262">
        <v>765000</v>
      </c>
      <c r="M69" s="262">
        <v>135000</v>
      </c>
      <c r="N69" s="40" t="s">
        <v>309</v>
      </c>
      <c r="O69" s="38">
        <v>10</v>
      </c>
      <c r="P69" s="259" t="s">
        <v>256</v>
      </c>
      <c r="Q69" s="259" t="s">
        <v>21</v>
      </c>
      <c r="R69" s="195"/>
    </row>
    <row r="70" spans="2:21" ht="33.75" x14ac:dyDescent="0.25">
      <c r="B70" s="260"/>
      <c r="C70" s="261"/>
      <c r="D70" s="259"/>
      <c r="E70" s="259"/>
      <c r="F70" s="261"/>
      <c r="G70" s="259"/>
      <c r="H70" s="261"/>
      <c r="I70" s="262"/>
      <c r="J70" s="262"/>
      <c r="K70" s="262"/>
      <c r="L70" s="262"/>
      <c r="M70" s="262"/>
      <c r="N70" s="40" t="s">
        <v>289</v>
      </c>
      <c r="O70" s="38">
        <v>10</v>
      </c>
      <c r="P70" s="259"/>
      <c r="Q70" s="259"/>
      <c r="R70" s="195"/>
    </row>
    <row r="71" spans="2:21" ht="22.5" customHeight="1" x14ac:dyDescent="0.25">
      <c r="B71" s="260" t="s">
        <v>592</v>
      </c>
      <c r="C71" s="261"/>
      <c r="D71" s="259" t="s">
        <v>22</v>
      </c>
      <c r="E71" s="359" t="s">
        <v>689</v>
      </c>
      <c r="F71" s="360"/>
      <c r="G71" s="360"/>
      <c r="H71" s="360"/>
      <c r="I71" s="360"/>
      <c r="J71" s="360"/>
      <c r="K71" s="360"/>
      <c r="L71" s="360"/>
      <c r="M71" s="360"/>
      <c r="N71" s="360"/>
      <c r="O71" s="360"/>
      <c r="P71" s="360"/>
      <c r="Q71" s="361"/>
      <c r="R71" s="195"/>
    </row>
    <row r="72" spans="2:21" ht="37.5" customHeight="1" x14ac:dyDescent="0.25">
      <c r="B72" s="260"/>
      <c r="C72" s="261"/>
      <c r="D72" s="259"/>
      <c r="E72" s="362"/>
      <c r="F72" s="363"/>
      <c r="G72" s="363"/>
      <c r="H72" s="363"/>
      <c r="I72" s="363"/>
      <c r="J72" s="363"/>
      <c r="K72" s="363"/>
      <c r="L72" s="363"/>
      <c r="M72" s="363"/>
      <c r="N72" s="363"/>
      <c r="O72" s="363"/>
      <c r="P72" s="363"/>
      <c r="Q72" s="364"/>
      <c r="R72" s="195"/>
    </row>
    <row r="73" spans="2:21" ht="33.75" x14ac:dyDescent="0.25">
      <c r="B73" s="269" t="s">
        <v>593</v>
      </c>
      <c r="C73" s="365"/>
      <c r="D73" s="275" t="s">
        <v>22</v>
      </c>
      <c r="E73" s="275" t="s">
        <v>18</v>
      </c>
      <c r="F73" s="272"/>
      <c r="G73" s="275" t="s">
        <v>302</v>
      </c>
      <c r="H73" s="272"/>
      <c r="I73" s="278">
        <f>SUM(J73:M74)</f>
        <v>1000000</v>
      </c>
      <c r="J73" s="278">
        <v>0</v>
      </c>
      <c r="K73" s="278">
        <v>0</v>
      </c>
      <c r="L73" s="278">
        <v>850000</v>
      </c>
      <c r="M73" s="278">
        <v>150000</v>
      </c>
      <c r="N73" s="40" t="s">
        <v>309</v>
      </c>
      <c r="O73" s="38">
        <v>30</v>
      </c>
      <c r="P73" s="275" t="s">
        <v>256</v>
      </c>
      <c r="Q73" s="275" t="s">
        <v>313</v>
      </c>
      <c r="R73" s="195"/>
    </row>
    <row r="74" spans="2:21" ht="33.75" x14ac:dyDescent="0.25">
      <c r="B74" s="269"/>
      <c r="C74" s="365"/>
      <c r="D74" s="275"/>
      <c r="E74" s="275"/>
      <c r="F74" s="272"/>
      <c r="G74" s="275"/>
      <c r="H74" s="272"/>
      <c r="I74" s="278"/>
      <c r="J74" s="278"/>
      <c r="K74" s="278"/>
      <c r="L74" s="278"/>
      <c r="M74" s="278"/>
      <c r="N74" s="40" t="s">
        <v>289</v>
      </c>
      <c r="O74" s="38">
        <v>30</v>
      </c>
      <c r="P74" s="275"/>
      <c r="Q74" s="275"/>
      <c r="R74" s="195"/>
    </row>
    <row r="75" spans="2:21" ht="22.5" customHeight="1" x14ac:dyDescent="0.25">
      <c r="B75" s="260" t="s">
        <v>691</v>
      </c>
      <c r="C75" s="261"/>
      <c r="D75" s="259" t="s">
        <v>26</v>
      </c>
      <c r="E75" s="267" t="s">
        <v>18</v>
      </c>
      <c r="F75" s="261"/>
      <c r="G75" s="259" t="s">
        <v>302</v>
      </c>
      <c r="H75" s="261"/>
      <c r="I75" s="262">
        <f>SUM(J75:M76)</f>
        <v>600000</v>
      </c>
      <c r="J75" s="262">
        <v>0</v>
      </c>
      <c r="K75" s="262">
        <v>0</v>
      </c>
      <c r="L75" s="262">
        <v>510000</v>
      </c>
      <c r="M75" s="262">
        <v>90000</v>
      </c>
      <c r="N75" s="40" t="s">
        <v>309</v>
      </c>
      <c r="O75" s="38">
        <v>12</v>
      </c>
      <c r="P75" s="259" t="s">
        <v>314</v>
      </c>
      <c r="Q75" s="259" t="s">
        <v>310</v>
      </c>
      <c r="R75" s="195"/>
      <c r="U75" s="25"/>
    </row>
    <row r="76" spans="2:21" ht="22.9" customHeight="1" x14ac:dyDescent="0.25">
      <c r="B76" s="260"/>
      <c r="C76" s="261"/>
      <c r="D76" s="259"/>
      <c r="E76" s="267"/>
      <c r="F76" s="261"/>
      <c r="G76" s="259"/>
      <c r="H76" s="261"/>
      <c r="I76" s="262"/>
      <c r="J76" s="262"/>
      <c r="K76" s="262"/>
      <c r="L76" s="262"/>
      <c r="M76" s="262"/>
      <c r="N76" s="40" t="s">
        <v>289</v>
      </c>
      <c r="O76" s="38">
        <v>12</v>
      </c>
      <c r="P76" s="259"/>
      <c r="Q76" s="259"/>
      <c r="R76" s="195"/>
    </row>
    <row r="77" spans="2:21" ht="22.5" customHeight="1" x14ac:dyDescent="0.25">
      <c r="B77" s="260" t="s">
        <v>594</v>
      </c>
      <c r="C77" s="261"/>
      <c r="D77" s="259" t="s">
        <v>26</v>
      </c>
      <c r="E77" s="259" t="s">
        <v>18</v>
      </c>
      <c r="F77" s="261"/>
      <c r="G77" s="259" t="s">
        <v>302</v>
      </c>
      <c r="H77" s="261"/>
      <c r="I77" s="262">
        <f>SUM(J77:M78)</f>
        <v>850000</v>
      </c>
      <c r="J77" s="262">
        <v>0</v>
      </c>
      <c r="K77" s="262">
        <v>0</v>
      </c>
      <c r="L77" s="262">
        <v>722500</v>
      </c>
      <c r="M77" s="262">
        <v>127500</v>
      </c>
      <c r="N77" s="40" t="s">
        <v>309</v>
      </c>
      <c r="O77" s="38">
        <v>10</v>
      </c>
      <c r="P77" s="259" t="s">
        <v>315</v>
      </c>
      <c r="Q77" s="259" t="s">
        <v>271</v>
      </c>
      <c r="R77" s="195"/>
      <c r="U77" s="25"/>
    </row>
    <row r="78" spans="2:21" ht="33.75" x14ac:dyDescent="0.25">
      <c r="B78" s="260"/>
      <c r="C78" s="261"/>
      <c r="D78" s="259"/>
      <c r="E78" s="259"/>
      <c r="F78" s="261"/>
      <c r="G78" s="259"/>
      <c r="H78" s="261"/>
      <c r="I78" s="262"/>
      <c r="J78" s="262"/>
      <c r="K78" s="262"/>
      <c r="L78" s="262"/>
      <c r="M78" s="262"/>
      <c r="N78" s="40" t="s">
        <v>289</v>
      </c>
      <c r="O78" s="38">
        <v>10</v>
      </c>
      <c r="P78" s="259"/>
      <c r="Q78" s="259"/>
      <c r="R78" s="195"/>
    </row>
    <row r="79" spans="2:21" ht="22.5" customHeight="1" x14ac:dyDescent="0.25">
      <c r="B79" s="260" t="s">
        <v>595</v>
      </c>
      <c r="C79" s="261"/>
      <c r="D79" s="259" t="s">
        <v>26</v>
      </c>
      <c r="E79" s="267" t="s">
        <v>18</v>
      </c>
      <c r="F79" s="261"/>
      <c r="G79" s="259" t="s">
        <v>302</v>
      </c>
      <c r="H79" s="261"/>
      <c r="I79" s="262">
        <f>SUM(J79:M80)</f>
        <v>182500</v>
      </c>
      <c r="J79" s="262">
        <v>0</v>
      </c>
      <c r="K79" s="262">
        <v>0</v>
      </c>
      <c r="L79" s="262">
        <v>155125</v>
      </c>
      <c r="M79" s="262">
        <v>27375</v>
      </c>
      <c r="N79" s="40" t="s">
        <v>309</v>
      </c>
      <c r="O79" s="38">
        <v>16</v>
      </c>
      <c r="P79" s="259" t="s">
        <v>314</v>
      </c>
      <c r="Q79" s="259" t="s">
        <v>313</v>
      </c>
      <c r="R79" s="195"/>
      <c r="U79" s="25"/>
    </row>
    <row r="80" spans="2:21" ht="33.75" x14ac:dyDescent="0.25">
      <c r="B80" s="260"/>
      <c r="C80" s="261"/>
      <c r="D80" s="259"/>
      <c r="E80" s="267"/>
      <c r="F80" s="261"/>
      <c r="G80" s="259"/>
      <c r="H80" s="261"/>
      <c r="I80" s="262"/>
      <c r="J80" s="262"/>
      <c r="K80" s="262"/>
      <c r="L80" s="262"/>
      <c r="M80" s="262"/>
      <c r="N80" s="40" t="s">
        <v>289</v>
      </c>
      <c r="O80" s="38">
        <v>16</v>
      </c>
      <c r="P80" s="259"/>
      <c r="Q80" s="259"/>
      <c r="R80" s="195"/>
    </row>
    <row r="81" spans="2:23" ht="22.5" customHeight="1" x14ac:dyDescent="0.25">
      <c r="B81" s="260" t="s">
        <v>596</v>
      </c>
      <c r="C81" s="261"/>
      <c r="D81" s="259" t="s">
        <v>23</v>
      </c>
      <c r="E81" s="267" t="s">
        <v>18</v>
      </c>
      <c r="F81" s="261"/>
      <c r="G81" s="259" t="s">
        <v>302</v>
      </c>
      <c r="H81" s="261"/>
      <c r="I81" s="262">
        <f>SUM(J81:M82)</f>
        <v>139100</v>
      </c>
      <c r="J81" s="262">
        <v>0</v>
      </c>
      <c r="K81" s="262">
        <v>0</v>
      </c>
      <c r="L81" s="262">
        <v>118235</v>
      </c>
      <c r="M81" s="262">
        <v>20865</v>
      </c>
      <c r="N81" s="40" t="s">
        <v>309</v>
      </c>
      <c r="O81" s="38">
        <v>4</v>
      </c>
      <c r="P81" s="259" t="s">
        <v>256</v>
      </c>
      <c r="Q81" s="259" t="s">
        <v>19</v>
      </c>
      <c r="R81" s="195"/>
      <c r="T81" s="18"/>
      <c r="W81" s="28"/>
    </row>
    <row r="82" spans="2:23" ht="33.75" x14ac:dyDescent="0.25">
      <c r="B82" s="260"/>
      <c r="C82" s="261"/>
      <c r="D82" s="259"/>
      <c r="E82" s="267"/>
      <c r="F82" s="261"/>
      <c r="G82" s="259"/>
      <c r="H82" s="261"/>
      <c r="I82" s="262"/>
      <c r="J82" s="262"/>
      <c r="K82" s="262"/>
      <c r="L82" s="262"/>
      <c r="M82" s="262"/>
      <c r="N82" s="40" t="s">
        <v>289</v>
      </c>
      <c r="O82" s="38">
        <v>4</v>
      </c>
      <c r="P82" s="259"/>
      <c r="Q82" s="259"/>
      <c r="R82" s="195"/>
      <c r="T82" s="18"/>
      <c r="W82" s="28"/>
    </row>
    <row r="83" spans="2:23" ht="33.75" x14ac:dyDescent="0.25">
      <c r="B83" s="260" t="s">
        <v>597</v>
      </c>
      <c r="C83" s="261"/>
      <c r="D83" s="259" t="s">
        <v>23</v>
      </c>
      <c r="E83" s="267" t="s">
        <v>18</v>
      </c>
      <c r="F83" s="261"/>
      <c r="G83" s="259" t="s">
        <v>302</v>
      </c>
      <c r="H83" s="261"/>
      <c r="I83" s="262">
        <f>SUM(J83:M84)</f>
        <v>730000</v>
      </c>
      <c r="J83" s="262">
        <v>0</v>
      </c>
      <c r="K83" s="262">
        <v>0</v>
      </c>
      <c r="L83" s="262">
        <v>620500</v>
      </c>
      <c r="M83" s="262">
        <v>109500</v>
      </c>
      <c r="N83" s="40" t="s">
        <v>309</v>
      </c>
      <c r="O83" s="38">
        <v>10</v>
      </c>
      <c r="P83" s="259" t="s">
        <v>256</v>
      </c>
      <c r="Q83" s="259" t="s">
        <v>19</v>
      </c>
      <c r="R83" s="195"/>
      <c r="T83" s="18"/>
      <c r="W83" s="28"/>
    </row>
    <row r="84" spans="2:23" ht="59.25" customHeight="1" x14ac:dyDescent="0.25">
      <c r="B84" s="260"/>
      <c r="C84" s="261"/>
      <c r="D84" s="259"/>
      <c r="E84" s="267"/>
      <c r="F84" s="261"/>
      <c r="G84" s="259"/>
      <c r="H84" s="261"/>
      <c r="I84" s="262"/>
      <c r="J84" s="262"/>
      <c r="K84" s="262"/>
      <c r="L84" s="262"/>
      <c r="M84" s="262"/>
      <c r="N84" s="40" t="s">
        <v>289</v>
      </c>
      <c r="O84" s="38">
        <v>10</v>
      </c>
      <c r="P84" s="259"/>
      <c r="Q84" s="259"/>
      <c r="R84" s="195"/>
      <c r="U84" s="29"/>
      <c r="V84" s="29"/>
      <c r="W84" s="30"/>
    </row>
    <row r="85" spans="2:23" ht="33.75" x14ac:dyDescent="0.25">
      <c r="B85" s="260" t="s">
        <v>598</v>
      </c>
      <c r="C85" s="261"/>
      <c r="D85" s="259" t="s">
        <v>23</v>
      </c>
      <c r="E85" s="267" t="s">
        <v>18</v>
      </c>
      <c r="F85" s="261"/>
      <c r="G85" s="259" t="s">
        <v>302</v>
      </c>
      <c r="H85" s="261"/>
      <c r="I85" s="262">
        <f>SUM(J85:M86)</f>
        <v>800000</v>
      </c>
      <c r="J85" s="262">
        <v>0</v>
      </c>
      <c r="K85" s="262">
        <v>0</v>
      </c>
      <c r="L85" s="262">
        <v>680000</v>
      </c>
      <c r="M85" s="262">
        <v>120000</v>
      </c>
      <c r="N85" s="40" t="s">
        <v>309</v>
      </c>
      <c r="O85" s="38">
        <v>32</v>
      </c>
      <c r="P85" s="259" t="s">
        <v>256</v>
      </c>
      <c r="Q85" s="259" t="s">
        <v>19</v>
      </c>
      <c r="R85" s="195"/>
      <c r="T85" s="18"/>
      <c r="W85" s="28"/>
    </row>
    <row r="86" spans="2:23" ht="33.75" x14ac:dyDescent="0.25">
      <c r="B86" s="260"/>
      <c r="C86" s="261"/>
      <c r="D86" s="259"/>
      <c r="E86" s="267"/>
      <c r="F86" s="261"/>
      <c r="G86" s="259"/>
      <c r="H86" s="261"/>
      <c r="I86" s="262"/>
      <c r="J86" s="262"/>
      <c r="K86" s="262"/>
      <c r="L86" s="262"/>
      <c r="M86" s="262"/>
      <c r="N86" s="40" t="s">
        <v>289</v>
      </c>
      <c r="O86" s="38">
        <v>32</v>
      </c>
      <c r="P86" s="259"/>
      <c r="Q86" s="259"/>
      <c r="R86" s="195"/>
      <c r="U86" s="29"/>
      <c r="V86" s="29"/>
      <c r="W86" s="30"/>
    </row>
    <row r="87" spans="2:23" ht="33.75" x14ac:dyDescent="0.25">
      <c r="B87" s="260" t="s">
        <v>599</v>
      </c>
      <c r="C87" s="261"/>
      <c r="D87" s="259" t="s">
        <v>23</v>
      </c>
      <c r="E87" s="267" t="s">
        <v>18</v>
      </c>
      <c r="F87" s="261"/>
      <c r="G87" s="259" t="s">
        <v>302</v>
      </c>
      <c r="H87" s="261"/>
      <c r="I87" s="262">
        <f>SUM(J87:M88)</f>
        <v>450000</v>
      </c>
      <c r="J87" s="262">
        <v>0</v>
      </c>
      <c r="K87" s="262">
        <v>0</v>
      </c>
      <c r="L87" s="262">
        <v>382500</v>
      </c>
      <c r="M87" s="262">
        <v>67500</v>
      </c>
      <c r="N87" s="40" t="s">
        <v>309</v>
      </c>
      <c r="O87" s="38">
        <v>30</v>
      </c>
      <c r="P87" s="259" t="s">
        <v>307</v>
      </c>
      <c r="Q87" s="259" t="s">
        <v>19</v>
      </c>
      <c r="R87" s="195"/>
      <c r="T87" s="18"/>
      <c r="W87" s="28"/>
    </row>
    <row r="88" spans="2:23" ht="33.75" x14ac:dyDescent="0.25">
      <c r="B88" s="260"/>
      <c r="C88" s="261"/>
      <c r="D88" s="259"/>
      <c r="E88" s="267"/>
      <c r="F88" s="261"/>
      <c r="G88" s="259"/>
      <c r="H88" s="261"/>
      <c r="I88" s="262"/>
      <c r="J88" s="262"/>
      <c r="K88" s="262"/>
      <c r="L88" s="262"/>
      <c r="M88" s="262"/>
      <c r="N88" s="40" t="s">
        <v>289</v>
      </c>
      <c r="O88" s="38">
        <v>30</v>
      </c>
      <c r="P88" s="259"/>
      <c r="Q88" s="259"/>
      <c r="R88" s="195"/>
      <c r="U88" s="29"/>
      <c r="V88" s="29"/>
      <c r="W88" s="30"/>
    </row>
    <row r="89" spans="2:23" s="18" customFormat="1" ht="33.75" x14ac:dyDescent="0.25">
      <c r="B89" s="260" t="s">
        <v>600</v>
      </c>
      <c r="C89" s="261"/>
      <c r="D89" s="259" t="s">
        <v>22</v>
      </c>
      <c r="E89" s="259" t="s">
        <v>318</v>
      </c>
      <c r="F89" s="261"/>
      <c r="G89" s="259" t="s">
        <v>302</v>
      </c>
      <c r="H89" s="261"/>
      <c r="I89" s="354">
        <f>SUM(J89:M90)</f>
        <v>800000</v>
      </c>
      <c r="J89" s="354">
        <v>0</v>
      </c>
      <c r="K89" s="354">
        <v>0</v>
      </c>
      <c r="L89" s="354">
        <v>680000</v>
      </c>
      <c r="M89" s="354">
        <v>120000</v>
      </c>
      <c r="N89" s="40" t="s">
        <v>316</v>
      </c>
      <c r="O89" s="38">
        <f>18+8</f>
        <v>26</v>
      </c>
      <c r="P89" s="259" t="s">
        <v>256</v>
      </c>
      <c r="Q89" s="259" t="s">
        <v>24</v>
      </c>
      <c r="R89" s="195"/>
      <c r="S89" s="26"/>
    </row>
    <row r="90" spans="2:23" ht="33.75" x14ac:dyDescent="0.25">
      <c r="B90" s="260"/>
      <c r="C90" s="261"/>
      <c r="D90" s="259"/>
      <c r="E90" s="259"/>
      <c r="F90" s="261"/>
      <c r="G90" s="259"/>
      <c r="H90" s="261"/>
      <c r="I90" s="354"/>
      <c r="J90" s="354"/>
      <c r="K90" s="354"/>
      <c r="L90" s="354"/>
      <c r="M90" s="354"/>
      <c r="N90" s="40" t="s">
        <v>290</v>
      </c>
      <c r="O90" s="38">
        <f>20+35</f>
        <v>55</v>
      </c>
      <c r="P90" s="259"/>
      <c r="Q90" s="259"/>
      <c r="R90" s="195"/>
    </row>
    <row r="91" spans="2:23" ht="35.25" customHeight="1" x14ac:dyDescent="0.25">
      <c r="B91" s="269" t="s">
        <v>601</v>
      </c>
      <c r="C91" s="272"/>
      <c r="D91" s="275" t="s">
        <v>22</v>
      </c>
      <c r="E91" s="275" t="s">
        <v>683</v>
      </c>
      <c r="F91" s="272"/>
      <c r="G91" s="275" t="s">
        <v>302</v>
      </c>
      <c r="H91" s="272"/>
      <c r="I91" s="355">
        <f>SUM(J91:M94)</f>
        <v>3820000</v>
      </c>
      <c r="J91" s="355">
        <v>0</v>
      </c>
      <c r="K91" s="355">
        <v>0</v>
      </c>
      <c r="L91" s="355">
        <v>3247000</v>
      </c>
      <c r="M91" s="355">
        <v>573000</v>
      </c>
      <c r="N91" s="40" t="s">
        <v>309</v>
      </c>
      <c r="O91" s="38">
        <v>50</v>
      </c>
      <c r="P91" s="275" t="s">
        <v>315</v>
      </c>
      <c r="Q91" s="275" t="s">
        <v>382</v>
      </c>
      <c r="R91" s="195"/>
    </row>
    <row r="92" spans="2:23" ht="35.25" customHeight="1" x14ac:dyDescent="0.25">
      <c r="B92" s="269"/>
      <c r="C92" s="272"/>
      <c r="D92" s="275"/>
      <c r="E92" s="275"/>
      <c r="F92" s="272"/>
      <c r="G92" s="275"/>
      <c r="H92" s="272"/>
      <c r="I92" s="355"/>
      <c r="J92" s="355"/>
      <c r="K92" s="355"/>
      <c r="L92" s="355"/>
      <c r="M92" s="355"/>
      <c r="N92" s="40" t="s">
        <v>289</v>
      </c>
      <c r="O92" s="38">
        <v>60</v>
      </c>
      <c r="P92" s="275"/>
      <c r="Q92" s="275"/>
      <c r="R92" s="195"/>
    </row>
    <row r="93" spans="2:23" ht="35.25" customHeight="1" x14ac:dyDescent="0.25">
      <c r="B93" s="269"/>
      <c r="C93" s="272"/>
      <c r="D93" s="275"/>
      <c r="E93" s="275"/>
      <c r="F93" s="272"/>
      <c r="G93" s="275"/>
      <c r="H93" s="272"/>
      <c r="I93" s="355"/>
      <c r="J93" s="355"/>
      <c r="K93" s="355"/>
      <c r="L93" s="355"/>
      <c r="M93" s="355"/>
      <c r="N93" s="40" t="s">
        <v>316</v>
      </c>
      <c r="O93" s="38">
        <v>30</v>
      </c>
      <c r="P93" s="275"/>
      <c r="Q93" s="275"/>
      <c r="R93" s="195"/>
    </row>
    <row r="94" spans="2:23" ht="33.75" x14ac:dyDescent="0.25">
      <c r="B94" s="269"/>
      <c r="C94" s="272"/>
      <c r="D94" s="275"/>
      <c r="E94" s="275"/>
      <c r="F94" s="272"/>
      <c r="G94" s="275"/>
      <c r="H94" s="272"/>
      <c r="I94" s="355"/>
      <c r="J94" s="355"/>
      <c r="K94" s="355"/>
      <c r="L94" s="355"/>
      <c r="M94" s="355"/>
      <c r="N94" s="40" t="s">
        <v>290</v>
      </c>
      <c r="O94" s="38">
        <v>200</v>
      </c>
      <c r="P94" s="275"/>
      <c r="Q94" s="275"/>
      <c r="R94" s="195"/>
    </row>
    <row r="95" spans="2:23" ht="33.75" x14ac:dyDescent="0.25">
      <c r="B95" s="260" t="s">
        <v>602</v>
      </c>
      <c r="C95" s="261"/>
      <c r="D95" s="259" t="s">
        <v>319</v>
      </c>
      <c r="E95" s="259" t="s">
        <v>318</v>
      </c>
      <c r="F95" s="261"/>
      <c r="G95" s="259" t="s">
        <v>302</v>
      </c>
      <c r="H95" s="261"/>
      <c r="I95" s="354">
        <f>SUM(J95:M96)</f>
        <v>900000</v>
      </c>
      <c r="J95" s="354">
        <v>0</v>
      </c>
      <c r="K95" s="354">
        <v>0</v>
      </c>
      <c r="L95" s="354">
        <v>765000</v>
      </c>
      <c r="M95" s="354">
        <v>135000</v>
      </c>
      <c r="N95" s="40" t="s">
        <v>316</v>
      </c>
      <c r="O95" s="38">
        <v>20</v>
      </c>
      <c r="P95" s="259" t="s">
        <v>256</v>
      </c>
      <c r="Q95" s="259" t="s">
        <v>19</v>
      </c>
      <c r="R95" s="195"/>
    </row>
    <row r="96" spans="2:23" s="47" customFormat="1" ht="33.75" x14ac:dyDescent="0.2">
      <c r="B96" s="260"/>
      <c r="C96" s="261"/>
      <c r="D96" s="259"/>
      <c r="E96" s="259"/>
      <c r="F96" s="261"/>
      <c r="G96" s="259"/>
      <c r="H96" s="261"/>
      <c r="I96" s="354"/>
      <c r="J96" s="354"/>
      <c r="K96" s="354"/>
      <c r="L96" s="354"/>
      <c r="M96" s="354"/>
      <c r="N96" s="40" t="s">
        <v>290</v>
      </c>
      <c r="O96" s="38">
        <v>20</v>
      </c>
      <c r="P96" s="259"/>
      <c r="Q96" s="259"/>
      <c r="R96" s="195"/>
      <c r="S96" s="48"/>
    </row>
    <row r="97" spans="2:19" s="18" customFormat="1" ht="21" customHeight="1" x14ac:dyDescent="0.25">
      <c r="B97" s="266" t="s">
        <v>583</v>
      </c>
      <c r="C97" s="267" t="s">
        <v>13</v>
      </c>
      <c r="D97" s="267" t="s">
        <v>326</v>
      </c>
      <c r="E97" s="267" t="s">
        <v>308</v>
      </c>
      <c r="F97" s="267" t="s">
        <v>14</v>
      </c>
      <c r="G97" s="267" t="s">
        <v>302</v>
      </c>
      <c r="H97" s="267" t="s">
        <v>15</v>
      </c>
      <c r="I97" s="268">
        <f>SUM(I100:I107)</f>
        <v>5158942.12</v>
      </c>
      <c r="J97" s="268">
        <f>SUM(J100:J107)</f>
        <v>0</v>
      </c>
      <c r="K97" s="268">
        <f t="shared" ref="K97" si="1">SUM(K100:K107)</f>
        <v>0</v>
      </c>
      <c r="L97" s="268">
        <f>SUM(L100:L107)</f>
        <v>4385100</v>
      </c>
      <c r="M97" s="268">
        <f>SUM(M100:M107)</f>
        <v>773842.12</v>
      </c>
      <c r="N97" s="44" t="s">
        <v>320</v>
      </c>
      <c r="O97" s="41">
        <f>O100+O102+O104+O106</f>
        <v>136</v>
      </c>
      <c r="P97" s="267" t="s">
        <v>256</v>
      </c>
      <c r="Q97" s="267" t="s">
        <v>382</v>
      </c>
      <c r="R97" s="195"/>
      <c r="S97" s="26"/>
    </row>
    <row r="98" spans="2:19" ht="41.25" customHeight="1" x14ac:dyDescent="0.25">
      <c r="B98" s="266"/>
      <c r="C98" s="267"/>
      <c r="D98" s="267"/>
      <c r="E98" s="267"/>
      <c r="F98" s="267"/>
      <c r="G98" s="267"/>
      <c r="H98" s="267"/>
      <c r="I98" s="268"/>
      <c r="J98" s="268"/>
      <c r="K98" s="268"/>
      <c r="L98" s="268"/>
      <c r="M98" s="268"/>
      <c r="N98" s="44" t="s">
        <v>291</v>
      </c>
      <c r="O98" s="41">
        <f>O101+O103+O105+O107</f>
        <v>142</v>
      </c>
      <c r="P98" s="267"/>
      <c r="Q98" s="267"/>
      <c r="R98" s="195"/>
    </row>
    <row r="99" spans="2:19" ht="22.5" x14ac:dyDescent="0.25">
      <c r="B99" s="42" t="s">
        <v>311</v>
      </c>
      <c r="C99" s="43"/>
      <c r="D99" s="43"/>
      <c r="E99" s="43"/>
      <c r="F99" s="43"/>
      <c r="G99" s="43"/>
      <c r="H99" s="43"/>
      <c r="I99" s="58"/>
      <c r="J99" s="58"/>
      <c r="K99" s="60"/>
      <c r="L99" s="60"/>
      <c r="M99" s="58"/>
      <c r="N99" s="43"/>
      <c r="O99" s="72"/>
      <c r="P99" s="73"/>
      <c r="Q99" s="43"/>
      <c r="R99" s="195"/>
    </row>
    <row r="100" spans="2:19" ht="22.5" x14ac:dyDescent="0.25">
      <c r="B100" s="260" t="s">
        <v>576</v>
      </c>
      <c r="C100" s="261"/>
      <c r="D100" s="259" t="s">
        <v>306</v>
      </c>
      <c r="E100" s="259" t="s">
        <v>682</v>
      </c>
      <c r="F100" s="261"/>
      <c r="G100" s="259" t="s">
        <v>302</v>
      </c>
      <c r="H100" s="261"/>
      <c r="I100" s="262">
        <f>SUM(J100:M101)</f>
        <v>3235294.12</v>
      </c>
      <c r="J100" s="262">
        <v>0</v>
      </c>
      <c r="K100" s="262">
        <v>0</v>
      </c>
      <c r="L100" s="262">
        <v>2750000</v>
      </c>
      <c r="M100" s="262">
        <v>485294.12</v>
      </c>
      <c r="N100" s="40" t="s">
        <v>320</v>
      </c>
      <c r="O100" s="38">
        <v>40</v>
      </c>
      <c r="P100" s="259" t="s">
        <v>315</v>
      </c>
      <c r="Q100" s="259" t="s">
        <v>382</v>
      </c>
      <c r="R100" s="195"/>
    </row>
    <row r="101" spans="2:19" ht="22.5" x14ac:dyDescent="0.25">
      <c r="B101" s="260"/>
      <c r="C101" s="261"/>
      <c r="D101" s="259"/>
      <c r="E101" s="259"/>
      <c r="F101" s="261"/>
      <c r="G101" s="259"/>
      <c r="H101" s="261"/>
      <c r="I101" s="262"/>
      <c r="J101" s="262"/>
      <c r="K101" s="262"/>
      <c r="L101" s="262"/>
      <c r="M101" s="262"/>
      <c r="N101" s="40" t="s">
        <v>291</v>
      </c>
      <c r="O101" s="38">
        <v>40</v>
      </c>
      <c r="P101" s="259"/>
      <c r="Q101" s="259"/>
      <c r="R101" s="195"/>
    </row>
    <row r="102" spans="2:19" s="64" customFormat="1" ht="22.5" x14ac:dyDescent="0.2">
      <c r="B102" s="260" t="s">
        <v>577</v>
      </c>
      <c r="C102" s="261"/>
      <c r="D102" s="259" t="s">
        <v>22</v>
      </c>
      <c r="E102" s="259" t="s">
        <v>321</v>
      </c>
      <c r="F102" s="261"/>
      <c r="G102" s="259" t="s">
        <v>302</v>
      </c>
      <c r="H102" s="261"/>
      <c r="I102" s="262">
        <f>SUM(J102:M103)</f>
        <v>400000</v>
      </c>
      <c r="J102" s="262">
        <v>0</v>
      </c>
      <c r="K102" s="262">
        <v>0</v>
      </c>
      <c r="L102" s="262">
        <v>340000</v>
      </c>
      <c r="M102" s="262">
        <v>60000</v>
      </c>
      <c r="N102" s="40" t="s">
        <v>320</v>
      </c>
      <c r="O102" s="38">
        <v>26</v>
      </c>
      <c r="P102" s="259" t="s">
        <v>256</v>
      </c>
      <c r="Q102" s="259" t="s">
        <v>24</v>
      </c>
      <c r="R102" s="195"/>
      <c r="S102" s="48"/>
    </row>
    <row r="103" spans="2:19" s="18" customFormat="1" ht="67.5" customHeight="1" x14ac:dyDescent="0.25">
      <c r="B103" s="260"/>
      <c r="C103" s="261"/>
      <c r="D103" s="259"/>
      <c r="E103" s="259"/>
      <c r="F103" s="261"/>
      <c r="G103" s="259"/>
      <c r="H103" s="261"/>
      <c r="I103" s="262"/>
      <c r="J103" s="262"/>
      <c r="K103" s="262"/>
      <c r="L103" s="262"/>
      <c r="M103" s="262"/>
      <c r="N103" s="40" t="s">
        <v>291</v>
      </c>
      <c r="O103" s="38">
        <v>32</v>
      </c>
      <c r="P103" s="259"/>
      <c r="Q103" s="259"/>
      <c r="R103" s="195"/>
      <c r="S103" s="26"/>
    </row>
    <row r="104" spans="2:19" s="18" customFormat="1" ht="22.5" x14ac:dyDescent="0.25">
      <c r="B104" s="260" t="s">
        <v>578</v>
      </c>
      <c r="C104" s="261"/>
      <c r="D104" s="259" t="s">
        <v>26</v>
      </c>
      <c r="E104" s="259" t="s">
        <v>322</v>
      </c>
      <c r="F104" s="261"/>
      <c r="G104" s="259" t="s">
        <v>302</v>
      </c>
      <c r="H104" s="261"/>
      <c r="I104" s="262">
        <f>SUM(J104:M105)</f>
        <v>367648</v>
      </c>
      <c r="J104" s="262">
        <v>0</v>
      </c>
      <c r="K104" s="262">
        <v>0</v>
      </c>
      <c r="L104" s="262">
        <v>312500</v>
      </c>
      <c r="M104" s="262">
        <v>55148</v>
      </c>
      <c r="N104" s="40" t="s">
        <v>320</v>
      </c>
      <c r="O104" s="38">
        <v>55</v>
      </c>
      <c r="P104" s="259" t="s">
        <v>307</v>
      </c>
      <c r="Q104" s="259" t="s">
        <v>19</v>
      </c>
      <c r="R104" s="195"/>
      <c r="S104" s="26"/>
    </row>
    <row r="105" spans="2:19" ht="22.5" x14ac:dyDescent="0.25">
      <c r="B105" s="260"/>
      <c r="C105" s="261"/>
      <c r="D105" s="259"/>
      <c r="E105" s="259"/>
      <c r="F105" s="261"/>
      <c r="G105" s="259"/>
      <c r="H105" s="261"/>
      <c r="I105" s="262"/>
      <c r="J105" s="262"/>
      <c r="K105" s="262"/>
      <c r="L105" s="262"/>
      <c r="M105" s="262"/>
      <c r="N105" s="40" t="s">
        <v>291</v>
      </c>
      <c r="O105" s="38">
        <v>55</v>
      </c>
      <c r="P105" s="259"/>
      <c r="Q105" s="259"/>
      <c r="R105" s="195"/>
    </row>
    <row r="106" spans="2:19" s="18" customFormat="1" ht="22.5" x14ac:dyDescent="0.25">
      <c r="B106" s="260" t="s">
        <v>579</v>
      </c>
      <c r="C106" s="261"/>
      <c r="D106" s="259" t="s">
        <v>323</v>
      </c>
      <c r="E106" s="267" t="s">
        <v>18</v>
      </c>
      <c r="F106" s="261"/>
      <c r="G106" s="259" t="s">
        <v>302</v>
      </c>
      <c r="H106" s="261"/>
      <c r="I106" s="262">
        <f>SUM(J106:M107)</f>
        <v>1156000</v>
      </c>
      <c r="J106" s="262">
        <v>0</v>
      </c>
      <c r="K106" s="262">
        <v>0</v>
      </c>
      <c r="L106" s="262">
        <v>982600</v>
      </c>
      <c r="M106" s="262">
        <v>173400</v>
      </c>
      <c r="N106" s="40" t="s">
        <v>320</v>
      </c>
      <c r="O106" s="38">
        <v>15</v>
      </c>
      <c r="P106" s="259" t="s">
        <v>307</v>
      </c>
      <c r="Q106" s="259" t="s">
        <v>19</v>
      </c>
      <c r="R106" s="195"/>
      <c r="S106" s="26"/>
    </row>
    <row r="107" spans="2:19" ht="22.5" x14ac:dyDescent="0.25">
      <c r="B107" s="260"/>
      <c r="C107" s="261"/>
      <c r="D107" s="259"/>
      <c r="E107" s="267"/>
      <c r="F107" s="261"/>
      <c r="G107" s="259"/>
      <c r="H107" s="261"/>
      <c r="I107" s="262"/>
      <c r="J107" s="262"/>
      <c r="K107" s="262"/>
      <c r="L107" s="262"/>
      <c r="M107" s="262"/>
      <c r="N107" s="40" t="s">
        <v>291</v>
      </c>
      <c r="O107" s="38">
        <v>15</v>
      </c>
      <c r="P107" s="259"/>
      <c r="Q107" s="259"/>
      <c r="R107" s="195"/>
    </row>
    <row r="108" spans="2:19" ht="15" customHeight="1" x14ac:dyDescent="0.25">
      <c r="B108" s="304" t="s">
        <v>12</v>
      </c>
      <c r="C108" s="304"/>
      <c r="D108" s="304"/>
      <c r="E108" s="304"/>
      <c r="F108" s="304"/>
      <c r="G108" s="304"/>
      <c r="H108" s="304"/>
      <c r="I108" s="9">
        <f>I43+I97</f>
        <v>25710543.600000001</v>
      </c>
      <c r="J108" s="9">
        <f>J43+J97</f>
        <v>0</v>
      </c>
      <c r="K108" s="9">
        <f>K43+K97</f>
        <v>0</v>
      </c>
      <c r="L108" s="9">
        <f>L43+L97</f>
        <v>21853960</v>
      </c>
      <c r="M108" s="9">
        <f>M43+M97</f>
        <v>3856583.6</v>
      </c>
      <c r="N108" s="305"/>
      <c r="O108" s="305"/>
      <c r="P108" s="305"/>
      <c r="Q108" s="305"/>
      <c r="R108" s="195"/>
    </row>
    <row r="109" spans="2:19" s="47" customFormat="1" ht="12" x14ac:dyDescent="0.2">
      <c r="B109" s="4" t="s">
        <v>325</v>
      </c>
      <c r="C109" s="1"/>
      <c r="D109" s="1"/>
      <c r="E109" s="1"/>
      <c r="F109" s="1"/>
      <c r="G109" s="1"/>
      <c r="H109" s="1"/>
      <c r="I109" s="8"/>
      <c r="J109" s="8"/>
      <c r="K109" s="8"/>
      <c r="L109" s="8"/>
      <c r="M109" s="8"/>
      <c r="N109" s="1"/>
      <c r="O109" s="5"/>
      <c r="P109" s="1"/>
      <c r="Q109" s="1"/>
      <c r="R109" s="190"/>
      <c r="S109" s="48"/>
    </row>
    <row r="110" spans="2:19" s="47" customFormat="1" ht="12" x14ac:dyDescent="0.2">
      <c r="B110" s="4" t="s">
        <v>582</v>
      </c>
      <c r="C110" s="1"/>
      <c r="D110" s="1"/>
      <c r="E110" s="1"/>
      <c r="F110" s="1"/>
      <c r="G110" s="1"/>
      <c r="H110" s="1"/>
      <c r="I110" s="8"/>
      <c r="J110" s="8"/>
      <c r="K110" s="8"/>
      <c r="L110" s="8"/>
      <c r="M110" s="8"/>
      <c r="N110" s="1"/>
      <c r="O110" s="5"/>
      <c r="P110" s="1"/>
      <c r="Q110" s="1"/>
      <c r="R110" s="190"/>
      <c r="S110" s="48"/>
    </row>
    <row r="111" spans="2:19" s="47" customFormat="1" ht="12" x14ac:dyDescent="0.2">
      <c r="B111" s="4"/>
      <c r="C111" s="1"/>
      <c r="D111" s="1"/>
      <c r="E111" s="1"/>
      <c r="F111" s="1"/>
      <c r="G111" s="1"/>
      <c r="H111" s="1"/>
      <c r="I111" s="8"/>
      <c r="J111" s="8"/>
      <c r="K111" s="8"/>
      <c r="L111" s="8"/>
      <c r="M111" s="8"/>
      <c r="N111" s="1"/>
      <c r="O111" s="5"/>
      <c r="P111" s="1"/>
      <c r="Q111" s="1"/>
      <c r="R111" s="190"/>
      <c r="S111" s="48"/>
    </row>
    <row r="112" spans="2:19" s="47" customFormat="1" ht="12" x14ac:dyDescent="0.2">
      <c r="B112" s="4"/>
      <c r="C112" s="1"/>
      <c r="D112" s="1"/>
      <c r="E112" s="1"/>
      <c r="F112" s="1"/>
      <c r="G112" s="1"/>
      <c r="H112" s="1"/>
      <c r="I112" s="8"/>
      <c r="J112" s="8"/>
      <c r="K112" s="8"/>
      <c r="L112" s="8"/>
      <c r="M112" s="8"/>
      <c r="N112" s="1"/>
      <c r="O112" s="5"/>
      <c r="P112" s="1"/>
      <c r="Q112" s="1"/>
      <c r="R112" s="190"/>
      <c r="S112" s="48"/>
    </row>
    <row r="113" spans="2:19" s="18" customFormat="1" x14ac:dyDescent="0.25">
      <c r="B113" s="21" t="s">
        <v>152</v>
      </c>
      <c r="C113" s="1"/>
      <c r="D113" s="1"/>
      <c r="E113" s="1"/>
      <c r="F113" s="1"/>
      <c r="G113" s="1"/>
      <c r="H113" s="1"/>
      <c r="I113" s="8"/>
      <c r="J113" s="8"/>
      <c r="K113" s="8"/>
      <c r="L113" s="8"/>
      <c r="M113" s="8"/>
      <c r="N113" s="1"/>
      <c r="O113" s="5"/>
      <c r="P113" s="1"/>
      <c r="Q113" s="1"/>
      <c r="R113" s="1"/>
      <c r="S113" s="26"/>
    </row>
    <row r="114" spans="2:19" x14ac:dyDescent="0.25">
      <c r="B114" s="14" t="s">
        <v>39</v>
      </c>
      <c r="C114" s="240" t="s">
        <v>153</v>
      </c>
      <c r="D114" s="240"/>
      <c r="E114" s="240"/>
      <c r="F114" s="247" t="s">
        <v>154</v>
      </c>
      <c r="G114" s="248"/>
      <c r="H114" s="248"/>
      <c r="I114" s="248"/>
      <c r="J114" s="249"/>
      <c r="K114" s="244" t="s">
        <v>155</v>
      </c>
      <c r="L114" s="244"/>
      <c r="M114" s="244"/>
      <c r="N114" s="244"/>
      <c r="O114" s="244"/>
      <c r="P114" s="244"/>
      <c r="Q114" s="244"/>
    </row>
    <row r="115" spans="2:19" x14ac:dyDescent="0.25">
      <c r="B115" s="56">
        <v>1</v>
      </c>
      <c r="C115" s="242">
        <v>2</v>
      </c>
      <c r="D115" s="242"/>
      <c r="E115" s="242"/>
      <c r="F115" s="250">
        <v>3</v>
      </c>
      <c r="G115" s="251"/>
      <c r="H115" s="251"/>
      <c r="I115" s="251"/>
      <c r="J115" s="252"/>
      <c r="K115" s="242">
        <v>4</v>
      </c>
      <c r="L115" s="242"/>
      <c r="M115" s="242"/>
      <c r="N115" s="242"/>
      <c r="O115" s="242"/>
      <c r="P115" s="242"/>
      <c r="Q115" s="242"/>
    </row>
    <row r="116" spans="2:19" x14ac:dyDescent="0.25">
      <c r="B116" s="22"/>
      <c r="C116" s="253" t="s">
        <v>164</v>
      </c>
      <c r="D116" s="254"/>
      <c r="E116" s="255"/>
      <c r="F116" s="256"/>
      <c r="G116" s="257"/>
      <c r="H116" s="257"/>
      <c r="I116" s="257"/>
      <c r="J116" s="258"/>
      <c r="K116" s="246"/>
      <c r="L116" s="246"/>
      <c r="M116" s="246"/>
      <c r="N116" s="246"/>
      <c r="O116" s="246"/>
      <c r="P116" s="246"/>
      <c r="Q116" s="246"/>
    </row>
    <row r="119" spans="2:19" x14ac:dyDescent="0.25">
      <c r="B119" s="21" t="s">
        <v>156</v>
      </c>
    </row>
    <row r="120" spans="2:19" x14ac:dyDescent="0.25">
      <c r="B120" s="14" t="s">
        <v>39</v>
      </c>
      <c r="C120" s="240" t="s">
        <v>157</v>
      </c>
      <c r="D120" s="240"/>
      <c r="E120" s="240"/>
      <c r="F120" s="244" t="s">
        <v>154</v>
      </c>
      <c r="G120" s="244"/>
      <c r="H120" s="244"/>
      <c r="I120" s="244"/>
      <c r="J120" s="244"/>
      <c r="K120" s="244" t="s">
        <v>158</v>
      </c>
      <c r="L120" s="244"/>
      <c r="M120" s="244"/>
      <c r="N120" s="244"/>
      <c r="O120" s="244"/>
      <c r="P120" s="244"/>
      <c r="Q120" s="244"/>
    </row>
    <row r="121" spans="2:19" x14ac:dyDescent="0.25">
      <c r="B121" s="56">
        <v>1</v>
      </c>
      <c r="C121" s="242">
        <v>2</v>
      </c>
      <c r="D121" s="242"/>
      <c r="E121" s="242"/>
      <c r="F121" s="242">
        <v>3</v>
      </c>
      <c r="G121" s="242"/>
      <c r="H121" s="242"/>
      <c r="I121" s="242"/>
      <c r="J121" s="242"/>
      <c r="K121" s="242">
        <v>4</v>
      </c>
      <c r="L121" s="242"/>
      <c r="M121" s="242"/>
      <c r="N121" s="242"/>
      <c r="O121" s="242"/>
      <c r="P121" s="242"/>
      <c r="Q121" s="242"/>
    </row>
    <row r="122" spans="2:19" x14ac:dyDescent="0.25">
      <c r="B122" s="22"/>
      <c r="C122" s="245" t="s">
        <v>164</v>
      </c>
      <c r="D122" s="245"/>
      <c r="E122" s="245"/>
      <c r="F122" s="243"/>
      <c r="G122" s="243"/>
      <c r="H122" s="243"/>
      <c r="I122" s="243"/>
      <c r="J122" s="243"/>
      <c r="K122" s="246"/>
      <c r="L122" s="246"/>
      <c r="M122" s="246"/>
      <c r="N122" s="246"/>
      <c r="O122" s="246"/>
      <c r="P122" s="246"/>
      <c r="Q122" s="246"/>
    </row>
    <row r="125" spans="2:19" x14ac:dyDescent="0.25">
      <c r="B125" s="21" t="s">
        <v>159</v>
      </c>
    </row>
    <row r="126" spans="2:19" ht="45.75" customHeight="1" x14ac:dyDescent="0.25">
      <c r="B126" s="11" t="s">
        <v>39</v>
      </c>
      <c r="C126" s="220" t="s">
        <v>160</v>
      </c>
      <c r="D126" s="220"/>
      <c r="E126" s="220"/>
      <c r="F126" s="232" t="s">
        <v>161</v>
      </c>
      <c r="G126" s="233"/>
      <c r="H126" s="233"/>
      <c r="I126" s="233"/>
      <c r="J126" s="233"/>
      <c r="K126" s="233"/>
      <c r="L126" s="233"/>
      <c r="M126" s="233"/>
      <c r="N126" s="233"/>
      <c r="O126" s="233"/>
      <c r="P126" s="233"/>
      <c r="Q126" s="234"/>
    </row>
    <row r="127" spans="2:19" x14ac:dyDescent="0.25">
      <c r="B127" s="63">
        <v>1</v>
      </c>
      <c r="C127" s="241">
        <v>2</v>
      </c>
      <c r="D127" s="241"/>
      <c r="E127" s="241"/>
      <c r="F127" s="235">
        <v>3</v>
      </c>
      <c r="G127" s="236"/>
      <c r="H127" s="236"/>
      <c r="I127" s="236"/>
      <c r="J127" s="236"/>
      <c r="K127" s="236"/>
      <c r="L127" s="236"/>
      <c r="M127" s="236"/>
      <c r="N127" s="236"/>
      <c r="O127" s="236"/>
      <c r="P127" s="236"/>
      <c r="Q127" s="237"/>
    </row>
    <row r="128" spans="2:19" ht="109.5" customHeight="1" x14ac:dyDescent="0.25">
      <c r="B128" s="12" t="s">
        <v>69</v>
      </c>
      <c r="C128" s="369" t="s">
        <v>575</v>
      </c>
      <c r="D128" s="370"/>
      <c r="E128" s="370"/>
      <c r="F128" s="348" t="s">
        <v>324</v>
      </c>
      <c r="G128" s="349"/>
      <c r="H128" s="349"/>
      <c r="I128" s="349"/>
      <c r="J128" s="349"/>
      <c r="K128" s="349"/>
      <c r="L128" s="349"/>
      <c r="M128" s="349"/>
      <c r="N128" s="349"/>
      <c r="O128" s="349"/>
      <c r="P128" s="349"/>
      <c r="Q128" s="350"/>
    </row>
    <row r="129" spans="2:17" x14ac:dyDescent="0.25">
      <c r="B129" s="18"/>
      <c r="C129" s="65"/>
      <c r="D129" s="65"/>
      <c r="E129" s="65"/>
      <c r="F129" s="65"/>
      <c r="G129" s="65"/>
      <c r="H129" s="65"/>
      <c r="I129" s="59"/>
      <c r="J129" s="59"/>
      <c r="K129" s="59"/>
      <c r="L129" s="59"/>
      <c r="M129" s="59"/>
      <c r="N129" s="59"/>
      <c r="O129" s="59"/>
      <c r="P129" s="59"/>
      <c r="Q129" s="59"/>
    </row>
    <row r="131" spans="2:17" x14ac:dyDescent="0.25">
      <c r="B131" s="21" t="s">
        <v>162</v>
      </c>
    </row>
    <row r="132" spans="2:17" x14ac:dyDescent="0.25">
      <c r="B132" s="14" t="s">
        <v>39</v>
      </c>
      <c r="C132" s="240" t="s">
        <v>163</v>
      </c>
      <c r="D132" s="240"/>
      <c r="E132" s="240"/>
      <c r="F132" s="240"/>
      <c r="G132" s="240"/>
      <c r="H132" s="240"/>
      <c r="I132" s="240"/>
      <c r="J132" s="240"/>
      <c r="K132" s="240"/>
      <c r="L132" s="240"/>
      <c r="M132" s="240"/>
      <c r="N132" s="240"/>
      <c r="O132" s="240"/>
      <c r="P132" s="240"/>
      <c r="Q132" s="240"/>
    </row>
    <row r="133" spans="2:17" x14ac:dyDescent="0.25">
      <c r="B133" s="63">
        <v>1</v>
      </c>
      <c r="C133" s="242">
        <v>2</v>
      </c>
      <c r="D133" s="242"/>
      <c r="E133" s="242"/>
      <c r="F133" s="242"/>
      <c r="G133" s="242"/>
      <c r="H133" s="242"/>
      <c r="I133" s="242"/>
      <c r="J133" s="242"/>
      <c r="K133" s="242"/>
      <c r="L133" s="242"/>
      <c r="M133" s="242"/>
      <c r="N133" s="242"/>
      <c r="O133" s="242"/>
      <c r="P133" s="242"/>
      <c r="Q133" s="242"/>
    </row>
    <row r="134" spans="2:17" x14ac:dyDescent="0.25">
      <c r="B134" s="22"/>
      <c r="C134" s="245" t="s">
        <v>164</v>
      </c>
      <c r="D134" s="245"/>
      <c r="E134" s="245"/>
      <c r="F134" s="245"/>
      <c r="G134" s="245"/>
      <c r="H134" s="245"/>
      <c r="I134" s="245"/>
      <c r="J134" s="245"/>
      <c r="K134" s="245"/>
      <c r="L134" s="245"/>
      <c r="M134" s="245"/>
      <c r="N134" s="245"/>
      <c r="O134" s="245"/>
      <c r="P134" s="245"/>
      <c r="Q134" s="245"/>
    </row>
  </sheetData>
  <mergeCells count="468">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J102:J103"/>
    <mergeCell ref="G100:G101"/>
    <mergeCell ref="H100:H101"/>
    <mergeCell ref="J97:J98"/>
    <mergeCell ref="I100:I101"/>
    <mergeCell ref="G97:G98"/>
    <mergeCell ref="H97:H98"/>
    <mergeCell ref="I97:I98"/>
    <mergeCell ref="E100:E101"/>
    <mergeCell ref="F100:F101"/>
    <mergeCell ref="F102:F103"/>
    <mergeCell ref="J100:J101"/>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zoomScaleNormal="100" workbookViewId="0">
      <selection activeCell="T49" sqref="T49"/>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8.5703125" customWidth="1"/>
    <col min="19" max="19" width="10.5703125" style="25" bestFit="1" customWidth="1"/>
    <col min="20" max="20" width="17.140625" customWidth="1"/>
    <col min="21" max="21" width="11.42578125" bestFit="1"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4" spans="2:19" x14ac:dyDescent="0.25">
      <c r="B4" s="4" t="s">
        <v>287</v>
      </c>
    </row>
    <row r="5" spans="2:19" x14ac:dyDescent="0.25">
      <c r="B5" s="218" t="s">
        <v>404</v>
      </c>
      <c r="C5" s="218"/>
      <c r="D5" s="218"/>
      <c r="E5" s="218"/>
      <c r="F5" s="218"/>
      <c r="G5" s="218"/>
      <c r="H5" s="218"/>
      <c r="I5" s="218"/>
      <c r="J5" s="218"/>
      <c r="K5" s="218"/>
      <c r="L5" s="218"/>
      <c r="M5" s="218"/>
      <c r="N5" s="218"/>
      <c r="O5" s="218"/>
      <c r="P5" s="218"/>
      <c r="Q5" s="218"/>
    </row>
    <row r="6" spans="2:19" x14ac:dyDescent="0.25">
      <c r="B6" s="218" t="s">
        <v>357</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220" t="s">
        <v>39</v>
      </c>
      <c r="C9" s="220" t="s">
        <v>55</v>
      </c>
      <c r="D9" s="220"/>
      <c r="E9" s="244" t="s">
        <v>40</v>
      </c>
      <c r="F9" s="244"/>
      <c r="G9" s="244"/>
      <c r="H9" s="244"/>
      <c r="I9" s="244"/>
      <c r="J9" s="244"/>
      <c r="K9" s="281" t="s">
        <v>44</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68">
        <v>1</v>
      </c>
      <c r="C11" s="337">
        <v>2</v>
      </c>
      <c r="D11" s="337"/>
      <c r="E11" s="317">
        <v>3</v>
      </c>
      <c r="F11" s="317"/>
      <c r="G11" s="317"/>
      <c r="H11" s="317"/>
      <c r="I11" s="317"/>
      <c r="J11" s="317"/>
      <c r="K11" s="318">
        <v>4</v>
      </c>
      <c r="L11" s="318"/>
      <c r="M11" s="318"/>
      <c r="N11" s="46">
        <v>5</v>
      </c>
      <c r="O11" s="317">
        <v>6</v>
      </c>
      <c r="P11" s="317"/>
      <c r="Q11" s="317"/>
      <c r="S11" s="48"/>
    </row>
    <row r="12" spans="2:19" ht="29.25" customHeight="1" x14ac:dyDescent="0.25">
      <c r="B12" s="62" t="s">
        <v>43</v>
      </c>
      <c r="C12" s="246" t="s">
        <v>358</v>
      </c>
      <c r="D12" s="246"/>
      <c r="E12" s="286" t="s">
        <v>359</v>
      </c>
      <c r="F12" s="286"/>
      <c r="G12" s="286"/>
      <c r="H12" s="286"/>
      <c r="I12" s="286"/>
      <c r="J12" s="286"/>
      <c r="K12" s="285">
        <v>0</v>
      </c>
      <c r="L12" s="285"/>
      <c r="M12" s="285"/>
      <c r="N12" s="12">
        <v>0</v>
      </c>
      <c r="O12" s="401">
        <f>O40</f>
        <v>14490</v>
      </c>
      <c r="P12" s="402"/>
      <c r="Q12" s="403"/>
    </row>
    <row r="13" spans="2:19" ht="29.25" customHeight="1" x14ac:dyDescent="0.25">
      <c r="B13" s="172" t="s">
        <v>45</v>
      </c>
      <c r="C13" s="410" t="s">
        <v>644</v>
      </c>
      <c r="D13" s="411"/>
      <c r="E13" s="407" t="s">
        <v>650</v>
      </c>
      <c r="F13" s="408"/>
      <c r="G13" s="408"/>
      <c r="H13" s="408"/>
      <c r="I13" s="408"/>
      <c r="J13" s="409"/>
      <c r="K13" s="404">
        <v>0</v>
      </c>
      <c r="L13" s="405"/>
      <c r="M13" s="406"/>
      <c r="N13" s="173">
        <v>0</v>
      </c>
      <c r="O13" s="401">
        <f>O43</f>
        <v>95000</v>
      </c>
      <c r="P13" s="402"/>
      <c r="Q13" s="403"/>
    </row>
    <row r="16" spans="2:19" x14ac:dyDescent="0.25">
      <c r="B16" s="13" t="s">
        <v>38</v>
      </c>
    </row>
    <row r="17" spans="2:19" x14ac:dyDescent="0.25">
      <c r="B17" s="240" t="s">
        <v>56</v>
      </c>
      <c r="C17" s="240"/>
      <c r="D17" s="240"/>
      <c r="E17" s="240"/>
      <c r="F17" s="240"/>
      <c r="G17" s="240"/>
      <c r="H17" s="240"/>
      <c r="I17" s="240"/>
      <c r="J17" s="240"/>
      <c r="K17" s="240"/>
      <c r="L17" s="240"/>
      <c r="M17" s="240"/>
      <c r="N17" s="240" t="s">
        <v>27</v>
      </c>
      <c r="O17" s="240"/>
      <c r="P17" s="240"/>
      <c r="Q17" s="240"/>
    </row>
    <row r="18" spans="2:19" s="47" customFormat="1" ht="12" x14ac:dyDescent="0.2">
      <c r="B18" s="242">
        <v>1</v>
      </c>
      <c r="C18" s="242"/>
      <c r="D18" s="242"/>
      <c r="E18" s="242"/>
      <c r="F18" s="242"/>
      <c r="G18" s="242"/>
      <c r="H18" s="242"/>
      <c r="I18" s="242"/>
      <c r="J18" s="242"/>
      <c r="K18" s="242"/>
      <c r="L18" s="242"/>
      <c r="M18" s="242"/>
      <c r="N18" s="242">
        <v>2</v>
      </c>
      <c r="O18" s="242"/>
      <c r="P18" s="242"/>
      <c r="Q18" s="242"/>
      <c r="S18" s="48"/>
    </row>
    <row r="19" spans="2:19" x14ac:dyDescent="0.25">
      <c r="B19" s="291" t="s">
        <v>28</v>
      </c>
      <c r="C19" s="291"/>
      <c r="D19" s="291"/>
      <c r="E19" s="291"/>
      <c r="F19" s="291"/>
      <c r="G19" s="291"/>
      <c r="H19" s="291"/>
      <c r="I19" s="291"/>
      <c r="J19" s="291"/>
      <c r="K19" s="291"/>
      <c r="L19" s="291"/>
      <c r="M19" s="291"/>
      <c r="N19" s="287">
        <f>N20+N22+N24</f>
        <v>7580375.8899999997</v>
      </c>
      <c r="O19" s="287"/>
      <c r="P19" s="287"/>
      <c r="Q19" s="287"/>
    </row>
    <row r="20" spans="2:19" x14ac:dyDescent="0.25">
      <c r="B20" s="291" t="s">
        <v>29</v>
      </c>
      <c r="C20" s="291"/>
      <c r="D20" s="291"/>
      <c r="E20" s="291"/>
      <c r="F20" s="291"/>
      <c r="G20" s="291"/>
      <c r="H20" s="291"/>
      <c r="I20" s="291"/>
      <c r="J20" s="291"/>
      <c r="K20" s="291"/>
      <c r="L20" s="291"/>
      <c r="M20" s="291"/>
      <c r="N20" s="287">
        <v>0</v>
      </c>
      <c r="O20" s="287"/>
      <c r="P20" s="287"/>
      <c r="Q20" s="287"/>
    </row>
    <row r="21" spans="2:19" x14ac:dyDescent="0.25">
      <c r="B21" s="339" t="s">
        <v>18</v>
      </c>
      <c r="C21" s="340"/>
      <c r="D21" s="340"/>
      <c r="E21" s="340"/>
      <c r="F21" s="340"/>
      <c r="G21" s="340"/>
      <c r="H21" s="340"/>
      <c r="I21" s="340"/>
      <c r="J21" s="340"/>
      <c r="K21" s="340"/>
      <c r="L21" s="340"/>
      <c r="M21" s="341"/>
      <c r="N21" s="288">
        <v>0</v>
      </c>
      <c r="O21" s="288"/>
      <c r="P21" s="288"/>
      <c r="Q21" s="288"/>
    </row>
    <row r="22" spans="2:19" x14ac:dyDescent="0.25">
      <c r="B22" s="291" t="s">
        <v>30</v>
      </c>
      <c r="C22" s="291"/>
      <c r="D22" s="291"/>
      <c r="E22" s="291"/>
      <c r="F22" s="291"/>
      <c r="G22" s="291"/>
      <c r="H22" s="291"/>
      <c r="I22" s="291"/>
      <c r="J22" s="291"/>
      <c r="K22" s="291"/>
      <c r="L22" s="291"/>
      <c r="M22" s="291"/>
      <c r="N22" s="287">
        <f>N23</f>
        <v>0</v>
      </c>
      <c r="O22" s="287"/>
      <c r="P22" s="287"/>
      <c r="Q22" s="287"/>
    </row>
    <row r="23" spans="2:19" x14ac:dyDescent="0.25">
      <c r="B23" s="321" t="s">
        <v>53</v>
      </c>
      <c r="C23" s="321"/>
      <c r="D23" s="321"/>
      <c r="E23" s="321"/>
      <c r="F23" s="321"/>
      <c r="G23" s="321"/>
      <c r="H23" s="321"/>
      <c r="I23" s="321"/>
      <c r="J23" s="321"/>
      <c r="K23" s="321"/>
      <c r="L23" s="321"/>
      <c r="M23" s="321"/>
      <c r="N23" s="288">
        <f>K63</f>
        <v>0</v>
      </c>
      <c r="O23" s="288"/>
      <c r="P23" s="288"/>
      <c r="Q23" s="288"/>
      <c r="R23" s="69"/>
    </row>
    <row r="24" spans="2:19" x14ac:dyDescent="0.25">
      <c r="B24" s="291" t="s">
        <v>31</v>
      </c>
      <c r="C24" s="291"/>
      <c r="D24" s="291"/>
      <c r="E24" s="291"/>
      <c r="F24" s="291"/>
      <c r="G24" s="291"/>
      <c r="H24" s="291"/>
      <c r="I24" s="291"/>
      <c r="J24" s="291"/>
      <c r="K24" s="291"/>
      <c r="L24" s="291"/>
      <c r="M24" s="291"/>
      <c r="N24" s="287">
        <f>N25</f>
        <v>7580375.8899999997</v>
      </c>
      <c r="O24" s="287"/>
      <c r="P24" s="287"/>
      <c r="Q24" s="287"/>
    </row>
    <row r="25" spans="2:19" x14ac:dyDescent="0.25">
      <c r="B25" s="321" t="s">
        <v>54</v>
      </c>
      <c r="C25" s="321"/>
      <c r="D25" s="321"/>
      <c r="E25" s="321"/>
      <c r="F25" s="321"/>
      <c r="G25" s="321"/>
      <c r="H25" s="321"/>
      <c r="I25" s="321"/>
      <c r="J25" s="321"/>
      <c r="K25" s="321"/>
      <c r="L25" s="321"/>
      <c r="M25" s="321"/>
      <c r="N25" s="288">
        <f>L40</f>
        <v>7580375.8899999997</v>
      </c>
      <c r="O25" s="288"/>
      <c r="P25" s="288"/>
      <c r="Q25" s="288"/>
    </row>
    <row r="26" spans="2:19" x14ac:dyDescent="0.25">
      <c r="B26" s="291" t="s">
        <v>32</v>
      </c>
      <c r="C26" s="291"/>
      <c r="D26" s="291"/>
      <c r="E26" s="291"/>
      <c r="F26" s="291"/>
      <c r="G26" s="291"/>
      <c r="H26" s="291"/>
      <c r="I26" s="291"/>
      <c r="J26" s="291"/>
      <c r="K26" s="291"/>
      <c r="L26" s="291"/>
      <c r="M26" s="291"/>
      <c r="N26" s="287">
        <v>0</v>
      </c>
      <c r="O26" s="287"/>
      <c r="P26" s="287"/>
      <c r="Q26" s="287"/>
    </row>
    <row r="27" spans="2:19" x14ac:dyDescent="0.25">
      <c r="B27" s="339" t="s">
        <v>18</v>
      </c>
      <c r="C27" s="340"/>
      <c r="D27" s="340"/>
      <c r="E27" s="340"/>
      <c r="F27" s="340"/>
      <c r="G27" s="340"/>
      <c r="H27" s="340"/>
      <c r="I27" s="340"/>
      <c r="J27" s="340"/>
      <c r="K27" s="340"/>
      <c r="L27" s="340"/>
      <c r="M27" s="341"/>
      <c r="N27" s="288">
        <v>0</v>
      </c>
      <c r="O27" s="288"/>
      <c r="P27" s="288"/>
      <c r="Q27" s="288"/>
    </row>
    <row r="28" spans="2:19" x14ac:dyDescent="0.25">
      <c r="B28" s="332" t="s">
        <v>33</v>
      </c>
      <c r="C28" s="333"/>
      <c r="D28" s="333"/>
      <c r="E28" s="333"/>
      <c r="F28" s="333"/>
      <c r="G28" s="333"/>
      <c r="H28" s="333"/>
      <c r="I28" s="333"/>
      <c r="J28" s="333"/>
      <c r="K28" s="333"/>
      <c r="L28" s="333"/>
      <c r="M28" s="334"/>
      <c r="N28" s="287">
        <f>N29+N30+N31</f>
        <v>5053007.51</v>
      </c>
      <c r="O28" s="287"/>
      <c r="P28" s="287"/>
      <c r="Q28" s="287"/>
    </row>
    <row r="29" spans="2:19" x14ac:dyDescent="0.25">
      <c r="B29" s="321" t="s">
        <v>34</v>
      </c>
      <c r="C29" s="321"/>
      <c r="D29" s="321"/>
      <c r="E29" s="321"/>
      <c r="F29" s="321"/>
      <c r="G29" s="321"/>
      <c r="H29" s="321"/>
      <c r="I29" s="321"/>
      <c r="J29" s="321"/>
      <c r="K29" s="321"/>
      <c r="L29" s="321"/>
      <c r="M29" s="321"/>
      <c r="N29" s="288">
        <f>M40</f>
        <v>5053007.51</v>
      </c>
      <c r="O29" s="288"/>
      <c r="P29" s="288"/>
      <c r="Q29" s="288"/>
    </row>
    <row r="30" spans="2:19" x14ac:dyDescent="0.25">
      <c r="B30" s="321" t="s">
        <v>35</v>
      </c>
      <c r="C30" s="321"/>
      <c r="D30" s="321"/>
      <c r="E30" s="321"/>
      <c r="F30" s="321"/>
      <c r="G30" s="321"/>
      <c r="H30" s="321"/>
      <c r="I30" s="321"/>
      <c r="J30" s="321"/>
      <c r="K30" s="321"/>
      <c r="L30" s="321"/>
      <c r="M30" s="321"/>
      <c r="N30" s="288">
        <v>0</v>
      </c>
      <c r="O30" s="288"/>
      <c r="P30" s="288"/>
      <c r="Q30" s="288"/>
    </row>
    <row r="31" spans="2:19" x14ac:dyDescent="0.25">
      <c r="B31" s="321" t="s">
        <v>36</v>
      </c>
      <c r="C31" s="321"/>
      <c r="D31" s="321"/>
      <c r="E31" s="321"/>
      <c r="F31" s="321"/>
      <c r="G31" s="321"/>
      <c r="H31" s="321"/>
      <c r="I31" s="321"/>
      <c r="J31" s="321"/>
      <c r="K31" s="321"/>
      <c r="L31" s="321"/>
      <c r="M31" s="321"/>
      <c r="N31" s="288">
        <v>0</v>
      </c>
      <c r="O31" s="288"/>
      <c r="P31" s="288"/>
      <c r="Q31" s="288"/>
    </row>
    <row r="32" spans="2:19" x14ac:dyDescent="0.25">
      <c r="B32" s="291" t="s">
        <v>37</v>
      </c>
      <c r="C32" s="291"/>
      <c r="D32" s="291"/>
      <c r="E32" s="291"/>
      <c r="F32" s="291"/>
      <c r="G32" s="291"/>
      <c r="H32" s="291"/>
      <c r="I32" s="291"/>
      <c r="J32" s="291"/>
      <c r="K32" s="291"/>
      <c r="L32" s="291"/>
      <c r="M32" s="291"/>
      <c r="N32" s="287">
        <f>N19+N28</f>
        <v>12633383.399999999</v>
      </c>
      <c r="O32" s="287"/>
      <c r="P32" s="287"/>
      <c r="Q32" s="287"/>
    </row>
    <row r="35" spans="2:22" x14ac:dyDescent="0.25">
      <c r="B35" s="13" t="s">
        <v>25</v>
      </c>
    </row>
    <row r="36" spans="2:22" x14ac:dyDescent="0.25">
      <c r="B36" s="303" t="s">
        <v>57</v>
      </c>
      <c r="C36" s="303" t="s">
        <v>58</v>
      </c>
      <c r="D36" s="303" t="s">
        <v>0</v>
      </c>
      <c r="E36" s="303" t="s">
        <v>1</v>
      </c>
      <c r="F36" s="303" t="s">
        <v>59</v>
      </c>
      <c r="G36" s="303" t="s">
        <v>284</v>
      </c>
      <c r="H36" s="343" t="s">
        <v>2</v>
      </c>
      <c r="I36" s="302" t="s">
        <v>3</v>
      </c>
      <c r="J36" s="302"/>
      <c r="K36" s="302"/>
      <c r="L36" s="302"/>
      <c r="M36" s="302"/>
      <c r="N36" s="303" t="s">
        <v>60</v>
      </c>
      <c r="O36" s="303"/>
      <c r="P36" s="303" t="s">
        <v>4</v>
      </c>
      <c r="Q36" s="303" t="s">
        <v>5</v>
      </c>
    </row>
    <row r="37" spans="2:22" ht="25.5" customHeight="1" x14ac:dyDescent="0.25">
      <c r="B37" s="303"/>
      <c r="C37" s="303"/>
      <c r="D37" s="303"/>
      <c r="E37" s="303"/>
      <c r="F37" s="303"/>
      <c r="G37" s="303"/>
      <c r="H37" s="343"/>
      <c r="I37" s="302" t="s">
        <v>6</v>
      </c>
      <c r="J37" s="302" t="s">
        <v>7</v>
      </c>
      <c r="K37" s="302"/>
      <c r="L37" s="302"/>
      <c r="M37" s="302" t="s">
        <v>8</v>
      </c>
      <c r="N37" s="303" t="s">
        <v>301</v>
      </c>
      <c r="O37" s="303" t="s">
        <v>187</v>
      </c>
      <c r="P37" s="303"/>
      <c r="Q37" s="303"/>
    </row>
    <row r="38" spans="2:22" ht="77.25" customHeight="1" x14ac:dyDescent="0.25">
      <c r="B38" s="303"/>
      <c r="C38" s="303"/>
      <c r="D38" s="303"/>
      <c r="E38" s="303"/>
      <c r="F38" s="303"/>
      <c r="G38" s="303"/>
      <c r="H38" s="343"/>
      <c r="I38" s="302"/>
      <c r="J38" s="10" t="s">
        <v>9</v>
      </c>
      <c r="K38" s="10" t="s">
        <v>10</v>
      </c>
      <c r="L38" s="10" t="s">
        <v>11</v>
      </c>
      <c r="M38" s="302"/>
      <c r="N38" s="303"/>
      <c r="O38" s="303"/>
      <c r="P38" s="303"/>
      <c r="Q38" s="303"/>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6" customFormat="1" ht="21" customHeight="1" x14ac:dyDescent="0.2">
      <c r="B40" s="398" t="s">
        <v>360</v>
      </c>
      <c r="C40" s="380" t="s">
        <v>13</v>
      </c>
      <c r="D40" s="380" t="s">
        <v>643</v>
      </c>
      <c r="E40" s="380" t="s">
        <v>18</v>
      </c>
      <c r="F40" s="380" t="s">
        <v>14</v>
      </c>
      <c r="G40" s="380" t="s">
        <v>402</v>
      </c>
      <c r="H40" s="380" t="s">
        <v>15</v>
      </c>
      <c r="I40" s="383">
        <f>SUM(J40:M42)</f>
        <v>12633383.399999999</v>
      </c>
      <c r="J40" s="383">
        <f t="shared" ref="J40:K40" si="0">SUM(J47:J62)</f>
        <v>0</v>
      </c>
      <c r="K40" s="383">
        <f t="shared" si="0"/>
        <v>0</v>
      </c>
      <c r="L40" s="383">
        <f>SUM(L47:L62)</f>
        <v>7580375.8899999997</v>
      </c>
      <c r="M40" s="383">
        <f>SUM(M47:M62)</f>
        <v>5053007.51</v>
      </c>
      <c r="N40" s="174" t="s">
        <v>361</v>
      </c>
      <c r="O40" s="175">
        <f>O47+O49+O51+O55</f>
        <v>14490</v>
      </c>
      <c r="P40" s="380" t="s">
        <v>307</v>
      </c>
      <c r="Q40" s="380" t="s">
        <v>540</v>
      </c>
      <c r="S40" s="88"/>
      <c r="T40" s="168"/>
    </row>
    <row r="41" spans="2:22" s="86" customFormat="1" ht="21" x14ac:dyDescent="0.2">
      <c r="B41" s="399"/>
      <c r="C41" s="381"/>
      <c r="D41" s="381"/>
      <c r="E41" s="381"/>
      <c r="F41" s="381"/>
      <c r="G41" s="381"/>
      <c r="H41" s="381"/>
      <c r="I41" s="384"/>
      <c r="J41" s="384"/>
      <c r="K41" s="384"/>
      <c r="L41" s="384"/>
      <c r="M41" s="384"/>
      <c r="N41" s="174" t="s">
        <v>362</v>
      </c>
      <c r="O41" s="176">
        <f>O48+O50+O52+O56</f>
        <v>8.08</v>
      </c>
      <c r="P41" s="381"/>
      <c r="Q41" s="381"/>
      <c r="S41" s="88"/>
    </row>
    <row r="42" spans="2:22" s="86" customFormat="1" ht="21" x14ac:dyDescent="0.2">
      <c r="B42" s="399"/>
      <c r="C42" s="381"/>
      <c r="D42" s="381"/>
      <c r="E42" s="381"/>
      <c r="F42" s="381"/>
      <c r="G42" s="381"/>
      <c r="H42" s="381"/>
      <c r="I42" s="384"/>
      <c r="J42" s="384"/>
      <c r="K42" s="384"/>
      <c r="L42" s="384"/>
      <c r="M42" s="384"/>
      <c r="N42" s="174" t="s">
        <v>363</v>
      </c>
      <c r="O42" s="175">
        <f>O57+O58+O59</f>
        <v>3</v>
      </c>
      <c r="P42" s="381"/>
      <c r="Q42" s="381"/>
      <c r="S42" s="88"/>
    </row>
    <row r="43" spans="2:22" s="86" customFormat="1" ht="21" x14ac:dyDescent="0.2">
      <c r="B43" s="399"/>
      <c r="C43" s="381"/>
      <c r="D43" s="381"/>
      <c r="E43" s="381"/>
      <c r="F43" s="381"/>
      <c r="G43" s="381"/>
      <c r="H43" s="381"/>
      <c r="I43" s="384"/>
      <c r="J43" s="384"/>
      <c r="K43" s="384"/>
      <c r="L43" s="384"/>
      <c r="M43" s="384"/>
      <c r="N43" s="174" t="s">
        <v>640</v>
      </c>
      <c r="O43" s="175">
        <f>O60</f>
        <v>95000</v>
      </c>
      <c r="P43" s="381"/>
      <c r="Q43" s="381"/>
      <c r="S43" s="88"/>
    </row>
    <row r="44" spans="2:22" s="86" customFormat="1" ht="21" x14ac:dyDescent="0.2">
      <c r="B44" s="399"/>
      <c r="C44" s="381"/>
      <c r="D44" s="381"/>
      <c r="E44" s="381"/>
      <c r="F44" s="381"/>
      <c r="G44" s="381"/>
      <c r="H44" s="381"/>
      <c r="I44" s="384"/>
      <c r="J44" s="384"/>
      <c r="K44" s="384"/>
      <c r="L44" s="384"/>
      <c r="M44" s="384"/>
      <c r="N44" s="174" t="s">
        <v>641</v>
      </c>
      <c r="O44" s="175">
        <f>O61</f>
        <v>18</v>
      </c>
      <c r="P44" s="381"/>
      <c r="Q44" s="381"/>
      <c r="S44" s="88"/>
    </row>
    <row r="45" spans="2:22" s="86" customFormat="1" ht="21" x14ac:dyDescent="0.2">
      <c r="B45" s="400"/>
      <c r="C45" s="382"/>
      <c r="D45" s="382"/>
      <c r="E45" s="382"/>
      <c r="F45" s="382"/>
      <c r="G45" s="382"/>
      <c r="H45" s="382"/>
      <c r="I45" s="385"/>
      <c r="J45" s="385"/>
      <c r="K45" s="385"/>
      <c r="L45" s="385"/>
      <c r="M45" s="385"/>
      <c r="N45" s="174" t="s">
        <v>642</v>
      </c>
      <c r="O45" s="175">
        <f>O62</f>
        <v>960</v>
      </c>
      <c r="P45" s="382"/>
      <c r="Q45" s="382"/>
      <c r="S45" s="88"/>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60" t="s">
        <v>648</v>
      </c>
      <c r="C47" s="261"/>
      <c r="D47" s="259" t="s">
        <v>22</v>
      </c>
      <c r="E47" s="267" t="s">
        <v>18</v>
      </c>
      <c r="F47" s="261"/>
      <c r="G47" s="259" t="s">
        <v>402</v>
      </c>
      <c r="H47" s="261"/>
      <c r="I47" s="386">
        <f>SUM(J47:M48)</f>
        <v>1609000</v>
      </c>
      <c r="J47" s="386">
        <v>0</v>
      </c>
      <c r="K47" s="387">
        <v>0</v>
      </c>
      <c r="L47" s="387">
        <v>1367650</v>
      </c>
      <c r="M47" s="387">
        <v>241350</v>
      </c>
      <c r="N47" s="40" t="s">
        <v>361</v>
      </c>
      <c r="O47" s="87">
        <v>4200</v>
      </c>
      <c r="P47" s="259" t="s">
        <v>314</v>
      </c>
      <c r="Q47" s="259" t="s">
        <v>304</v>
      </c>
      <c r="R47" s="199"/>
      <c r="T47" s="32"/>
    </row>
    <row r="48" spans="2:22" ht="50.25" customHeight="1" x14ac:dyDescent="0.25">
      <c r="B48" s="260"/>
      <c r="C48" s="261"/>
      <c r="D48" s="259"/>
      <c r="E48" s="267"/>
      <c r="F48" s="261"/>
      <c r="G48" s="259"/>
      <c r="H48" s="261"/>
      <c r="I48" s="386"/>
      <c r="J48" s="386"/>
      <c r="K48" s="388"/>
      <c r="L48" s="388"/>
      <c r="M48" s="388"/>
      <c r="N48" s="40" t="s">
        <v>362</v>
      </c>
      <c r="O48" s="38">
        <v>3.39</v>
      </c>
      <c r="P48" s="259"/>
      <c r="Q48" s="259"/>
      <c r="R48" s="199"/>
      <c r="S48" s="32"/>
      <c r="T48" s="32"/>
      <c r="U48" s="110"/>
      <c r="V48" s="32"/>
    </row>
    <row r="49" spans="2:18" ht="29.25" customHeight="1" x14ac:dyDescent="0.25">
      <c r="B49" s="260" t="s">
        <v>672</v>
      </c>
      <c r="C49" s="261"/>
      <c r="D49" s="259" t="s">
        <v>22</v>
      </c>
      <c r="E49" s="267" t="s">
        <v>18</v>
      </c>
      <c r="F49" s="261"/>
      <c r="G49" s="275" t="s">
        <v>402</v>
      </c>
      <c r="H49" s="261"/>
      <c r="I49" s="387">
        <f>SUM(J49:M50)</f>
        <v>649300</v>
      </c>
      <c r="J49" s="387">
        <v>0</v>
      </c>
      <c r="K49" s="387">
        <v>0</v>
      </c>
      <c r="L49" s="387">
        <v>551905</v>
      </c>
      <c r="M49" s="387">
        <v>97395</v>
      </c>
      <c r="N49" s="40" t="s">
        <v>361</v>
      </c>
      <c r="O49" s="87">
        <v>3150</v>
      </c>
      <c r="P49" s="259" t="s">
        <v>314</v>
      </c>
      <c r="Q49" s="259" t="s">
        <v>304</v>
      </c>
      <c r="R49" s="199"/>
    </row>
    <row r="50" spans="2:18" ht="38.25" customHeight="1" x14ac:dyDescent="0.25">
      <c r="B50" s="260"/>
      <c r="C50" s="261"/>
      <c r="D50" s="259"/>
      <c r="E50" s="267"/>
      <c r="F50" s="261"/>
      <c r="G50" s="277"/>
      <c r="H50" s="261"/>
      <c r="I50" s="388"/>
      <c r="J50" s="388"/>
      <c r="K50" s="388"/>
      <c r="L50" s="388"/>
      <c r="M50" s="388"/>
      <c r="N50" s="40" t="s">
        <v>362</v>
      </c>
      <c r="O50" s="38">
        <v>0.6</v>
      </c>
      <c r="P50" s="259"/>
      <c r="Q50" s="259"/>
      <c r="R50" s="199"/>
    </row>
    <row r="51" spans="2:18" ht="22.5" x14ac:dyDescent="0.25">
      <c r="B51" s="260" t="s">
        <v>649</v>
      </c>
      <c r="C51" s="261"/>
      <c r="D51" s="259" t="s">
        <v>22</v>
      </c>
      <c r="E51" s="267" t="s">
        <v>18</v>
      </c>
      <c r="F51" s="261"/>
      <c r="G51" s="275" t="s">
        <v>402</v>
      </c>
      <c r="H51" s="261"/>
      <c r="I51" s="386">
        <f>SUM(J51:M52)</f>
        <v>2161600</v>
      </c>
      <c r="J51" s="386">
        <v>0</v>
      </c>
      <c r="K51" s="387">
        <v>0</v>
      </c>
      <c r="L51" s="387">
        <v>1837360</v>
      </c>
      <c r="M51" s="387">
        <v>324240</v>
      </c>
      <c r="N51" s="40" t="s">
        <v>361</v>
      </c>
      <c r="O51" s="87">
        <v>4200</v>
      </c>
      <c r="P51" s="259" t="s">
        <v>314</v>
      </c>
      <c r="Q51" s="259" t="s">
        <v>304</v>
      </c>
      <c r="R51" s="199"/>
    </row>
    <row r="52" spans="2:18" ht="45.75" customHeight="1" x14ac:dyDescent="0.25">
      <c r="B52" s="260"/>
      <c r="C52" s="261"/>
      <c r="D52" s="259"/>
      <c r="E52" s="267"/>
      <c r="F52" s="261"/>
      <c r="G52" s="277"/>
      <c r="H52" s="261"/>
      <c r="I52" s="386"/>
      <c r="J52" s="386"/>
      <c r="K52" s="388"/>
      <c r="L52" s="388"/>
      <c r="M52" s="388"/>
      <c r="N52" s="40" t="s">
        <v>362</v>
      </c>
      <c r="O52" s="38">
        <v>3.52</v>
      </c>
      <c r="P52" s="259"/>
      <c r="Q52" s="259"/>
      <c r="R52" s="199"/>
    </row>
    <row r="53" spans="2:18" ht="22.5" customHeight="1" x14ac:dyDescent="0.25">
      <c r="B53" s="260" t="s">
        <v>675</v>
      </c>
      <c r="C53" s="261"/>
      <c r="D53" s="259" t="s">
        <v>22</v>
      </c>
      <c r="E53" s="359" t="s">
        <v>686</v>
      </c>
      <c r="F53" s="360"/>
      <c r="G53" s="360"/>
      <c r="H53" s="360"/>
      <c r="I53" s="360"/>
      <c r="J53" s="360"/>
      <c r="K53" s="360"/>
      <c r="L53" s="360"/>
      <c r="M53" s="360"/>
      <c r="N53" s="360"/>
      <c r="O53" s="360"/>
      <c r="P53" s="360"/>
      <c r="Q53" s="361"/>
      <c r="R53" s="199"/>
    </row>
    <row r="54" spans="2:18" ht="39" customHeight="1" x14ac:dyDescent="0.25">
      <c r="B54" s="260"/>
      <c r="C54" s="261"/>
      <c r="D54" s="259"/>
      <c r="E54" s="362"/>
      <c r="F54" s="363"/>
      <c r="G54" s="363"/>
      <c r="H54" s="363"/>
      <c r="I54" s="363"/>
      <c r="J54" s="363"/>
      <c r="K54" s="363"/>
      <c r="L54" s="363"/>
      <c r="M54" s="363"/>
      <c r="N54" s="363"/>
      <c r="O54" s="363"/>
      <c r="P54" s="363"/>
      <c r="Q54" s="364"/>
      <c r="R54" s="199"/>
    </row>
    <row r="55" spans="2:18" ht="22.5" x14ac:dyDescent="0.25">
      <c r="B55" s="260" t="s">
        <v>645</v>
      </c>
      <c r="C55" s="261"/>
      <c r="D55" s="259" t="s">
        <v>22</v>
      </c>
      <c r="E55" s="267" t="s">
        <v>18</v>
      </c>
      <c r="F55" s="261"/>
      <c r="G55" s="275" t="s">
        <v>402</v>
      </c>
      <c r="H55" s="261"/>
      <c r="I55" s="386">
        <f>SUM(J55:M56)</f>
        <v>587600</v>
      </c>
      <c r="J55" s="386">
        <v>0</v>
      </c>
      <c r="K55" s="387">
        <v>0</v>
      </c>
      <c r="L55" s="387">
        <v>499460</v>
      </c>
      <c r="M55" s="387">
        <v>88140</v>
      </c>
      <c r="N55" s="40" t="s">
        <v>361</v>
      </c>
      <c r="O55" s="87">
        <v>2940</v>
      </c>
      <c r="P55" s="259" t="s">
        <v>314</v>
      </c>
      <c r="Q55" s="259" t="s">
        <v>304</v>
      </c>
      <c r="R55" s="199"/>
    </row>
    <row r="56" spans="2:18" ht="36.75" customHeight="1" x14ac:dyDescent="0.25">
      <c r="B56" s="260"/>
      <c r="C56" s="261"/>
      <c r="D56" s="259"/>
      <c r="E56" s="267"/>
      <c r="F56" s="261"/>
      <c r="G56" s="277"/>
      <c r="H56" s="261"/>
      <c r="I56" s="386"/>
      <c r="J56" s="386"/>
      <c r="K56" s="388"/>
      <c r="L56" s="388"/>
      <c r="M56" s="388"/>
      <c r="N56" s="40" t="s">
        <v>362</v>
      </c>
      <c r="O56" s="38">
        <v>0.56999999999999995</v>
      </c>
      <c r="P56" s="259"/>
      <c r="Q56" s="259"/>
      <c r="R56" s="199"/>
    </row>
    <row r="57" spans="2:18" ht="56.25" x14ac:dyDescent="0.25">
      <c r="B57" s="40" t="s">
        <v>364</v>
      </c>
      <c r="C57" s="100"/>
      <c r="D57" s="38" t="s">
        <v>22</v>
      </c>
      <c r="E57" s="96" t="s">
        <v>18</v>
      </c>
      <c r="F57" s="100"/>
      <c r="G57" s="99" t="s">
        <v>402</v>
      </c>
      <c r="H57" s="100"/>
      <c r="I57" s="97">
        <f>SUM(J57:M57)</f>
        <v>312843.59999999998</v>
      </c>
      <c r="J57" s="97">
        <v>0</v>
      </c>
      <c r="K57" s="98">
        <v>0</v>
      </c>
      <c r="L57" s="98">
        <v>265917.06</v>
      </c>
      <c r="M57" s="98">
        <v>46926.54</v>
      </c>
      <c r="N57" s="40" t="s">
        <v>363</v>
      </c>
      <c r="O57" s="38">
        <v>1</v>
      </c>
      <c r="P57" s="38" t="s">
        <v>307</v>
      </c>
      <c r="Q57" s="38" t="s">
        <v>365</v>
      </c>
      <c r="R57" s="200"/>
    </row>
    <row r="58" spans="2:18" ht="56.25" x14ac:dyDescent="0.25">
      <c r="B58" s="40" t="s">
        <v>646</v>
      </c>
      <c r="C58" s="100"/>
      <c r="D58" s="38" t="s">
        <v>22</v>
      </c>
      <c r="E58" s="96" t="s">
        <v>18</v>
      </c>
      <c r="F58" s="100"/>
      <c r="G58" s="99" t="s">
        <v>402</v>
      </c>
      <c r="H58" s="100"/>
      <c r="I58" s="97">
        <f>SUM(J58:M58)</f>
        <v>386109.80000000005</v>
      </c>
      <c r="J58" s="97">
        <v>0</v>
      </c>
      <c r="K58" s="98">
        <v>0</v>
      </c>
      <c r="L58" s="98">
        <v>328193.33</v>
      </c>
      <c r="M58" s="98">
        <v>57916.47</v>
      </c>
      <c r="N58" s="40" t="s">
        <v>363</v>
      </c>
      <c r="O58" s="38">
        <v>1</v>
      </c>
      <c r="P58" s="169" t="s">
        <v>24</v>
      </c>
      <c r="Q58" s="169" t="s">
        <v>365</v>
      </c>
      <c r="R58" s="200"/>
    </row>
    <row r="59" spans="2:18" ht="56.25" x14ac:dyDescent="0.25">
      <c r="B59" s="101" t="s">
        <v>647</v>
      </c>
      <c r="C59" s="102"/>
      <c r="D59" s="99" t="s">
        <v>22</v>
      </c>
      <c r="E59" s="103" t="s">
        <v>18</v>
      </c>
      <c r="F59" s="102"/>
      <c r="G59" s="99" t="s">
        <v>402</v>
      </c>
      <c r="H59" s="102"/>
      <c r="I59" s="98">
        <f>SUM(J59:M59)</f>
        <v>1126930</v>
      </c>
      <c r="J59" s="98">
        <v>0</v>
      </c>
      <c r="K59" s="98">
        <v>0</v>
      </c>
      <c r="L59" s="98">
        <v>957890.5</v>
      </c>
      <c r="M59" s="98">
        <v>169039.5</v>
      </c>
      <c r="N59" s="101" t="s">
        <v>363</v>
      </c>
      <c r="O59" s="99">
        <v>1</v>
      </c>
      <c r="P59" s="99" t="s">
        <v>21</v>
      </c>
      <c r="Q59" s="99" t="s">
        <v>304</v>
      </c>
      <c r="R59" s="200"/>
    </row>
    <row r="60" spans="2:18" ht="22.5" x14ac:dyDescent="0.25">
      <c r="B60" s="395" t="s">
        <v>676</v>
      </c>
      <c r="C60" s="374"/>
      <c r="D60" s="371" t="s">
        <v>639</v>
      </c>
      <c r="E60" s="371" t="s">
        <v>18</v>
      </c>
      <c r="F60" s="374"/>
      <c r="G60" s="371" t="s">
        <v>402</v>
      </c>
      <c r="H60" s="374"/>
      <c r="I60" s="377">
        <f>SUM(J60:M62)</f>
        <v>5800000</v>
      </c>
      <c r="J60" s="377">
        <v>0</v>
      </c>
      <c r="K60" s="377">
        <v>0</v>
      </c>
      <c r="L60" s="377">
        <v>1772000</v>
      </c>
      <c r="M60" s="377">
        <v>4028000</v>
      </c>
      <c r="N60" s="80" t="s">
        <v>640</v>
      </c>
      <c r="O60" s="196">
        <v>95000</v>
      </c>
      <c r="P60" s="371" t="s">
        <v>257</v>
      </c>
      <c r="Q60" s="371" t="s">
        <v>540</v>
      </c>
      <c r="R60" s="200"/>
    </row>
    <row r="61" spans="2:18" ht="22.5" x14ac:dyDescent="0.25">
      <c r="B61" s="396"/>
      <c r="C61" s="375"/>
      <c r="D61" s="372"/>
      <c r="E61" s="372"/>
      <c r="F61" s="375"/>
      <c r="G61" s="372"/>
      <c r="H61" s="375"/>
      <c r="I61" s="378"/>
      <c r="J61" s="378"/>
      <c r="K61" s="378"/>
      <c r="L61" s="378"/>
      <c r="M61" s="378"/>
      <c r="N61" s="80" t="s">
        <v>641</v>
      </c>
      <c r="O61" s="141">
        <v>18</v>
      </c>
      <c r="P61" s="372"/>
      <c r="Q61" s="372"/>
      <c r="R61" s="200"/>
    </row>
    <row r="62" spans="2:18" ht="22.5" x14ac:dyDescent="0.25">
      <c r="B62" s="397"/>
      <c r="C62" s="376"/>
      <c r="D62" s="373"/>
      <c r="E62" s="373"/>
      <c r="F62" s="376"/>
      <c r="G62" s="373"/>
      <c r="H62" s="376"/>
      <c r="I62" s="379"/>
      <c r="J62" s="379"/>
      <c r="K62" s="379"/>
      <c r="L62" s="379"/>
      <c r="M62" s="379"/>
      <c r="N62" s="80" t="s">
        <v>642</v>
      </c>
      <c r="O62" s="141">
        <v>960</v>
      </c>
      <c r="P62" s="373"/>
      <c r="Q62" s="373"/>
      <c r="R62" s="200"/>
    </row>
    <row r="63" spans="2:18" x14ac:dyDescent="0.25">
      <c r="B63" s="392" t="s">
        <v>12</v>
      </c>
      <c r="C63" s="392"/>
      <c r="D63" s="392"/>
      <c r="E63" s="392"/>
      <c r="F63" s="392"/>
      <c r="G63" s="392"/>
      <c r="H63" s="392"/>
      <c r="I63" s="90">
        <f>I40</f>
        <v>12633383.399999999</v>
      </c>
      <c r="J63" s="90">
        <f>J40</f>
        <v>0</v>
      </c>
      <c r="K63" s="90">
        <f>K40</f>
        <v>0</v>
      </c>
      <c r="L63" s="90">
        <f>L40</f>
        <v>7580375.8899999997</v>
      </c>
      <c r="M63" s="90">
        <f>M40</f>
        <v>5053007.51</v>
      </c>
      <c r="N63" s="393"/>
      <c r="O63" s="393"/>
      <c r="P63" s="393"/>
      <c r="Q63" s="393"/>
      <c r="R63" s="200"/>
    </row>
    <row r="64" spans="2:18" ht="15" customHeight="1" x14ac:dyDescent="0.25">
      <c r="B64" s="394" t="s">
        <v>622</v>
      </c>
      <c r="C64" s="394"/>
      <c r="D64" s="394"/>
      <c r="E64" s="394"/>
      <c r="F64" s="394"/>
      <c r="G64" s="394"/>
      <c r="H64" s="394"/>
      <c r="I64" s="394"/>
      <c r="J64" s="394"/>
      <c r="K64" s="394"/>
      <c r="L64" s="394"/>
      <c r="M64" s="394"/>
      <c r="N64" s="394"/>
      <c r="O64" s="394"/>
      <c r="P64" s="394"/>
      <c r="Q64" s="394"/>
    </row>
    <row r="65" spans="2:19" ht="15" customHeight="1" x14ac:dyDescent="0.25">
      <c r="B65" s="156"/>
      <c r="C65" s="156"/>
      <c r="D65" s="156"/>
      <c r="E65" s="156"/>
      <c r="F65" s="156"/>
      <c r="G65" s="156"/>
      <c r="H65" s="156"/>
      <c r="I65" s="156"/>
      <c r="J65" s="156"/>
      <c r="K65" s="156"/>
      <c r="L65" s="156"/>
      <c r="M65" s="156"/>
      <c r="N65" s="156"/>
      <c r="O65" s="156"/>
      <c r="P65" s="156"/>
      <c r="Q65" s="156"/>
    </row>
    <row r="67" spans="2:19" x14ac:dyDescent="0.25">
      <c r="B67" s="21" t="s">
        <v>152</v>
      </c>
    </row>
    <row r="68" spans="2:19" ht="15" customHeight="1" x14ac:dyDescent="0.25">
      <c r="B68" s="14" t="s">
        <v>39</v>
      </c>
      <c r="C68" s="240" t="s">
        <v>153</v>
      </c>
      <c r="D68" s="240"/>
      <c r="E68" s="240"/>
      <c r="F68" s="345" t="s">
        <v>154</v>
      </c>
      <c r="G68" s="346"/>
      <c r="H68" s="346"/>
      <c r="I68" s="346"/>
      <c r="J68" s="347"/>
      <c r="K68" s="240" t="s">
        <v>155</v>
      </c>
      <c r="L68" s="240"/>
      <c r="M68" s="240"/>
      <c r="N68" s="240"/>
      <c r="O68" s="240"/>
      <c r="P68" s="240"/>
      <c r="Q68" s="240"/>
    </row>
    <row r="69" spans="2:19" s="47" customFormat="1" ht="12" x14ac:dyDescent="0.2">
      <c r="B69" s="56">
        <v>1</v>
      </c>
      <c r="C69" s="242">
        <v>2</v>
      </c>
      <c r="D69" s="242"/>
      <c r="E69" s="242"/>
      <c r="F69" s="250">
        <v>3</v>
      </c>
      <c r="G69" s="251"/>
      <c r="H69" s="251"/>
      <c r="I69" s="251"/>
      <c r="J69" s="252"/>
      <c r="K69" s="242">
        <v>4</v>
      </c>
      <c r="L69" s="242"/>
      <c r="M69" s="242"/>
      <c r="N69" s="242"/>
      <c r="O69" s="242"/>
      <c r="P69" s="242"/>
      <c r="Q69" s="242"/>
      <c r="S69" s="48"/>
    </row>
    <row r="70" spans="2:19" s="18" customFormat="1" x14ac:dyDescent="0.25">
      <c r="B70" s="22"/>
      <c r="C70" s="253" t="s">
        <v>164</v>
      </c>
      <c r="D70" s="254"/>
      <c r="E70" s="255"/>
      <c r="F70" s="256"/>
      <c r="G70" s="257"/>
      <c r="H70" s="257"/>
      <c r="I70" s="257"/>
      <c r="J70" s="258"/>
      <c r="K70" s="246"/>
      <c r="L70" s="246"/>
      <c r="M70" s="246"/>
      <c r="N70" s="246"/>
      <c r="O70" s="246"/>
      <c r="P70" s="246"/>
      <c r="Q70" s="246"/>
      <c r="S70" s="26"/>
    </row>
    <row r="73" spans="2:19" x14ac:dyDescent="0.25">
      <c r="B73" s="21" t="s">
        <v>156</v>
      </c>
    </row>
    <row r="74" spans="2:19" ht="15" customHeight="1" x14ac:dyDescent="0.25">
      <c r="B74" s="14" t="s">
        <v>39</v>
      </c>
      <c r="C74" s="240" t="s">
        <v>157</v>
      </c>
      <c r="D74" s="240"/>
      <c r="E74" s="240"/>
      <c r="F74" s="240" t="s">
        <v>154</v>
      </c>
      <c r="G74" s="240"/>
      <c r="H74" s="240"/>
      <c r="I74" s="240"/>
      <c r="J74" s="240"/>
      <c r="K74" s="240" t="s">
        <v>158</v>
      </c>
      <c r="L74" s="240"/>
      <c r="M74" s="240"/>
      <c r="N74" s="240"/>
      <c r="O74" s="240"/>
      <c r="P74" s="240"/>
      <c r="Q74" s="240"/>
    </row>
    <row r="75" spans="2:19" s="47" customFormat="1" ht="11.25" customHeight="1" x14ac:dyDescent="0.2">
      <c r="B75" s="56">
        <v>1</v>
      </c>
      <c r="C75" s="242">
        <v>2</v>
      </c>
      <c r="D75" s="242"/>
      <c r="E75" s="242"/>
      <c r="F75" s="242">
        <v>3</v>
      </c>
      <c r="G75" s="242"/>
      <c r="H75" s="242"/>
      <c r="I75" s="242"/>
      <c r="J75" s="242"/>
      <c r="K75" s="242">
        <v>4</v>
      </c>
      <c r="L75" s="242"/>
      <c r="M75" s="242"/>
      <c r="N75" s="242"/>
      <c r="O75" s="242"/>
      <c r="P75" s="242"/>
      <c r="Q75" s="242"/>
      <c r="S75" s="48"/>
    </row>
    <row r="76" spans="2:19" s="18" customFormat="1" x14ac:dyDescent="0.25">
      <c r="B76" s="22"/>
      <c r="C76" s="245" t="s">
        <v>164</v>
      </c>
      <c r="D76" s="245"/>
      <c r="E76" s="245"/>
      <c r="F76" s="243"/>
      <c r="G76" s="243"/>
      <c r="H76" s="243"/>
      <c r="I76" s="243"/>
      <c r="J76" s="243"/>
      <c r="K76" s="246"/>
      <c r="L76" s="246"/>
      <c r="M76" s="246"/>
      <c r="N76" s="246"/>
      <c r="O76" s="246"/>
      <c r="P76" s="246"/>
      <c r="Q76" s="246"/>
      <c r="S76" s="26"/>
    </row>
    <row r="79" spans="2:19" x14ac:dyDescent="0.25">
      <c r="B79" s="21" t="s">
        <v>159</v>
      </c>
    </row>
    <row r="80" spans="2:19" ht="39" customHeight="1" x14ac:dyDescent="0.25">
      <c r="B80" s="11" t="s">
        <v>39</v>
      </c>
      <c r="C80" s="220" t="s">
        <v>160</v>
      </c>
      <c r="D80" s="220"/>
      <c r="E80" s="220"/>
      <c r="F80" s="232" t="s">
        <v>161</v>
      </c>
      <c r="G80" s="233"/>
      <c r="H80" s="233"/>
      <c r="I80" s="233"/>
      <c r="J80" s="233"/>
      <c r="K80" s="233"/>
      <c r="L80" s="233"/>
      <c r="M80" s="233"/>
      <c r="N80" s="233"/>
      <c r="O80" s="233"/>
      <c r="P80" s="233"/>
      <c r="Q80" s="234"/>
    </row>
    <row r="81" spans="2:19" s="64" customFormat="1" ht="12" x14ac:dyDescent="0.2">
      <c r="B81" s="63">
        <v>1</v>
      </c>
      <c r="C81" s="241">
        <v>2</v>
      </c>
      <c r="D81" s="241"/>
      <c r="E81" s="241"/>
      <c r="F81" s="235">
        <v>3</v>
      </c>
      <c r="G81" s="236"/>
      <c r="H81" s="236"/>
      <c r="I81" s="236"/>
      <c r="J81" s="236"/>
      <c r="K81" s="236"/>
      <c r="L81" s="236"/>
      <c r="M81" s="236"/>
      <c r="N81" s="236"/>
      <c r="O81" s="236"/>
      <c r="P81" s="236"/>
      <c r="Q81" s="237"/>
      <c r="S81" s="48"/>
    </row>
    <row r="82" spans="2:19" s="18" customFormat="1" ht="211.5" customHeight="1" x14ac:dyDescent="0.25">
      <c r="B82" s="12" t="s">
        <v>69</v>
      </c>
      <c r="C82" s="239" t="s">
        <v>366</v>
      </c>
      <c r="D82" s="239"/>
      <c r="E82" s="239"/>
      <c r="F82" s="389" t="s">
        <v>653</v>
      </c>
      <c r="G82" s="390"/>
      <c r="H82" s="390"/>
      <c r="I82" s="390"/>
      <c r="J82" s="390"/>
      <c r="K82" s="390"/>
      <c r="L82" s="390"/>
      <c r="M82" s="390"/>
      <c r="N82" s="390"/>
      <c r="O82" s="390"/>
      <c r="P82" s="390"/>
      <c r="Q82" s="391"/>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40" t="s">
        <v>163</v>
      </c>
      <c r="D86" s="240"/>
      <c r="E86" s="240"/>
      <c r="F86" s="240"/>
      <c r="G86" s="240"/>
      <c r="H86" s="240"/>
      <c r="I86" s="240"/>
      <c r="J86" s="240"/>
      <c r="K86" s="240"/>
      <c r="L86" s="240"/>
      <c r="M86" s="240"/>
      <c r="N86" s="240"/>
      <c r="O86" s="240"/>
      <c r="P86" s="240"/>
      <c r="Q86" s="240"/>
    </row>
    <row r="87" spans="2:19" s="47" customFormat="1" ht="12" x14ac:dyDescent="0.2">
      <c r="B87" s="63">
        <v>1</v>
      </c>
      <c r="C87" s="242">
        <v>2</v>
      </c>
      <c r="D87" s="242"/>
      <c r="E87" s="242"/>
      <c r="F87" s="242"/>
      <c r="G87" s="242"/>
      <c r="H87" s="242"/>
      <c r="I87" s="242"/>
      <c r="J87" s="242"/>
      <c r="K87" s="242"/>
      <c r="L87" s="242"/>
      <c r="M87" s="242"/>
      <c r="N87" s="242"/>
      <c r="O87" s="242"/>
      <c r="P87" s="242"/>
      <c r="Q87" s="242"/>
      <c r="S87" s="48"/>
    </row>
    <row r="88" spans="2:19" s="18" customFormat="1" x14ac:dyDescent="0.25">
      <c r="B88" s="22"/>
      <c r="C88" s="245" t="s">
        <v>164</v>
      </c>
      <c r="D88" s="245"/>
      <c r="E88" s="245"/>
      <c r="F88" s="245"/>
      <c r="G88" s="245"/>
      <c r="H88" s="245"/>
      <c r="I88" s="245"/>
      <c r="J88" s="245"/>
      <c r="K88" s="245"/>
      <c r="L88" s="245"/>
      <c r="M88" s="245"/>
      <c r="N88" s="245"/>
      <c r="O88" s="245"/>
      <c r="P88" s="245"/>
      <c r="Q88" s="245"/>
      <c r="S88" s="26"/>
    </row>
  </sheetData>
  <mergeCells count="188">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82:E82"/>
    <mergeCell ref="F82:Q82"/>
    <mergeCell ref="C86:Q86"/>
    <mergeCell ref="C87:Q87"/>
    <mergeCell ref="C88:Q88"/>
    <mergeCell ref="C76:E76"/>
    <mergeCell ref="F76:J76"/>
    <mergeCell ref="K76:Q76"/>
    <mergeCell ref="C80:E80"/>
    <mergeCell ref="F80:Q80"/>
    <mergeCell ref="C81:E81"/>
    <mergeCell ref="F81:Q81"/>
    <mergeCell ref="C74:E74"/>
    <mergeCell ref="F74:J74"/>
    <mergeCell ref="K74:Q74"/>
    <mergeCell ref="C75:E75"/>
    <mergeCell ref="F75:J75"/>
    <mergeCell ref="K75:Q75"/>
    <mergeCell ref="C69:E69"/>
    <mergeCell ref="F69:J69"/>
    <mergeCell ref="K69:Q69"/>
    <mergeCell ref="C70:E70"/>
    <mergeCell ref="F70:J70"/>
    <mergeCell ref="K70:Q70"/>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60:Q62"/>
    <mergeCell ref="E53:Q54"/>
    <mergeCell ref="F60:F62"/>
    <mergeCell ref="G60:G62"/>
    <mergeCell ref="H60:H62"/>
    <mergeCell ref="I60:I62"/>
    <mergeCell ref="J60:J62"/>
    <mergeCell ref="K60:K62"/>
    <mergeCell ref="L60:L62"/>
    <mergeCell ref="M60:M62"/>
    <mergeCell ref="P60:P62"/>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zoomScaleNormal="100" workbookViewId="0">
      <selection activeCell="B19" sqref="B19:M1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405</v>
      </c>
      <c r="C5" s="218"/>
      <c r="D5" s="218"/>
      <c r="E5" s="218"/>
      <c r="F5" s="218"/>
      <c r="G5" s="218"/>
      <c r="H5" s="218"/>
      <c r="I5" s="218"/>
      <c r="J5" s="218"/>
      <c r="K5" s="218"/>
      <c r="L5" s="218"/>
      <c r="M5" s="218"/>
      <c r="N5" s="218"/>
      <c r="O5" s="218"/>
      <c r="P5" s="218"/>
      <c r="Q5" s="218"/>
    </row>
    <row r="6" spans="2:19" x14ac:dyDescent="0.25">
      <c r="B6" s="218" t="s">
        <v>374</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220" t="s">
        <v>39</v>
      </c>
      <c r="C9" s="220" t="s">
        <v>55</v>
      </c>
      <c r="D9" s="220"/>
      <c r="E9" s="244" t="s">
        <v>40</v>
      </c>
      <c r="F9" s="244"/>
      <c r="G9" s="244"/>
      <c r="H9" s="244"/>
      <c r="I9" s="244"/>
      <c r="J9" s="244"/>
      <c r="K9" s="281" t="s">
        <v>44</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68">
        <v>1</v>
      </c>
      <c r="C11" s="337">
        <v>2</v>
      </c>
      <c r="D11" s="337"/>
      <c r="E11" s="317">
        <v>3</v>
      </c>
      <c r="F11" s="317"/>
      <c r="G11" s="317"/>
      <c r="H11" s="317"/>
      <c r="I11" s="317"/>
      <c r="J11" s="317"/>
      <c r="K11" s="318">
        <v>4</v>
      </c>
      <c r="L11" s="318"/>
      <c r="M11" s="318"/>
      <c r="N11" s="46">
        <v>5</v>
      </c>
      <c r="O11" s="317">
        <v>6</v>
      </c>
      <c r="P11" s="317"/>
      <c r="Q11" s="317"/>
      <c r="S11" s="48"/>
    </row>
    <row r="12" spans="2:19" ht="29.25" customHeight="1" x14ac:dyDescent="0.25">
      <c r="B12" s="62" t="s">
        <v>43</v>
      </c>
      <c r="C12" s="309" t="s">
        <v>375</v>
      </c>
      <c r="D12" s="310"/>
      <c r="E12" s="286" t="s">
        <v>343</v>
      </c>
      <c r="F12" s="286"/>
      <c r="G12" s="286"/>
      <c r="H12" s="286"/>
      <c r="I12" s="286"/>
      <c r="J12" s="286"/>
      <c r="K12" s="285">
        <v>0</v>
      </c>
      <c r="L12" s="285"/>
      <c r="M12" s="285"/>
      <c r="N12" s="12">
        <v>0</v>
      </c>
      <c r="O12" s="282">
        <f>O45</f>
        <v>6631</v>
      </c>
      <c r="P12" s="283"/>
      <c r="Q12" s="284"/>
    </row>
    <row r="13" spans="2:19" ht="31.5" customHeight="1" x14ac:dyDescent="0.25">
      <c r="B13" s="62" t="s">
        <v>45</v>
      </c>
      <c r="C13" s="309" t="s">
        <v>376</v>
      </c>
      <c r="D13" s="310"/>
      <c r="E13" s="311" t="s">
        <v>377</v>
      </c>
      <c r="F13" s="312"/>
      <c r="G13" s="312"/>
      <c r="H13" s="312"/>
      <c r="I13" s="312"/>
      <c r="J13" s="313"/>
      <c r="K13" s="314">
        <v>0</v>
      </c>
      <c r="L13" s="315"/>
      <c r="M13" s="316"/>
      <c r="N13" s="12">
        <v>0</v>
      </c>
      <c r="O13" s="282">
        <f>O46</f>
        <v>3360</v>
      </c>
      <c r="P13" s="283"/>
      <c r="Q13" s="284"/>
    </row>
    <row r="16" spans="2:19" x14ac:dyDescent="0.25">
      <c r="B16" s="13" t="s">
        <v>38</v>
      </c>
    </row>
    <row r="17" spans="2:19" x14ac:dyDescent="0.25">
      <c r="B17" s="240" t="s">
        <v>56</v>
      </c>
      <c r="C17" s="240"/>
      <c r="D17" s="240"/>
      <c r="E17" s="240"/>
      <c r="F17" s="240"/>
      <c r="G17" s="240"/>
      <c r="H17" s="240"/>
      <c r="I17" s="240"/>
      <c r="J17" s="240"/>
      <c r="K17" s="240"/>
      <c r="L17" s="240"/>
      <c r="M17" s="240"/>
      <c r="N17" s="240" t="s">
        <v>27</v>
      </c>
      <c r="O17" s="240"/>
      <c r="P17" s="240"/>
      <c r="Q17" s="240"/>
    </row>
    <row r="18" spans="2:19" s="47" customFormat="1" ht="12" x14ac:dyDescent="0.2">
      <c r="B18" s="242">
        <v>1</v>
      </c>
      <c r="C18" s="242"/>
      <c r="D18" s="242"/>
      <c r="E18" s="242"/>
      <c r="F18" s="242"/>
      <c r="G18" s="242"/>
      <c r="H18" s="242"/>
      <c r="I18" s="242"/>
      <c r="J18" s="242"/>
      <c r="K18" s="242"/>
      <c r="L18" s="242"/>
      <c r="M18" s="242"/>
      <c r="N18" s="242">
        <v>2</v>
      </c>
      <c r="O18" s="242"/>
      <c r="P18" s="242"/>
      <c r="Q18" s="242"/>
      <c r="S18" s="48"/>
    </row>
    <row r="19" spans="2:19" x14ac:dyDescent="0.25">
      <c r="B19" s="291" t="s">
        <v>28</v>
      </c>
      <c r="C19" s="291"/>
      <c r="D19" s="291"/>
      <c r="E19" s="291"/>
      <c r="F19" s="291"/>
      <c r="G19" s="291"/>
      <c r="H19" s="291"/>
      <c r="I19" s="291"/>
      <c r="J19" s="291"/>
      <c r="K19" s="291"/>
      <c r="L19" s="291"/>
      <c r="M19" s="291"/>
      <c r="N19" s="287">
        <f>N20+N22+N25</f>
        <v>11004463.77</v>
      </c>
      <c r="O19" s="287"/>
      <c r="P19" s="287"/>
      <c r="Q19" s="287"/>
    </row>
    <row r="20" spans="2:19" x14ac:dyDescent="0.25">
      <c r="B20" s="291" t="s">
        <v>29</v>
      </c>
      <c r="C20" s="291"/>
      <c r="D20" s="291"/>
      <c r="E20" s="291"/>
      <c r="F20" s="291"/>
      <c r="G20" s="291"/>
      <c r="H20" s="291"/>
      <c r="I20" s="291"/>
      <c r="J20" s="291"/>
      <c r="K20" s="291"/>
      <c r="L20" s="291"/>
      <c r="M20" s="291"/>
      <c r="N20" s="287">
        <v>0</v>
      </c>
      <c r="O20" s="287"/>
      <c r="P20" s="287"/>
      <c r="Q20" s="287"/>
    </row>
    <row r="21" spans="2:19" x14ac:dyDescent="0.25">
      <c r="B21" s="326" t="s">
        <v>18</v>
      </c>
      <c r="C21" s="327"/>
      <c r="D21" s="327"/>
      <c r="E21" s="327"/>
      <c r="F21" s="327"/>
      <c r="G21" s="327"/>
      <c r="H21" s="327"/>
      <c r="I21" s="327"/>
      <c r="J21" s="327"/>
      <c r="K21" s="327"/>
      <c r="L21" s="327"/>
      <c r="M21" s="328"/>
      <c r="N21" s="288">
        <v>0</v>
      </c>
      <c r="O21" s="288"/>
      <c r="P21" s="288"/>
      <c r="Q21" s="288"/>
    </row>
    <row r="22" spans="2:19" x14ac:dyDescent="0.25">
      <c r="B22" s="291" t="s">
        <v>30</v>
      </c>
      <c r="C22" s="291"/>
      <c r="D22" s="291"/>
      <c r="E22" s="291"/>
      <c r="F22" s="291"/>
      <c r="G22" s="291"/>
      <c r="H22" s="291"/>
      <c r="I22" s="291"/>
      <c r="J22" s="291"/>
      <c r="K22" s="291"/>
      <c r="L22" s="291"/>
      <c r="M22" s="291"/>
      <c r="N22" s="287">
        <f>N23+N24</f>
        <v>0</v>
      </c>
      <c r="O22" s="287"/>
      <c r="P22" s="287"/>
      <c r="Q22" s="287"/>
    </row>
    <row r="23" spans="2:19" x14ac:dyDescent="0.25">
      <c r="B23" s="321" t="s">
        <v>53</v>
      </c>
      <c r="C23" s="321"/>
      <c r="D23" s="321"/>
      <c r="E23" s="321"/>
      <c r="F23" s="321"/>
      <c r="G23" s="321"/>
      <c r="H23" s="321"/>
      <c r="I23" s="321"/>
      <c r="J23" s="321"/>
      <c r="K23" s="321"/>
      <c r="L23" s="321"/>
      <c r="M23" s="321"/>
      <c r="N23" s="288">
        <f>K69</f>
        <v>0</v>
      </c>
      <c r="O23" s="288"/>
      <c r="P23" s="288"/>
      <c r="Q23" s="288"/>
      <c r="R23" s="69"/>
    </row>
    <row r="24" spans="2:19" x14ac:dyDescent="0.25">
      <c r="B24" s="329" t="s">
        <v>171</v>
      </c>
      <c r="C24" s="330"/>
      <c r="D24" s="330"/>
      <c r="E24" s="330"/>
      <c r="F24" s="330"/>
      <c r="G24" s="330"/>
      <c r="H24" s="330"/>
      <c r="I24" s="330"/>
      <c r="J24" s="330"/>
      <c r="K24" s="330"/>
      <c r="L24" s="330"/>
      <c r="M24" s="331"/>
      <c r="N24" s="288">
        <v>0</v>
      </c>
      <c r="O24" s="288"/>
      <c r="P24" s="288"/>
      <c r="Q24" s="288"/>
      <c r="R24" s="69"/>
    </row>
    <row r="25" spans="2:19" x14ac:dyDescent="0.25">
      <c r="B25" s="291" t="s">
        <v>31</v>
      </c>
      <c r="C25" s="291"/>
      <c r="D25" s="291"/>
      <c r="E25" s="291"/>
      <c r="F25" s="291"/>
      <c r="G25" s="291"/>
      <c r="H25" s="291"/>
      <c r="I25" s="291"/>
      <c r="J25" s="291"/>
      <c r="K25" s="291"/>
      <c r="L25" s="291"/>
      <c r="M25" s="291"/>
      <c r="N25" s="287">
        <f>N26</f>
        <v>11004463.77</v>
      </c>
      <c r="O25" s="287"/>
      <c r="P25" s="287"/>
      <c r="Q25" s="287"/>
    </row>
    <row r="26" spans="2:19" x14ac:dyDescent="0.25">
      <c r="B26" s="321" t="s">
        <v>54</v>
      </c>
      <c r="C26" s="321"/>
      <c r="D26" s="321"/>
      <c r="E26" s="321"/>
      <c r="F26" s="321"/>
      <c r="G26" s="321"/>
      <c r="H26" s="321"/>
      <c r="I26" s="321"/>
      <c r="J26" s="321"/>
      <c r="K26" s="321"/>
      <c r="L26" s="321"/>
      <c r="M26" s="321"/>
      <c r="N26" s="288">
        <f>L69</f>
        <v>11004463.77</v>
      </c>
      <c r="O26" s="288"/>
      <c r="P26" s="288"/>
      <c r="Q26" s="288"/>
    </row>
    <row r="27" spans="2:19" x14ac:dyDescent="0.25">
      <c r="B27" s="291" t="s">
        <v>32</v>
      </c>
      <c r="C27" s="291"/>
      <c r="D27" s="291"/>
      <c r="E27" s="291"/>
      <c r="F27" s="291"/>
      <c r="G27" s="291"/>
      <c r="H27" s="291"/>
      <c r="I27" s="291"/>
      <c r="J27" s="291"/>
      <c r="K27" s="291"/>
      <c r="L27" s="291"/>
      <c r="M27" s="291"/>
      <c r="N27" s="287">
        <v>0</v>
      </c>
      <c r="O27" s="287"/>
      <c r="P27" s="287"/>
      <c r="Q27" s="287"/>
    </row>
    <row r="28" spans="2:19" x14ac:dyDescent="0.25">
      <c r="B28" s="292" t="s">
        <v>18</v>
      </c>
      <c r="C28" s="292"/>
      <c r="D28" s="292"/>
      <c r="E28" s="292"/>
      <c r="F28" s="292"/>
      <c r="G28" s="292"/>
      <c r="H28" s="292"/>
      <c r="I28" s="292"/>
      <c r="J28" s="292"/>
      <c r="K28" s="292"/>
      <c r="L28" s="292"/>
      <c r="M28" s="292"/>
      <c r="N28" s="288">
        <v>0</v>
      </c>
      <c r="O28" s="288"/>
      <c r="P28" s="288"/>
      <c r="Q28" s="288"/>
    </row>
    <row r="29" spans="2:19" x14ac:dyDescent="0.25">
      <c r="B29" s="332" t="s">
        <v>33</v>
      </c>
      <c r="C29" s="333"/>
      <c r="D29" s="333"/>
      <c r="E29" s="333"/>
      <c r="F29" s="333"/>
      <c r="G29" s="333"/>
      <c r="H29" s="333"/>
      <c r="I29" s="333"/>
      <c r="J29" s="333"/>
      <c r="K29" s="333"/>
      <c r="L29" s="333"/>
      <c r="M29" s="334"/>
      <c r="N29" s="287">
        <f>N30+N31+N32</f>
        <v>11004563.77</v>
      </c>
      <c r="O29" s="287"/>
      <c r="P29" s="287"/>
      <c r="Q29" s="287"/>
    </row>
    <row r="30" spans="2:19" x14ac:dyDescent="0.25">
      <c r="B30" s="321" t="s">
        <v>34</v>
      </c>
      <c r="C30" s="321"/>
      <c r="D30" s="321"/>
      <c r="E30" s="321"/>
      <c r="F30" s="321"/>
      <c r="G30" s="321"/>
      <c r="H30" s="321"/>
      <c r="I30" s="321"/>
      <c r="J30" s="321"/>
      <c r="K30" s="321"/>
      <c r="L30" s="321"/>
      <c r="M30" s="321"/>
      <c r="N30" s="288">
        <f>M69</f>
        <v>11004563.77</v>
      </c>
      <c r="O30" s="288"/>
      <c r="P30" s="288"/>
      <c r="Q30" s="288"/>
    </row>
    <row r="31" spans="2:19" x14ac:dyDescent="0.25">
      <c r="B31" s="321" t="s">
        <v>35</v>
      </c>
      <c r="C31" s="321"/>
      <c r="D31" s="321"/>
      <c r="E31" s="321"/>
      <c r="F31" s="321"/>
      <c r="G31" s="321"/>
      <c r="H31" s="321"/>
      <c r="I31" s="321"/>
      <c r="J31" s="321"/>
      <c r="K31" s="321"/>
      <c r="L31" s="321"/>
      <c r="M31" s="321"/>
      <c r="N31" s="288">
        <v>0</v>
      </c>
      <c r="O31" s="288"/>
      <c r="P31" s="288"/>
      <c r="Q31" s="288"/>
    </row>
    <row r="32" spans="2:19" x14ac:dyDescent="0.25">
      <c r="B32" s="321" t="s">
        <v>36</v>
      </c>
      <c r="C32" s="321"/>
      <c r="D32" s="321"/>
      <c r="E32" s="321"/>
      <c r="F32" s="321"/>
      <c r="G32" s="321"/>
      <c r="H32" s="321"/>
      <c r="I32" s="321"/>
      <c r="J32" s="321"/>
      <c r="K32" s="321"/>
      <c r="L32" s="321"/>
      <c r="M32" s="321"/>
      <c r="N32" s="288">
        <v>0</v>
      </c>
      <c r="O32" s="288"/>
      <c r="P32" s="288"/>
      <c r="Q32" s="288"/>
    </row>
    <row r="33" spans="2:19" x14ac:dyDescent="0.25">
      <c r="B33" s="291" t="s">
        <v>37</v>
      </c>
      <c r="C33" s="291"/>
      <c r="D33" s="291"/>
      <c r="E33" s="291"/>
      <c r="F33" s="291"/>
      <c r="G33" s="291"/>
      <c r="H33" s="291"/>
      <c r="I33" s="291"/>
      <c r="J33" s="291"/>
      <c r="K33" s="291"/>
      <c r="L33" s="291"/>
      <c r="M33" s="291"/>
      <c r="N33" s="287">
        <f>N19+N29</f>
        <v>22009027.539999999</v>
      </c>
      <c r="O33" s="287"/>
      <c r="P33" s="287"/>
      <c r="Q33" s="287"/>
    </row>
    <row r="36" spans="2:19" x14ac:dyDescent="0.25">
      <c r="B36" s="13" t="s">
        <v>25</v>
      </c>
    </row>
    <row r="37" spans="2:19" x14ac:dyDescent="0.25">
      <c r="B37" s="303" t="s">
        <v>57</v>
      </c>
      <c r="C37" s="303" t="s">
        <v>58</v>
      </c>
      <c r="D37" s="303" t="s">
        <v>0</v>
      </c>
      <c r="E37" s="303" t="s">
        <v>1</v>
      </c>
      <c r="F37" s="303" t="s">
        <v>59</v>
      </c>
      <c r="G37" s="303" t="s">
        <v>378</v>
      </c>
      <c r="H37" s="343" t="s">
        <v>2</v>
      </c>
      <c r="I37" s="302" t="s">
        <v>3</v>
      </c>
      <c r="J37" s="302"/>
      <c r="K37" s="302"/>
      <c r="L37" s="302"/>
      <c r="M37" s="302"/>
      <c r="N37" s="303" t="s">
        <v>60</v>
      </c>
      <c r="O37" s="303"/>
      <c r="P37" s="303" t="s">
        <v>4</v>
      </c>
      <c r="Q37" s="303" t="s">
        <v>5</v>
      </c>
    </row>
    <row r="38" spans="2:19" ht="26.25" customHeight="1" x14ac:dyDescent="0.25">
      <c r="B38" s="303"/>
      <c r="C38" s="303"/>
      <c r="D38" s="303"/>
      <c r="E38" s="303"/>
      <c r="F38" s="303"/>
      <c r="G38" s="303"/>
      <c r="H38" s="343"/>
      <c r="I38" s="302" t="s">
        <v>6</v>
      </c>
      <c r="J38" s="302" t="s">
        <v>7</v>
      </c>
      <c r="K38" s="302"/>
      <c r="L38" s="302"/>
      <c r="M38" s="302" t="s">
        <v>8</v>
      </c>
      <c r="N38" s="303" t="s">
        <v>301</v>
      </c>
      <c r="O38" s="303" t="s">
        <v>246</v>
      </c>
      <c r="P38" s="303"/>
      <c r="Q38" s="303"/>
    </row>
    <row r="39" spans="2:19" ht="73.5" x14ac:dyDescent="0.25">
      <c r="B39" s="303"/>
      <c r="C39" s="303"/>
      <c r="D39" s="303"/>
      <c r="E39" s="303"/>
      <c r="F39" s="303"/>
      <c r="G39" s="303"/>
      <c r="H39" s="343"/>
      <c r="I39" s="302"/>
      <c r="J39" s="10" t="s">
        <v>9</v>
      </c>
      <c r="K39" s="10" t="s">
        <v>10</v>
      </c>
      <c r="L39" s="10" t="s">
        <v>11</v>
      </c>
      <c r="M39" s="302"/>
      <c r="N39" s="303"/>
      <c r="O39" s="303"/>
      <c r="P39" s="303"/>
      <c r="Q39" s="303"/>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66" t="s">
        <v>379</v>
      </c>
      <c r="C41" s="267" t="s">
        <v>13</v>
      </c>
      <c r="D41" s="267" t="s">
        <v>380</v>
      </c>
      <c r="E41" s="267" t="s">
        <v>176</v>
      </c>
      <c r="F41" s="267" t="s">
        <v>14</v>
      </c>
      <c r="G41" s="267" t="s">
        <v>283</v>
      </c>
      <c r="H41" s="267" t="s">
        <v>15</v>
      </c>
      <c r="I41" s="268">
        <f>SUM(I48:I68)</f>
        <v>22009027.539999999</v>
      </c>
      <c r="J41" s="268">
        <f>SUM(J48:J68)</f>
        <v>0</v>
      </c>
      <c r="K41" s="268">
        <f>SUM(K48:K68)</f>
        <v>0</v>
      </c>
      <c r="L41" s="268">
        <f>SUM(L48:L68)</f>
        <v>11004463.77</v>
      </c>
      <c r="M41" s="268">
        <f>SUM(M48:M68)</f>
        <v>11004563.77</v>
      </c>
      <c r="N41" s="44" t="s">
        <v>381</v>
      </c>
      <c r="O41" s="126">
        <f>O58+O63</f>
        <v>7.0730000000000004</v>
      </c>
      <c r="P41" s="267" t="s">
        <v>315</v>
      </c>
      <c r="Q41" s="267" t="s">
        <v>609</v>
      </c>
    </row>
    <row r="42" spans="2:19" ht="22.9" customHeight="1" x14ac:dyDescent="0.25">
      <c r="B42" s="266"/>
      <c r="C42" s="267"/>
      <c r="D42" s="267"/>
      <c r="E42" s="267"/>
      <c r="F42" s="267"/>
      <c r="G42" s="267"/>
      <c r="H42" s="267"/>
      <c r="I42" s="268"/>
      <c r="J42" s="268"/>
      <c r="K42" s="268"/>
      <c r="L42" s="268"/>
      <c r="M42" s="268"/>
      <c r="N42" s="44" t="s">
        <v>383</v>
      </c>
      <c r="O42" s="126">
        <f>O48+O53+O59+O64</f>
        <v>72.528000000000006</v>
      </c>
      <c r="P42" s="267"/>
      <c r="Q42" s="267"/>
    </row>
    <row r="43" spans="2:19" ht="21" x14ac:dyDescent="0.25">
      <c r="B43" s="266"/>
      <c r="C43" s="267"/>
      <c r="D43" s="267"/>
      <c r="E43" s="267"/>
      <c r="F43" s="267"/>
      <c r="G43" s="267"/>
      <c r="H43" s="267"/>
      <c r="I43" s="268"/>
      <c r="J43" s="268"/>
      <c r="K43" s="268"/>
      <c r="L43" s="268"/>
      <c r="M43" s="268"/>
      <c r="N43" s="44" t="s">
        <v>384</v>
      </c>
      <c r="O43" s="41">
        <f>O49+O54+O60+O65</f>
        <v>3209</v>
      </c>
      <c r="P43" s="267"/>
      <c r="Q43" s="267"/>
    </row>
    <row r="44" spans="2:19" ht="21" x14ac:dyDescent="0.25">
      <c r="B44" s="266"/>
      <c r="C44" s="267"/>
      <c r="D44" s="267"/>
      <c r="E44" s="267"/>
      <c r="F44" s="267"/>
      <c r="G44" s="267"/>
      <c r="H44" s="267"/>
      <c r="I44" s="268"/>
      <c r="J44" s="268"/>
      <c r="K44" s="268"/>
      <c r="L44" s="268"/>
      <c r="M44" s="268"/>
      <c r="N44" s="44" t="s">
        <v>387</v>
      </c>
      <c r="O44" s="41">
        <f>O52+O57+O68</f>
        <v>2873</v>
      </c>
      <c r="P44" s="267"/>
      <c r="Q44" s="267"/>
    </row>
    <row r="45" spans="2:19" ht="21" x14ac:dyDescent="0.25">
      <c r="B45" s="266"/>
      <c r="C45" s="267"/>
      <c r="D45" s="267"/>
      <c r="E45" s="267"/>
      <c r="F45" s="267"/>
      <c r="G45" s="267"/>
      <c r="H45" s="267"/>
      <c r="I45" s="268"/>
      <c r="J45" s="268"/>
      <c r="K45" s="268"/>
      <c r="L45" s="268"/>
      <c r="M45" s="268"/>
      <c r="N45" s="44" t="s">
        <v>385</v>
      </c>
      <c r="O45" s="41">
        <f>O50+O55+O61+O66</f>
        <v>6631</v>
      </c>
      <c r="P45" s="267"/>
      <c r="Q45" s="267"/>
    </row>
    <row r="46" spans="2:19" ht="21" x14ac:dyDescent="0.25">
      <c r="B46" s="266"/>
      <c r="C46" s="267"/>
      <c r="D46" s="267"/>
      <c r="E46" s="267"/>
      <c r="F46" s="267"/>
      <c r="G46" s="267"/>
      <c r="H46" s="267"/>
      <c r="I46" s="268"/>
      <c r="J46" s="268"/>
      <c r="K46" s="268"/>
      <c r="L46" s="268"/>
      <c r="M46" s="268"/>
      <c r="N46" s="44" t="s">
        <v>386</v>
      </c>
      <c r="O46" s="41">
        <f>O51+O56+O62+O67</f>
        <v>3360</v>
      </c>
      <c r="P46" s="267"/>
      <c r="Q46" s="267"/>
    </row>
    <row r="47" spans="2:19" ht="22.5" x14ac:dyDescent="0.25">
      <c r="B47" s="42" t="s">
        <v>16</v>
      </c>
      <c r="C47" s="43"/>
      <c r="D47" s="43"/>
      <c r="E47" s="43"/>
      <c r="F47" s="43"/>
      <c r="G47" s="43"/>
      <c r="H47" s="43"/>
      <c r="I47" s="58"/>
      <c r="J47" s="58"/>
      <c r="K47" s="60"/>
      <c r="L47" s="60"/>
      <c r="M47" s="58"/>
      <c r="N47" s="43"/>
      <c r="O47" s="72"/>
      <c r="P47" s="73"/>
      <c r="Q47" s="43"/>
    </row>
    <row r="48" spans="2:19" ht="23.25" customHeight="1" x14ac:dyDescent="0.25">
      <c r="B48" s="269" t="s">
        <v>388</v>
      </c>
      <c r="C48" s="185"/>
      <c r="D48" s="275" t="s">
        <v>681</v>
      </c>
      <c r="E48" s="275" t="s">
        <v>20</v>
      </c>
      <c r="F48" s="185"/>
      <c r="G48" s="275" t="s">
        <v>283</v>
      </c>
      <c r="H48" s="185"/>
      <c r="I48" s="387">
        <f>SUM(J48:M52)</f>
        <v>2100000</v>
      </c>
      <c r="J48" s="387">
        <v>0</v>
      </c>
      <c r="K48" s="387">
        <v>0</v>
      </c>
      <c r="L48" s="387">
        <v>1050000</v>
      </c>
      <c r="M48" s="387">
        <v>1050000</v>
      </c>
      <c r="N48" s="40" t="s">
        <v>383</v>
      </c>
      <c r="O48" s="38">
        <v>3.9</v>
      </c>
      <c r="P48" s="275" t="s">
        <v>313</v>
      </c>
      <c r="Q48" s="275" t="s">
        <v>609</v>
      </c>
    </row>
    <row r="49" spans="2:17" ht="22.5" x14ac:dyDescent="0.25">
      <c r="B49" s="270"/>
      <c r="C49" s="186"/>
      <c r="D49" s="276"/>
      <c r="E49" s="276"/>
      <c r="F49" s="186"/>
      <c r="G49" s="276"/>
      <c r="H49" s="186"/>
      <c r="I49" s="412"/>
      <c r="J49" s="412"/>
      <c r="K49" s="412"/>
      <c r="L49" s="412"/>
      <c r="M49" s="412"/>
      <c r="N49" s="40" t="s">
        <v>384</v>
      </c>
      <c r="O49" s="38">
        <v>380</v>
      </c>
      <c r="P49" s="276"/>
      <c r="Q49" s="276"/>
    </row>
    <row r="50" spans="2:17" ht="22.5" x14ac:dyDescent="0.25">
      <c r="B50" s="270"/>
      <c r="C50" s="186"/>
      <c r="D50" s="276"/>
      <c r="E50" s="276"/>
      <c r="F50" s="186"/>
      <c r="G50" s="276"/>
      <c r="H50" s="186"/>
      <c r="I50" s="412"/>
      <c r="J50" s="412"/>
      <c r="K50" s="412"/>
      <c r="L50" s="412"/>
      <c r="M50" s="412"/>
      <c r="N50" s="40" t="s">
        <v>385</v>
      </c>
      <c r="O50" s="38">
        <v>4169</v>
      </c>
      <c r="P50" s="276"/>
      <c r="Q50" s="276"/>
    </row>
    <row r="51" spans="2:17" ht="22.5" x14ac:dyDescent="0.25">
      <c r="B51" s="270"/>
      <c r="C51" s="186"/>
      <c r="D51" s="276"/>
      <c r="E51" s="276"/>
      <c r="F51" s="186"/>
      <c r="G51" s="276"/>
      <c r="H51" s="186"/>
      <c r="I51" s="412"/>
      <c r="J51" s="412"/>
      <c r="K51" s="412"/>
      <c r="L51" s="412"/>
      <c r="M51" s="412"/>
      <c r="N51" s="40" t="s">
        <v>386</v>
      </c>
      <c r="O51" s="38">
        <v>500</v>
      </c>
      <c r="P51" s="276"/>
      <c r="Q51" s="276"/>
    </row>
    <row r="52" spans="2:17" ht="22.5" x14ac:dyDescent="0.25">
      <c r="B52" s="271"/>
      <c r="C52" s="187"/>
      <c r="D52" s="277"/>
      <c r="E52" s="277"/>
      <c r="F52" s="187"/>
      <c r="G52" s="277"/>
      <c r="H52" s="187"/>
      <c r="I52" s="388"/>
      <c r="J52" s="388"/>
      <c r="K52" s="388"/>
      <c r="L52" s="388"/>
      <c r="M52" s="388"/>
      <c r="N52" s="40" t="s">
        <v>387</v>
      </c>
      <c r="O52" s="38">
        <v>1920</v>
      </c>
      <c r="P52" s="277"/>
      <c r="Q52" s="277"/>
    </row>
    <row r="53" spans="2:17" ht="24" customHeight="1" x14ac:dyDescent="0.25">
      <c r="B53" s="269" t="s">
        <v>389</v>
      </c>
      <c r="C53" s="272"/>
      <c r="D53" s="275" t="s">
        <v>390</v>
      </c>
      <c r="E53" s="296" t="s">
        <v>18</v>
      </c>
      <c r="F53" s="272"/>
      <c r="G53" s="275" t="s">
        <v>283</v>
      </c>
      <c r="H53" s="272"/>
      <c r="I53" s="387">
        <f>SUM(J53:M57)</f>
        <v>7538800</v>
      </c>
      <c r="J53" s="387">
        <v>0</v>
      </c>
      <c r="K53" s="387">
        <v>0</v>
      </c>
      <c r="L53" s="387">
        <v>3769400</v>
      </c>
      <c r="M53" s="387">
        <v>3769400</v>
      </c>
      <c r="N53" s="40" t="s">
        <v>383</v>
      </c>
      <c r="O53" s="38">
        <v>27</v>
      </c>
      <c r="P53" s="275" t="s">
        <v>24</v>
      </c>
      <c r="Q53" s="275" t="s">
        <v>279</v>
      </c>
    </row>
    <row r="54" spans="2:17" ht="22.5" x14ac:dyDescent="0.25">
      <c r="B54" s="270"/>
      <c r="C54" s="273"/>
      <c r="D54" s="276"/>
      <c r="E54" s="297"/>
      <c r="F54" s="273"/>
      <c r="G54" s="276"/>
      <c r="H54" s="273"/>
      <c r="I54" s="412"/>
      <c r="J54" s="412"/>
      <c r="K54" s="412"/>
      <c r="L54" s="412"/>
      <c r="M54" s="412"/>
      <c r="N54" s="40" t="s">
        <v>384</v>
      </c>
      <c r="O54" s="38">
        <v>1161</v>
      </c>
      <c r="P54" s="276"/>
      <c r="Q54" s="276"/>
    </row>
    <row r="55" spans="2:17" ht="22.5" x14ac:dyDescent="0.25">
      <c r="B55" s="270"/>
      <c r="C55" s="273"/>
      <c r="D55" s="276"/>
      <c r="E55" s="297"/>
      <c r="F55" s="273"/>
      <c r="G55" s="276"/>
      <c r="H55" s="273"/>
      <c r="I55" s="412"/>
      <c r="J55" s="412"/>
      <c r="K55" s="412"/>
      <c r="L55" s="412"/>
      <c r="M55" s="412"/>
      <c r="N55" s="40" t="s">
        <v>385</v>
      </c>
      <c r="O55" s="38">
        <v>2182</v>
      </c>
      <c r="P55" s="276"/>
      <c r="Q55" s="276"/>
    </row>
    <row r="56" spans="2:17" ht="22.5" x14ac:dyDescent="0.25">
      <c r="B56" s="270"/>
      <c r="C56" s="273"/>
      <c r="D56" s="276"/>
      <c r="E56" s="297"/>
      <c r="F56" s="273"/>
      <c r="G56" s="276"/>
      <c r="H56" s="273"/>
      <c r="I56" s="412"/>
      <c r="J56" s="412"/>
      <c r="K56" s="412"/>
      <c r="L56" s="412"/>
      <c r="M56" s="412"/>
      <c r="N56" s="40" t="s">
        <v>386</v>
      </c>
      <c r="O56" s="38">
        <v>1176</v>
      </c>
      <c r="P56" s="276"/>
      <c r="Q56" s="276"/>
    </row>
    <row r="57" spans="2:17" ht="22.5" x14ac:dyDescent="0.25">
      <c r="B57" s="271"/>
      <c r="C57" s="274"/>
      <c r="D57" s="277"/>
      <c r="E57" s="298"/>
      <c r="F57" s="274"/>
      <c r="G57" s="277"/>
      <c r="H57" s="274"/>
      <c r="I57" s="388"/>
      <c r="J57" s="388"/>
      <c r="K57" s="388"/>
      <c r="L57" s="388"/>
      <c r="M57" s="388"/>
      <c r="N57" s="40" t="s">
        <v>387</v>
      </c>
      <c r="O57" s="38">
        <v>893</v>
      </c>
      <c r="P57" s="277"/>
      <c r="Q57" s="277"/>
    </row>
    <row r="58" spans="2:17" ht="22.5" customHeight="1" x14ac:dyDescent="0.25">
      <c r="B58" s="260" t="s">
        <v>391</v>
      </c>
      <c r="C58" s="261"/>
      <c r="D58" s="259" t="s">
        <v>401</v>
      </c>
      <c r="E58" s="259" t="s">
        <v>26</v>
      </c>
      <c r="F58" s="261"/>
      <c r="G58" s="259" t="s">
        <v>283</v>
      </c>
      <c r="H58" s="261"/>
      <c r="I58" s="262">
        <f>SUM(J58:M62)</f>
        <v>6667127.54</v>
      </c>
      <c r="J58" s="262">
        <v>0</v>
      </c>
      <c r="K58" s="262">
        <v>0</v>
      </c>
      <c r="L58" s="262">
        <v>3333563.77</v>
      </c>
      <c r="M58" s="262">
        <v>3333563.77</v>
      </c>
      <c r="N58" s="40" t="s">
        <v>381</v>
      </c>
      <c r="O58" s="38">
        <v>2.7730000000000001</v>
      </c>
      <c r="P58" s="259" t="s">
        <v>24</v>
      </c>
      <c r="Q58" s="259" t="s">
        <v>279</v>
      </c>
    </row>
    <row r="59" spans="2:17" ht="22.5" x14ac:dyDescent="0.25">
      <c r="B59" s="260"/>
      <c r="C59" s="261"/>
      <c r="D59" s="259"/>
      <c r="E59" s="259"/>
      <c r="F59" s="261"/>
      <c r="G59" s="259"/>
      <c r="H59" s="261"/>
      <c r="I59" s="262"/>
      <c r="J59" s="262"/>
      <c r="K59" s="262"/>
      <c r="L59" s="262"/>
      <c r="M59" s="262"/>
      <c r="N59" s="40" t="s">
        <v>383</v>
      </c>
      <c r="O59" s="38">
        <v>25.928000000000001</v>
      </c>
      <c r="P59" s="259"/>
      <c r="Q59" s="259"/>
    </row>
    <row r="60" spans="2:17" ht="22.5" x14ac:dyDescent="0.25">
      <c r="B60" s="260"/>
      <c r="C60" s="261"/>
      <c r="D60" s="259"/>
      <c r="E60" s="259"/>
      <c r="F60" s="261"/>
      <c r="G60" s="259"/>
      <c r="H60" s="261"/>
      <c r="I60" s="262"/>
      <c r="J60" s="262"/>
      <c r="K60" s="262"/>
      <c r="L60" s="262"/>
      <c r="M60" s="262"/>
      <c r="N60" s="40" t="s">
        <v>384</v>
      </c>
      <c r="O60" s="38">
        <v>600</v>
      </c>
      <c r="P60" s="259"/>
      <c r="Q60" s="259"/>
    </row>
    <row r="61" spans="2:17" ht="22.5" x14ac:dyDescent="0.25">
      <c r="B61" s="260"/>
      <c r="C61" s="261"/>
      <c r="D61" s="259"/>
      <c r="E61" s="259"/>
      <c r="F61" s="261"/>
      <c r="G61" s="259"/>
      <c r="H61" s="261"/>
      <c r="I61" s="262"/>
      <c r="J61" s="262"/>
      <c r="K61" s="262"/>
      <c r="L61" s="262"/>
      <c r="M61" s="262"/>
      <c r="N61" s="40" t="s">
        <v>385</v>
      </c>
      <c r="O61" s="38">
        <v>70</v>
      </c>
      <c r="P61" s="259"/>
      <c r="Q61" s="259"/>
    </row>
    <row r="62" spans="2:17" ht="22.5" x14ac:dyDescent="0.25">
      <c r="B62" s="260"/>
      <c r="C62" s="261"/>
      <c r="D62" s="259"/>
      <c r="E62" s="259"/>
      <c r="F62" s="261"/>
      <c r="G62" s="259"/>
      <c r="H62" s="261"/>
      <c r="I62" s="262"/>
      <c r="J62" s="262"/>
      <c r="K62" s="262"/>
      <c r="L62" s="262"/>
      <c r="M62" s="262"/>
      <c r="N62" s="40" t="s">
        <v>386</v>
      </c>
      <c r="O62" s="38">
        <v>766</v>
      </c>
      <c r="P62" s="259"/>
      <c r="Q62" s="259"/>
    </row>
    <row r="63" spans="2:17" ht="22.5" x14ac:dyDescent="0.25">
      <c r="B63" s="260" t="s">
        <v>392</v>
      </c>
      <c r="C63" s="261"/>
      <c r="D63" s="259" t="s">
        <v>393</v>
      </c>
      <c r="E63" s="259" t="s">
        <v>22</v>
      </c>
      <c r="F63" s="261"/>
      <c r="G63" s="259" t="s">
        <v>283</v>
      </c>
      <c r="H63" s="261"/>
      <c r="I63" s="262">
        <f>SUM(J63:M68)</f>
        <v>5703100</v>
      </c>
      <c r="J63" s="262">
        <v>0</v>
      </c>
      <c r="K63" s="262">
        <v>0</v>
      </c>
      <c r="L63" s="262">
        <v>2851500</v>
      </c>
      <c r="M63" s="262">
        <v>2851600</v>
      </c>
      <c r="N63" s="40" t="s">
        <v>381</v>
      </c>
      <c r="O63" s="38">
        <v>4.3</v>
      </c>
      <c r="P63" s="259" t="s">
        <v>315</v>
      </c>
      <c r="Q63" s="259" t="s">
        <v>382</v>
      </c>
    </row>
    <row r="64" spans="2:17" ht="22.5" x14ac:dyDescent="0.25">
      <c r="B64" s="260"/>
      <c r="C64" s="261"/>
      <c r="D64" s="259"/>
      <c r="E64" s="259"/>
      <c r="F64" s="261"/>
      <c r="G64" s="259"/>
      <c r="H64" s="261"/>
      <c r="I64" s="262"/>
      <c r="J64" s="262"/>
      <c r="K64" s="262"/>
      <c r="L64" s="262"/>
      <c r="M64" s="262"/>
      <c r="N64" s="40" t="s">
        <v>383</v>
      </c>
      <c r="O64" s="38">
        <v>15.7</v>
      </c>
      <c r="P64" s="259"/>
      <c r="Q64" s="259"/>
    </row>
    <row r="65" spans="2:19" ht="22.5" x14ac:dyDescent="0.25">
      <c r="B65" s="260"/>
      <c r="C65" s="261"/>
      <c r="D65" s="259"/>
      <c r="E65" s="259"/>
      <c r="F65" s="261"/>
      <c r="G65" s="259"/>
      <c r="H65" s="261"/>
      <c r="I65" s="262"/>
      <c r="J65" s="262"/>
      <c r="K65" s="262"/>
      <c r="L65" s="262"/>
      <c r="M65" s="262"/>
      <c r="N65" s="40" t="s">
        <v>384</v>
      </c>
      <c r="O65" s="38">
        <v>1068</v>
      </c>
      <c r="P65" s="259"/>
      <c r="Q65" s="259"/>
    </row>
    <row r="66" spans="2:19" ht="22.5" x14ac:dyDescent="0.25">
      <c r="B66" s="260"/>
      <c r="C66" s="261"/>
      <c r="D66" s="259"/>
      <c r="E66" s="259"/>
      <c r="F66" s="261"/>
      <c r="G66" s="259"/>
      <c r="H66" s="261"/>
      <c r="I66" s="262"/>
      <c r="J66" s="262"/>
      <c r="K66" s="262"/>
      <c r="L66" s="262"/>
      <c r="M66" s="262"/>
      <c r="N66" s="40" t="s">
        <v>385</v>
      </c>
      <c r="O66" s="38">
        <v>210</v>
      </c>
      <c r="P66" s="259"/>
      <c r="Q66" s="259"/>
    </row>
    <row r="67" spans="2:19" ht="22.5" x14ac:dyDescent="0.25">
      <c r="B67" s="260"/>
      <c r="C67" s="261"/>
      <c r="D67" s="259"/>
      <c r="E67" s="259"/>
      <c r="F67" s="261"/>
      <c r="G67" s="259"/>
      <c r="H67" s="261"/>
      <c r="I67" s="262"/>
      <c r="J67" s="262"/>
      <c r="K67" s="262"/>
      <c r="L67" s="262"/>
      <c r="M67" s="262"/>
      <c r="N67" s="40" t="s">
        <v>386</v>
      </c>
      <c r="O67" s="38">
        <v>918</v>
      </c>
      <c r="P67" s="259"/>
      <c r="Q67" s="259"/>
    </row>
    <row r="68" spans="2:19" ht="22.5" x14ac:dyDescent="0.25">
      <c r="B68" s="260"/>
      <c r="C68" s="261"/>
      <c r="D68" s="259"/>
      <c r="E68" s="259"/>
      <c r="F68" s="261"/>
      <c r="G68" s="259"/>
      <c r="H68" s="261"/>
      <c r="I68" s="262"/>
      <c r="J68" s="262"/>
      <c r="K68" s="262"/>
      <c r="L68" s="262"/>
      <c r="M68" s="262"/>
      <c r="N68" s="40" t="s">
        <v>387</v>
      </c>
      <c r="O68" s="39">
        <v>60</v>
      </c>
      <c r="P68" s="259"/>
      <c r="Q68" s="259"/>
    </row>
    <row r="69" spans="2:19" x14ac:dyDescent="0.25">
      <c r="B69" s="304" t="s">
        <v>12</v>
      </c>
      <c r="C69" s="304"/>
      <c r="D69" s="304"/>
      <c r="E69" s="304"/>
      <c r="F69" s="304"/>
      <c r="G69" s="304"/>
      <c r="H69" s="304"/>
      <c r="I69" s="9">
        <f>I41</f>
        <v>22009027.539999999</v>
      </c>
      <c r="J69" s="9">
        <f>J41</f>
        <v>0</v>
      </c>
      <c r="K69" s="9">
        <f>K41</f>
        <v>0</v>
      </c>
      <c r="L69" s="9">
        <f>L41</f>
        <v>11004463.77</v>
      </c>
      <c r="M69" s="9">
        <f>M41</f>
        <v>11004563.77</v>
      </c>
      <c r="N69" s="305"/>
      <c r="O69" s="305"/>
      <c r="P69" s="305"/>
      <c r="Q69" s="305"/>
    </row>
    <row r="70" spans="2:19" ht="14.45" customHeight="1" x14ac:dyDescent="0.25">
      <c r="B70" s="24"/>
      <c r="C70" s="306"/>
      <c r="D70" s="306"/>
      <c r="E70" s="306"/>
      <c r="F70" s="306"/>
      <c r="G70" s="306"/>
      <c r="H70" s="306"/>
      <c r="I70" s="306"/>
      <c r="J70" s="306"/>
      <c r="K70" s="306"/>
      <c r="L70" s="306"/>
      <c r="M70" s="306"/>
      <c r="N70" s="306"/>
      <c r="O70" s="306"/>
      <c r="P70" s="306"/>
      <c r="Q70" s="306"/>
    </row>
    <row r="72" spans="2:19" x14ac:dyDescent="0.25">
      <c r="B72" s="21" t="s">
        <v>152</v>
      </c>
    </row>
    <row r="73" spans="2:19" ht="15" customHeight="1" x14ac:dyDescent="0.25">
      <c r="B73" s="14" t="s">
        <v>39</v>
      </c>
      <c r="C73" s="240" t="s">
        <v>153</v>
      </c>
      <c r="D73" s="240"/>
      <c r="E73" s="240"/>
      <c r="F73" s="345" t="s">
        <v>154</v>
      </c>
      <c r="G73" s="346"/>
      <c r="H73" s="346"/>
      <c r="I73" s="346"/>
      <c r="J73" s="347"/>
      <c r="K73" s="240" t="s">
        <v>155</v>
      </c>
      <c r="L73" s="240"/>
      <c r="M73" s="240"/>
      <c r="N73" s="240"/>
      <c r="O73" s="240"/>
      <c r="P73" s="240"/>
      <c r="Q73" s="240"/>
    </row>
    <row r="74" spans="2:19" s="47" customFormat="1" ht="12" x14ac:dyDescent="0.2">
      <c r="B74" s="56">
        <v>1</v>
      </c>
      <c r="C74" s="242">
        <v>2</v>
      </c>
      <c r="D74" s="242"/>
      <c r="E74" s="242"/>
      <c r="F74" s="250">
        <v>3</v>
      </c>
      <c r="G74" s="251"/>
      <c r="H74" s="251"/>
      <c r="I74" s="251"/>
      <c r="J74" s="252"/>
      <c r="K74" s="242">
        <v>4</v>
      </c>
      <c r="L74" s="242"/>
      <c r="M74" s="242"/>
      <c r="N74" s="242"/>
      <c r="O74" s="242"/>
      <c r="P74" s="242"/>
      <c r="Q74" s="242"/>
      <c r="S74" s="48"/>
    </row>
    <row r="75" spans="2:19" s="18" customFormat="1" x14ac:dyDescent="0.25">
      <c r="B75" s="22"/>
      <c r="C75" s="253" t="s">
        <v>164</v>
      </c>
      <c r="D75" s="254"/>
      <c r="E75" s="255"/>
      <c r="F75" s="256"/>
      <c r="G75" s="257"/>
      <c r="H75" s="257"/>
      <c r="I75" s="257"/>
      <c r="J75" s="258"/>
      <c r="K75" s="246"/>
      <c r="L75" s="246"/>
      <c r="M75" s="246"/>
      <c r="N75" s="246"/>
      <c r="O75" s="246"/>
      <c r="P75" s="246"/>
      <c r="Q75" s="246"/>
      <c r="S75" s="26"/>
    </row>
    <row r="78" spans="2:19" x14ac:dyDescent="0.25">
      <c r="B78" s="21" t="s">
        <v>156</v>
      </c>
    </row>
    <row r="79" spans="2:19" ht="15" customHeight="1" x14ac:dyDescent="0.25">
      <c r="B79" s="14" t="s">
        <v>39</v>
      </c>
      <c r="C79" s="240" t="s">
        <v>157</v>
      </c>
      <c r="D79" s="240"/>
      <c r="E79" s="240"/>
      <c r="F79" s="240" t="s">
        <v>154</v>
      </c>
      <c r="G79" s="240"/>
      <c r="H79" s="240"/>
      <c r="I79" s="240"/>
      <c r="J79" s="240"/>
      <c r="K79" s="240" t="s">
        <v>158</v>
      </c>
      <c r="L79" s="240"/>
      <c r="M79" s="240"/>
      <c r="N79" s="240"/>
      <c r="O79" s="240"/>
      <c r="P79" s="240"/>
      <c r="Q79" s="240"/>
    </row>
    <row r="80" spans="2:19" s="47" customFormat="1" ht="11.25" customHeight="1" x14ac:dyDescent="0.2">
      <c r="B80" s="56">
        <v>1</v>
      </c>
      <c r="C80" s="242">
        <v>2</v>
      </c>
      <c r="D80" s="242"/>
      <c r="E80" s="242"/>
      <c r="F80" s="242">
        <v>3</v>
      </c>
      <c r="G80" s="242"/>
      <c r="H80" s="242"/>
      <c r="I80" s="242"/>
      <c r="J80" s="242"/>
      <c r="K80" s="242">
        <v>4</v>
      </c>
      <c r="L80" s="242"/>
      <c r="M80" s="242"/>
      <c r="N80" s="242"/>
      <c r="O80" s="242"/>
      <c r="P80" s="242"/>
      <c r="Q80" s="242"/>
      <c r="S80" s="48"/>
    </row>
    <row r="81" spans="2:19" s="18" customFormat="1" x14ac:dyDescent="0.25">
      <c r="B81" s="22"/>
      <c r="C81" s="245" t="s">
        <v>164</v>
      </c>
      <c r="D81" s="245"/>
      <c r="E81" s="245"/>
      <c r="F81" s="243"/>
      <c r="G81" s="243"/>
      <c r="H81" s="243"/>
      <c r="I81" s="243"/>
      <c r="J81" s="243"/>
      <c r="K81" s="246"/>
      <c r="L81" s="246"/>
      <c r="M81" s="246"/>
      <c r="N81" s="246"/>
      <c r="O81" s="246"/>
      <c r="P81" s="246"/>
      <c r="Q81" s="246"/>
      <c r="S81" s="26"/>
    </row>
    <row r="84" spans="2:19" x14ac:dyDescent="0.25">
      <c r="B84" s="21" t="s">
        <v>159</v>
      </c>
    </row>
    <row r="85" spans="2:19" ht="47.25" customHeight="1" x14ac:dyDescent="0.25">
      <c r="B85" s="11" t="s">
        <v>39</v>
      </c>
      <c r="C85" s="220" t="s">
        <v>160</v>
      </c>
      <c r="D85" s="220"/>
      <c r="E85" s="220"/>
      <c r="F85" s="232" t="s">
        <v>161</v>
      </c>
      <c r="G85" s="233"/>
      <c r="H85" s="233"/>
      <c r="I85" s="233"/>
      <c r="J85" s="233"/>
      <c r="K85" s="233"/>
      <c r="L85" s="233"/>
      <c r="M85" s="233"/>
      <c r="N85" s="233"/>
      <c r="O85" s="233"/>
      <c r="P85" s="233"/>
      <c r="Q85" s="234"/>
    </row>
    <row r="86" spans="2:19" s="64" customFormat="1" ht="12" x14ac:dyDescent="0.2">
      <c r="B86" s="63">
        <v>1</v>
      </c>
      <c r="C86" s="241">
        <v>2</v>
      </c>
      <c r="D86" s="241"/>
      <c r="E86" s="241"/>
      <c r="F86" s="235">
        <v>3</v>
      </c>
      <c r="G86" s="236"/>
      <c r="H86" s="236"/>
      <c r="I86" s="236"/>
      <c r="J86" s="236"/>
      <c r="K86" s="236"/>
      <c r="L86" s="236"/>
      <c r="M86" s="236"/>
      <c r="N86" s="236"/>
      <c r="O86" s="236"/>
      <c r="P86" s="236"/>
      <c r="Q86" s="237"/>
      <c r="S86" s="48"/>
    </row>
    <row r="87" spans="2:19" s="18" customFormat="1" ht="108" customHeight="1" x14ac:dyDescent="0.25">
      <c r="B87" s="12" t="s">
        <v>69</v>
      </c>
      <c r="C87" s="239" t="s">
        <v>394</v>
      </c>
      <c r="D87" s="239"/>
      <c r="E87" s="239"/>
      <c r="F87" s="348" t="s">
        <v>527</v>
      </c>
      <c r="G87" s="349"/>
      <c r="H87" s="349"/>
      <c r="I87" s="349"/>
      <c r="J87" s="349"/>
      <c r="K87" s="349"/>
      <c r="L87" s="349"/>
      <c r="M87" s="349"/>
      <c r="N87" s="349"/>
      <c r="O87" s="349"/>
      <c r="P87" s="349"/>
      <c r="Q87" s="350"/>
      <c r="S87" s="26"/>
    </row>
    <row r="88" spans="2:19" s="18" customFormat="1" x14ac:dyDescent="0.25">
      <c r="C88" s="65"/>
      <c r="D88" s="65"/>
      <c r="E88" s="65"/>
      <c r="F88" s="65"/>
      <c r="G88" s="65"/>
      <c r="H88" s="65"/>
      <c r="I88" s="59"/>
      <c r="J88" s="59"/>
      <c r="K88" s="59"/>
      <c r="L88" s="59"/>
      <c r="M88" s="59"/>
      <c r="N88" s="59"/>
      <c r="O88" s="59"/>
      <c r="P88" s="59"/>
      <c r="Q88" s="59"/>
      <c r="S88" s="26"/>
    </row>
    <row r="90" spans="2:19" x14ac:dyDescent="0.25">
      <c r="B90" s="21" t="s">
        <v>162</v>
      </c>
    </row>
    <row r="91" spans="2:19" x14ac:dyDescent="0.25">
      <c r="B91" s="14" t="s">
        <v>39</v>
      </c>
      <c r="C91" s="240" t="s">
        <v>163</v>
      </c>
      <c r="D91" s="240"/>
      <c r="E91" s="240"/>
      <c r="F91" s="240"/>
      <c r="G91" s="240"/>
      <c r="H91" s="240"/>
      <c r="I91" s="240"/>
      <c r="J91" s="240"/>
      <c r="K91" s="240"/>
      <c r="L91" s="240"/>
      <c r="M91" s="240"/>
      <c r="N91" s="240"/>
      <c r="O91" s="240"/>
      <c r="P91" s="240"/>
      <c r="Q91" s="240"/>
    </row>
    <row r="92" spans="2:19" s="47" customFormat="1" ht="12" x14ac:dyDescent="0.2">
      <c r="B92" s="63">
        <v>1</v>
      </c>
      <c r="C92" s="242">
        <v>2</v>
      </c>
      <c r="D92" s="242"/>
      <c r="E92" s="242"/>
      <c r="F92" s="242"/>
      <c r="G92" s="242"/>
      <c r="H92" s="242"/>
      <c r="I92" s="242"/>
      <c r="J92" s="242"/>
      <c r="K92" s="242"/>
      <c r="L92" s="242"/>
      <c r="M92" s="242"/>
      <c r="N92" s="242"/>
      <c r="O92" s="242"/>
      <c r="P92" s="242"/>
      <c r="Q92" s="242"/>
      <c r="S92" s="48"/>
    </row>
    <row r="93" spans="2:19" s="18" customFormat="1" x14ac:dyDescent="0.25">
      <c r="B93" s="22"/>
      <c r="C93" s="245" t="s">
        <v>164</v>
      </c>
      <c r="D93" s="245"/>
      <c r="E93" s="245"/>
      <c r="F93" s="245"/>
      <c r="G93" s="245"/>
      <c r="H93" s="245"/>
      <c r="I93" s="245"/>
      <c r="J93" s="245"/>
      <c r="K93" s="245"/>
      <c r="L93" s="245"/>
      <c r="M93" s="245"/>
      <c r="N93" s="245"/>
      <c r="O93" s="245"/>
      <c r="P93" s="245"/>
      <c r="Q93" s="245"/>
      <c r="S93"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A34" sqref="A1:XFD104857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8" t="s">
        <v>149</v>
      </c>
      <c r="C2" s="218"/>
      <c r="D2" s="218"/>
      <c r="E2" s="218"/>
      <c r="F2" s="218"/>
      <c r="G2" s="218"/>
      <c r="H2" s="218"/>
      <c r="I2" s="218"/>
      <c r="J2" s="218"/>
      <c r="K2" s="218"/>
      <c r="L2" s="218"/>
      <c r="M2" s="218"/>
      <c r="N2" s="218"/>
      <c r="O2" s="218"/>
      <c r="P2" s="218"/>
      <c r="Q2" s="218"/>
    </row>
    <row r="3" spans="2:19" x14ac:dyDescent="0.25">
      <c r="B3" s="218" t="s">
        <v>150</v>
      </c>
      <c r="C3" s="218"/>
      <c r="D3" s="218"/>
      <c r="E3" s="218"/>
      <c r="F3" s="218"/>
      <c r="G3" s="218"/>
      <c r="H3" s="218"/>
      <c r="I3" s="218"/>
      <c r="J3" s="218"/>
      <c r="K3" s="218"/>
      <c r="L3" s="218"/>
      <c r="M3" s="218"/>
      <c r="N3" s="218"/>
      <c r="O3" s="218"/>
      <c r="P3" s="218"/>
      <c r="Q3" s="218"/>
    </row>
    <row r="5" spans="2:19" x14ac:dyDescent="0.25">
      <c r="B5" s="218" t="s">
        <v>415</v>
      </c>
      <c r="C5" s="218"/>
      <c r="D5" s="218"/>
      <c r="E5" s="218"/>
      <c r="F5" s="218"/>
      <c r="G5" s="218"/>
      <c r="H5" s="218"/>
      <c r="I5" s="218"/>
      <c r="J5" s="218"/>
      <c r="K5" s="218"/>
      <c r="L5" s="218"/>
      <c r="M5" s="218"/>
      <c r="N5" s="218"/>
      <c r="O5" s="218"/>
      <c r="P5" s="218"/>
      <c r="Q5" s="218"/>
    </row>
    <row r="6" spans="2:19" x14ac:dyDescent="0.25">
      <c r="B6" s="218" t="s">
        <v>416</v>
      </c>
      <c r="C6" s="218"/>
      <c r="D6" s="218"/>
      <c r="E6" s="218"/>
      <c r="F6" s="218"/>
      <c r="G6" s="218"/>
      <c r="H6" s="218"/>
      <c r="I6" s="218"/>
      <c r="J6" s="218"/>
      <c r="K6" s="218"/>
      <c r="L6" s="218"/>
      <c r="M6" s="218"/>
      <c r="N6" s="218"/>
      <c r="O6" s="218"/>
      <c r="P6" s="218"/>
      <c r="Q6" s="218"/>
    </row>
    <row r="8" spans="2:19" ht="15" customHeight="1" x14ac:dyDescent="0.25">
      <c r="B8" s="13" t="s">
        <v>41</v>
      </c>
      <c r="I8" s="1"/>
      <c r="J8" s="1"/>
      <c r="K8" s="1"/>
      <c r="L8" s="1"/>
      <c r="M8" s="1"/>
      <c r="O8" s="1"/>
    </row>
    <row r="9" spans="2:19" ht="15" customHeight="1" x14ac:dyDescent="0.25">
      <c r="B9" s="220" t="s">
        <v>39</v>
      </c>
      <c r="C9" s="220" t="s">
        <v>55</v>
      </c>
      <c r="D9" s="220"/>
      <c r="E9" s="244" t="s">
        <v>40</v>
      </c>
      <c r="F9" s="244"/>
      <c r="G9" s="244"/>
      <c r="H9" s="244"/>
      <c r="I9" s="244"/>
      <c r="J9" s="244"/>
      <c r="K9" s="281" t="s">
        <v>44</v>
      </c>
      <c r="L9" s="281"/>
      <c r="M9" s="281"/>
      <c r="N9" s="244" t="s">
        <v>400</v>
      </c>
      <c r="O9" s="244"/>
      <c r="P9" s="244"/>
      <c r="Q9" s="244"/>
    </row>
    <row r="10" spans="2:19" x14ac:dyDescent="0.25">
      <c r="B10" s="220"/>
      <c r="C10" s="220"/>
      <c r="D10" s="220"/>
      <c r="E10" s="244"/>
      <c r="F10" s="244"/>
      <c r="G10" s="244"/>
      <c r="H10" s="244"/>
      <c r="I10" s="244"/>
      <c r="J10" s="244"/>
      <c r="K10" s="281"/>
      <c r="L10" s="281"/>
      <c r="M10" s="281"/>
      <c r="N10" s="11" t="s">
        <v>185</v>
      </c>
      <c r="O10" s="244" t="s">
        <v>186</v>
      </c>
      <c r="P10" s="244"/>
      <c r="Q10" s="244"/>
    </row>
    <row r="11" spans="2:19" s="47" customFormat="1" ht="12" x14ac:dyDescent="0.2">
      <c r="B11" s="68">
        <v>1</v>
      </c>
      <c r="C11" s="337">
        <v>2</v>
      </c>
      <c r="D11" s="337"/>
      <c r="E11" s="317">
        <v>3</v>
      </c>
      <c r="F11" s="317"/>
      <c r="G11" s="317"/>
      <c r="H11" s="317"/>
      <c r="I11" s="317"/>
      <c r="J11" s="317"/>
      <c r="K11" s="318">
        <v>4</v>
      </c>
      <c r="L11" s="318"/>
      <c r="M11" s="318"/>
      <c r="N11" s="46">
        <v>5</v>
      </c>
      <c r="O11" s="317">
        <v>6</v>
      </c>
      <c r="P11" s="317"/>
      <c r="Q11" s="317"/>
      <c r="S11" s="48"/>
    </row>
    <row r="12" spans="2:19" x14ac:dyDescent="0.25">
      <c r="B12" s="62" t="s">
        <v>43</v>
      </c>
      <c r="C12" s="309" t="s">
        <v>406</v>
      </c>
      <c r="D12" s="310"/>
      <c r="E12" s="286" t="s">
        <v>344</v>
      </c>
      <c r="F12" s="286"/>
      <c r="G12" s="286"/>
      <c r="H12" s="286"/>
      <c r="I12" s="286"/>
      <c r="J12" s="286"/>
      <c r="K12" s="285">
        <v>0</v>
      </c>
      <c r="L12" s="285"/>
      <c r="M12" s="285"/>
      <c r="N12" s="12">
        <v>0</v>
      </c>
      <c r="O12" s="282">
        <f>O42</f>
        <v>2093</v>
      </c>
      <c r="P12" s="283"/>
      <c r="Q12" s="284"/>
    </row>
    <row r="15" spans="2:19" x14ac:dyDescent="0.25">
      <c r="B15" s="13" t="s">
        <v>38</v>
      </c>
    </row>
    <row r="16" spans="2:19" x14ac:dyDescent="0.25">
      <c r="B16" s="240" t="s">
        <v>56</v>
      </c>
      <c r="C16" s="240"/>
      <c r="D16" s="240"/>
      <c r="E16" s="240"/>
      <c r="F16" s="240"/>
      <c r="G16" s="240"/>
      <c r="H16" s="240"/>
      <c r="I16" s="240"/>
      <c r="J16" s="240"/>
      <c r="K16" s="240"/>
      <c r="L16" s="240"/>
      <c r="M16" s="240"/>
      <c r="N16" s="240" t="s">
        <v>27</v>
      </c>
      <c r="O16" s="240"/>
      <c r="P16" s="240"/>
      <c r="Q16" s="240"/>
    </row>
    <row r="17" spans="2:19" s="47" customFormat="1" ht="12" x14ac:dyDescent="0.2">
      <c r="B17" s="242">
        <v>1</v>
      </c>
      <c r="C17" s="242"/>
      <c r="D17" s="242"/>
      <c r="E17" s="242"/>
      <c r="F17" s="242"/>
      <c r="G17" s="242"/>
      <c r="H17" s="242"/>
      <c r="I17" s="242"/>
      <c r="J17" s="242"/>
      <c r="K17" s="242"/>
      <c r="L17" s="242"/>
      <c r="M17" s="242"/>
      <c r="N17" s="242">
        <v>2</v>
      </c>
      <c r="O17" s="242"/>
      <c r="P17" s="242"/>
      <c r="Q17" s="242"/>
      <c r="S17" s="48"/>
    </row>
    <row r="18" spans="2:19" x14ac:dyDescent="0.25">
      <c r="B18" s="291" t="s">
        <v>28</v>
      </c>
      <c r="C18" s="291"/>
      <c r="D18" s="291"/>
      <c r="E18" s="291"/>
      <c r="F18" s="291"/>
      <c r="G18" s="291"/>
      <c r="H18" s="291"/>
      <c r="I18" s="291"/>
      <c r="J18" s="291"/>
      <c r="K18" s="291"/>
      <c r="L18" s="291"/>
      <c r="M18" s="291"/>
      <c r="N18" s="287">
        <f>N19+N21+N24</f>
        <v>2120947.2000000002</v>
      </c>
      <c r="O18" s="287"/>
      <c r="P18" s="287"/>
      <c r="Q18" s="287"/>
    </row>
    <row r="19" spans="2:19" x14ac:dyDescent="0.25">
      <c r="B19" s="291" t="s">
        <v>29</v>
      </c>
      <c r="C19" s="291"/>
      <c r="D19" s="291"/>
      <c r="E19" s="291"/>
      <c r="F19" s="291"/>
      <c r="G19" s="291"/>
      <c r="H19" s="291"/>
      <c r="I19" s="291"/>
      <c r="J19" s="291"/>
      <c r="K19" s="291"/>
      <c r="L19" s="291"/>
      <c r="M19" s="291"/>
      <c r="N19" s="287">
        <v>0</v>
      </c>
      <c r="O19" s="287"/>
      <c r="P19" s="287"/>
      <c r="Q19" s="287"/>
    </row>
    <row r="20" spans="2:19" x14ac:dyDescent="0.25">
      <c r="B20" s="326" t="s">
        <v>18</v>
      </c>
      <c r="C20" s="327"/>
      <c r="D20" s="327"/>
      <c r="E20" s="327"/>
      <c r="F20" s="327"/>
      <c r="G20" s="327"/>
      <c r="H20" s="327"/>
      <c r="I20" s="327"/>
      <c r="J20" s="327"/>
      <c r="K20" s="327"/>
      <c r="L20" s="327"/>
      <c r="M20" s="328"/>
      <c r="N20" s="288">
        <v>0</v>
      </c>
      <c r="O20" s="288"/>
      <c r="P20" s="288"/>
      <c r="Q20" s="288"/>
    </row>
    <row r="21" spans="2:19" x14ac:dyDescent="0.25">
      <c r="B21" s="291" t="s">
        <v>30</v>
      </c>
      <c r="C21" s="291"/>
      <c r="D21" s="291"/>
      <c r="E21" s="291"/>
      <c r="F21" s="291"/>
      <c r="G21" s="291"/>
      <c r="H21" s="291"/>
      <c r="I21" s="291"/>
      <c r="J21" s="291"/>
      <c r="K21" s="291"/>
      <c r="L21" s="291"/>
      <c r="M21" s="291"/>
      <c r="N21" s="287">
        <f>N22+N23</f>
        <v>0</v>
      </c>
      <c r="O21" s="287"/>
      <c r="P21" s="287"/>
      <c r="Q21" s="287"/>
    </row>
    <row r="22" spans="2:19" x14ac:dyDescent="0.25">
      <c r="B22" s="321" t="s">
        <v>53</v>
      </c>
      <c r="C22" s="321"/>
      <c r="D22" s="321"/>
      <c r="E22" s="321"/>
      <c r="F22" s="321"/>
      <c r="G22" s="321"/>
      <c r="H22" s="321"/>
      <c r="I22" s="321"/>
      <c r="J22" s="321"/>
      <c r="K22" s="321"/>
      <c r="L22" s="321"/>
      <c r="M22" s="321"/>
      <c r="N22" s="288">
        <f>K47</f>
        <v>0</v>
      </c>
      <c r="O22" s="288"/>
      <c r="P22" s="288"/>
      <c r="Q22" s="288"/>
      <c r="R22" s="69"/>
    </row>
    <row r="23" spans="2:19" x14ac:dyDescent="0.25">
      <c r="B23" s="329" t="s">
        <v>171</v>
      </c>
      <c r="C23" s="330"/>
      <c r="D23" s="330"/>
      <c r="E23" s="330"/>
      <c r="F23" s="330"/>
      <c r="G23" s="330"/>
      <c r="H23" s="330"/>
      <c r="I23" s="330"/>
      <c r="J23" s="330"/>
      <c r="K23" s="330"/>
      <c r="L23" s="330"/>
      <c r="M23" s="331"/>
      <c r="N23" s="288">
        <v>0</v>
      </c>
      <c r="O23" s="288"/>
      <c r="P23" s="288"/>
      <c r="Q23" s="288"/>
      <c r="R23" s="69"/>
    </row>
    <row r="24" spans="2:19" x14ac:dyDescent="0.25">
      <c r="B24" s="291" t="s">
        <v>31</v>
      </c>
      <c r="C24" s="291"/>
      <c r="D24" s="291"/>
      <c r="E24" s="291"/>
      <c r="F24" s="291"/>
      <c r="G24" s="291"/>
      <c r="H24" s="291"/>
      <c r="I24" s="291"/>
      <c r="J24" s="291"/>
      <c r="K24" s="291"/>
      <c r="L24" s="291"/>
      <c r="M24" s="291"/>
      <c r="N24" s="287">
        <f>N25</f>
        <v>2120947.2000000002</v>
      </c>
      <c r="O24" s="287"/>
      <c r="P24" s="287"/>
      <c r="Q24" s="287"/>
    </row>
    <row r="25" spans="2:19" x14ac:dyDescent="0.25">
      <c r="B25" s="321" t="s">
        <v>54</v>
      </c>
      <c r="C25" s="321"/>
      <c r="D25" s="321"/>
      <c r="E25" s="321"/>
      <c r="F25" s="321"/>
      <c r="G25" s="321"/>
      <c r="H25" s="321"/>
      <c r="I25" s="321"/>
      <c r="J25" s="321"/>
      <c r="K25" s="321"/>
      <c r="L25" s="321"/>
      <c r="M25" s="321"/>
      <c r="N25" s="288">
        <f>L47</f>
        <v>2120947.2000000002</v>
      </c>
      <c r="O25" s="288"/>
      <c r="P25" s="288"/>
      <c r="Q25" s="288"/>
    </row>
    <row r="26" spans="2:19" x14ac:dyDescent="0.25">
      <c r="B26" s="291" t="s">
        <v>32</v>
      </c>
      <c r="C26" s="291"/>
      <c r="D26" s="291"/>
      <c r="E26" s="291"/>
      <c r="F26" s="291"/>
      <c r="G26" s="291"/>
      <c r="H26" s="291"/>
      <c r="I26" s="291"/>
      <c r="J26" s="291"/>
      <c r="K26" s="291"/>
      <c r="L26" s="291"/>
      <c r="M26" s="291"/>
      <c r="N26" s="287">
        <v>0</v>
      </c>
      <c r="O26" s="287"/>
      <c r="P26" s="287"/>
      <c r="Q26" s="287"/>
    </row>
    <row r="27" spans="2:19" x14ac:dyDescent="0.25">
      <c r="B27" s="292" t="s">
        <v>18</v>
      </c>
      <c r="C27" s="292"/>
      <c r="D27" s="292"/>
      <c r="E27" s="292"/>
      <c r="F27" s="292"/>
      <c r="G27" s="292"/>
      <c r="H27" s="292"/>
      <c r="I27" s="292"/>
      <c r="J27" s="292"/>
      <c r="K27" s="292"/>
      <c r="L27" s="292"/>
      <c r="M27" s="292"/>
      <c r="N27" s="288">
        <v>0</v>
      </c>
      <c r="O27" s="288"/>
      <c r="P27" s="288"/>
      <c r="Q27" s="288"/>
    </row>
    <row r="28" spans="2:19" x14ac:dyDescent="0.25">
      <c r="B28" s="332" t="s">
        <v>33</v>
      </c>
      <c r="C28" s="333"/>
      <c r="D28" s="333"/>
      <c r="E28" s="333"/>
      <c r="F28" s="333"/>
      <c r="G28" s="333"/>
      <c r="H28" s="333"/>
      <c r="I28" s="333"/>
      <c r="J28" s="333"/>
      <c r="K28" s="333"/>
      <c r="L28" s="333"/>
      <c r="M28" s="334"/>
      <c r="N28" s="287">
        <f>N29+N30+N31</f>
        <v>374284.79999999999</v>
      </c>
      <c r="O28" s="287"/>
      <c r="P28" s="287"/>
      <c r="Q28" s="287"/>
    </row>
    <row r="29" spans="2:19" x14ac:dyDescent="0.25">
      <c r="B29" s="321" t="s">
        <v>34</v>
      </c>
      <c r="C29" s="321"/>
      <c r="D29" s="321"/>
      <c r="E29" s="321"/>
      <c r="F29" s="321"/>
      <c r="G29" s="321"/>
      <c r="H29" s="321"/>
      <c r="I29" s="321"/>
      <c r="J29" s="321"/>
      <c r="K29" s="321"/>
      <c r="L29" s="321"/>
      <c r="M29" s="321"/>
      <c r="N29" s="288">
        <v>0</v>
      </c>
      <c r="O29" s="288"/>
      <c r="P29" s="288"/>
      <c r="Q29" s="288"/>
    </row>
    <row r="30" spans="2:19" x14ac:dyDescent="0.25">
      <c r="B30" s="321" t="s">
        <v>35</v>
      </c>
      <c r="C30" s="321"/>
      <c r="D30" s="321"/>
      <c r="E30" s="321"/>
      <c r="F30" s="321"/>
      <c r="G30" s="321"/>
      <c r="H30" s="321"/>
      <c r="I30" s="321"/>
      <c r="J30" s="321"/>
      <c r="K30" s="321"/>
      <c r="L30" s="321"/>
      <c r="M30" s="321"/>
      <c r="N30" s="288">
        <v>374284.79999999999</v>
      </c>
      <c r="O30" s="288"/>
      <c r="P30" s="288"/>
      <c r="Q30" s="288"/>
    </row>
    <row r="31" spans="2:19" x14ac:dyDescent="0.25">
      <c r="B31" s="321" t="s">
        <v>36</v>
      </c>
      <c r="C31" s="321"/>
      <c r="D31" s="321"/>
      <c r="E31" s="321"/>
      <c r="F31" s="321"/>
      <c r="G31" s="321"/>
      <c r="H31" s="321"/>
      <c r="I31" s="321"/>
      <c r="J31" s="321"/>
      <c r="K31" s="321"/>
      <c r="L31" s="321"/>
      <c r="M31" s="321"/>
      <c r="N31" s="288">
        <v>0</v>
      </c>
      <c r="O31" s="288"/>
      <c r="P31" s="288"/>
      <c r="Q31" s="288"/>
    </row>
    <row r="32" spans="2:19" x14ac:dyDescent="0.25">
      <c r="B32" s="291" t="s">
        <v>37</v>
      </c>
      <c r="C32" s="291"/>
      <c r="D32" s="291"/>
      <c r="E32" s="291"/>
      <c r="F32" s="291"/>
      <c r="G32" s="291"/>
      <c r="H32" s="291"/>
      <c r="I32" s="291"/>
      <c r="J32" s="291"/>
      <c r="K32" s="291"/>
      <c r="L32" s="291"/>
      <c r="M32" s="291"/>
      <c r="N32" s="287">
        <f>N18+N28</f>
        <v>2495232</v>
      </c>
      <c r="O32" s="287"/>
      <c r="P32" s="287"/>
      <c r="Q32" s="287"/>
    </row>
    <row r="35" spans="2:19" x14ac:dyDescent="0.25">
      <c r="B35" s="13" t="s">
        <v>25</v>
      </c>
    </row>
    <row r="36" spans="2:19" x14ac:dyDescent="0.25">
      <c r="B36" s="303" t="s">
        <v>57</v>
      </c>
      <c r="C36" s="303" t="s">
        <v>58</v>
      </c>
      <c r="D36" s="303" t="s">
        <v>0</v>
      </c>
      <c r="E36" s="303" t="s">
        <v>1</v>
      </c>
      <c r="F36" s="303" t="s">
        <v>59</v>
      </c>
      <c r="G36" s="303" t="s">
        <v>378</v>
      </c>
      <c r="H36" s="343" t="s">
        <v>2</v>
      </c>
      <c r="I36" s="302" t="s">
        <v>3</v>
      </c>
      <c r="J36" s="302"/>
      <c r="K36" s="302"/>
      <c r="L36" s="302"/>
      <c r="M36" s="302"/>
      <c r="N36" s="303" t="s">
        <v>60</v>
      </c>
      <c r="O36" s="303"/>
      <c r="P36" s="303" t="s">
        <v>4</v>
      </c>
      <c r="Q36" s="303" t="s">
        <v>5</v>
      </c>
    </row>
    <row r="37" spans="2:19" ht="26.25" customHeight="1" x14ac:dyDescent="0.25">
      <c r="B37" s="303"/>
      <c r="C37" s="303"/>
      <c r="D37" s="303"/>
      <c r="E37" s="303"/>
      <c r="F37" s="303"/>
      <c r="G37" s="303"/>
      <c r="H37" s="343"/>
      <c r="I37" s="302" t="s">
        <v>6</v>
      </c>
      <c r="J37" s="302" t="s">
        <v>7</v>
      </c>
      <c r="K37" s="302"/>
      <c r="L37" s="302"/>
      <c r="M37" s="302" t="s">
        <v>8</v>
      </c>
      <c r="N37" s="303" t="s">
        <v>301</v>
      </c>
      <c r="O37" s="303" t="s">
        <v>246</v>
      </c>
      <c r="P37" s="303"/>
      <c r="Q37" s="303"/>
    </row>
    <row r="38" spans="2:19" ht="73.5" x14ac:dyDescent="0.25">
      <c r="B38" s="303"/>
      <c r="C38" s="303"/>
      <c r="D38" s="303"/>
      <c r="E38" s="303"/>
      <c r="F38" s="303"/>
      <c r="G38" s="303"/>
      <c r="H38" s="343"/>
      <c r="I38" s="302"/>
      <c r="J38" s="10" t="s">
        <v>9</v>
      </c>
      <c r="K38" s="10" t="s">
        <v>10</v>
      </c>
      <c r="L38" s="10" t="s">
        <v>11</v>
      </c>
      <c r="M38" s="302"/>
      <c r="N38" s="303"/>
      <c r="O38" s="303"/>
      <c r="P38" s="303"/>
      <c r="Q38" s="303"/>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6" t="s">
        <v>417</v>
      </c>
      <c r="C40" s="267" t="s">
        <v>13</v>
      </c>
      <c r="D40" s="267" t="s">
        <v>407</v>
      </c>
      <c r="E40" s="267" t="s">
        <v>176</v>
      </c>
      <c r="F40" s="267" t="s">
        <v>14</v>
      </c>
      <c r="G40" s="267" t="s">
        <v>421</v>
      </c>
      <c r="H40" s="267" t="s">
        <v>15</v>
      </c>
      <c r="I40" s="268">
        <f>SUM(I44:I46)</f>
        <v>2495232</v>
      </c>
      <c r="J40" s="268">
        <f>SUM(J44:J46)</f>
        <v>0</v>
      </c>
      <c r="K40" s="268">
        <f>SUM(K44:K46)</f>
        <v>0</v>
      </c>
      <c r="L40" s="268">
        <f>SUM(L44:L46)</f>
        <v>2120947.2000000002</v>
      </c>
      <c r="M40" s="268">
        <f>SUM(M44:M46)</f>
        <v>374284.79999999999</v>
      </c>
      <c r="N40" s="44" t="s">
        <v>408</v>
      </c>
      <c r="O40" s="90">
        <f>O44</f>
        <v>2132232</v>
      </c>
      <c r="P40" s="296" t="s">
        <v>307</v>
      </c>
      <c r="Q40" s="296" t="s">
        <v>365</v>
      </c>
    </row>
    <row r="41" spans="2:19" ht="21" x14ac:dyDescent="0.25">
      <c r="B41" s="266"/>
      <c r="C41" s="267"/>
      <c r="D41" s="267"/>
      <c r="E41" s="267"/>
      <c r="F41" s="267"/>
      <c r="G41" s="267"/>
      <c r="H41" s="267"/>
      <c r="I41" s="268"/>
      <c r="J41" s="268"/>
      <c r="K41" s="268"/>
      <c r="L41" s="268"/>
      <c r="M41" s="268"/>
      <c r="N41" s="44" t="s">
        <v>409</v>
      </c>
      <c r="O41" s="41">
        <f>O45</f>
        <v>1</v>
      </c>
      <c r="P41" s="297"/>
      <c r="Q41" s="297"/>
    </row>
    <row r="42" spans="2:19" ht="21" x14ac:dyDescent="0.25">
      <c r="B42" s="266"/>
      <c r="C42" s="267"/>
      <c r="D42" s="267"/>
      <c r="E42" s="267"/>
      <c r="F42" s="267"/>
      <c r="G42" s="267"/>
      <c r="H42" s="267"/>
      <c r="I42" s="268"/>
      <c r="J42" s="268"/>
      <c r="K42" s="268"/>
      <c r="L42" s="268"/>
      <c r="M42" s="268"/>
      <c r="N42" s="44" t="s">
        <v>410</v>
      </c>
      <c r="O42" s="41">
        <f>O46</f>
        <v>2093</v>
      </c>
      <c r="P42" s="297"/>
      <c r="Q42" s="297"/>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0" t="s">
        <v>411</v>
      </c>
      <c r="C44" s="185"/>
      <c r="D44" s="275" t="s">
        <v>412</v>
      </c>
      <c r="E44" s="275" t="s">
        <v>18</v>
      </c>
      <c r="F44" s="185"/>
      <c r="G44" s="275" t="s">
        <v>283</v>
      </c>
      <c r="H44" s="185"/>
      <c r="I44" s="278">
        <f>SUM(J44:M46)</f>
        <v>2495232</v>
      </c>
      <c r="J44" s="278">
        <v>0</v>
      </c>
      <c r="K44" s="278">
        <v>0</v>
      </c>
      <c r="L44" s="278">
        <v>2120947.2000000002</v>
      </c>
      <c r="M44" s="278">
        <v>374284.79999999999</v>
      </c>
      <c r="N44" s="44" t="s">
        <v>408</v>
      </c>
      <c r="O44" s="104">
        <v>2132232</v>
      </c>
      <c r="P44" s="259" t="s">
        <v>307</v>
      </c>
      <c r="Q44" s="259" t="s">
        <v>365</v>
      </c>
    </row>
    <row r="45" spans="2:19" ht="21" x14ac:dyDescent="0.25">
      <c r="B45" s="260"/>
      <c r="C45" s="186"/>
      <c r="D45" s="276"/>
      <c r="E45" s="276"/>
      <c r="F45" s="186"/>
      <c r="G45" s="276"/>
      <c r="H45" s="186"/>
      <c r="I45" s="279"/>
      <c r="J45" s="279"/>
      <c r="K45" s="279"/>
      <c r="L45" s="279"/>
      <c r="M45" s="279"/>
      <c r="N45" s="44" t="s">
        <v>409</v>
      </c>
      <c r="O45" s="38">
        <v>1</v>
      </c>
      <c r="P45" s="259"/>
      <c r="Q45" s="259"/>
    </row>
    <row r="46" spans="2:19" ht="21" x14ac:dyDescent="0.25">
      <c r="B46" s="260"/>
      <c r="C46" s="187"/>
      <c r="D46" s="277"/>
      <c r="E46" s="277"/>
      <c r="F46" s="187"/>
      <c r="G46" s="277"/>
      <c r="H46" s="187"/>
      <c r="I46" s="280"/>
      <c r="J46" s="280"/>
      <c r="K46" s="280"/>
      <c r="L46" s="280"/>
      <c r="M46" s="280"/>
      <c r="N46" s="44" t="s">
        <v>410</v>
      </c>
      <c r="O46" s="38">
        <v>2093</v>
      </c>
      <c r="P46" s="259"/>
      <c r="Q46" s="259"/>
    </row>
    <row r="47" spans="2:19" x14ac:dyDescent="0.25">
      <c r="B47" s="304" t="s">
        <v>12</v>
      </c>
      <c r="C47" s="304"/>
      <c r="D47" s="304"/>
      <c r="E47" s="304"/>
      <c r="F47" s="304"/>
      <c r="G47" s="304"/>
      <c r="H47" s="304"/>
      <c r="I47" s="9">
        <f>I40</f>
        <v>2495232</v>
      </c>
      <c r="J47" s="9">
        <f>J40</f>
        <v>0</v>
      </c>
      <c r="K47" s="9">
        <f>K40</f>
        <v>0</v>
      </c>
      <c r="L47" s="9">
        <f>L40</f>
        <v>2120947.2000000002</v>
      </c>
      <c r="M47" s="9">
        <f>M40</f>
        <v>374284.79999999999</v>
      </c>
      <c r="N47" s="305"/>
      <c r="O47" s="305"/>
      <c r="P47" s="305"/>
      <c r="Q47" s="305"/>
    </row>
    <row r="48" spans="2:19" ht="14.45" customHeight="1" x14ac:dyDescent="0.25">
      <c r="B48" s="24"/>
      <c r="C48" s="306"/>
      <c r="D48" s="306"/>
      <c r="E48" s="306"/>
      <c r="F48" s="306"/>
      <c r="G48" s="306"/>
      <c r="H48" s="306"/>
      <c r="I48" s="306"/>
      <c r="J48" s="306"/>
      <c r="K48" s="306"/>
      <c r="L48" s="306"/>
      <c r="M48" s="306"/>
      <c r="N48" s="306"/>
      <c r="O48" s="306"/>
      <c r="P48" s="306"/>
      <c r="Q48" s="306"/>
    </row>
    <row r="50" spans="2:19" x14ac:dyDescent="0.25">
      <c r="B50" s="21" t="s">
        <v>152</v>
      </c>
    </row>
    <row r="51" spans="2:19" ht="15" customHeight="1" x14ac:dyDescent="0.25">
      <c r="B51" s="14" t="s">
        <v>39</v>
      </c>
      <c r="C51" s="240" t="s">
        <v>153</v>
      </c>
      <c r="D51" s="240"/>
      <c r="E51" s="240"/>
      <c r="F51" s="345" t="s">
        <v>154</v>
      </c>
      <c r="G51" s="346"/>
      <c r="H51" s="346"/>
      <c r="I51" s="346"/>
      <c r="J51" s="347"/>
      <c r="K51" s="240" t="s">
        <v>155</v>
      </c>
      <c r="L51" s="240"/>
      <c r="M51" s="240"/>
      <c r="N51" s="240"/>
      <c r="O51" s="240"/>
      <c r="P51" s="240"/>
      <c r="Q51" s="240"/>
    </row>
    <row r="52" spans="2:19" s="47" customFormat="1" ht="12" x14ac:dyDescent="0.2">
      <c r="B52" s="56">
        <v>1</v>
      </c>
      <c r="C52" s="242">
        <v>2</v>
      </c>
      <c r="D52" s="242"/>
      <c r="E52" s="242"/>
      <c r="F52" s="250">
        <v>3</v>
      </c>
      <c r="G52" s="251"/>
      <c r="H52" s="251"/>
      <c r="I52" s="251"/>
      <c r="J52" s="252"/>
      <c r="K52" s="242">
        <v>4</v>
      </c>
      <c r="L52" s="242"/>
      <c r="M52" s="242"/>
      <c r="N52" s="242"/>
      <c r="O52" s="242"/>
      <c r="P52" s="242"/>
      <c r="Q52" s="242"/>
      <c r="S52" s="48"/>
    </row>
    <row r="53" spans="2:19" s="18" customFormat="1" x14ac:dyDescent="0.25">
      <c r="B53" s="22"/>
      <c r="C53" s="253" t="s">
        <v>164</v>
      </c>
      <c r="D53" s="254"/>
      <c r="E53" s="255"/>
      <c r="F53" s="256"/>
      <c r="G53" s="257"/>
      <c r="H53" s="257"/>
      <c r="I53" s="257"/>
      <c r="J53" s="258"/>
      <c r="K53" s="246"/>
      <c r="L53" s="246"/>
      <c r="M53" s="246"/>
      <c r="N53" s="246"/>
      <c r="O53" s="246"/>
      <c r="P53" s="246"/>
      <c r="Q53" s="246"/>
      <c r="S53" s="26"/>
    </row>
    <row r="56" spans="2:19" x14ac:dyDescent="0.25">
      <c r="B56" s="21" t="s">
        <v>156</v>
      </c>
    </row>
    <row r="57" spans="2:19" ht="15" customHeight="1" x14ac:dyDescent="0.25">
      <c r="B57" s="14" t="s">
        <v>39</v>
      </c>
      <c r="C57" s="240" t="s">
        <v>157</v>
      </c>
      <c r="D57" s="240"/>
      <c r="E57" s="240"/>
      <c r="F57" s="240" t="s">
        <v>154</v>
      </c>
      <c r="G57" s="240"/>
      <c r="H57" s="240"/>
      <c r="I57" s="240"/>
      <c r="J57" s="240"/>
      <c r="K57" s="240" t="s">
        <v>158</v>
      </c>
      <c r="L57" s="240"/>
      <c r="M57" s="240"/>
      <c r="N57" s="240"/>
      <c r="O57" s="240"/>
      <c r="P57" s="240"/>
      <c r="Q57" s="240"/>
    </row>
    <row r="58" spans="2:19" s="47" customFormat="1" ht="11.25" customHeight="1" x14ac:dyDescent="0.2">
      <c r="B58" s="56">
        <v>1</v>
      </c>
      <c r="C58" s="242">
        <v>2</v>
      </c>
      <c r="D58" s="242"/>
      <c r="E58" s="242"/>
      <c r="F58" s="242">
        <v>3</v>
      </c>
      <c r="G58" s="242"/>
      <c r="H58" s="242"/>
      <c r="I58" s="242"/>
      <c r="J58" s="242"/>
      <c r="K58" s="242">
        <v>4</v>
      </c>
      <c r="L58" s="242"/>
      <c r="M58" s="242"/>
      <c r="N58" s="242"/>
      <c r="O58" s="242"/>
      <c r="P58" s="242"/>
      <c r="Q58" s="242"/>
      <c r="S58" s="48"/>
    </row>
    <row r="59" spans="2:19" s="18" customFormat="1" x14ac:dyDescent="0.25">
      <c r="B59" s="22"/>
      <c r="C59" s="245" t="s">
        <v>164</v>
      </c>
      <c r="D59" s="245"/>
      <c r="E59" s="245"/>
      <c r="F59" s="243"/>
      <c r="G59" s="243"/>
      <c r="H59" s="243"/>
      <c r="I59" s="243"/>
      <c r="J59" s="243"/>
      <c r="K59" s="246"/>
      <c r="L59" s="246"/>
      <c r="M59" s="246"/>
      <c r="N59" s="246"/>
      <c r="O59" s="246"/>
      <c r="P59" s="246"/>
      <c r="Q59" s="246"/>
      <c r="S59" s="26"/>
    </row>
    <row r="62" spans="2:19" x14ac:dyDescent="0.25">
      <c r="B62" s="21" t="s">
        <v>159</v>
      </c>
    </row>
    <row r="63" spans="2:19" ht="47.25" customHeight="1" x14ac:dyDescent="0.25">
      <c r="B63" s="11" t="s">
        <v>39</v>
      </c>
      <c r="C63" s="220" t="s">
        <v>160</v>
      </c>
      <c r="D63" s="220"/>
      <c r="E63" s="220"/>
      <c r="F63" s="232" t="s">
        <v>161</v>
      </c>
      <c r="G63" s="233"/>
      <c r="H63" s="233"/>
      <c r="I63" s="233"/>
      <c r="J63" s="233"/>
      <c r="K63" s="233"/>
      <c r="L63" s="233"/>
      <c r="M63" s="233"/>
      <c r="N63" s="233"/>
      <c r="O63" s="233"/>
      <c r="P63" s="233"/>
      <c r="Q63" s="234"/>
    </row>
    <row r="64" spans="2:19" s="64" customFormat="1" ht="12" x14ac:dyDescent="0.2">
      <c r="B64" s="63">
        <v>1</v>
      </c>
      <c r="C64" s="241">
        <v>2</v>
      </c>
      <c r="D64" s="241"/>
      <c r="E64" s="241"/>
      <c r="F64" s="235">
        <v>3</v>
      </c>
      <c r="G64" s="236"/>
      <c r="H64" s="236"/>
      <c r="I64" s="236"/>
      <c r="J64" s="236"/>
      <c r="K64" s="236"/>
      <c r="L64" s="236"/>
      <c r="M64" s="236"/>
      <c r="N64" s="236"/>
      <c r="O64" s="236"/>
      <c r="P64" s="236"/>
      <c r="Q64" s="237"/>
      <c r="S64" s="48"/>
    </row>
    <row r="65" spans="2:19" s="18" customFormat="1" ht="90" customHeight="1" x14ac:dyDescent="0.25">
      <c r="B65" s="12" t="s">
        <v>69</v>
      </c>
      <c r="C65" s="239" t="s">
        <v>413</v>
      </c>
      <c r="D65" s="239"/>
      <c r="E65" s="239"/>
      <c r="F65" s="348" t="s">
        <v>414</v>
      </c>
      <c r="G65" s="349"/>
      <c r="H65" s="349"/>
      <c r="I65" s="349"/>
      <c r="J65" s="349"/>
      <c r="K65" s="349"/>
      <c r="L65" s="349"/>
      <c r="M65" s="349"/>
      <c r="N65" s="349"/>
      <c r="O65" s="349"/>
      <c r="P65" s="349"/>
      <c r="Q65" s="350"/>
      <c r="S65" s="26"/>
    </row>
    <row r="66" spans="2:19" s="18" customFormat="1" x14ac:dyDescent="0.25">
      <c r="C66" s="65"/>
      <c r="D66" s="65"/>
      <c r="E66" s="65"/>
      <c r="F66" s="65"/>
      <c r="G66" s="65"/>
      <c r="H66" s="65"/>
      <c r="I66" s="59"/>
      <c r="J66" s="59"/>
      <c r="K66" s="59"/>
      <c r="L66" s="59"/>
      <c r="M66" s="59"/>
      <c r="N66" s="59"/>
      <c r="O66" s="59"/>
      <c r="P66" s="59"/>
      <c r="Q66" s="59"/>
      <c r="S66" s="26"/>
    </row>
    <row r="68" spans="2:19" x14ac:dyDescent="0.25">
      <c r="B68" s="21" t="s">
        <v>162</v>
      </c>
    </row>
    <row r="69" spans="2:19" x14ac:dyDescent="0.25">
      <c r="B69" s="14" t="s">
        <v>39</v>
      </c>
      <c r="C69" s="240" t="s">
        <v>163</v>
      </c>
      <c r="D69" s="240"/>
      <c r="E69" s="240"/>
      <c r="F69" s="240"/>
      <c r="G69" s="240"/>
      <c r="H69" s="240"/>
      <c r="I69" s="240"/>
      <c r="J69" s="240"/>
      <c r="K69" s="240"/>
      <c r="L69" s="240"/>
      <c r="M69" s="240"/>
      <c r="N69" s="240"/>
      <c r="O69" s="240"/>
      <c r="P69" s="240"/>
      <c r="Q69" s="240"/>
    </row>
    <row r="70" spans="2:19" s="47" customFormat="1" ht="12" x14ac:dyDescent="0.2">
      <c r="B70" s="63">
        <v>1</v>
      </c>
      <c r="C70" s="242">
        <v>2</v>
      </c>
      <c r="D70" s="242"/>
      <c r="E70" s="242"/>
      <c r="F70" s="242"/>
      <c r="G70" s="242"/>
      <c r="H70" s="242"/>
      <c r="I70" s="242"/>
      <c r="J70" s="242"/>
      <c r="K70" s="242"/>
      <c r="L70" s="242"/>
      <c r="M70" s="242"/>
      <c r="N70" s="242"/>
      <c r="O70" s="242"/>
      <c r="P70" s="242"/>
      <c r="Q70" s="242"/>
      <c r="S70" s="48"/>
    </row>
    <row r="71" spans="2:19" s="18" customFormat="1" x14ac:dyDescent="0.25">
      <c r="B71" s="22"/>
      <c r="C71" s="245" t="s">
        <v>164</v>
      </c>
      <c r="D71" s="245"/>
      <c r="E71" s="245"/>
      <c r="F71" s="245"/>
      <c r="G71" s="245"/>
      <c r="H71" s="245"/>
      <c r="I71" s="245"/>
      <c r="J71" s="245"/>
      <c r="K71" s="245"/>
      <c r="L71" s="245"/>
      <c r="M71" s="245"/>
      <c r="N71" s="245"/>
      <c r="O71" s="245"/>
      <c r="P71" s="245"/>
      <c r="Q71" s="245"/>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B54875-075C-49AC-9F1C-EC6DF71A5A08}">
  <ds:schemaRefs>
    <ds:schemaRef ds:uri="http://schemas.microsoft.com/office/infopath/2007/PartnerControls"/>
    <ds:schemaRef ds:uri="http://schemas.microsoft.com/office/2006/documentManagement/types"/>
    <ds:schemaRef ds:uri="http://schemas.microsoft.com/office/2006/metadata/properties"/>
    <ds:schemaRef ds:uri="http://purl.org/dc/terms/"/>
    <ds:schemaRef ds:uri="c4be9623-8533-4525-a9d4-060d4b2303db"/>
    <ds:schemaRef ds:uri="http://schemas.openxmlformats.org/package/2006/metadata/core-properties"/>
    <ds:schemaRef ds:uri="http://purl.org/dc/dcmitype/"/>
    <ds:schemaRef ds:uri="8f3f2252-3603-49aa-ac8e-307372a50dca"/>
    <ds:schemaRef ds:uri="http://www.w3.org/XML/1998/namespace"/>
    <ds:schemaRef ds:uri="http://purl.org/dc/elements/1.1/"/>
  </ds:schemaRefs>
</ds:datastoreItem>
</file>

<file path=customXml/itemProps2.xml><?xml version="1.0" encoding="utf-8"?>
<ds:datastoreItem xmlns:ds="http://schemas.openxmlformats.org/officeDocument/2006/customXml" ds:itemID="{99AF4BCA-2C3F-4DEE-B48A-8F14AE0FC3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JŪRĖNIENĖ Jolanta</cp:lastModifiedBy>
  <cp:lastPrinted>2024-11-20T14:37:52Z</cp:lastPrinted>
  <dcterms:created xsi:type="dcterms:W3CDTF">2022-11-10T11:26:31Z</dcterms:created>
  <dcterms:modified xsi:type="dcterms:W3CDTF">2024-12-11T06:35:55Z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