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6" activeTab="11"/>
  </bookViews>
  <sheets>
    <sheet name="1 pr._pajamos" sheetId="11" r:id="rId1"/>
    <sheet name="2 pr._pajamos pagal rūšis" sheetId="12" state="hidden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state="hidden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state="hidden" r:id="rId11"/>
    <sheet name="12 pr._suvestinė pagal progr." sheetId="10" r:id="rId12"/>
  </sheets>
  <definedNames>
    <definedName name="_xlnm.Print_Titles" localSheetId="0">'1 pr._pajamos'!$12:$12</definedName>
    <definedName name="_xlnm.Print_Titles" localSheetId="1">'2 pr._pajamos pagal rūšis'!$10:$12</definedName>
    <definedName name="_xlnm.Print_Titles" localSheetId="2">'3 pr._asignavimų suvestinė'!$12:$14</definedName>
    <definedName name="_xlnm.Print_Titles" localSheetId="3">'4 pr._savarankiškos f-jos'!$12:$14</definedName>
    <definedName name="_xlnm.Print_Titles" localSheetId="6">'7 pr._kita dotacija'!$12:$14</definedName>
    <definedName name="_xlnm.Print_Titles" localSheetId="8">'9 pr._įstaigų pajamos'!$26:$28</definedName>
  </definedNames>
  <calcPr calcId="145621"/>
</workbook>
</file>

<file path=xl/calcChain.xml><?xml version="1.0" encoding="utf-8"?>
<calcChain xmlns="http://schemas.openxmlformats.org/spreadsheetml/2006/main">
  <c r="N64" i="14" l="1"/>
  <c r="M64" i="14"/>
  <c r="L64" i="14"/>
  <c r="J64" i="14"/>
  <c r="I64" i="14"/>
  <c r="H64" i="14"/>
  <c r="E64" i="14"/>
  <c r="F64" i="14"/>
  <c r="E65" i="14"/>
  <c r="F65" i="14"/>
  <c r="D64" i="14"/>
  <c r="K20" i="1" l="1"/>
  <c r="J20" i="1"/>
  <c r="I20" i="1"/>
  <c r="O308" i="4" l="1"/>
  <c r="N308" i="4"/>
  <c r="M308" i="4"/>
  <c r="O323" i="4"/>
  <c r="N323" i="4"/>
  <c r="M323" i="4"/>
  <c r="O321" i="4"/>
  <c r="N321" i="4"/>
  <c r="M321" i="4"/>
  <c r="K321" i="4"/>
  <c r="J321" i="4"/>
  <c r="I321" i="4"/>
  <c r="F321" i="4"/>
  <c r="G321" i="4"/>
  <c r="E321" i="4"/>
  <c r="K323" i="4"/>
  <c r="J323" i="4"/>
  <c r="I323" i="4"/>
  <c r="F323" i="4"/>
  <c r="G323" i="4"/>
  <c r="E323" i="4"/>
  <c r="H20" i="4"/>
  <c r="E313" i="4"/>
  <c r="F313" i="4"/>
  <c r="G313" i="4"/>
  <c r="H313" i="4"/>
  <c r="I313" i="4"/>
  <c r="J313" i="4"/>
  <c r="K313" i="4"/>
  <c r="L313" i="4"/>
  <c r="M313" i="4"/>
  <c r="N313" i="4"/>
  <c r="O313" i="4"/>
  <c r="D313" i="4"/>
  <c r="O311" i="4"/>
  <c r="L311" i="4" s="1"/>
  <c r="N311" i="4"/>
  <c r="M311" i="4"/>
  <c r="H311" i="4"/>
  <c r="L223" i="4"/>
  <c r="O223" i="4"/>
  <c r="N223" i="4"/>
  <c r="M223" i="4"/>
  <c r="J322" i="4"/>
  <c r="K322" i="4"/>
  <c r="I322" i="4"/>
  <c r="F322" i="4"/>
  <c r="G322" i="4"/>
  <c r="E322" i="4"/>
  <c r="H223" i="4"/>
  <c r="H215" i="4"/>
  <c r="H211" i="4"/>
  <c r="H205" i="4"/>
  <c r="H201" i="4"/>
  <c r="H197" i="4"/>
  <c r="H193" i="4"/>
  <c r="H189" i="4"/>
  <c r="H185" i="4"/>
  <c r="H181" i="4"/>
  <c r="H177" i="4"/>
  <c r="H173" i="4"/>
  <c r="H169" i="4"/>
  <c r="H165" i="4"/>
  <c r="H161" i="4"/>
  <c r="H157" i="4"/>
  <c r="H153" i="4"/>
  <c r="H149" i="4"/>
  <c r="H145" i="4"/>
  <c r="H141" i="4"/>
  <c r="H137" i="4"/>
  <c r="H133" i="4"/>
  <c r="H129" i="4"/>
  <c r="H125" i="4"/>
  <c r="H121" i="4"/>
  <c r="H117" i="4"/>
  <c r="H113" i="4"/>
  <c r="H109" i="4"/>
  <c r="H105" i="4"/>
  <c r="H101" i="4"/>
  <c r="H97" i="4"/>
  <c r="H93" i="4"/>
  <c r="J221" i="4"/>
  <c r="K221" i="4"/>
  <c r="I221" i="4"/>
  <c r="F221" i="4"/>
  <c r="G221" i="4"/>
  <c r="E221" i="4"/>
  <c r="O79" i="4"/>
  <c r="N79" i="4"/>
  <c r="M79" i="4"/>
  <c r="J29" i="4"/>
  <c r="I29" i="4"/>
  <c r="N31" i="4"/>
  <c r="H31" i="4"/>
  <c r="M31" i="4"/>
  <c r="O310" i="4" l="1"/>
  <c r="L310" i="4" s="1"/>
  <c r="N310" i="4"/>
  <c r="M310" i="4"/>
  <c r="K306" i="4"/>
  <c r="J306" i="4"/>
  <c r="I306" i="4"/>
  <c r="F306" i="4"/>
  <c r="G306" i="4"/>
  <c r="E306" i="4"/>
  <c r="D310" i="4"/>
  <c r="D308" i="4"/>
  <c r="K217" i="4" l="1"/>
  <c r="J217" i="4"/>
  <c r="I217" i="4"/>
  <c r="G217" i="4"/>
  <c r="K213" i="4"/>
  <c r="J213" i="4"/>
  <c r="I213" i="4"/>
  <c r="F213" i="4"/>
  <c r="G213" i="4"/>
  <c r="E213" i="4"/>
  <c r="K209" i="4"/>
  <c r="J209" i="4"/>
  <c r="I209" i="4"/>
  <c r="F209" i="4"/>
  <c r="G209" i="4"/>
  <c r="E209" i="4"/>
  <c r="K203" i="4"/>
  <c r="J203" i="4"/>
  <c r="I203" i="4"/>
  <c r="F203" i="4"/>
  <c r="G203" i="4"/>
  <c r="E203" i="4"/>
  <c r="K199" i="4"/>
  <c r="J199" i="4"/>
  <c r="I199" i="4"/>
  <c r="F199" i="4"/>
  <c r="G199" i="4"/>
  <c r="E199" i="4"/>
  <c r="K195" i="4"/>
  <c r="J195" i="4"/>
  <c r="I195" i="4"/>
  <c r="F195" i="4"/>
  <c r="G195" i="4"/>
  <c r="E195" i="4"/>
  <c r="K191" i="4"/>
  <c r="J191" i="4"/>
  <c r="I191" i="4"/>
  <c r="F191" i="4"/>
  <c r="G191" i="4"/>
  <c r="E191" i="4"/>
  <c r="K187" i="4"/>
  <c r="J187" i="4"/>
  <c r="I187" i="4"/>
  <c r="F187" i="4"/>
  <c r="G187" i="4"/>
  <c r="E187" i="4"/>
  <c r="K183" i="4"/>
  <c r="J183" i="4"/>
  <c r="I183" i="4"/>
  <c r="F183" i="4"/>
  <c r="G183" i="4"/>
  <c r="E183" i="4"/>
  <c r="K179" i="4"/>
  <c r="J179" i="4"/>
  <c r="I179" i="4"/>
  <c r="F179" i="4"/>
  <c r="G179" i="4"/>
  <c r="E179" i="4"/>
  <c r="K175" i="4"/>
  <c r="J175" i="4"/>
  <c r="I175" i="4"/>
  <c r="F175" i="4"/>
  <c r="G175" i="4"/>
  <c r="E175" i="4"/>
  <c r="K171" i="4"/>
  <c r="J171" i="4"/>
  <c r="I171" i="4"/>
  <c r="F171" i="4"/>
  <c r="G171" i="4"/>
  <c r="E171" i="4"/>
  <c r="K167" i="4"/>
  <c r="J167" i="4"/>
  <c r="I167" i="4"/>
  <c r="F167" i="4"/>
  <c r="G167" i="4"/>
  <c r="E167" i="4"/>
  <c r="K163" i="4"/>
  <c r="J163" i="4"/>
  <c r="I163" i="4"/>
  <c r="F163" i="4"/>
  <c r="G163" i="4"/>
  <c r="E163" i="4"/>
  <c r="K159" i="4"/>
  <c r="J159" i="4"/>
  <c r="I159" i="4"/>
  <c r="F159" i="4"/>
  <c r="G159" i="4"/>
  <c r="E159" i="4"/>
  <c r="K155" i="4"/>
  <c r="J155" i="4"/>
  <c r="I155" i="4"/>
  <c r="F155" i="4"/>
  <c r="G155" i="4"/>
  <c r="E155" i="4"/>
  <c r="K151" i="4"/>
  <c r="J151" i="4"/>
  <c r="I151" i="4"/>
  <c r="F151" i="4"/>
  <c r="G151" i="4"/>
  <c r="E151" i="4"/>
  <c r="K147" i="4"/>
  <c r="J147" i="4"/>
  <c r="I147" i="4"/>
  <c r="F147" i="4"/>
  <c r="G147" i="4"/>
  <c r="E147" i="4"/>
  <c r="K143" i="4"/>
  <c r="J143" i="4"/>
  <c r="I143" i="4"/>
  <c r="F143" i="4"/>
  <c r="G143" i="4"/>
  <c r="E143" i="4"/>
  <c r="K139" i="4"/>
  <c r="J139" i="4"/>
  <c r="I139" i="4"/>
  <c r="F139" i="4"/>
  <c r="G139" i="4"/>
  <c r="E139" i="4"/>
  <c r="K135" i="4"/>
  <c r="J135" i="4"/>
  <c r="I135" i="4"/>
  <c r="F135" i="4"/>
  <c r="G135" i="4"/>
  <c r="E135" i="4"/>
  <c r="K131" i="4"/>
  <c r="J131" i="4"/>
  <c r="I131" i="4"/>
  <c r="F131" i="4"/>
  <c r="G131" i="4"/>
  <c r="E131" i="4"/>
  <c r="K127" i="4"/>
  <c r="J127" i="4"/>
  <c r="I127" i="4"/>
  <c r="F127" i="4"/>
  <c r="G127" i="4"/>
  <c r="E127" i="4"/>
  <c r="K123" i="4"/>
  <c r="J123" i="4"/>
  <c r="I123" i="4"/>
  <c r="F123" i="4"/>
  <c r="G123" i="4"/>
  <c r="E123" i="4"/>
  <c r="K119" i="4"/>
  <c r="J119" i="4"/>
  <c r="I119" i="4"/>
  <c r="F119" i="4"/>
  <c r="G119" i="4"/>
  <c r="E119" i="4"/>
  <c r="K115" i="4"/>
  <c r="J115" i="4"/>
  <c r="I115" i="4"/>
  <c r="F115" i="4"/>
  <c r="G115" i="4"/>
  <c r="E115" i="4"/>
  <c r="K111" i="4" l="1"/>
  <c r="J111" i="4"/>
  <c r="I111" i="4"/>
  <c r="F111" i="4"/>
  <c r="G111" i="4"/>
  <c r="E111" i="4"/>
  <c r="O107" i="4"/>
  <c r="K107" i="4"/>
  <c r="J107" i="4"/>
  <c r="I107" i="4"/>
  <c r="G107" i="4"/>
  <c r="F107" i="4"/>
  <c r="E107" i="4"/>
  <c r="O103" i="4"/>
  <c r="M103" i="4"/>
  <c r="K103" i="4"/>
  <c r="J103" i="4"/>
  <c r="I103" i="4"/>
  <c r="F103" i="4"/>
  <c r="G103" i="4"/>
  <c r="E103" i="4"/>
  <c r="O99" i="4"/>
  <c r="K99" i="4"/>
  <c r="J99" i="4"/>
  <c r="I99" i="4"/>
  <c r="G99" i="4"/>
  <c r="F99" i="4"/>
  <c r="E99" i="4"/>
  <c r="O95" i="4"/>
  <c r="M95" i="4"/>
  <c r="K95" i="4"/>
  <c r="J95" i="4"/>
  <c r="I95" i="4"/>
  <c r="G95" i="4"/>
  <c r="F95" i="4"/>
  <c r="E95" i="4"/>
  <c r="O91" i="4"/>
  <c r="K91" i="4"/>
  <c r="J91" i="4"/>
  <c r="I91" i="4"/>
  <c r="G91" i="4"/>
  <c r="F91" i="4"/>
  <c r="E91" i="4"/>
  <c r="N181" i="4"/>
  <c r="M181" i="4"/>
  <c r="L181" i="4" s="1"/>
  <c r="D181" i="4"/>
  <c r="N219" i="4"/>
  <c r="M219" i="4"/>
  <c r="L219" i="4"/>
  <c r="D219" i="4"/>
  <c r="N215" i="4"/>
  <c r="M215" i="4"/>
  <c r="L215" i="4" s="1"/>
  <c r="D215" i="4"/>
  <c r="N211" i="4"/>
  <c r="M211" i="4"/>
  <c r="L211" i="4" s="1"/>
  <c r="D211" i="4"/>
  <c r="N205" i="4"/>
  <c r="M205" i="4"/>
  <c r="L205" i="4" s="1"/>
  <c r="D205" i="4"/>
  <c r="N201" i="4"/>
  <c r="M201" i="4"/>
  <c r="L201" i="4" s="1"/>
  <c r="D201" i="4"/>
  <c r="N197" i="4"/>
  <c r="M197" i="4"/>
  <c r="L197" i="4" s="1"/>
  <c r="D197" i="4"/>
  <c r="N193" i="4"/>
  <c r="M193" i="4"/>
  <c r="L193" i="4" s="1"/>
  <c r="D193" i="4"/>
  <c r="N189" i="4"/>
  <c r="M189" i="4"/>
  <c r="L189" i="4" s="1"/>
  <c r="D189" i="4"/>
  <c r="N185" i="4"/>
  <c r="M185" i="4"/>
  <c r="L185" i="4" s="1"/>
  <c r="D185" i="4"/>
  <c r="N177" i="4"/>
  <c r="M177" i="4"/>
  <c r="L177" i="4" s="1"/>
  <c r="D177" i="4"/>
  <c r="N173" i="4"/>
  <c r="M173" i="4"/>
  <c r="L173" i="4" s="1"/>
  <c r="D173" i="4"/>
  <c r="N169" i="4"/>
  <c r="M169" i="4"/>
  <c r="L169" i="4" s="1"/>
  <c r="D169" i="4"/>
  <c r="N165" i="4"/>
  <c r="M165" i="4"/>
  <c r="L165" i="4"/>
  <c r="D165" i="4"/>
  <c r="N161" i="4"/>
  <c r="M161" i="4"/>
  <c r="L161" i="4"/>
  <c r="D161" i="4"/>
  <c r="N157" i="4"/>
  <c r="M157" i="4"/>
  <c r="L157" i="4" s="1"/>
  <c r="D157" i="4"/>
  <c r="N153" i="4"/>
  <c r="M153" i="4"/>
  <c r="L153" i="4" s="1"/>
  <c r="D153" i="4"/>
  <c r="N149" i="4"/>
  <c r="M149" i="4"/>
  <c r="L149" i="4" s="1"/>
  <c r="D149" i="4"/>
  <c r="N145" i="4"/>
  <c r="M145" i="4"/>
  <c r="L145" i="4"/>
  <c r="D145" i="4"/>
  <c r="N141" i="4"/>
  <c r="M141" i="4"/>
  <c r="L141" i="4" s="1"/>
  <c r="D141" i="4"/>
  <c r="N137" i="4"/>
  <c r="M137" i="4"/>
  <c r="L137" i="4"/>
  <c r="D137" i="4"/>
  <c r="N133" i="4"/>
  <c r="M133" i="4"/>
  <c r="L133" i="4" s="1"/>
  <c r="D133" i="4"/>
  <c r="N129" i="4"/>
  <c r="M129" i="4"/>
  <c r="L129" i="4"/>
  <c r="D129" i="4"/>
  <c r="N125" i="4"/>
  <c r="M125" i="4"/>
  <c r="L125" i="4" s="1"/>
  <c r="D125" i="4"/>
  <c r="N121" i="4"/>
  <c r="M121" i="4"/>
  <c r="L121" i="4" s="1"/>
  <c r="D121" i="4"/>
  <c r="N117" i="4"/>
  <c r="M117" i="4"/>
  <c r="L117" i="4" s="1"/>
  <c r="D117" i="4"/>
  <c r="N113" i="4"/>
  <c r="M113" i="4"/>
  <c r="L113" i="4"/>
  <c r="D113" i="4"/>
  <c r="N109" i="4"/>
  <c r="N107" i="4" s="1"/>
  <c r="M109" i="4"/>
  <c r="L109" i="4" s="1"/>
  <c r="D109" i="4"/>
  <c r="N105" i="4"/>
  <c r="N103" i="4" s="1"/>
  <c r="M105" i="4"/>
  <c r="L105" i="4" s="1"/>
  <c r="D105" i="4"/>
  <c r="N101" i="4"/>
  <c r="N99" i="4" s="1"/>
  <c r="M101" i="4"/>
  <c r="M99" i="4" s="1"/>
  <c r="D101" i="4"/>
  <c r="N97" i="4"/>
  <c r="N95" i="4" s="1"/>
  <c r="M97" i="4"/>
  <c r="L97" i="4"/>
  <c r="D97" i="4"/>
  <c r="D93" i="4"/>
  <c r="N93" i="4"/>
  <c r="M93" i="4"/>
  <c r="L93" i="4" s="1"/>
  <c r="O225" i="4"/>
  <c r="N225" i="4"/>
  <c r="M225" i="4"/>
  <c r="L225" i="4" s="1"/>
  <c r="O220" i="4"/>
  <c r="N220" i="4"/>
  <c r="M220" i="4"/>
  <c r="L220" i="4" s="1"/>
  <c r="O216" i="4"/>
  <c r="N216" i="4"/>
  <c r="M216" i="4"/>
  <c r="L216" i="4" s="1"/>
  <c r="O212" i="4"/>
  <c r="N212" i="4"/>
  <c r="M212" i="4"/>
  <c r="L212" i="4" s="1"/>
  <c r="O206" i="4"/>
  <c r="N206" i="4"/>
  <c r="M206" i="4"/>
  <c r="L206" i="4" s="1"/>
  <c r="O202" i="4"/>
  <c r="N202" i="4"/>
  <c r="M202" i="4"/>
  <c r="L202" i="4" s="1"/>
  <c r="O198" i="4"/>
  <c r="N198" i="4"/>
  <c r="M198" i="4"/>
  <c r="L198" i="4" s="1"/>
  <c r="O194" i="4"/>
  <c r="N194" i="4"/>
  <c r="M194" i="4"/>
  <c r="L194" i="4" s="1"/>
  <c r="O190" i="4"/>
  <c r="N190" i="4"/>
  <c r="M190" i="4"/>
  <c r="L190" i="4" s="1"/>
  <c r="O186" i="4"/>
  <c r="N186" i="4"/>
  <c r="M186" i="4"/>
  <c r="L186" i="4" s="1"/>
  <c r="O182" i="4"/>
  <c r="N182" i="4"/>
  <c r="M182" i="4"/>
  <c r="L182" i="4" s="1"/>
  <c r="O178" i="4"/>
  <c r="N178" i="4"/>
  <c r="M178" i="4"/>
  <c r="L178" i="4" s="1"/>
  <c r="O174" i="4"/>
  <c r="N174" i="4"/>
  <c r="M174" i="4"/>
  <c r="L174" i="4" s="1"/>
  <c r="O170" i="4"/>
  <c r="N170" i="4"/>
  <c r="M170" i="4"/>
  <c r="L170" i="4" s="1"/>
  <c r="O166" i="4"/>
  <c r="N166" i="4"/>
  <c r="M166" i="4"/>
  <c r="L166" i="4" s="1"/>
  <c r="O162" i="4"/>
  <c r="N162" i="4"/>
  <c r="M162" i="4"/>
  <c r="L162" i="4" s="1"/>
  <c r="O158" i="4"/>
  <c r="N158" i="4"/>
  <c r="M158" i="4"/>
  <c r="L158" i="4" s="1"/>
  <c r="O154" i="4"/>
  <c r="N154" i="4"/>
  <c r="M154" i="4"/>
  <c r="L154" i="4" s="1"/>
  <c r="O150" i="4"/>
  <c r="N150" i="4"/>
  <c r="M150" i="4"/>
  <c r="L150" i="4" s="1"/>
  <c r="O146" i="4"/>
  <c r="N146" i="4"/>
  <c r="M146" i="4"/>
  <c r="L146" i="4"/>
  <c r="O142" i="4"/>
  <c r="N142" i="4"/>
  <c r="M142" i="4"/>
  <c r="L142" i="4" s="1"/>
  <c r="O134" i="4"/>
  <c r="N134" i="4"/>
  <c r="M134" i="4"/>
  <c r="L134" i="4" s="1"/>
  <c r="O118" i="4"/>
  <c r="N118" i="4"/>
  <c r="M118" i="4"/>
  <c r="L118" i="4" s="1"/>
  <c r="O110" i="4"/>
  <c r="L110" i="4" s="1"/>
  <c r="N110" i="4"/>
  <c r="M110" i="4"/>
  <c r="O106" i="4"/>
  <c r="N106" i="4"/>
  <c r="M106" i="4"/>
  <c r="L106" i="4" s="1"/>
  <c r="O98" i="4"/>
  <c r="N98" i="4"/>
  <c r="M98" i="4"/>
  <c r="L98" i="4" s="1"/>
  <c r="D304" i="4"/>
  <c r="D220" i="4"/>
  <c r="D216" i="4"/>
  <c r="D212" i="4"/>
  <c r="D206" i="4"/>
  <c r="D202" i="4"/>
  <c r="D198" i="4"/>
  <c r="D194" i="4"/>
  <c r="D190" i="4"/>
  <c r="D186" i="4"/>
  <c r="D182" i="4"/>
  <c r="D178" i="4"/>
  <c r="D174" i="4"/>
  <c r="D170" i="4"/>
  <c r="D166" i="4"/>
  <c r="D162" i="4"/>
  <c r="D158" i="4"/>
  <c r="D154" i="4"/>
  <c r="D150" i="4"/>
  <c r="D146" i="4"/>
  <c r="D142" i="4"/>
  <c r="D138" i="4"/>
  <c r="D134" i="4"/>
  <c r="D130" i="4"/>
  <c r="D126" i="4"/>
  <c r="D122" i="4"/>
  <c r="D118" i="4"/>
  <c r="D114" i="4"/>
  <c r="D115" i="4"/>
  <c r="D110" i="4"/>
  <c r="D106" i="4"/>
  <c r="D102" i="4"/>
  <c r="D98" i="4"/>
  <c r="N94" i="4"/>
  <c r="M94" i="4"/>
  <c r="L94" i="4" s="1"/>
  <c r="M91" i="4" l="1"/>
  <c r="N91" i="4"/>
  <c r="M107" i="4"/>
  <c r="L101" i="4"/>
  <c r="P314" i="4"/>
  <c r="Q314" i="4"/>
  <c r="R314" i="4"/>
  <c r="S314" i="4"/>
  <c r="T314" i="4"/>
  <c r="U314" i="4"/>
  <c r="J326" i="4"/>
  <c r="K326" i="4"/>
  <c r="I326" i="4"/>
  <c r="F326" i="4"/>
  <c r="G326" i="4"/>
  <c r="E326" i="4"/>
  <c r="D326" i="4" l="1"/>
  <c r="H326" i="4"/>
  <c r="E87" i="11"/>
  <c r="L20" i="4" l="1"/>
  <c r="O20" i="4"/>
  <c r="O326" i="4" s="1"/>
  <c r="N20" i="4"/>
  <c r="N326" i="4" s="1"/>
  <c r="M20" i="4"/>
  <c r="M326" i="4" s="1"/>
  <c r="L326" i="4" s="1"/>
  <c r="K16" i="4"/>
  <c r="J16" i="4"/>
  <c r="I16" i="4"/>
  <c r="F16" i="4"/>
  <c r="G16" i="4"/>
  <c r="E16" i="4"/>
  <c r="I209" i="1"/>
  <c r="D90" i="11" l="1"/>
  <c r="D84" i="11" l="1"/>
  <c r="E84" i="11"/>
  <c r="C84" i="11"/>
  <c r="E86" i="11"/>
  <c r="E71" i="11" l="1"/>
  <c r="I316" i="4" l="1"/>
  <c r="J316" i="4"/>
  <c r="K316" i="4"/>
  <c r="F316" i="4"/>
  <c r="G316" i="4"/>
  <c r="E316" i="4"/>
  <c r="I85" i="4"/>
  <c r="J85" i="4"/>
  <c r="K85" i="4"/>
  <c r="F85" i="4"/>
  <c r="G85" i="4"/>
  <c r="E85" i="4"/>
  <c r="O75" i="4"/>
  <c r="N75" i="4"/>
  <c r="M75" i="4"/>
  <c r="H316" i="4" l="1"/>
  <c r="H85" i="4"/>
  <c r="D316" i="4"/>
  <c r="L75" i="4"/>
  <c r="O238" i="4"/>
  <c r="N238" i="4"/>
  <c r="M239" i="4"/>
  <c r="N239" i="4"/>
  <c r="O239" i="4"/>
  <c r="O76" i="4"/>
  <c r="L76" i="4" s="1"/>
  <c r="D75" i="4"/>
  <c r="N88" i="4"/>
  <c r="O88" i="4"/>
  <c r="O87" i="4"/>
  <c r="M88" i="4"/>
  <c r="N86" i="2"/>
  <c r="O86" i="2"/>
  <c r="N316" i="4" l="1"/>
  <c r="O316" i="4"/>
  <c r="L239" i="4"/>
  <c r="L88" i="4"/>
  <c r="H322" i="4" l="1"/>
  <c r="H63" i="14"/>
  <c r="I63" i="14"/>
  <c r="J63" i="14"/>
  <c r="E63" i="14"/>
  <c r="F63" i="14"/>
  <c r="D63" i="14"/>
  <c r="I319" i="4"/>
  <c r="J319" i="4"/>
  <c r="K319" i="4"/>
  <c r="F319" i="4"/>
  <c r="G319" i="4"/>
  <c r="E319" i="4"/>
  <c r="H220" i="4"/>
  <c r="O217" i="4"/>
  <c r="N63" i="14" s="1"/>
  <c r="N217" i="4"/>
  <c r="M63" i="14" s="1"/>
  <c r="M217" i="4"/>
  <c r="L63" i="14" s="1"/>
  <c r="H217" i="4"/>
  <c r="D217" i="4"/>
  <c r="I226" i="4"/>
  <c r="J226" i="4"/>
  <c r="K226" i="4"/>
  <c r="F226" i="4"/>
  <c r="G226" i="4"/>
  <c r="E226" i="4"/>
  <c r="O229" i="4"/>
  <c r="N229" i="4"/>
  <c r="M229" i="4"/>
  <c r="H229" i="4"/>
  <c r="D229" i="4"/>
  <c r="H225" i="4"/>
  <c r="D225" i="4"/>
  <c r="H212" i="4"/>
  <c r="O209" i="4"/>
  <c r="N209" i="4"/>
  <c r="M209" i="4"/>
  <c r="H209" i="4"/>
  <c r="D209" i="4"/>
  <c r="H208" i="4"/>
  <c r="O207" i="4"/>
  <c r="N207" i="4"/>
  <c r="M207" i="4"/>
  <c r="H207" i="4"/>
  <c r="D207" i="4"/>
  <c r="O135" i="4"/>
  <c r="N135" i="4"/>
  <c r="M135" i="4"/>
  <c r="H135" i="4"/>
  <c r="D135" i="4"/>
  <c r="O127" i="4"/>
  <c r="N127" i="4"/>
  <c r="M127" i="4"/>
  <c r="H127" i="4"/>
  <c r="D127" i="4"/>
  <c r="O123" i="4"/>
  <c r="N123" i="4"/>
  <c r="M123" i="4"/>
  <c r="H123" i="4"/>
  <c r="O119" i="4"/>
  <c r="N119" i="4"/>
  <c r="M119" i="4"/>
  <c r="H119" i="4"/>
  <c r="D119" i="4"/>
  <c r="D320" i="4"/>
  <c r="H320" i="4"/>
  <c r="H111" i="4"/>
  <c r="H103" i="4"/>
  <c r="H91" i="4"/>
  <c r="H99" i="4"/>
  <c r="D99" i="4"/>
  <c r="N87" i="4"/>
  <c r="M87" i="4"/>
  <c r="H221" i="4" l="1"/>
  <c r="L135" i="4"/>
  <c r="K230" i="4"/>
  <c r="L209" i="4"/>
  <c r="L127" i="4"/>
  <c r="L217" i="4"/>
  <c r="L229" i="4"/>
  <c r="H226" i="4"/>
  <c r="D319" i="4"/>
  <c r="L207" i="4"/>
  <c r="O319" i="4"/>
  <c r="H319" i="4"/>
  <c r="N319" i="4"/>
  <c r="D221" i="4"/>
  <c r="E230" i="4"/>
  <c r="G230" i="4"/>
  <c r="M319" i="4"/>
  <c r="O226" i="4"/>
  <c r="G63" i="14"/>
  <c r="K63" i="14"/>
  <c r="F230" i="4"/>
  <c r="L119" i="4"/>
  <c r="L123" i="4"/>
  <c r="L91" i="4"/>
  <c r="L103" i="4"/>
  <c r="L87" i="4"/>
  <c r="D95" i="11"/>
  <c r="C95" i="11"/>
  <c r="E97" i="11"/>
  <c r="E95" i="11" s="1"/>
  <c r="L319" i="4" l="1"/>
  <c r="F12" i="3"/>
  <c r="H208" i="1" l="1"/>
  <c r="O208" i="1"/>
  <c r="N208" i="1"/>
  <c r="M208" i="1"/>
  <c r="L208" i="1" s="1"/>
  <c r="N132" i="15" l="1"/>
  <c r="D208" i="1" l="1"/>
  <c r="I207" i="1"/>
  <c r="J209" i="1"/>
  <c r="J207" i="1" s="1"/>
  <c r="K209" i="1"/>
  <c r="F209" i="1"/>
  <c r="F207" i="1" s="1"/>
  <c r="G209" i="1"/>
  <c r="G207" i="1" s="1"/>
  <c r="E209" i="1"/>
  <c r="E207" i="1" s="1"/>
  <c r="K207" i="1"/>
  <c r="I324" i="4"/>
  <c r="J324" i="4"/>
  <c r="K324" i="4"/>
  <c r="I325" i="4"/>
  <c r="J325" i="4"/>
  <c r="K325" i="4"/>
  <c r="I327" i="4"/>
  <c r="J327" i="4"/>
  <c r="K327" i="4"/>
  <c r="F327" i="4"/>
  <c r="G327" i="4"/>
  <c r="E327" i="4"/>
  <c r="J230" i="4"/>
  <c r="I230" i="4"/>
  <c r="D90" i="4"/>
  <c r="D89" i="4"/>
  <c r="E328" i="4"/>
  <c r="O89" i="4"/>
  <c r="N89" i="4"/>
  <c r="M89" i="4"/>
  <c r="H89" i="4"/>
  <c r="D207" i="1" l="1"/>
  <c r="H321" i="4"/>
  <c r="H325" i="4"/>
  <c r="N327" i="4"/>
  <c r="D327" i="4"/>
  <c r="O327" i="4"/>
  <c r="H327" i="4"/>
  <c r="H324" i="4"/>
  <c r="L89" i="4"/>
  <c r="M327" i="4"/>
  <c r="L327" i="4" s="1"/>
  <c r="H207" i="1"/>
  <c r="H209" i="1"/>
  <c r="D209" i="1"/>
  <c r="E28" i="14"/>
  <c r="F28" i="14"/>
  <c r="E29" i="14"/>
  <c r="F29" i="14"/>
  <c r="E31" i="14"/>
  <c r="F31" i="14"/>
  <c r="E32" i="14"/>
  <c r="F32" i="14"/>
  <c r="E33" i="14"/>
  <c r="F33" i="14"/>
  <c r="E34" i="14"/>
  <c r="F34" i="14"/>
  <c r="E35" i="14"/>
  <c r="F35" i="14"/>
  <c r="F36" i="14"/>
  <c r="E37" i="14"/>
  <c r="F37" i="14"/>
  <c r="E39" i="14"/>
  <c r="F39" i="14"/>
  <c r="E40" i="14"/>
  <c r="F40" i="14"/>
  <c r="E41" i="14"/>
  <c r="F41" i="14"/>
  <c r="E42" i="14"/>
  <c r="F42" i="14"/>
  <c r="E43" i="14"/>
  <c r="F43" i="14"/>
  <c r="E44" i="14"/>
  <c r="F44" i="14"/>
  <c r="E45" i="14"/>
  <c r="F45" i="14"/>
  <c r="E46" i="14"/>
  <c r="F46" i="14"/>
  <c r="E47" i="14"/>
  <c r="F47" i="14"/>
  <c r="E48" i="14"/>
  <c r="F48" i="14"/>
  <c r="E49" i="14"/>
  <c r="F49" i="14"/>
  <c r="E50" i="14"/>
  <c r="F50" i="14"/>
  <c r="E51" i="14"/>
  <c r="F51" i="14"/>
  <c r="E52" i="14"/>
  <c r="F52" i="14"/>
  <c r="E53" i="14"/>
  <c r="F53" i="14"/>
  <c r="E54" i="14"/>
  <c r="F54" i="14"/>
  <c r="E55" i="14"/>
  <c r="F55" i="14"/>
  <c r="E56" i="14"/>
  <c r="F56" i="14"/>
  <c r="E57" i="14"/>
  <c r="F57" i="14"/>
  <c r="E58" i="14"/>
  <c r="F58" i="14"/>
  <c r="E59" i="14"/>
  <c r="F59" i="14"/>
  <c r="E62" i="14"/>
  <c r="F62" i="14"/>
  <c r="E75" i="14"/>
  <c r="F75" i="14"/>
  <c r="E76" i="14"/>
  <c r="F76" i="14"/>
  <c r="E78" i="14"/>
  <c r="F78" i="14"/>
  <c r="H29" i="14"/>
  <c r="I29" i="14"/>
  <c r="J29" i="14"/>
  <c r="D29" i="14"/>
  <c r="G29" i="14" l="1"/>
  <c r="Q147" i="15" l="1"/>
  <c r="Q62" i="8"/>
  <c r="Q61" i="8"/>
  <c r="Q59" i="8"/>
  <c r="Q58" i="8"/>
  <c r="Q57" i="8"/>
  <c r="Q56" i="8"/>
  <c r="Q55" i="8"/>
  <c r="Q54" i="8"/>
  <c r="Q53" i="8"/>
  <c r="Q123" i="7"/>
  <c r="Q122" i="7"/>
  <c r="Q120" i="7"/>
  <c r="Q154" i="2"/>
  <c r="Q153" i="2"/>
  <c r="Q151" i="2"/>
  <c r="Q150" i="2"/>
  <c r="H76" i="14"/>
  <c r="I76" i="14"/>
  <c r="J76" i="14"/>
  <c r="D76" i="14"/>
  <c r="H78" i="14"/>
  <c r="I78" i="14"/>
  <c r="J78" i="14"/>
  <c r="D78" i="14"/>
  <c r="H75" i="14"/>
  <c r="I75" i="14"/>
  <c r="J75" i="14"/>
  <c r="D75" i="14"/>
  <c r="G75" i="14" l="1"/>
  <c r="G76" i="14"/>
  <c r="G78" i="14"/>
  <c r="H62" i="14"/>
  <c r="I62" i="14"/>
  <c r="J62" i="14"/>
  <c r="D62" i="14"/>
  <c r="H50" i="14"/>
  <c r="I50" i="14"/>
  <c r="J50" i="14"/>
  <c r="D50" i="14"/>
  <c r="H59" i="14"/>
  <c r="I59" i="14"/>
  <c r="J59" i="14"/>
  <c r="D59" i="14"/>
  <c r="H58" i="14"/>
  <c r="I58" i="14"/>
  <c r="J58" i="14"/>
  <c r="D58" i="14"/>
  <c r="H55" i="14"/>
  <c r="I55" i="14"/>
  <c r="J55" i="14"/>
  <c r="D55" i="14"/>
  <c r="H56" i="14"/>
  <c r="I56" i="14"/>
  <c r="J56" i="14"/>
  <c r="D56" i="14"/>
  <c r="H54" i="14"/>
  <c r="I54" i="14"/>
  <c r="J54" i="14"/>
  <c r="D54" i="14"/>
  <c r="H57" i="14"/>
  <c r="I57" i="14"/>
  <c r="J57" i="14"/>
  <c r="D57" i="14"/>
  <c r="H53" i="14"/>
  <c r="I53" i="14"/>
  <c r="J53" i="14"/>
  <c r="D53" i="14"/>
  <c r="H52" i="14"/>
  <c r="I52" i="14"/>
  <c r="J52" i="14"/>
  <c r="D52" i="14"/>
  <c r="H46" i="14"/>
  <c r="I46" i="14"/>
  <c r="J46" i="14"/>
  <c r="D46" i="14"/>
  <c r="H49" i="14"/>
  <c r="I49" i="14"/>
  <c r="J49" i="14"/>
  <c r="D49" i="14"/>
  <c r="H41" i="14"/>
  <c r="I41" i="14"/>
  <c r="J41" i="14"/>
  <c r="D41" i="14"/>
  <c r="H43" i="14"/>
  <c r="I43" i="14"/>
  <c r="J43" i="14"/>
  <c r="D43" i="14"/>
  <c r="H51" i="14"/>
  <c r="I51" i="14"/>
  <c r="J51" i="14"/>
  <c r="D51" i="14"/>
  <c r="H45" i="14"/>
  <c r="I45" i="14"/>
  <c r="J45" i="14"/>
  <c r="D45" i="14"/>
  <c r="H42" i="14"/>
  <c r="I42" i="14"/>
  <c r="D42" i="14"/>
  <c r="H48" i="14"/>
  <c r="I48" i="14"/>
  <c r="J48" i="14"/>
  <c r="D48" i="14"/>
  <c r="H47" i="14"/>
  <c r="I47" i="14"/>
  <c r="J47" i="14"/>
  <c r="D47" i="14"/>
  <c r="H44" i="14"/>
  <c r="I44" i="14"/>
  <c r="J44" i="14"/>
  <c r="D44" i="14"/>
  <c r="H34" i="14"/>
  <c r="I34" i="14"/>
  <c r="D34" i="14"/>
  <c r="H35" i="14"/>
  <c r="I35" i="14"/>
  <c r="J35" i="14"/>
  <c r="D35" i="14"/>
  <c r="H37" i="14"/>
  <c r="I37" i="14"/>
  <c r="J37" i="14"/>
  <c r="D37" i="14"/>
  <c r="H40" i="14"/>
  <c r="I40" i="14"/>
  <c r="D40" i="14"/>
  <c r="G44" i="14" l="1"/>
  <c r="G46" i="14"/>
  <c r="G64" i="14"/>
  <c r="G62" i="14"/>
  <c r="G48" i="14"/>
  <c r="G56" i="14"/>
  <c r="G35" i="14"/>
  <c r="G45" i="14"/>
  <c r="G53" i="14"/>
  <c r="G50" i="14"/>
  <c r="G55" i="14"/>
  <c r="G59" i="14"/>
  <c r="G37" i="14"/>
  <c r="G47" i="14"/>
  <c r="G49" i="14"/>
  <c r="G57" i="14"/>
  <c r="G58" i="14"/>
  <c r="G43" i="14"/>
  <c r="G52" i="14"/>
  <c r="G41" i="14"/>
  <c r="G51" i="14"/>
  <c r="G54" i="14"/>
  <c r="H33" i="14"/>
  <c r="I33" i="14"/>
  <c r="D33" i="14"/>
  <c r="H39" i="14"/>
  <c r="I39" i="14"/>
  <c r="D39" i="14"/>
  <c r="H31" i="14"/>
  <c r="I31" i="14"/>
  <c r="D31" i="14"/>
  <c r="H32" i="14"/>
  <c r="I32" i="14"/>
  <c r="J32" i="14"/>
  <c r="D32" i="14"/>
  <c r="H28" i="14"/>
  <c r="I28" i="14"/>
  <c r="J28" i="14"/>
  <c r="D28" i="14"/>
  <c r="R55" i="7"/>
  <c r="R59" i="7"/>
  <c r="R95" i="7"/>
  <c r="R111" i="7"/>
  <c r="R42" i="7"/>
  <c r="G28" i="14" l="1"/>
  <c r="G32" i="14"/>
  <c r="H143" i="2"/>
  <c r="I143" i="2"/>
  <c r="J143" i="2"/>
  <c r="K143" i="2"/>
  <c r="F143" i="2"/>
  <c r="G143" i="2"/>
  <c r="E143" i="2"/>
  <c r="D321" i="4" l="1"/>
  <c r="S331" i="4"/>
  <c r="S330" i="4"/>
  <c r="I219" i="1" l="1"/>
  <c r="J219" i="1"/>
  <c r="K219" i="1"/>
  <c r="F219" i="1"/>
  <c r="G219" i="1"/>
  <c r="E219" i="1"/>
  <c r="F20" i="1"/>
  <c r="G20" i="1"/>
  <c r="E20" i="1"/>
  <c r="D18" i="1"/>
  <c r="D22" i="1"/>
  <c r="K138" i="15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E145" i="15" s="1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6" i="15"/>
  <c r="N106" i="15"/>
  <c r="M106" i="15"/>
  <c r="H106" i="15"/>
  <c r="D106" i="15"/>
  <c r="I119" i="15"/>
  <c r="J119" i="15"/>
  <c r="K119" i="15"/>
  <c r="I114" i="15"/>
  <c r="J114" i="15"/>
  <c r="K114" i="15"/>
  <c r="I111" i="15"/>
  <c r="J111" i="15"/>
  <c r="K111" i="15"/>
  <c r="I89" i="15"/>
  <c r="J89" i="15"/>
  <c r="K89" i="15"/>
  <c r="F89" i="15"/>
  <c r="G89" i="15"/>
  <c r="E89" i="15"/>
  <c r="E86" i="15"/>
  <c r="F86" i="15"/>
  <c r="G86" i="15"/>
  <c r="I86" i="15"/>
  <c r="J86" i="15"/>
  <c r="K86" i="15"/>
  <c r="O85" i="15"/>
  <c r="N85" i="15"/>
  <c r="M85" i="15"/>
  <c r="H85" i="15"/>
  <c r="D85" i="15"/>
  <c r="O84" i="15"/>
  <c r="N84" i="15"/>
  <c r="M84" i="15"/>
  <c r="H84" i="15"/>
  <c r="D84" i="15"/>
  <c r="O83" i="15"/>
  <c r="N83" i="15"/>
  <c r="M83" i="15"/>
  <c r="H83" i="15"/>
  <c r="D83" i="15"/>
  <c r="G119" i="15"/>
  <c r="F119" i="15"/>
  <c r="E119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G114" i="15"/>
  <c r="F114" i="15"/>
  <c r="E114" i="15"/>
  <c r="O113" i="15"/>
  <c r="O114" i="15" s="1"/>
  <c r="N113" i="15"/>
  <c r="N114" i="15" s="1"/>
  <c r="M113" i="15"/>
  <c r="M114" i="15" s="1"/>
  <c r="H113" i="15"/>
  <c r="D113" i="15"/>
  <c r="G111" i="15"/>
  <c r="F111" i="15"/>
  <c r="E111" i="15"/>
  <c r="O110" i="15"/>
  <c r="N110" i="15"/>
  <c r="M110" i="15"/>
  <c r="H110" i="15"/>
  <c r="D110" i="15"/>
  <c r="O109" i="15"/>
  <c r="N109" i="15"/>
  <c r="M109" i="15"/>
  <c r="H109" i="15"/>
  <c r="D109" i="15"/>
  <c r="O108" i="15"/>
  <c r="N108" i="15"/>
  <c r="M108" i="15"/>
  <c r="H108" i="15"/>
  <c r="D108" i="15"/>
  <c r="O107" i="15"/>
  <c r="N107" i="15"/>
  <c r="M107" i="15"/>
  <c r="H107" i="15"/>
  <c r="D107" i="15"/>
  <c r="O105" i="15"/>
  <c r="N105" i="15"/>
  <c r="M105" i="15"/>
  <c r="H105" i="15"/>
  <c r="D105" i="15"/>
  <c r="O104" i="15"/>
  <c r="N104" i="15"/>
  <c r="M104" i="15"/>
  <c r="H104" i="15"/>
  <c r="D104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91" i="15"/>
  <c r="N91" i="15"/>
  <c r="M91" i="15"/>
  <c r="H91" i="15"/>
  <c r="D91" i="15"/>
  <c r="O88" i="15"/>
  <c r="O89" i="15" s="1"/>
  <c r="N88" i="15"/>
  <c r="N89" i="15" s="1"/>
  <c r="M88" i="15"/>
  <c r="M89" i="15" s="1"/>
  <c r="H88" i="15"/>
  <c r="D88" i="15"/>
  <c r="E58" i="15"/>
  <c r="H219" i="1" l="1"/>
  <c r="F145" i="15"/>
  <c r="H114" i="15"/>
  <c r="L128" i="15"/>
  <c r="L137" i="15"/>
  <c r="D119" i="15"/>
  <c r="O129" i="15"/>
  <c r="O144" i="15" s="1"/>
  <c r="O134" i="15"/>
  <c r="O138" i="15"/>
  <c r="H86" i="15"/>
  <c r="H143" i="15"/>
  <c r="H144" i="15"/>
  <c r="H138" i="15"/>
  <c r="D114" i="15"/>
  <c r="L84" i="15"/>
  <c r="M124" i="15"/>
  <c r="M143" i="15" s="1"/>
  <c r="D143" i="15"/>
  <c r="D144" i="15"/>
  <c r="D145" i="15"/>
  <c r="H20" i="1"/>
  <c r="N134" i="15"/>
  <c r="H89" i="15"/>
  <c r="H129" i="15"/>
  <c r="H134" i="15"/>
  <c r="I145" i="15"/>
  <c r="H145" i="15" s="1"/>
  <c r="M129" i="15"/>
  <c r="M144" i="15" s="1"/>
  <c r="L144" i="15" s="1"/>
  <c r="L133" i="15"/>
  <c r="N138" i="15"/>
  <c r="D138" i="15"/>
  <c r="D129" i="15"/>
  <c r="M134" i="15"/>
  <c r="M138" i="15"/>
  <c r="D134" i="15"/>
  <c r="L136" i="15"/>
  <c r="L132" i="15"/>
  <c r="D86" i="15"/>
  <c r="H119" i="15"/>
  <c r="D124" i="15"/>
  <c r="N129" i="15"/>
  <c r="N144" i="15" s="1"/>
  <c r="M86" i="15"/>
  <c r="O111" i="15"/>
  <c r="L100" i="15"/>
  <c r="M119" i="15"/>
  <c r="L127" i="15"/>
  <c r="N124" i="15"/>
  <c r="N143" i="15" s="1"/>
  <c r="L123" i="15"/>
  <c r="O86" i="15"/>
  <c r="H111" i="15"/>
  <c r="O124" i="15"/>
  <c r="H124" i="15"/>
  <c r="N86" i="15"/>
  <c r="L106" i="15"/>
  <c r="O119" i="15"/>
  <c r="L119" i="15" s="1"/>
  <c r="N119" i="15"/>
  <c r="L122" i="15"/>
  <c r="L114" i="15"/>
  <c r="M111" i="15"/>
  <c r="N111" i="15"/>
  <c r="D111" i="15"/>
  <c r="L89" i="15"/>
  <c r="D89" i="15"/>
  <c r="L85" i="15"/>
  <c r="L107" i="15"/>
  <c r="L102" i="15"/>
  <c r="L105" i="15"/>
  <c r="L104" i="15"/>
  <c r="L91" i="15"/>
  <c r="L95" i="15"/>
  <c r="L97" i="15"/>
  <c r="L94" i="15"/>
  <c r="L96" i="15"/>
  <c r="L117" i="15"/>
  <c r="L98" i="15"/>
  <c r="L110" i="15"/>
  <c r="L101" i="15"/>
  <c r="L109" i="15"/>
  <c r="L113" i="15"/>
  <c r="L92" i="15"/>
  <c r="L93" i="15"/>
  <c r="L108" i="15"/>
  <c r="L118" i="15"/>
  <c r="L99" i="15"/>
  <c r="L103" i="15"/>
  <c r="L83" i="15"/>
  <c r="L116" i="15"/>
  <c r="L88" i="15"/>
  <c r="I81" i="15"/>
  <c r="I142" i="15" s="1"/>
  <c r="J81" i="15"/>
  <c r="J142" i="15" s="1"/>
  <c r="K81" i="15"/>
  <c r="K142" i="15" s="1"/>
  <c r="F81" i="15"/>
  <c r="F142" i="15" s="1"/>
  <c r="G81" i="15"/>
  <c r="G142" i="15" s="1"/>
  <c r="E81" i="15"/>
  <c r="E142" i="15" s="1"/>
  <c r="O80" i="15"/>
  <c r="N80" i="15"/>
  <c r="M80" i="15"/>
  <c r="H80" i="15"/>
  <c r="D80" i="15"/>
  <c r="O79" i="15"/>
  <c r="N79" i="15"/>
  <c r="M79" i="15"/>
  <c r="H79" i="15"/>
  <c r="D79" i="15"/>
  <c r="O78" i="15"/>
  <c r="N78" i="15"/>
  <c r="M78" i="15"/>
  <c r="H78" i="15"/>
  <c r="D78" i="15"/>
  <c r="I75" i="15"/>
  <c r="J75" i="15"/>
  <c r="K75" i="15"/>
  <c r="F75" i="15"/>
  <c r="G75" i="15"/>
  <c r="E75" i="15"/>
  <c r="O71" i="15"/>
  <c r="N71" i="15"/>
  <c r="M71" i="15"/>
  <c r="H71" i="15"/>
  <c r="D71" i="15"/>
  <c r="I69" i="15"/>
  <c r="J69" i="15"/>
  <c r="K69" i="15"/>
  <c r="F69" i="15"/>
  <c r="G69" i="15"/>
  <c r="E69" i="15"/>
  <c r="O74" i="15"/>
  <c r="N74" i="15"/>
  <c r="M74" i="15"/>
  <c r="H74" i="15"/>
  <c r="D74" i="15"/>
  <c r="O73" i="15"/>
  <c r="N73" i="15"/>
  <c r="M73" i="15"/>
  <c r="H73" i="15"/>
  <c r="D73" i="15"/>
  <c r="O72" i="15"/>
  <c r="N72" i="15"/>
  <c r="M72" i="15"/>
  <c r="H72" i="15"/>
  <c r="D72" i="15"/>
  <c r="O68" i="15"/>
  <c r="N68" i="15"/>
  <c r="M68" i="15"/>
  <c r="H68" i="15"/>
  <c r="D68" i="15"/>
  <c r="O67" i="15"/>
  <c r="N67" i="15"/>
  <c r="M67" i="15"/>
  <c r="H67" i="15"/>
  <c r="D67" i="15"/>
  <c r="O66" i="15"/>
  <c r="N66" i="15"/>
  <c r="M66" i="15"/>
  <c r="H66" i="15"/>
  <c r="D66" i="15"/>
  <c r="O65" i="15"/>
  <c r="N65" i="15"/>
  <c r="M65" i="15"/>
  <c r="H65" i="15"/>
  <c r="D65" i="15"/>
  <c r="O64" i="15"/>
  <c r="N64" i="15"/>
  <c r="M64" i="15"/>
  <c r="H64" i="15"/>
  <c r="D64" i="15"/>
  <c r="O63" i="15"/>
  <c r="N63" i="15"/>
  <c r="M63" i="15"/>
  <c r="H63" i="15"/>
  <c r="D63" i="15"/>
  <c r="O62" i="15"/>
  <c r="N62" i="15"/>
  <c r="M62" i="15"/>
  <c r="H62" i="15"/>
  <c r="D62" i="15"/>
  <c r="O61" i="15"/>
  <c r="N61" i="15"/>
  <c r="M61" i="15"/>
  <c r="H61" i="15"/>
  <c r="D61" i="15"/>
  <c r="O60" i="15"/>
  <c r="N60" i="15"/>
  <c r="M60" i="15"/>
  <c r="H60" i="15"/>
  <c r="D60" i="15"/>
  <c r="I58" i="15"/>
  <c r="J58" i="15"/>
  <c r="K58" i="15"/>
  <c r="F58" i="15"/>
  <c r="G58" i="15"/>
  <c r="D58" i="15" s="1"/>
  <c r="O57" i="15"/>
  <c r="N57" i="15"/>
  <c r="M57" i="15"/>
  <c r="H57" i="15"/>
  <c r="D57" i="15"/>
  <c r="O56" i="15"/>
  <c r="N56" i="15"/>
  <c r="M56" i="15"/>
  <c r="H56" i="15"/>
  <c r="D56" i="15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O31" i="15"/>
  <c r="N31" i="15"/>
  <c r="M31" i="15"/>
  <c r="H31" i="15"/>
  <c r="D31" i="15"/>
  <c r="O30" i="15"/>
  <c r="N30" i="15"/>
  <c r="M30" i="15"/>
  <c r="H30" i="15"/>
  <c r="D30" i="15"/>
  <c r="O29" i="15"/>
  <c r="N29" i="15"/>
  <c r="M29" i="15"/>
  <c r="H29" i="15"/>
  <c r="D29" i="15"/>
  <c r="O28" i="15"/>
  <c r="N28" i="15"/>
  <c r="M28" i="15"/>
  <c r="H28" i="15"/>
  <c r="D28" i="15"/>
  <c r="O27" i="15"/>
  <c r="N27" i="15"/>
  <c r="M27" i="15"/>
  <c r="H27" i="15"/>
  <c r="D27" i="15"/>
  <c r="E15" i="15"/>
  <c r="E19" i="15" s="1"/>
  <c r="O24" i="15"/>
  <c r="N24" i="15"/>
  <c r="M24" i="15"/>
  <c r="H24" i="15"/>
  <c r="D24" i="15"/>
  <c r="O23" i="15"/>
  <c r="N23" i="15"/>
  <c r="M23" i="15"/>
  <c r="H23" i="15"/>
  <c r="D23" i="15"/>
  <c r="O22" i="15"/>
  <c r="N22" i="15"/>
  <c r="M22" i="15"/>
  <c r="H22" i="15"/>
  <c r="D22" i="15"/>
  <c r="K21" i="15"/>
  <c r="K25" i="15" s="1"/>
  <c r="J21" i="15"/>
  <c r="J25" i="15" s="1"/>
  <c r="I21" i="15"/>
  <c r="I25" i="15" s="1"/>
  <c r="G21" i="15"/>
  <c r="G25" i="15" s="1"/>
  <c r="F21" i="15"/>
  <c r="F25" i="15" s="1"/>
  <c r="E21" i="15"/>
  <c r="E25" i="15" s="1"/>
  <c r="O18" i="15"/>
  <c r="N18" i="15"/>
  <c r="M18" i="15"/>
  <c r="H18" i="15"/>
  <c r="D18" i="15"/>
  <c r="O17" i="15"/>
  <c r="N17" i="15"/>
  <c r="M17" i="15"/>
  <c r="D17" i="15"/>
  <c r="L17" i="15" s="1"/>
  <c r="O16" i="15"/>
  <c r="N16" i="15"/>
  <c r="M16" i="15"/>
  <c r="D16" i="15"/>
  <c r="L16" i="15" s="1"/>
  <c r="K15" i="15"/>
  <c r="K19" i="15" s="1"/>
  <c r="J15" i="15"/>
  <c r="J19" i="15" s="1"/>
  <c r="I15" i="15"/>
  <c r="I19" i="15" s="1"/>
  <c r="G15" i="15"/>
  <c r="G19" i="15" s="1"/>
  <c r="F15" i="15"/>
  <c r="F19" i="15" s="1"/>
  <c r="L138" i="15" l="1"/>
  <c r="O145" i="15"/>
  <c r="Q152" i="15"/>
  <c r="L134" i="15"/>
  <c r="M145" i="15"/>
  <c r="F141" i="15"/>
  <c r="F139" i="15" s="1"/>
  <c r="K141" i="15"/>
  <c r="K139" i="15" s="1"/>
  <c r="Q149" i="15"/>
  <c r="L86" i="15"/>
  <c r="G141" i="15"/>
  <c r="G139" i="15" s="1"/>
  <c r="L129" i="15"/>
  <c r="I141" i="15"/>
  <c r="H141" i="15" s="1"/>
  <c r="J141" i="15"/>
  <c r="J139" i="15" s="1"/>
  <c r="D142" i="15"/>
  <c r="H142" i="15"/>
  <c r="N145" i="15"/>
  <c r="E141" i="15"/>
  <c r="L124" i="15"/>
  <c r="O143" i="15"/>
  <c r="L143" i="15" s="1"/>
  <c r="L111" i="15"/>
  <c r="D25" i="15"/>
  <c r="M81" i="15"/>
  <c r="M142" i="15" s="1"/>
  <c r="L79" i="15"/>
  <c r="L80" i="15"/>
  <c r="N81" i="15"/>
  <c r="N142" i="15" s="1"/>
  <c r="H69" i="15"/>
  <c r="H75" i="15"/>
  <c r="H81" i="15"/>
  <c r="O81" i="15"/>
  <c r="O142" i="15" s="1"/>
  <c r="D69" i="15"/>
  <c r="D75" i="15"/>
  <c r="L78" i="15"/>
  <c r="D81" i="15"/>
  <c r="O75" i="15"/>
  <c r="N75" i="15"/>
  <c r="M75" i="15"/>
  <c r="O69" i="15"/>
  <c r="N69" i="15"/>
  <c r="M69" i="15"/>
  <c r="L74" i="15"/>
  <c r="L71" i="15"/>
  <c r="L30" i="15"/>
  <c r="L38" i="15"/>
  <c r="L42" i="15"/>
  <c r="L46" i="15"/>
  <c r="L72" i="15"/>
  <c r="L60" i="15"/>
  <c r="L64" i="15"/>
  <c r="L67" i="15"/>
  <c r="L73" i="15"/>
  <c r="L49" i="15"/>
  <c r="L53" i="15"/>
  <c r="H58" i="15"/>
  <c r="L50" i="15"/>
  <c r="L63" i="15"/>
  <c r="L66" i="15"/>
  <c r="N58" i="15"/>
  <c r="M58" i="15"/>
  <c r="L62" i="15"/>
  <c r="O58" i="15"/>
  <c r="L61" i="15"/>
  <c r="L65" i="15"/>
  <c r="L68" i="15"/>
  <c r="L54" i="15"/>
  <c r="L31" i="15"/>
  <c r="L35" i="15"/>
  <c r="L39" i="15"/>
  <c r="L43" i="15"/>
  <c r="L47" i="15"/>
  <c r="L28" i="15"/>
  <c r="L32" i="15"/>
  <c r="L36" i="15"/>
  <c r="L40" i="15"/>
  <c r="L44" i="15"/>
  <c r="L27" i="15"/>
  <c r="L51" i="15"/>
  <c r="L55" i="15"/>
  <c r="L56" i="15"/>
  <c r="L29" i="15"/>
  <c r="L33" i="15"/>
  <c r="L37" i="15"/>
  <c r="L41" i="15"/>
  <c r="L45" i="15"/>
  <c r="L48" i="15"/>
  <c r="L52" i="15"/>
  <c r="L57" i="15"/>
  <c r="L34" i="15"/>
  <c r="H25" i="15"/>
  <c r="H19" i="15"/>
  <c r="M15" i="15"/>
  <c r="M19" i="15" s="1"/>
  <c r="M21" i="15"/>
  <c r="M25" i="15" s="1"/>
  <c r="L22" i="15"/>
  <c r="H15" i="15"/>
  <c r="L18" i="15"/>
  <c r="Q151" i="15" s="1"/>
  <c r="N21" i="15"/>
  <c r="N25" i="15" s="1"/>
  <c r="L23" i="15"/>
  <c r="L24" i="15"/>
  <c r="D19" i="15"/>
  <c r="N15" i="15"/>
  <c r="N19" i="15" s="1"/>
  <c r="H21" i="15"/>
  <c r="D15" i="15"/>
  <c r="O15" i="15"/>
  <c r="O19" i="15" s="1"/>
  <c r="D21" i="15"/>
  <c r="O21" i="15"/>
  <c r="O25" i="15" s="1"/>
  <c r="L145" i="15" l="1"/>
  <c r="H139" i="15"/>
  <c r="I139" i="15"/>
  <c r="Q150" i="15"/>
  <c r="Q153" i="15"/>
  <c r="Q148" i="15"/>
  <c r="Q154" i="15"/>
  <c r="Q155" i="15"/>
  <c r="Q146" i="15"/>
  <c r="N141" i="15"/>
  <c r="N139" i="15" s="1"/>
  <c r="L142" i="15"/>
  <c r="O141" i="15"/>
  <c r="O139" i="15" s="1"/>
  <c r="M141" i="15"/>
  <c r="E139" i="15"/>
  <c r="D141" i="15"/>
  <c r="D139" i="15" s="1"/>
  <c r="L81" i="15"/>
  <c r="L75" i="15"/>
  <c r="L69" i="15"/>
  <c r="L58" i="15"/>
  <c r="L25" i="15"/>
  <c r="L19" i="15"/>
  <c r="L15" i="15"/>
  <c r="L21" i="15"/>
  <c r="Q156" i="15" l="1"/>
  <c r="L141" i="15"/>
  <c r="L139" i="15" s="1"/>
  <c r="M139" i="15"/>
  <c r="Q157" i="15" l="1"/>
  <c r="E54" i="11"/>
  <c r="D143" i="2"/>
  <c r="I139" i="2"/>
  <c r="H139" i="2" s="1"/>
  <c r="J139" i="2"/>
  <c r="K139" i="2"/>
  <c r="F139" i="2"/>
  <c r="G139" i="2"/>
  <c r="E139" i="2"/>
  <c r="E112" i="2"/>
  <c r="E121" i="2" s="1"/>
  <c r="I144" i="2"/>
  <c r="H144" i="2" s="1"/>
  <c r="J144" i="2"/>
  <c r="K144" i="2"/>
  <c r="F144" i="2"/>
  <c r="G144" i="2"/>
  <c r="E144" i="2"/>
  <c r="O115" i="2"/>
  <c r="N115" i="2"/>
  <c r="M115" i="2"/>
  <c r="H115" i="2"/>
  <c r="D115" i="2"/>
  <c r="O114" i="2"/>
  <c r="O144" i="2" s="1"/>
  <c r="N114" i="2"/>
  <c r="N144" i="2" s="1"/>
  <c r="M114" i="2"/>
  <c r="H114" i="2"/>
  <c r="D114" i="2"/>
  <c r="L114" i="2" l="1"/>
  <c r="M144" i="2"/>
  <c r="L144" i="2" s="1"/>
  <c r="L115" i="2"/>
  <c r="N112" i="7"/>
  <c r="M30" i="7" l="1"/>
  <c r="F29" i="8"/>
  <c r="G29" i="8"/>
  <c r="I29" i="8"/>
  <c r="J29" i="8"/>
  <c r="K29" i="8"/>
  <c r="E29" i="8"/>
  <c r="D29" i="8" s="1"/>
  <c r="O31" i="8"/>
  <c r="N31" i="8"/>
  <c r="M31" i="8"/>
  <c r="L31" i="8" s="1"/>
  <c r="H31" i="8"/>
  <c r="D31" i="8"/>
  <c r="O30" i="8"/>
  <c r="N30" i="8"/>
  <c r="M30" i="8"/>
  <c r="L30" i="8" s="1"/>
  <c r="H30" i="8"/>
  <c r="D30" i="8"/>
  <c r="O39" i="7" l="1"/>
  <c r="N39" i="7"/>
  <c r="M39" i="7"/>
  <c r="L39" i="7" s="1"/>
  <c r="R39" i="7" s="1"/>
  <c r="H39" i="7"/>
  <c r="D39" i="7"/>
  <c r="D19" i="12"/>
  <c r="H19" i="12"/>
  <c r="M19" i="12"/>
  <c r="N19" i="12"/>
  <c r="O19" i="12"/>
  <c r="E26" i="12"/>
  <c r="F26" i="12"/>
  <c r="G26" i="12"/>
  <c r="I26" i="12"/>
  <c r="J26" i="12"/>
  <c r="K26" i="12"/>
  <c r="O25" i="12"/>
  <c r="N25" i="12"/>
  <c r="M25" i="12"/>
  <c r="H25" i="12"/>
  <c r="D25" i="12"/>
  <c r="K16" i="1"/>
  <c r="J16" i="1"/>
  <c r="I16" i="1"/>
  <c r="H16" i="1" s="1"/>
  <c r="F16" i="1"/>
  <c r="E15" i="14" s="1"/>
  <c r="G16" i="1"/>
  <c r="F15" i="14" s="1"/>
  <c r="E16" i="1"/>
  <c r="O18" i="1"/>
  <c r="N18" i="1"/>
  <c r="M18" i="1"/>
  <c r="H18" i="1"/>
  <c r="O17" i="1"/>
  <c r="O16" i="1" s="1"/>
  <c r="N17" i="1"/>
  <c r="M17" i="1"/>
  <c r="L17" i="1" s="1"/>
  <c r="H17" i="1"/>
  <c r="D17" i="1"/>
  <c r="E19" i="1"/>
  <c r="H23" i="1"/>
  <c r="D23" i="1"/>
  <c r="O22" i="1"/>
  <c r="N22" i="1"/>
  <c r="M22" i="1"/>
  <c r="L22" i="1" s="1"/>
  <c r="H22" i="1"/>
  <c r="O21" i="1"/>
  <c r="N21" i="1"/>
  <c r="M21" i="1"/>
  <c r="H21" i="1"/>
  <c r="D21" i="1"/>
  <c r="O26" i="8"/>
  <c r="O27" i="8" s="1"/>
  <c r="N26" i="8"/>
  <c r="M26" i="8"/>
  <c r="M27" i="8" s="1"/>
  <c r="H26" i="8"/>
  <c r="D26" i="8"/>
  <c r="D27" i="8" s="1"/>
  <c r="F27" i="8"/>
  <c r="N27" i="8"/>
  <c r="K27" i="8"/>
  <c r="J27" i="8"/>
  <c r="I27" i="8"/>
  <c r="G27" i="8"/>
  <c r="E27" i="8"/>
  <c r="D224" i="4"/>
  <c r="L21" i="1" l="1"/>
  <c r="L18" i="1"/>
  <c r="N16" i="1"/>
  <c r="M16" i="1"/>
  <c r="L26" i="8"/>
  <c r="L19" i="12"/>
  <c r="L25" i="12"/>
  <c r="H27" i="8"/>
  <c r="O31" i="3"/>
  <c r="E95" i="1"/>
  <c r="L27" i="8" l="1"/>
  <c r="D45" i="11"/>
  <c r="C45" i="11"/>
  <c r="E66" i="11"/>
  <c r="E15" i="11" l="1"/>
  <c r="O57" i="2" l="1"/>
  <c r="N57" i="2"/>
  <c r="M57" i="2"/>
  <c r="E324" i="4"/>
  <c r="F324" i="4"/>
  <c r="G324" i="4"/>
  <c r="E325" i="4"/>
  <c r="F325" i="4"/>
  <c r="G325" i="4"/>
  <c r="I296" i="4"/>
  <c r="F296" i="4"/>
  <c r="G296" i="4"/>
  <c r="E296" i="4"/>
  <c r="H90" i="4"/>
  <c r="F328" i="4"/>
  <c r="G328" i="4"/>
  <c r="D328" i="4" s="1"/>
  <c r="I328" i="4"/>
  <c r="J328" i="4"/>
  <c r="K328" i="4"/>
  <c r="I77" i="14"/>
  <c r="K302" i="4"/>
  <c r="J77" i="14" s="1"/>
  <c r="H77" i="14"/>
  <c r="F302" i="4"/>
  <c r="E77" i="14" s="1"/>
  <c r="G302" i="4"/>
  <c r="F77" i="14" s="1"/>
  <c r="E302" i="4"/>
  <c r="D77" i="14" s="1"/>
  <c r="H305" i="4"/>
  <c r="H304" i="4"/>
  <c r="D305" i="4"/>
  <c r="O305" i="4"/>
  <c r="N305" i="4"/>
  <c r="M305" i="4"/>
  <c r="O304" i="4"/>
  <c r="N304" i="4"/>
  <c r="M304" i="4"/>
  <c r="K79" i="4"/>
  <c r="G79" i="4"/>
  <c r="F30" i="14" s="1"/>
  <c r="F79" i="4"/>
  <c r="E79" i="4"/>
  <c r="O82" i="4"/>
  <c r="N82" i="4"/>
  <c r="M82" i="4"/>
  <c r="H82" i="4"/>
  <c r="O81" i="4"/>
  <c r="N81" i="4"/>
  <c r="M81" i="4"/>
  <c r="H81" i="4"/>
  <c r="D81" i="4"/>
  <c r="O235" i="4"/>
  <c r="N235" i="4"/>
  <c r="M235" i="4"/>
  <c r="O234" i="4"/>
  <c r="N234" i="4"/>
  <c r="M234" i="4"/>
  <c r="H235" i="4"/>
  <c r="H234" i="4"/>
  <c r="J232" i="4"/>
  <c r="K232" i="4"/>
  <c r="I232" i="4"/>
  <c r="F232" i="4"/>
  <c r="G232" i="4"/>
  <c r="E232" i="4"/>
  <c r="H78" i="4"/>
  <c r="M78" i="4"/>
  <c r="N78" i="4"/>
  <c r="O78" i="4"/>
  <c r="M90" i="4"/>
  <c r="M85" i="4" s="1"/>
  <c r="N90" i="4"/>
  <c r="N85" i="4" s="1"/>
  <c r="O90" i="4"/>
  <c r="O85" i="4" s="1"/>
  <c r="O77" i="4"/>
  <c r="N77" i="4"/>
  <c r="M77" i="4"/>
  <c r="H77" i="4"/>
  <c r="L85" i="4" l="1"/>
  <c r="H75" i="4"/>
  <c r="G77" i="14"/>
  <c r="D324" i="4"/>
  <c r="D325" i="4"/>
  <c r="F83" i="4"/>
  <c r="E30" i="14"/>
  <c r="L304" i="4"/>
  <c r="L82" i="4"/>
  <c r="L305" i="4"/>
  <c r="L78" i="4"/>
  <c r="L235" i="4"/>
  <c r="E83" i="4"/>
  <c r="G83" i="4"/>
  <c r="J83" i="4"/>
  <c r="I83" i="4"/>
  <c r="L79" i="4"/>
  <c r="N328" i="4"/>
  <c r="L234" i="4"/>
  <c r="O328" i="4"/>
  <c r="H328" i="4"/>
  <c r="M328" i="4"/>
  <c r="L90" i="4"/>
  <c r="N83" i="4"/>
  <c r="L81" i="4"/>
  <c r="H79" i="4"/>
  <c r="D79" i="4"/>
  <c r="L77" i="4"/>
  <c r="E92" i="11"/>
  <c r="E93" i="11"/>
  <c r="C90" i="11"/>
  <c r="E91" i="11"/>
  <c r="O83" i="4" l="1"/>
  <c r="K83" i="4"/>
  <c r="S335" i="4"/>
  <c r="M83" i="4"/>
  <c r="L328" i="4"/>
  <c r="O49" i="2"/>
  <c r="N49" i="2"/>
  <c r="M49" i="2"/>
  <c r="L49" i="2" l="1"/>
  <c r="H15" i="12"/>
  <c r="H16" i="12"/>
  <c r="H17" i="12"/>
  <c r="H14" i="6" l="1"/>
  <c r="E115" i="1" l="1"/>
  <c r="J26" i="1" l="1"/>
  <c r="I95" i="1"/>
  <c r="J95" i="1"/>
  <c r="I62" i="2" l="1"/>
  <c r="J62" i="2"/>
  <c r="H50" i="1" l="1"/>
  <c r="H51" i="1"/>
  <c r="H52" i="1"/>
  <c r="H49" i="1"/>
  <c r="I90" i="1" l="1"/>
  <c r="C46" i="14"/>
  <c r="M74" i="7"/>
  <c r="N74" i="7"/>
  <c r="O74" i="7"/>
  <c r="H74" i="7"/>
  <c r="D74" i="7"/>
  <c r="M59" i="12"/>
  <c r="N59" i="12"/>
  <c r="O59" i="12"/>
  <c r="H58" i="12"/>
  <c r="H59" i="12"/>
  <c r="H60" i="12"/>
  <c r="D59" i="12"/>
  <c r="L74" i="7" l="1"/>
  <c r="R74" i="7" s="1"/>
  <c r="L59" i="12"/>
  <c r="D46" i="8"/>
  <c r="D71" i="7"/>
  <c r="D70" i="7"/>
  <c r="D61" i="7"/>
  <c r="D56" i="12" l="1"/>
  <c r="D55" i="12"/>
  <c r="D46" i="12"/>
  <c r="I43" i="1" l="1"/>
  <c r="H46" i="8" l="1"/>
  <c r="I47" i="8"/>
  <c r="J47" i="8"/>
  <c r="K47" i="8"/>
  <c r="E47" i="8"/>
  <c r="F47" i="8"/>
  <c r="G47" i="8"/>
  <c r="M46" i="8"/>
  <c r="N46" i="8"/>
  <c r="O46" i="8"/>
  <c r="M70" i="7"/>
  <c r="N70" i="7"/>
  <c r="O70" i="7"/>
  <c r="M71" i="7"/>
  <c r="N71" i="7"/>
  <c r="O71" i="7"/>
  <c r="H70" i="7"/>
  <c r="H71" i="7"/>
  <c r="H61" i="7"/>
  <c r="M61" i="7"/>
  <c r="N61" i="7"/>
  <c r="O61" i="7"/>
  <c r="M55" i="12"/>
  <c r="N55" i="12"/>
  <c r="O55" i="12"/>
  <c r="H55" i="12"/>
  <c r="O56" i="12"/>
  <c r="N56" i="12"/>
  <c r="M56" i="12"/>
  <c r="H56" i="12"/>
  <c r="H46" i="12"/>
  <c r="O46" i="12"/>
  <c r="N46" i="12"/>
  <c r="M46" i="12"/>
  <c r="I36" i="14"/>
  <c r="J36" i="14"/>
  <c r="H36" i="14"/>
  <c r="E36" i="14"/>
  <c r="D36" i="14"/>
  <c r="I38" i="14"/>
  <c r="J38" i="14"/>
  <c r="H38" i="14"/>
  <c r="E38" i="14"/>
  <c r="D38" i="14"/>
  <c r="G36" i="14" l="1"/>
  <c r="G38" i="14"/>
  <c r="L46" i="8"/>
  <c r="L70" i="7"/>
  <c r="R70" i="7" s="1"/>
  <c r="L71" i="7"/>
  <c r="R71" i="7" s="1"/>
  <c r="L61" i="7"/>
  <c r="R61" i="7" s="1"/>
  <c r="L55" i="12"/>
  <c r="L46" i="12"/>
  <c r="L56" i="12"/>
  <c r="E90" i="1" l="1"/>
  <c r="J90" i="1" l="1"/>
  <c r="K90" i="1"/>
  <c r="N302" i="4" l="1"/>
  <c r="M302" i="4"/>
  <c r="H302" i="4"/>
  <c r="O302" i="4"/>
  <c r="D302" i="4" l="1"/>
  <c r="L302" i="4"/>
  <c r="D290" i="4"/>
  <c r="D286" i="4"/>
  <c r="D282" i="4"/>
  <c r="D278" i="4"/>
  <c r="D274" i="4"/>
  <c r="D270" i="4"/>
  <c r="D266" i="4"/>
  <c r="D262" i="4"/>
  <c r="D258" i="4"/>
  <c r="D250" i="4"/>
  <c r="D246" i="4"/>
  <c r="D213" i="4"/>
  <c r="D203" i="4"/>
  <c r="D199" i="4"/>
  <c r="D191" i="4"/>
  <c r="D187" i="4"/>
  <c r="D183" i="4"/>
  <c r="D179" i="4"/>
  <c r="D175" i="4"/>
  <c r="D171" i="4"/>
  <c r="D167" i="4"/>
  <c r="D163" i="4"/>
  <c r="D159" i="4"/>
  <c r="D155" i="4"/>
  <c r="D151" i="4"/>
  <c r="D147" i="4"/>
  <c r="D143" i="4"/>
  <c r="D139" i="4"/>
  <c r="D131" i="4"/>
  <c r="D107" i="4"/>
  <c r="D95" i="4"/>
  <c r="D87" i="4"/>
  <c r="D19" i="4"/>
  <c r="H19" i="4"/>
  <c r="O19" i="4"/>
  <c r="N19" i="4"/>
  <c r="M19" i="4"/>
  <c r="M16" i="4" l="1"/>
  <c r="O16" i="4"/>
  <c r="L19" i="4"/>
  <c r="N16" i="4"/>
  <c r="J296" i="4"/>
  <c r="I63" i="1" l="1"/>
  <c r="J63" i="1"/>
  <c r="K63" i="1"/>
  <c r="O67" i="1"/>
  <c r="N67" i="1"/>
  <c r="M67" i="1"/>
  <c r="H67" i="1"/>
  <c r="D67" i="1"/>
  <c r="L67" i="1" l="1"/>
  <c r="H63" i="1"/>
  <c r="H90" i="1" l="1"/>
  <c r="D228" i="4" l="1"/>
  <c r="D57" i="7" l="1"/>
  <c r="D42" i="12"/>
  <c r="H42" i="12" l="1"/>
  <c r="M238" i="4" l="1"/>
  <c r="M316" i="4" s="1"/>
  <c r="D238" i="4"/>
  <c r="M57" i="7"/>
  <c r="N57" i="7"/>
  <c r="O57" i="7"/>
  <c r="H57" i="7"/>
  <c r="E58" i="7"/>
  <c r="F58" i="7"/>
  <c r="G58" i="7"/>
  <c r="I58" i="7"/>
  <c r="J58" i="7"/>
  <c r="K58" i="7"/>
  <c r="M42" i="12"/>
  <c r="N42" i="12"/>
  <c r="O42" i="12"/>
  <c r="E43" i="12"/>
  <c r="F43" i="12"/>
  <c r="G43" i="12"/>
  <c r="I43" i="12"/>
  <c r="J43" i="12"/>
  <c r="K43" i="12"/>
  <c r="L316" i="4" l="1"/>
  <c r="L57" i="7"/>
  <c r="R57" i="7" s="1"/>
  <c r="H238" i="4"/>
  <c r="L42" i="12"/>
  <c r="N228" i="4"/>
  <c r="N226" i="4" s="1"/>
  <c r="M228" i="4"/>
  <c r="H228" i="4"/>
  <c r="L228" i="4" l="1"/>
  <c r="M226" i="4"/>
  <c r="L226" i="4" s="1"/>
  <c r="L238" i="4"/>
  <c r="D306" i="4"/>
  <c r="E83" i="11" l="1"/>
  <c r="E185" i="1" l="1"/>
  <c r="G185" i="1"/>
  <c r="I94" i="7" l="1"/>
  <c r="J94" i="7"/>
  <c r="K94" i="7"/>
  <c r="E94" i="7"/>
  <c r="F94" i="7"/>
  <c r="G94" i="7"/>
  <c r="D68" i="7"/>
  <c r="H68" i="7"/>
  <c r="M68" i="7"/>
  <c r="N68" i="7"/>
  <c r="O68" i="7"/>
  <c r="O60" i="7"/>
  <c r="N60" i="7"/>
  <c r="M60" i="7"/>
  <c r="H60" i="7"/>
  <c r="D60" i="7"/>
  <c r="I79" i="12"/>
  <c r="J79" i="12"/>
  <c r="K79" i="12"/>
  <c r="E79" i="12"/>
  <c r="F79" i="12"/>
  <c r="G79" i="12"/>
  <c r="O53" i="12"/>
  <c r="N53" i="12"/>
  <c r="M53" i="12"/>
  <c r="H53" i="12"/>
  <c r="D53" i="12"/>
  <c r="O45" i="12"/>
  <c r="N45" i="12"/>
  <c r="M45" i="12"/>
  <c r="H45" i="12"/>
  <c r="D45" i="12"/>
  <c r="L60" i="7" l="1"/>
  <c r="L53" i="12"/>
  <c r="L68" i="7"/>
  <c r="R68" i="7" s="1"/>
  <c r="L45" i="12"/>
  <c r="D70" i="11"/>
  <c r="D69" i="11" s="1"/>
  <c r="C70" i="11"/>
  <c r="C69" i="11" s="1"/>
  <c r="R60" i="7" l="1"/>
  <c r="N65" i="2"/>
  <c r="G68" i="4" l="1"/>
  <c r="K68" i="4"/>
  <c r="E68" i="4"/>
  <c r="N102" i="2" l="1"/>
  <c r="I135" i="1"/>
  <c r="E79" i="11"/>
  <c r="E40" i="11" l="1"/>
  <c r="E39" i="11"/>
  <c r="M102" i="2"/>
  <c r="N76" i="2"/>
  <c r="M76" i="2"/>
  <c r="N92" i="2"/>
  <c r="M92" i="2"/>
  <c r="J205" i="1" l="1"/>
  <c r="K205" i="1"/>
  <c r="I205" i="1"/>
  <c r="F205" i="1"/>
  <c r="G205" i="1"/>
  <c r="E205" i="1"/>
  <c r="D106" i="1"/>
  <c r="D105" i="1"/>
  <c r="D104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47" i="1"/>
  <c r="D141" i="1"/>
  <c r="O141" i="1"/>
  <c r="N141" i="1"/>
  <c r="M141" i="1"/>
  <c r="O78" i="1"/>
  <c r="N78" i="1"/>
  <c r="M78" i="1"/>
  <c r="O73" i="1"/>
  <c r="N73" i="1"/>
  <c r="M73" i="1"/>
  <c r="O68" i="1"/>
  <c r="N68" i="1"/>
  <c r="M68" i="1"/>
  <c r="O62" i="1"/>
  <c r="N62" i="1"/>
  <c r="M62" i="1"/>
  <c r="O57" i="1"/>
  <c r="N57" i="1"/>
  <c r="M57" i="1"/>
  <c r="O52" i="1"/>
  <c r="N52" i="1"/>
  <c r="M52" i="1"/>
  <c r="O47" i="1"/>
  <c r="N47" i="1"/>
  <c r="M47" i="1"/>
  <c r="O36" i="1"/>
  <c r="N36" i="1"/>
  <c r="M36" i="1"/>
  <c r="O31" i="1"/>
  <c r="N31" i="1"/>
  <c r="M31" i="1"/>
  <c r="O23" i="1"/>
  <c r="N23" i="1"/>
  <c r="M23" i="1"/>
  <c r="O20" i="1"/>
  <c r="N20" i="1"/>
  <c r="M20" i="1"/>
  <c r="H24" i="1"/>
  <c r="H25" i="1"/>
  <c r="H27" i="1"/>
  <c r="H28" i="1"/>
  <c r="H29" i="1"/>
  <c r="H30" i="1"/>
  <c r="H31" i="1"/>
  <c r="H33" i="1"/>
  <c r="H34" i="1"/>
  <c r="H35" i="1"/>
  <c r="H36" i="1"/>
  <c r="H38" i="1"/>
  <c r="H39" i="1"/>
  <c r="H40" i="1"/>
  <c r="H41" i="1"/>
  <c r="H42" i="1"/>
  <c r="H44" i="1"/>
  <c r="H45" i="1"/>
  <c r="H46" i="1"/>
  <c r="H47" i="1"/>
  <c r="H54" i="1"/>
  <c r="H55" i="1"/>
  <c r="H56" i="1"/>
  <c r="H57" i="1"/>
  <c r="H59" i="1"/>
  <c r="H60" i="1"/>
  <c r="H61" i="1"/>
  <c r="H62" i="1"/>
  <c r="H64" i="1"/>
  <c r="H65" i="1"/>
  <c r="H66" i="1"/>
  <c r="H68" i="1"/>
  <c r="H70" i="1"/>
  <c r="H71" i="1"/>
  <c r="H72" i="1"/>
  <c r="H73" i="1"/>
  <c r="H75" i="1"/>
  <c r="H76" i="1"/>
  <c r="H77" i="1"/>
  <c r="H78" i="1"/>
  <c r="H80" i="1"/>
  <c r="H81" i="1"/>
  <c r="H82" i="1"/>
  <c r="H83" i="1"/>
  <c r="H84" i="1"/>
  <c r="D20" i="1"/>
  <c r="D24" i="1"/>
  <c r="D25" i="1"/>
  <c r="D27" i="1"/>
  <c r="D28" i="1"/>
  <c r="D29" i="1"/>
  <c r="D30" i="1"/>
  <c r="D31" i="1"/>
  <c r="D33" i="1"/>
  <c r="D34" i="1"/>
  <c r="D35" i="1"/>
  <c r="D36" i="1"/>
  <c r="D38" i="1"/>
  <c r="D39" i="1"/>
  <c r="D40" i="1"/>
  <c r="D41" i="1"/>
  <c r="D42" i="1"/>
  <c r="D44" i="1"/>
  <c r="D45" i="1"/>
  <c r="D46" i="1"/>
  <c r="D47" i="1"/>
  <c r="D49" i="1"/>
  <c r="D50" i="1"/>
  <c r="D51" i="1"/>
  <c r="D52" i="1"/>
  <c r="D54" i="1"/>
  <c r="D55" i="1"/>
  <c r="D56" i="1"/>
  <c r="D57" i="1"/>
  <c r="D59" i="1"/>
  <c r="D60" i="1"/>
  <c r="D61" i="1"/>
  <c r="D62" i="1"/>
  <c r="D64" i="1"/>
  <c r="D65" i="1"/>
  <c r="D66" i="1"/>
  <c r="D68" i="1"/>
  <c r="D70" i="1"/>
  <c r="D71" i="1"/>
  <c r="D72" i="1"/>
  <c r="D73" i="1"/>
  <c r="D75" i="1"/>
  <c r="D76" i="1"/>
  <c r="D77" i="1"/>
  <c r="D78" i="1"/>
  <c r="D80" i="1"/>
  <c r="D81" i="1"/>
  <c r="D82" i="1"/>
  <c r="D83" i="1"/>
  <c r="D84" i="1"/>
  <c r="L166" i="1" l="1"/>
  <c r="L178" i="1"/>
  <c r="L174" i="1"/>
  <c r="L170" i="1"/>
  <c r="L163" i="1"/>
  <c r="L160" i="1"/>
  <c r="L182" i="1"/>
  <c r="L203" i="1"/>
  <c r="L195" i="1"/>
  <c r="L191" i="1"/>
  <c r="L150" i="1"/>
  <c r="D103" i="1"/>
  <c r="L202" i="1"/>
  <c r="L192" i="1"/>
  <c r="L199" i="1"/>
  <c r="L198" i="1"/>
  <c r="L157" i="1"/>
  <c r="L201" i="1"/>
  <c r="L197" i="1"/>
  <c r="L194" i="1"/>
  <c r="L204" i="1"/>
  <c r="L200" i="1"/>
  <c r="L196" i="1"/>
  <c r="L193" i="1"/>
  <c r="L179" i="1"/>
  <c r="L175" i="1"/>
  <c r="L171" i="1"/>
  <c r="L167" i="1"/>
  <c r="L164" i="1"/>
  <c r="L161" i="1"/>
  <c r="L154" i="1"/>
  <c r="L151" i="1"/>
  <c r="L147" i="1"/>
  <c r="L180" i="1"/>
  <c r="L176" i="1"/>
  <c r="L172" i="1"/>
  <c r="L168" i="1"/>
  <c r="L158" i="1"/>
  <c r="L155" i="1"/>
  <c r="L152" i="1"/>
  <c r="L148" i="1"/>
  <c r="L181" i="1"/>
  <c r="L177" i="1"/>
  <c r="L173" i="1"/>
  <c r="L169" i="1"/>
  <c r="L165" i="1"/>
  <c r="L162" i="1"/>
  <c r="L159" i="1"/>
  <c r="L156" i="1"/>
  <c r="L153" i="1"/>
  <c r="L149" i="1"/>
  <c r="L31" i="1"/>
  <c r="L141" i="1"/>
  <c r="L57" i="1"/>
  <c r="L68" i="1"/>
  <c r="L78" i="1"/>
  <c r="L23" i="1"/>
  <c r="L36" i="1"/>
  <c r="L62" i="1"/>
  <c r="L20" i="1"/>
  <c r="L47" i="1"/>
  <c r="L73" i="1"/>
  <c r="L52" i="1"/>
  <c r="E12" i="3"/>
  <c r="G12" i="3"/>
  <c r="I12" i="3"/>
  <c r="J12" i="3"/>
  <c r="K12" i="3"/>
  <c r="J15" i="14" l="1"/>
  <c r="I15" i="14"/>
  <c r="H15" i="14"/>
  <c r="G15" i="14" l="1"/>
  <c r="K50" i="8"/>
  <c r="J50" i="8"/>
  <c r="I50" i="8"/>
  <c r="G50" i="8"/>
  <c r="F50" i="8"/>
  <c r="E50" i="8"/>
  <c r="O49" i="8"/>
  <c r="N49" i="8"/>
  <c r="N50" i="8" s="1"/>
  <c r="M49" i="8"/>
  <c r="M50" i="8" s="1"/>
  <c r="H49" i="8"/>
  <c r="H50" i="8" s="1"/>
  <c r="D49" i="8"/>
  <c r="D50" i="8" s="1"/>
  <c r="I34" i="8"/>
  <c r="J34" i="8"/>
  <c r="K34" i="8"/>
  <c r="F34" i="8"/>
  <c r="G34" i="8"/>
  <c r="E34" i="8"/>
  <c r="I40" i="8"/>
  <c r="J40" i="8"/>
  <c r="K40" i="8"/>
  <c r="E40" i="8"/>
  <c r="F40" i="8"/>
  <c r="G40" i="8"/>
  <c r="O39" i="8"/>
  <c r="O40" i="8" s="1"/>
  <c r="N39" i="8"/>
  <c r="N40" i="8" s="1"/>
  <c r="M39" i="8"/>
  <c r="M40" i="8" s="1"/>
  <c r="H39" i="8"/>
  <c r="H40" i="8" s="1"/>
  <c r="D39" i="8"/>
  <c r="D40" i="8" s="1"/>
  <c r="L49" i="8" l="1"/>
  <c r="O50" i="8"/>
  <c r="L39" i="8"/>
  <c r="L50" i="8" l="1"/>
  <c r="L40" i="8"/>
  <c r="M73" i="7"/>
  <c r="N73" i="7"/>
  <c r="O73" i="7"/>
  <c r="H73" i="7"/>
  <c r="D73" i="7"/>
  <c r="M58" i="12"/>
  <c r="N58" i="12"/>
  <c r="O58" i="12"/>
  <c r="D58" i="12"/>
  <c r="L73" i="7" l="1"/>
  <c r="R73" i="7" s="1"/>
  <c r="L58" i="12"/>
  <c r="H106" i="1"/>
  <c r="H60" i="14"/>
  <c r="I60" i="14"/>
  <c r="D16" i="4"/>
  <c r="H16" i="4"/>
  <c r="E21" i="4"/>
  <c r="F21" i="4"/>
  <c r="G21" i="4"/>
  <c r="I21" i="4"/>
  <c r="J21" i="4"/>
  <c r="K21" i="4"/>
  <c r="D22" i="4"/>
  <c r="H22" i="4"/>
  <c r="D23" i="4"/>
  <c r="H23" i="4"/>
  <c r="D24" i="4"/>
  <c r="H24" i="4"/>
  <c r="E25" i="4"/>
  <c r="F25" i="4"/>
  <c r="G25" i="4"/>
  <c r="I25" i="4"/>
  <c r="J25" i="4"/>
  <c r="K25" i="4"/>
  <c r="D26" i="4"/>
  <c r="H26" i="4"/>
  <c r="D27" i="4"/>
  <c r="H27" i="4"/>
  <c r="D28" i="4"/>
  <c r="H28" i="4"/>
  <c r="E29" i="4"/>
  <c r="F29" i="4"/>
  <c r="G29" i="4"/>
  <c r="K29" i="4"/>
  <c r="D30" i="4"/>
  <c r="H30" i="4"/>
  <c r="D32" i="4"/>
  <c r="H32" i="4"/>
  <c r="D33" i="4"/>
  <c r="H33" i="4"/>
  <c r="E34" i="4"/>
  <c r="F34" i="4"/>
  <c r="G34" i="4"/>
  <c r="I34" i="4"/>
  <c r="J34" i="4"/>
  <c r="K34" i="4"/>
  <c r="D35" i="4"/>
  <c r="H35" i="4"/>
  <c r="D36" i="4"/>
  <c r="H36" i="4"/>
  <c r="D37" i="4"/>
  <c r="H37" i="4"/>
  <c r="E38" i="4"/>
  <c r="F38" i="4"/>
  <c r="G38" i="4"/>
  <c r="I38" i="4"/>
  <c r="J38" i="4"/>
  <c r="K38" i="4"/>
  <c r="D39" i="4"/>
  <c r="H39" i="4"/>
  <c r="D40" i="4"/>
  <c r="H40" i="4"/>
  <c r="D41" i="4"/>
  <c r="H41" i="4"/>
  <c r="E42" i="4"/>
  <c r="F42" i="4"/>
  <c r="G42" i="4"/>
  <c r="I42" i="4"/>
  <c r="J42" i="4"/>
  <c r="K42" i="4"/>
  <c r="D43" i="4"/>
  <c r="H43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F68" i="4"/>
  <c r="F73" i="4" s="1"/>
  <c r="G73" i="4"/>
  <c r="I68" i="4"/>
  <c r="I73" i="4" s="1"/>
  <c r="J68" i="4"/>
  <c r="J73" i="4" s="1"/>
  <c r="K73" i="4"/>
  <c r="D70" i="4"/>
  <c r="H70" i="4"/>
  <c r="D71" i="4"/>
  <c r="H71" i="4"/>
  <c r="D72" i="4"/>
  <c r="D318" i="4" s="1"/>
  <c r="H72" i="4"/>
  <c r="H318" i="4" s="1"/>
  <c r="D83" i="4"/>
  <c r="H83" i="4"/>
  <c r="D94" i="4"/>
  <c r="H95" i="4"/>
  <c r="H98" i="4"/>
  <c r="H102" i="4"/>
  <c r="H106" i="4"/>
  <c r="H107" i="4"/>
  <c r="H110" i="4"/>
  <c r="H114" i="4"/>
  <c r="H115" i="4"/>
  <c r="H118" i="4"/>
  <c r="F38" i="14"/>
  <c r="H122" i="4"/>
  <c r="J39" i="14"/>
  <c r="G39" i="14" s="1"/>
  <c r="H126" i="4"/>
  <c r="J40" i="14"/>
  <c r="G40" i="14" s="1"/>
  <c r="H130" i="4"/>
  <c r="H131" i="4"/>
  <c r="H134" i="4"/>
  <c r="J42" i="14"/>
  <c r="G42" i="14" s="1"/>
  <c r="H138" i="4"/>
  <c r="H139" i="4"/>
  <c r="H142" i="4"/>
  <c r="H143" i="4"/>
  <c r="H146" i="4"/>
  <c r="H147" i="4"/>
  <c r="H150" i="4"/>
  <c r="H151" i="4"/>
  <c r="H154" i="4"/>
  <c r="H155" i="4"/>
  <c r="H158" i="4"/>
  <c r="H159" i="4"/>
  <c r="H162" i="4"/>
  <c r="H163" i="4"/>
  <c r="H166" i="4"/>
  <c r="H167" i="4"/>
  <c r="H170" i="4"/>
  <c r="H171" i="4"/>
  <c r="H174" i="4"/>
  <c r="H175" i="4"/>
  <c r="H178" i="4"/>
  <c r="H179" i="4"/>
  <c r="H182" i="4"/>
  <c r="H183" i="4"/>
  <c r="H186" i="4"/>
  <c r="H187" i="4"/>
  <c r="H190" i="4"/>
  <c r="H191" i="4"/>
  <c r="H194" i="4"/>
  <c r="D195" i="4"/>
  <c r="H195" i="4"/>
  <c r="H198" i="4"/>
  <c r="H199" i="4"/>
  <c r="H202" i="4"/>
  <c r="H203" i="4"/>
  <c r="H206" i="4"/>
  <c r="D60" i="14"/>
  <c r="E60" i="14"/>
  <c r="F60" i="14"/>
  <c r="J60" i="14"/>
  <c r="D61" i="14"/>
  <c r="E61" i="14"/>
  <c r="F61" i="14"/>
  <c r="H61" i="14"/>
  <c r="I61" i="14"/>
  <c r="J61" i="14"/>
  <c r="H213" i="4"/>
  <c r="H216" i="4"/>
  <c r="H224" i="4"/>
  <c r="D232" i="4"/>
  <c r="H232" i="4"/>
  <c r="H236" i="4" s="1"/>
  <c r="E236" i="4"/>
  <c r="F236" i="4"/>
  <c r="G236" i="4"/>
  <c r="I236" i="4"/>
  <c r="J236" i="4"/>
  <c r="K236" i="4"/>
  <c r="K240" i="4"/>
  <c r="D242" i="4"/>
  <c r="H242" i="4"/>
  <c r="D243" i="4"/>
  <c r="H243" i="4"/>
  <c r="E244" i="4"/>
  <c r="F244" i="4"/>
  <c r="G244" i="4"/>
  <c r="K244" i="4"/>
  <c r="H246" i="4"/>
  <c r="D247" i="4"/>
  <c r="H247" i="4"/>
  <c r="E248" i="4"/>
  <c r="F248" i="4"/>
  <c r="G248" i="4"/>
  <c r="K248" i="4"/>
  <c r="H250" i="4"/>
  <c r="D251" i="4"/>
  <c r="H251" i="4"/>
  <c r="D252" i="4"/>
  <c r="K252" i="4"/>
  <c r="D254" i="4"/>
  <c r="H254" i="4"/>
  <c r="D255" i="4"/>
  <c r="H255" i="4"/>
  <c r="E256" i="4"/>
  <c r="D66" i="14" s="1"/>
  <c r="F256" i="4"/>
  <c r="E66" i="14" s="1"/>
  <c r="G256" i="4"/>
  <c r="F66" i="14" s="1"/>
  <c r="H66" i="14"/>
  <c r="I66" i="14"/>
  <c r="K256" i="4"/>
  <c r="J66" i="14" s="1"/>
  <c r="H258" i="4"/>
  <c r="D259" i="4"/>
  <c r="H259" i="4"/>
  <c r="E260" i="4"/>
  <c r="D67" i="14" s="1"/>
  <c r="F260" i="4"/>
  <c r="E67" i="14" s="1"/>
  <c r="G260" i="4"/>
  <c r="F67" i="14" s="1"/>
  <c r="H67" i="14"/>
  <c r="I67" i="14"/>
  <c r="K260" i="4"/>
  <c r="J67" i="14" s="1"/>
  <c r="H262" i="4"/>
  <c r="D263" i="4"/>
  <c r="H263" i="4"/>
  <c r="E264" i="4"/>
  <c r="D68" i="14" s="1"/>
  <c r="F264" i="4"/>
  <c r="E68" i="14" s="1"/>
  <c r="G264" i="4"/>
  <c r="F68" i="14" s="1"/>
  <c r="H68" i="14"/>
  <c r="I68" i="14"/>
  <c r="K264" i="4"/>
  <c r="J68" i="14" s="1"/>
  <c r="H266" i="4"/>
  <c r="D267" i="4"/>
  <c r="H267" i="4"/>
  <c r="E268" i="4"/>
  <c r="D69" i="14" s="1"/>
  <c r="F268" i="4"/>
  <c r="E69" i="14" s="1"/>
  <c r="G268" i="4"/>
  <c r="F69" i="14" s="1"/>
  <c r="H69" i="14"/>
  <c r="I69" i="14"/>
  <c r="K268" i="4"/>
  <c r="J69" i="14" s="1"/>
  <c r="H270" i="4"/>
  <c r="D271" i="4"/>
  <c r="H271" i="4"/>
  <c r="E272" i="4"/>
  <c r="D70" i="14" s="1"/>
  <c r="F272" i="4"/>
  <c r="E70" i="14" s="1"/>
  <c r="G272" i="4"/>
  <c r="F70" i="14" s="1"/>
  <c r="H70" i="14"/>
  <c r="I70" i="14"/>
  <c r="K272" i="4"/>
  <c r="J70" i="14" s="1"/>
  <c r="H274" i="4"/>
  <c r="D275" i="4"/>
  <c r="H275" i="4"/>
  <c r="E276" i="4"/>
  <c r="D71" i="14" s="1"/>
  <c r="F276" i="4"/>
  <c r="E71" i="14" s="1"/>
  <c r="G276" i="4"/>
  <c r="F71" i="14" s="1"/>
  <c r="H71" i="14"/>
  <c r="I71" i="14"/>
  <c r="K276" i="4"/>
  <c r="J71" i="14" s="1"/>
  <c r="H278" i="4"/>
  <c r="D279" i="4"/>
  <c r="H279" i="4"/>
  <c r="E280" i="4"/>
  <c r="F280" i="4"/>
  <c r="E72" i="14" s="1"/>
  <c r="G280" i="4"/>
  <c r="F72" i="14" s="1"/>
  <c r="I72" i="14"/>
  <c r="K280" i="4"/>
  <c r="J72" i="14" s="1"/>
  <c r="H282" i="4"/>
  <c r="D283" i="4"/>
  <c r="H283" i="4"/>
  <c r="E284" i="4"/>
  <c r="D73" i="14" s="1"/>
  <c r="F284" i="4"/>
  <c r="E73" i="14" s="1"/>
  <c r="G284" i="4"/>
  <c r="F73" i="14" s="1"/>
  <c r="H73" i="14"/>
  <c r="I73" i="14"/>
  <c r="K284" i="4"/>
  <c r="J73" i="14" s="1"/>
  <c r="H286" i="4"/>
  <c r="D287" i="4"/>
  <c r="H287" i="4"/>
  <c r="E288" i="4"/>
  <c r="D74" i="14" s="1"/>
  <c r="F288" i="4"/>
  <c r="E74" i="14" s="1"/>
  <c r="G288" i="4"/>
  <c r="F74" i="14" s="1"/>
  <c r="H74" i="14"/>
  <c r="I74" i="14"/>
  <c r="K288" i="4"/>
  <c r="J74" i="14" s="1"/>
  <c r="H290" i="4"/>
  <c r="D291" i="4"/>
  <c r="H291" i="4"/>
  <c r="D292" i="4"/>
  <c r="H292" i="4"/>
  <c r="H293" i="4"/>
  <c r="K296" i="4"/>
  <c r="D298" i="4"/>
  <c r="H298" i="4"/>
  <c r="D299" i="4"/>
  <c r="H299" i="4"/>
  <c r="H300" i="4"/>
  <c r="H308" i="4"/>
  <c r="D309" i="4"/>
  <c r="H309" i="4"/>
  <c r="E317" i="4"/>
  <c r="F317" i="4"/>
  <c r="G317" i="4"/>
  <c r="I317" i="4"/>
  <c r="J317" i="4"/>
  <c r="K317" i="4"/>
  <c r="E318" i="4"/>
  <c r="F318" i="4"/>
  <c r="G318" i="4"/>
  <c r="I318" i="4"/>
  <c r="J318" i="4"/>
  <c r="K318" i="4"/>
  <c r="F314" i="4" l="1"/>
  <c r="E314" i="4"/>
  <c r="G314" i="4"/>
  <c r="H230" i="4"/>
  <c r="K314" i="4"/>
  <c r="J314" i="4"/>
  <c r="G68" i="14"/>
  <c r="G69" i="14"/>
  <c r="J34" i="14"/>
  <c r="G34" i="14" s="1"/>
  <c r="J33" i="14"/>
  <c r="G33" i="14" s="1"/>
  <c r="G73" i="14"/>
  <c r="J31" i="14"/>
  <c r="G31" i="14" s="1"/>
  <c r="G71" i="14"/>
  <c r="G67" i="14"/>
  <c r="G74" i="14"/>
  <c r="G70" i="14"/>
  <c r="G66" i="14"/>
  <c r="G60" i="14"/>
  <c r="G61" i="14"/>
  <c r="D34" i="4"/>
  <c r="D25" i="4"/>
  <c r="D62" i="4"/>
  <c r="D54" i="4"/>
  <c r="D58" i="4"/>
  <c r="D50" i="4"/>
  <c r="D29" i="4"/>
  <c r="D42" i="4"/>
  <c r="D236" i="4"/>
  <c r="D323" i="4"/>
  <c r="D103" i="4"/>
  <c r="D38" i="4"/>
  <c r="D300" i="4"/>
  <c r="D123" i="4"/>
  <c r="D111" i="4"/>
  <c r="D21" i="4"/>
  <c r="D244" i="4"/>
  <c r="H252" i="4"/>
  <c r="H244" i="4"/>
  <c r="D296" i="4"/>
  <c r="H34" i="4"/>
  <c r="G66" i="4"/>
  <c r="H317" i="4"/>
  <c r="H25" i="4"/>
  <c r="D85" i="4"/>
  <c r="D46" i="4"/>
  <c r="D68" i="4"/>
  <c r="D73" i="4" s="1"/>
  <c r="H306" i="4"/>
  <c r="H288" i="4"/>
  <c r="H280" i="4"/>
  <c r="H72" i="14"/>
  <c r="G72" i="14" s="1"/>
  <c r="H284" i="4"/>
  <c r="H260" i="4"/>
  <c r="D280" i="4"/>
  <c r="D72" i="14"/>
  <c r="H276" i="4"/>
  <c r="D276" i="4"/>
  <c r="D284" i="4"/>
  <c r="H268" i="4"/>
  <c r="D268" i="4"/>
  <c r="H264" i="4"/>
  <c r="D264" i="4"/>
  <c r="D256" i="4"/>
  <c r="G294" i="4"/>
  <c r="H62" i="4"/>
  <c r="H46" i="4"/>
  <c r="H42" i="4"/>
  <c r="H38" i="4"/>
  <c r="H29" i="4"/>
  <c r="H21" i="4"/>
  <c r="K66" i="4"/>
  <c r="H58" i="4"/>
  <c r="H54" i="4"/>
  <c r="H50" i="4"/>
  <c r="H296" i="4"/>
  <c r="J294" i="4"/>
  <c r="D260" i="4"/>
  <c r="K294" i="4"/>
  <c r="F294" i="4"/>
  <c r="D317" i="4"/>
  <c r="J66" i="4"/>
  <c r="I66" i="4"/>
  <c r="F66" i="4"/>
  <c r="E66" i="4"/>
  <c r="H240" i="4"/>
  <c r="I294" i="4"/>
  <c r="D272" i="4"/>
  <c r="H256" i="4"/>
  <c r="D248" i="4"/>
  <c r="D91" i="4"/>
  <c r="E73" i="4"/>
  <c r="D288" i="4"/>
  <c r="H272" i="4"/>
  <c r="H248" i="4"/>
  <c r="D240" i="4"/>
  <c r="E294" i="4"/>
  <c r="H68" i="4"/>
  <c r="H73" i="4" s="1"/>
  <c r="M86" i="2"/>
  <c r="H323" i="4" l="1"/>
  <c r="H314" i="4" s="1"/>
  <c r="I314" i="4"/>
  <c r="L99" i="4"/>
  <c r="D322" i="4"/>
  <c r="D314" i="4" s="1"/>
  <c r="H66" i="4"/>
  <c r="D66" i="4"/>
  <c r="D294" i="4"/>
  <c r="H294" i="4"/>
  <c r="M14" i="12"/>
  <c r="N14" i="12"/>
  <c r="M15" i="12"/>
  <c r="N15" i="12"/>
  <c r="M16" i="12"/>
  <c r="N16" i="12"/>
  <c r="M17" i="12"/>
  <c r="N17" i="12"/>
  <c r="M18" i="12"/>
  <c r="N18" i="12"/>
  <c r="M20" i="12"/>
  <c r="N20" i="12"/>
  <c r="M21" i="12"/>
  <c r="N21" i="12"/>
  <c r="M22" i="12"/>
  <c r="N22" i="12"/>
  <c r="M23" i="12"/>
  <c r="N23" i="12"/>
  <c r="M24" i="12"/>
  <c r="N24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41" i="12"/>
  <c r="M43" i="12" s="1"/>
  <c r="M47" i="12"/>
  <c r="N47" i="12"/>
  <c r="O47" i="12"/>
  <c r="M48" i="12"/>
  <c r="N48" i="12"/>
  <c r="O48" i="12"/>
  <c r="M49" i="12"/>
  <c r="N49" i="12"/>
  <c r="O49" i="12"/>
  <c r="M50" i="12"/>
  <c r="N50" i="12"/>
  <c r="O50" i="12"/>
  <c r="M51" i="12"/>
  <c r="N51" i="12"/>
  <c r="O51" i="12"/>
  <c r="M52" i="12"/>
  <c r="N52" i="12"/>
  <c r="O52" i="12"/>
  <c r="M54" i="12"/>
  <c r="N54" i="12"/>
  <c r="O54" i="12"/>
  <c r="M57" i="12"/>
  <c r="N57" i="12"/>
  <c r="O57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O97" i="12"/>
  <c r="O98" i="12"/>
  <c r="O99" i="12"/>
  <c r="O100" i="12"/>
  <c r="N26" i="12" l="1"/>
  <c r="M26" i="12"/>
  <c r="N79" i="12"/>
  <c r="O79" i="12"/>
  <c r="M79" i="12"/>
  <c r="E42" i="11" l="1"/>
  <c r="E41" i="11"/>
  <c r="D38" i="11"/>
  <c r="D37" i="11" s="1"/>
  <c r="C38" i="11"/>
  <c r="C37" i="11" s="1"/>
  <c r="I34" i="2" l="1"/>
  <c r="J34" i="2"/>
  <c r="E34" i="11" l="1"/>
  <c r="N83" i="2" l="1"/>
  <c r="M83" i="2"/>
  <c r="O83" i="2"/>
  <c r="N82" i="2"/>
  <c r="M82" i="2"/>
  <c r="K185" i="1"/>
  <c r="K188" i="1" s="1"/>
  <c r="J185" i="1"/>
  <c r="J188" i="1" s="1"/>
  <c r="I185" i="1"/>
  <c r="K70" i="2" l="1"/>
  <c r="I70" i="2"/>
  <c r="J70" i="2"/>
  <c r="I58" i="2"/>
  <c r="J58" i="2"/>
  <c r="K58" i="2"/>
  <c r="I54" i="2"/>
  <c r="J54" i="2"/>
  <c r="K54" i="2"/>
  <c r="I50" i="2"/>
  <c r="J50" i="2"/>
  <c r="K50" i="2"/>
  <c r="I46" i="2"/>
  <c r="J46" i="2"/>
  <c r="K46" i="2"/>
  <c r="I38" i="2"/>
  <c r="J38" i="2"/>
  <c r="K38" i="2"/>
  <c r="I66" i="2"/>
  <c r="J66" i="2"/>
  <c r="I42" i="2"/>
  <c r="J42" i="2"/>
  <c r="I103" i="1" l="1"/>
  <c r="H29" i="3" l="1"/>
  <c r="D98" i="1"/>
  <c r="H98" i="1"/>
  <c r="M98" i="1"/>
  <c r="N98" i="1"/>
  <c r="O98" i="1"/>
  <c r="F220" i="1"/>
  <c r="G220" i="1"/>
  <c r="I220" i="1"/>
  <c r="J220" i="1"/>
  <c r="K220" i="1"/>
  <c r="K58" i="1"/>
  <c r="J58" i="1"/>
  <c r="I58" i="1"/>
  <c r="J43" i="1"/>
  <c r="G43" i="1"/>
  <c r="F43" i="1"/>
  <c r="E43" i="1"/>
  <c r="D43" i="1" l="1"/>
  <c r="H58" i="1"/>
  <c r="H220" i="1"/>
  <c r="H141" i="1"/>
  <c r="L98" i="1"/>
  <c r="K43" i="1"/>
  <c r="N42" i="1"/>
  <c r="F19" i="1"/>
  <c r="G19" i="1"/>
  <c r="I19" i="1"/>
  <c r="J19" i="1"/>
  <c r="K19" i="1"/>
  <c r="H43" i="1" l="1"/>
  <c r="H19" i="1"/>
  <c r="D19" i="1"/>
  <c r="O42" i="1"/>
  <c r="M42" i="1"/>
  <c r="L42" i="1" l="1"/>
  <c r="D14" i="11"/>
  <c r="N72" i="4"/>
  <c r="N318" i="4" s="1"/>
  <c r="O72" i="4"/>
  <c r="O318" i="4" s="1"/>
  <c r="M72" i="4"/>
  <c r="E80" i="11"/>
  <c r="J216" i="1"/>
  <c r="K216" i="1"/>
  <c r="I216" i="1"/>
  <c r="O119" i="2"/>
  <c r="N119" i="2"/>
  <c r="M119" i="2"/>
  <c r="O118" i="2"/>
  <c r="N118" i="2"/>
  <c r="M118" i="2"/>
  <c r="O117" i="2"/>
  <c r="N117" i="2"/>
  <c r="M117" i="2"/>
  <c r="O116" i="2"/>
  <c r="N116" i="2"/>
  <c r="M116" i="2"/>
  <c r="H45" i="8"/>
  <c r="H47" i="8" s="1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E36" i="11"/>
  <c r="E90" i="11"/>
  <c r="E88" i="11"/>
  <c r="E85" i="11"/>
  <c r="E82" i="11"/>
  <c r="E81" i="11"/>
  <c r="E78" i="11"/>
  <c r="E76" i="11"/>
  <c r="E75" i="11"/>
  <c r="E74" i="11"/>
  <c r="E73" i="11"/>
  <c r="E72" i="11"/>
  <c r="E68" i="11"/>
  <c r="E67" i="11"/>
  <c r="E65" i="11"/>
  <c r="E64" i="11"/>
  <c r="E63" i="11"/>
  <c r="E62" i="11"/>
  <c r="E61" i="11"/>
  <c r="E60" i="11"/>
  <c r="E59" i="11"/>
  <c r="E58" i="11"/>
  <c r="E57" i="11"/>
  <c r="E56" i="11"/>
  <c r="E55" i="11"/>
  <c r="E53" i="11"/>
  <c r="E52" i="11"/>
  <c r="E51" i="11"/>
  <c r="E50" i="11"/>
  <c r="E49" i="11"/>
  <c r="E48" i="11"/>
  <c r="E47" i="11"/>
  <c r="E46" i="11"/>
  <c r="E38" i="11"/>
  <c r="E37" i="11" s="1"/>
  <c r="E35" i="11"/>
  <c r="E33" i="11"/>
  <c r="E32" i="11"/>
  <c r="E31" i="11"/>
  <c r="E30" i="11"/>
  <c r="D29" i="11"/>
  <c r="C29" i="11"/>
  <c r="E28" i="11"/>
  <c r="E27" i="11"/>
  <c r="E26" i="11"/>
  <c r="D25" i="11"/>
  <c r="C25" i="11"/>
  <c r="E23" i="11"/>
  <c r="E22" i="11"/>
  <c r="E21" i="11"/>
  <c r="D20" i="11"/>
  <c r="C20" i="11"/>
  <c r="E19" i="11"/>
  <c r="E18" i="11"/>
  <c r="E17" i="11"/>
  <c r="D16" i="11"/>
  <c r="C16" i="11"/>
  <c r="C14" i="11"/>
  <c r="M298" i="4"/>
  <c r="M324" i="4" s="1"/>
  <c r="N298" i="4"/>
  <c r="N324" i="4" s="1"/>
  <c r="M299" i="4"/>
  <c r="M325" i="4" s="1"/>
  <c r="N299" i="4"/>
  <c r="N325" i="4" s="1"/>
  <c r="O298" i="4"/>
  <c r="O324" i="4" s="1"/>
  <c r="O299" i="4"/>
  <c r="O325" i="4" s="1"/>
  <c r="E116" i="7"/>
  <c r="E216" i="1"/>
  <c r="G216" i="1"/>
  <c r="E103" i="1"/>
  <c r="G103" i="1"/>
  <c r="K103" i="1"/>
  <c r="D57" i="12"/>
  <c r="Q223" i="1"/>
  <c r="I32" i="1"/>
  <c r="K32" i="1"/>
  <c r="O25" i="1"/>
  <c r="N25" i="1"/>
  <c r="M25" i="1"/>
  <c r="E135" i="1"/>
  <c r="F135" i="1"/>
  <c r="G135" i="1"/>
  <c r="K135" i="1"/>
  <c r="O136" i="1"/>
  <c r="N136" i="1"/>
  <c r="M136" i="1"/>
  <c r="H136" i="1"/>
  <c r="D136" i="1"/>
  <c r="I51" i="3"/>
  <c r="J51" i="3"/>
  <c r="H57" i="12"/>
  <c r="H61" i="12"/>
  <c r="H62" i="12"/>
  <c r="H63" i="12"/>
  <c r="H64" i="12"/>
  <c r="H65" i="12"/>
  <c r="M31" i="3"/>
  <c r="N31" i="3"/>
  <c r="O72" i="7"/>
  <c r="N72" i="7"/>
  <c r="M72" i="7"/>
  <c r="H72" i="7"/>
  <c r="D72" i="7"/>
  <c r="O77" i="7"/>
  <c r="N77" i="7"/>
  <c r="M77" i="7"/>
  <c r="H77" i="7"/>
  <c r="D77" i="7"/>
  <c r="O75" i="7"/>
  <c r="N75" i="7"/>
  <c r="M75" i="7"/>
  <c r="H75" i="7"/>
  <c r="D75" i="7"/>
  <c r="O163" i="4"/>
  <c r="N163" i="4"/>
  <c r="M163" i="4"/>
  <c r="O155" i="4"/>
  <c r="N155" i="4"/>
  <c r="M155" i="4"/>
  <c r="O33" i="3"/>
  <c r="N33" i="3"/>
  <c r="M33" i="3"/>
  <c r="H33" i="3"/>
  <c r="D33" i="3"/>
  <c r="H31" i="3"/>
  <c r="D31" i="3"/>
  <c r="D62" i="12"/>
  <c r="D60" i="12"/>
  <c r="M272" i="4"/>
  <c r="E87" i="1"/>
  <c r="M91" i="1"/>
  <c r="J87" i="1"/>
  <c r="I87" i="1"/>
  <c r="K87" i="1"/>
  <c r="H91" i="1"/>
  <c r="O309" i="4"/>
  <c r="N309" i="4"/>
  <c r="M309" i="4"/>
  <c r="N300" i="4"/>
  <c r="M300" i="4"/>
  <c r="O292" i="4"/>
  <c r="N292" i="4"/>
  <c r="M292" i="4"/>
  <c r="O291" i="4"/>
  <c r="N291" i="4"/>
  <c r="M291" i="4"/>
  <c r="O290" i="4"/>
  <c r="N290" i="4"/>
  <c r="M290" i="4"/>
  <c r="N288" i="4"/>
  <c r="O288" i="4"/>
  <c r="O287" i="4"/>
  <c r="N287" i="4"/>
  <c r="M287" i="4"/>
  <c r="O286" i="4"/>
  <c r="N286" i="4"/>
  <c r="M286" i="4"/>
  <c r="O283" i="4"/>
  <c r="N283" i="4"/>
  <c r="M283" i="4"/>
  <c r="O282" i="4"/>
  <c r="N282" i="4"/>
  <c r="M282" i="4"/>
  <c r="O279" i="4"/>
  <c r="N279" i="4"/>
  <c r="M279" i="4"/>
  <c r="O278" i="4"/>
  <c r="N278" i="4"/>
  <c r="M278" i="4"/>
  <c r="O276" i="4"/>
  <c r="O275" i="4"/>
  <c r="N275" i="4"/>
  <c r="M275" i="4"/>
  <c r="O274" i="4"/>
  <c r="N274" i="4"/>
  <c r="M274" i="4"/>
  <c r="N272" i="4"/>
  <c r="O272" i="4"/>
  <c r="O271" i="4"/>
  <c r="N271" i="4"/>
  <c r="M271" i="4"/>
  <c r="O270" i="4"/>
  <c r="N270" i="4"/>
  <c r="M270" i="4"/>
  <c r="O267" i="4"/>
  <c r="N267" i="4"/>
  <c r="M267" i="4"/>
  <c r="O266" i="4"/>
  <c r="N266" i="4"/>
  <c r="M266" i="4"/>
  <c r="N264" i="4"/>
  <c r="O264" i="4"/>
  <c r="O263" i="4"/>
  <c r="N263" i="4"/>
  <c r="M263" i="4"/>
  <c r="O262" i="4"/>
  <c r="N262" i="4"/>
  <c r="M262" i="4"/>
  <c r="O259" i="4"/>
  <c r="N259" i="4"/>
  <c r="M259" i="4"/>
  <c r="O258" i="4"/>
  <c r="N258" i="4"/>
  <c r="M258" i="4"/>
  <c r="N256" i="4"/>
  <c r="O255" i="4"/>
  <c r="N255" i="4"/>
  <c r="M255" i="4"/>
  <c r="O254" i="4"/>
  <c r="N254" i="4"/>
  <c r="M254" i="4"/>
  <c r="O252" i="4"/>
  <c r="O251" i="4"/>
  <c r="N251" i="4"/>
  <c r="M251" i="4"/>
  <c r="O250" i="4"/>
  <c r="N250" i="4"/>
  <c r="M250" i="4"/>
  <c r="N248" i="4"/>
  <c r="O248" i="4"/>
  <c r="O247" i="4"/>
  <c r="N247" i="4"/>
  <c r="M247" i="4"/>
  <c r="O246" i="4"/>
  <c r="N246" i="4"/>
  <c r="M246" i="4"/>
  <c r="M242" i="4"/>
  <c r="N242" i="4"/>
  <c r="O242" i="4"/>
  <c r="M243" i="4"/>
  <c r="N243" i="4"/>
  <c r="O243" i="4"/>
  <c r="O232" i="4"/>
  <c r="O236" i="4" s="1"/>
  <c r="N232" i="4"/>
  <c r="N236" i="4" s="1"/>
  <c r="M232" i="4"/>
  <c r="O224" i="4"/>
  <c r="O221" i="4" s="1"/>
  <c r="N224" i="4"/>
  <c r="N221" i="4" s="1"/>
  <c r="M224" i="4"/>
  <c r="O213" i="4"/>
  <c r="N213" i="4"/>
  <c r="M213" i="4"/>
  <c r="O203" i="4"/>
  <c r="N203" i="4"/>
  <c r="M203" i="4"/>
  <c r="O199" i="4"/>
  <c r="N199" i="4"/>
  <c r="M199" i="4"/>
  <c r="O195" i="4"/>
  <c r="N195" i="4"/>
  <c r="M195" i="4"/>
  <c r="O191" i="4"/>
  <c r="N191" i="4"/>
  <c r="M191" i="4"/>
  <c r="O187" i="4"/>
  <c r="N187" i="4"/>
  <c r="M187" i="4"/>
  <c r="O183" i="4"/>
  <c r="N183" i="4"/>
  <c r="M183" i="4"/>
  <c r="O179" i="4"/>
  <c r="N179" i="4"/>
  <c r="M179" i="4"/>
  <c r="O175" i="4"/>
  <c r="N175" i="4"/>
  <c r="M175" i="4"/>
  <c r="O171" i="4"/>
  <c r="N171" i="4"/>
  <c r="M171" i="4"/>
  <c r="O167" i="4"/>
  <c r="N167" i="4"/>
  <c r="M167" i="4"/>
  <c r="O159" i="4"/>
  <c r="N159" i="4"/>
  <c r="M159" i="4"/>
  <c r="O151" i="4"/>
  <c r="N151" i="4"/>
  <c r="M151" i="4"/>
  <c r="O147" i="4"/>
  <c r="N147" i="4"/>
  <c r="M147" i="4"/>
  <c r="O143" i="4"/>
  <c r="N143" i="4"/>
  <c r="M143" i="4"/>
  <c r="O139" i="4"/>
  <c r="N139" i="4"/>
  <c r="M139" i="4"/>
  <c r="O138" i="4"/>
  <c r="N138" i="4"/>
  <c r="M138" i="4"/>
  <c r="O131" i="4"/>
  <c r="N131" i="4"/>
  <c r="M131" i="4"/>
  <c r="O130" i="4"/>
  <c r="N130" i="4"/>
  <c r="M130" i="4"/>
  <c r="O126" i="4"/>
  <c r="N126" i="4"/>
  <c r="M126" i="4"/>
  <c r="O122" i="4"/>
  <c r="N122" i="4"/>
  <c r="M122" i="4"/>
  <c r="L320" i="4"/>
  <c r="O115" i="4"/>
  <c r="N115" i="4"/>
  <c r="M115" i="4"/>
  <c r="O114" i="4"/>
  <c r="N114" i="4"/>
  <c r="M114" i="4"/>
  <c r="O102" i="4"/>
  <c r="N102" i="4"/>
  <c r="M102" i="4"/>
  <c r="O22" i="4"/>
  <c r="N22" i="4"/>
  <c r="M22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O45" i="4"/>
  <c r="N45" i="4"/>
  <c r="M45" i="4"/>
  <c r="O44" i="4"/>
  <c r="N44" i="4"/>
  <c r="M44" i="4"/>
  <c r="O43" i="4"/>
  <c r="N43" i="4"/>
  <c r="M43" i="4"/>
  <c r="O41" i="4"/>
  <c r="N41" i="4"/>
  <c r="M41" i="4"/>
  <c r="O40" i="4"/>
  <c r="N40" i="4"/>
  <c r="M40" i="4"/>
  <c r="O39" i="4"/>
  <c r="N39" i="4"/>
  <c r="M39" i="4"/>
  <c r="O37" i="4"/>
  <c r="N37" i="4"/>
  <c r="M37" i="4"/>
  <c r="O36" i="4"/>
  <c r="N36" i="4"/>
  <c r="M36" i="4"/>
  <c r="O35" i="4"/>
  <c r="N35" i="4"/>
  <c r="M35" i="4"/>
  <c r="M70" i="4"/>
  <c r="N70" i="4"/>
  <c r="O70" i="4"/>
  <c r="M71" i="4"/>
  <c r="N71" i="4"/>
  <c r="O71" i="4"/>
  <c r="O33" i="4"/>
  <c r="N33" i="4"/>
  <c r="M33" i="4"/>
  <c r="O32" i="4"/>
  <c r="N32" i="4"/>
  <c r="M32" i="4"/>
  <c r="O30" i="4"/>
  <c r="N30" i="4"/>
  <c r="M30" i="4"/>
  <c r="O28" i="4"/>
  <c r="N28" i="4"/>
  <c r="M28" i="4"/>
  <c r="O27" i="4"/>
  <c r="N27" i="4"/>
  <c r="M27" i="4"/>
  <c r="O26" i="4"/>
  <c r="N26" i="4"/>
  <c r="M26" i="4"/>
  <c r="M23" i="4"/>
  <c r="N23" i="4"/>
  <c r="O23" i="4"/>
  <c r="M24" i="4"/>
  <c r="N24" i="4"/>
  <c r="O24" i="4"/>
  <c r="H108" i="1"/>
  <c r="H104" i="1"/>
  <c r="H96" i="1"/>
  <c r="H94" i="1"/>
  <c r="H93" i="1"/>
  <c r="H92" i="1"/>
  <c r="H89" i="1"/>
  <c r="H88" i="1"/>
  <c r="H210" i="1"/>
  <c r="H211" i="1"/>
  <c r="H212" i="1"/>
  <c r="H213" i="1"/>
  <c r="H214" i="1"/>
  <c r="H215" i="1"/>
  <c r="D89" i="1"/>
  <c r="M89" i="1"/>
  <c r="N89" i="1"/>
  <c r="O89" i="1"/>
  <c r="M24" i="1"/>
  <c r="M19" i="1" s="1"/>
  <c r="M210" i="1"/>
  <c r="N210" i="1"/>
  <c r="O210" i="1"/>
  <c r="O209" i="1" s="1"/>
  <c r="O207" i="1" s="1"/>
  <c r="F216" i="1"/>
  <c r="Q21" i="6"/>
  <c r="Q20" i="6"/>
  <c r="Q19" i="6"/>
  <c r="Q17" i="6"/>
  <c r="G58" i="1"/>
  <c r="K145" i="1"/>
  <c r="K183" i="1" s="1"/>
  <c r="I145" i="1"/>
  <c r="I183" i="1" s="1"/>
  <c r="H18" i="10" s="1"/>
  <c r="G79" i="1"/>
  <c r="I79" i="1"/>
  <c r="J79" i="1"/>
  <c r="K79" i="1"/>
  <c r="G74" i="1"/>
  <c r="F26" i="14" s="1"/>
  <c r="I74" i="1"/>
  <c r="J74" i="1"/>
  <c r="K74" i="1"/>
  <c r="G69" i="1"/>
  <c r="F25" i="14" s="1"/>
  <c r="I69" i="1"/>
  <c r="J69" i="1"/>
  <c r="K69" i="1"/>
  <c r="G63" i="1"/>
  <c r="G53" i="1"/>
  <c r="I53" i="1"/>
  <c r="J53" i="1"/>
  <c r="K53" i="1"/>
  <c r="I48" i="1"/>
  <c r="J48" i="1"/>
  <c r="K48" i="1"/>
  <c r="G37" i="1"/>
  <c r="F19" i="14" s="1"/>
  <c r="I37" i="1"/>
  <c r="J37" i="1"/>
  <c r="K37" i="1"/>
  <c r="G32" i="1"/>
  <c r="J32" i="1"/>
  <c r="G26" i="1"/>
  <c r="I26" i="1"/>
  <c r="K26" i="1"/>
  <c r="H134" i="1"/>
  <c r="M134" i="1"/>
  <c r="N134" i="1"/>
  <c r="O134" i="1"/>
  <c r="I131" i="1"/>
  <c r="J131" i="1"/>
  <c r="K131" i="1"/>
  <c r="I127" i="1"/>
  <c r="J127" i="1"/>
  <c r="K127" i="1"/>
  <c r="I123" i="1"/>
  <c r="H24" i="14" s="1"/>
  <c r="J123" i="1"/>
  <c r="K123" i="1"/>
  <c r="F115" i="1"/>
  <c r="G115" i="1"/>
  <c r="I115" i="1"/>
  <c r="J115" i="1"/>
  <c r="K115" i="1"/>
  <c r="F111" i="1"/>
  <c r="G111" i="1"/>
  <c r="I111" i="1"/>
  <c r="J111" i="1"/>
  <c r="K111" i="1"/>
  <c r="F107" i="1"/>
  <c r="E20" i="14" s="1"/>
  <c r="G107" i="1"/>
  <c r="F20" i="14" s="1"/>
  <c r="I107" i="1"/>
  <c r="H20" i="14" s="1"/>
  <c r="J107" i="1"/>
  <c r="I20" i="14" s="1"/>
  <c r="K107" i="1"/>
  <c r="J20" i="14" s="1"/>
  <c r="F103" i="1"/>
  <c r="J103" i="1"/>
  <c r="F99" i="1"/>
  <c r="G99" i="1"/>
  <c r="I99" i="1"/>
  <c r="J99" i="1"/>
  <c r="K99" i="1"/>
  <c r="G95" i="1"/>
  <c r="K95" i="1"/>
  <c r="K119" i="1"/>
  <c r="J23" i="14" s="1"/>
  <c r="F119" i="1"/>
  <c r="G119" i="1"/>
  <c r="F23" i="14" s="1"/>
  <c r="J119" i="1"/>
  <c r="I23" i="14" s="1"/>
  <c r="I37" i="8"/>
  <c r="I51" i="8" s="1"/>
  <c r="J37" i="8"/>
  <c r="K37" i="8"/>
  <c r="I43" i="8"/>
  <c r="J43" i="8"/>
  <c r="K43" i="8"/>
  <c r="O45" i="8"/>
  <c r="O47" i="8" s="1"/>
  <c r="N45" i="8"/>
  <c r="N47" i="8" s="1"/>
  <c r="M45" i="8"/>
  <c r="M47" i="8" s="1"/>
  <c r="O42" i="8"/>
  <c r="O43" i="8" s="1"/>
  <c r="N42" i="8"/>
  <c r="N43" i="8" s="1"/>
  <c r="M42" i="8"/>
  <c r="H42" i="8"/>
  <c r="H43" i="8" s="1"/>
  <c r="O36" i="8"/>
  <c r="O37" i="8" s="1"/>
  <c r="N36" i="8"/>
  <c r="N37" i="8" s="1"/>
  <c r="M36" i="8"/>
  <c r="H36" i="8"/>
  <c r="H37" i="8" s="1"/>
  <c r="H33" i="8"/>
  <c r="M33" i="8"/>
  <c r="N33" i="8"/>
  <c r="O33" i="8"/>
  <c r="O32" i="8"/>
  <c r="O29" i="8" s="1"/>
  <c r="N32" i="8"/>
  <c r="N29" i="8" s="1"/>
  <c r="M32" i="8"/>
  <c r="M29" i="8" s="1"/>
  <c r="H32" i="8"/>
  <c r="H29" i="8" s="1"/>
  <c r="G54" i="7"/>
  <c r="I54" i="7"/>
  <c r="J54" i="7"/>
  <c r="K54" i="7"/>
  <c r="I110" i="7"/>
  <c r="H20" i="10" s="1"/>
  <c r="J110" i="7"/>
  <c r="I20" i="10" s="1"/>
  <c r="K110" i="7"/>
  <c r="J20" i="10" s="1"/>
  <c r="I116" i="7"/>
  <c r="J116" i="7"/>
  <c r="K116" i="7"/>
  <c r="O56" i="7"/>
  <c r="O58" i="7" s="1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H69" i="7"/>
  <c r="M69" i="7"/>
  <c r="N69" i="7"/>
  <c r="O69" i="7"/>
  <c r="H76" i="7"/>
  <c r="M76" i="7"/>
  <c r="N76" i="7"/>
  <c r="O76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M66" i="14" s="1"/>
  <c r="O100" i="7"/>
  <c r="H101" i="7"/>
  <c r="M101" i="7"/>
  <c r="N101" i="7"/>
  <c r="O101" i="7"/>
  <c r="H102" i="7"/>
  <c r="M102" i="7"/>
  <c r="N102" i="7"/>
  <c r="O102" i="7"/>
  <c r="N68" i="14" s="1"/>
  <c r="H103" i="7"/>
  <c r="M103" i="7"/>
  <c r="N103" i="7"/>
  <c r="O103" i="7"/>
  <c r="H104" i="7"/>
  <c r="M104" i="7"/>
  <c r="N104" i="7"/>
  <c r="M70" i="14" s="1"/>
  <c r="O104" i="7"/>
  <c r="H105" i="7"/>
  <c r="M105" i="7"/>
  <c r="N105" i="7"/>
  <c r="O105" i="7"/>
  <c r="H106" i="7"/>
  <c r="M106" i="7"/>
  <c r="N106" i="7"/>
  <c r="O106" i="7"/>
  <c r="H107" i="7"/>
  <c r="M107" i="7"/>
  <c r="N107" i="7"/>
  <c r="O107" i="7"/>
  <c r="H108" i="7"/>
  <c r="M108" i="7"/>
  <c r="N108" i="7"/>
  <c r="O108" i="7"/>
  <c r="H109" i="7"/>
  <c r="M109" i="7"/>
  <c r="N109" i="7"/>
  <c r="O109" i="7"/>
  <c r="H112" i="7"/>
  <c r="M112" i="7"/>
  <c r="O112" i="7"/>
  <c r="H113" i="7"/>
  <c r="M113" i="7"/>
  <c r="N113" i="7"/>
  <c r="O113" i="7"/>
  <c r="H114" i="7"/>
  <c r="M114" i="7"/>
  <c r="N114" i="7"/>
  <c r="O114" i="7"/>
  <c r="H115" i="7"/>
  <c r="M115" i="7"/>
  <c r="N115" i="7"/>
  <c r="O115" i="7"/>
  <c r="O53" i="7"/>
  <c r="N53" i="7"/>
  <c r="M53" i="7"/>
  <c r="H53" i="7"/>
  <c r="O52" i="7"/>
  <c r="N52" i="7"/>
  <c r="M52" i="7"/>
  <c r="H52" i="7"/>
  <c r="O51" i="7"/>
  <c r="N51" i="7"/>
  <c r="M51" i="7"/>
  <c r="H51" i="7"/>
  <c r="O50" i="7"/>
  <c r="N50" i="7"/>
  <c r="M50" i="7"/>
  <c r="H50" i="7"/>
  <c r="O49" i="7"/>
  <c r="N49" i="7"/>
  <c r="M49" i="7"/>
  <c r="H49" i="7"/>
  <c r="O48" i="7"/>
  <c r="N48" i="7"/>
  <c r="M48" i="7"/>
  <c r="H48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N54" i="7" s="1"/>
  <c r="M43" i="7"/>
  <c r="H43" i="7"/>
  <c r="I41" i="7"/>
  <c r="J41" i="7"/>
  <c r="K41" i="7"/>
  <c r="H31" i="7"/>
  <c r="M31" i="7"/>
  <c r="N31" i="7"/>
  <c r="O31" i="7"/>
  <c r="H32" i="7"/>
  <c r="M32" i="7"/>
  <c r="N32" i="7"/>
  <c r="O32" i="7"/>
  <c r="H33" i="7"/>
  <c r="M33" i="7"/>
  <c r="N33" i="7"/>
  <c r="O33" i="7"/>
  <c r="H34" i="7"/>
  <c r="M34" i="7"/>
  <c r="N34" i="7"/>
  <c r="O34" i="7"/>
  <c r="H35" i="7"/>
  <c r="M35" i="7"/>
  <c r="N35" i="7"/>
  <c r="O35" i="7"/>
  <c r="H36" i="7"/>
  <c r="M36" i="7"/>
  <c r="N36" i="7"/>
  <c r="O36" i="7"/>
  <c r="H37" i="7"/>
  <c r="M37" i="7"/>
  <c r="N37" i="7"/>
  <c r="O37" i="7"/>
  <c r="H38" i="7"/>
  <c r="M38" i="7"/>
  <c r="N38" i="7"/>
  <c r="O38" i="7"/>
  <c r="H40" i="7"/>
  <c r="M40" i="7"/>
  <c r="N40" i="7"/>
  <c r="O40" i="7"/>
  <c r="O30" i="7"/>
  <c r="N30" i="7"/>
  <c r="H30" i="7"/>
  <c r="I18" i="6"/>
  <c r="J18" i="6"/>
  <c r="K18" i="6"/>
  <c r="I15" i="6"/>
  <c r="J15" i="6"/>
  <c r="J19" i="6" s="1"/>
  <c r="K15" i="6"/>
  <c r="O17" i="6"/>
  <c r="O18" i="6" s="1"/>
  <c r="N17" i="6"/>
  <c r="N18" i="6" s="1"/>
  <c r="M17" i="6"/>
  <c r="M18" i="6" s="1"/>
  <c r="H17" i="6"/>
  <c r="H18" i="6" s="1"/>
  <c r="O14" i="6"/>
  <c r="O15" i="6" s="1"/>
  <c r="N14" i="6"/>
  <c r="N15" i="6" s="1"/>
  <c r="M14" i="6"/>
  <c r="H15" i="6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O29" i="3"/>
  <c r="H30" i="3"/>
  <c r="M30" i="3"/>
  <c r="N30" i="3"/>
  <c r="O30" i="3"/>
  <c r="H32" i="3"/>
  <c r="M32" i="3"/>
  <c r="N32" i="3"/>
  <c r="O32" i="3"/>
  <c r="H34" i="3"/>
  <c r="M34" i="3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G51" i="3"/>
  <c r="K51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I112" i="2"/>
  <c r="I121" i="2" s="1"/>
  <c r="H21" i="10" s="1"/>
  <c r="J112" i="2"/>
  <c r="J121" i="2" s="1"/>
  <c r="I21" i="10" s="1"/>
  <c r="K112" i="2"/>
  <c r="K121" i="2" s="1"/>
  <c r="H116" i="2"/>
  <c r="H117" i="2"/>
  <c r="H118" i="2"/>
  <c r="H119" i="2"/>
  <c r="I124" i="2"/>
  <c r="J124" i="2"/>
  <c r="K124" i="2"/>
  <c r="I125" i="2"/>
  <c r="J125" i="2"/>
  <c r="K125" i="2"/>
  <c r="I126" i="2"/>
  <c r="J126" i="2"/>
  <c r="K126" i="2"/>
  <c r="I127" i="2"/>
  <c r="H127" i="2" s="1"/>
  <c r="J127" i="2"/>
  <c r="K127" i="2"/>
  <c r="I128" i="2"/>
  <c r="J128" i="2"/>
  <c r="K128" i="2"/>
  <c r="I129" i="2"/>
  <c r="J129" i="2"/>
  <c r="K129" i="2"/>
  <c r="H129" i="2" s="1"/>
  <c r="I130" i="2"/>
  <c r="J130" i="2"/>
  <c r="K130" i="2"/>
  <c r="I131" i="2"/>
  <c r="J131" i="2"/>
  <c r="K131" i="2"/>
  <c r="I132" i="2"/>
  <c r="J132" i="2"/>
  <c r="K132" i="2"/>
  <c r="I133" i="2"/>
  <c r="J133" i="2"/>
  <c r="K133" i="2"/>
  <c r="I134" i="2"/>
  <c r="J134" i="2"/>
  <c r="K134" i="2"/>
  <c r="I135" i="2"/>
  <c r="J135" i="2"/>
  <c r="K135" i="2"/>
  <c r="I136" i="2"/>
  <c r="J136" i="2"/>
  <c r="M136" i="2"/>
  <c r="I137" i="2"/>
  <c r="J137" i="2"/>
  <c r="I138" i="2"/>
  <c r="J138" i="2"/>
  <c r="K138" i="2"/>
  <c r="I140" i="2"/>
  <c r="J140" i="2"/>
  <c r="K140" i="2"/>
  <c r="I141" i="2"/>
  <c r="J141" i="2"/>
  <c r="K141" i="2"/>
  <c r="I142" i="2"/>
  <c r="J142" i="2"/>
  <c r="K142" i="2"/>
  <c r="N108" i="2"/>
  <c r="M108" i="2"/>
  <c r="N106" i="2"/>
  <c r="M106" i="2"/>
  <c r="N104" i="2"/>
  <c r="M104" i="2"/>
  <c r="N100" i="2"/>
  <c r="M100" i="2"/>
  <c r="N98" i="2"/>
  <c r="M98" i="2"/>
  <c r="N96" i="2"/>
  <c r="M96" i="2"/>
  <c r="N94" i="2"/>
  <c r="M94" i="2"/>
  <c r="N90" i="2"/>
  <c r="M90" i="2"/>
  <c r="N88" i="2"/>
  <c r="M88" i="2"/>
  <c r="J110" i="2"/>
  <c r="I19" i="10" s="1"/>
  <c r="N136" i="2"/>
  <c r="H88" i="2"/>
  <c r="H90" i="2"/>
  <c r="H92" i="2"/>
  <c r="H94" i="2"/>
  <c r="H96" i="2"/>
  <c r="H98" i="2"/>
  <c r="H100" i="2"/>
  <c r="H102" i="2"/>
  <c r="H104" i="2"/>
  <c r="H106" i="2"/>
  <c r="H108" i="2"/>
  <c r="I110" i="2"/>
  <c r="N80" i="2"/>
  <c r="I80" i="2"/>
  <c r="J80" i="2"/>
  <c r="I30" i="14" s="1"/>
  <c r="K80" i="2"/>
  <c r="J30" i="14" s="1"/>
  <c r="H82" i="2"/>
  <c r="H83" i="2"/>
  <c r="O76" i="2"/>
  <c r="K76" i="2"/>
  <c r="N74" i="2"/>
  <c r="M74" i="2"/>
  <c r="H74" i="2"/>
  <c r="O74" i="2"/>
  <c r="K66" i="2"/>
  <c r="J25" i="14" s="1"/>
  <c r="H67" i="2"/>
  <c r="L67" i="2"/>
  <c r="H68" i="2"/>
  <c r="M68" i="2"/>
  <c r="N68" i="2"/>
  <c r="O68" i="2"/>
  <c r="H69" i="2"/>
  <c r="N69" i="2"/>
  <c r="O69" i="2"/>
  <c r="H71" i="2"/>
  <c r="L71" i="2"/>
  <c r="H72" i="2"/>
  <c r="M72" i="2"/>
  <c r="N72" i="2"/>
  <c r="O72" i="2"/>
  <c r="H73" i="2"/>
  <c r="N73" i="2"/>
  <c r="O73" i="2"/>
  <c r="H51" i="2"/>
  <c r="L51" i="2"/>
  <c r="H52" i="2"/>
  <c r="M52" i="2"/>
  <c r="N52" i="2"/>
  <c r="O52" i="2"/>
  <c r="H53" i="2"/>
  <c r="M53" i="2" s="1"/>
  <c r="N53" i="2"/>
  <c r="O53" i="2"/>
  <c r="H55" i="2"/>
  <c r="L55" i="2"/>
  <c r="H56" i="2"/>
  <c r="M56" i="2"/>
  <c r="N56" i="2"/>
  <c r="O56" i="2"/>
  <c r="H57" i="2"/>
  <c r="H59" i="2"/>
  <c r="L59" i="2"/>
  <c r="H60" i="2"/>
  <c r="M60" i="2"/>
  <c r="N60" i="2"/>
  <c r="O60" i="2"/>
  <c r="H61" i="2"/>
  <c r="N61" i="2"/>
  <c r="O61" i="2"/>
  <c r="K62" i="2"/>
  <c r="H63" i="2"/>
  <c r="L63" i="2"/>
  <c r="H64" i="2"/>
  <c r="M64" i="2"/>
  <c r="N64" i="2"/>
  <c r="O64" i="2"/>
  <c r="H65" i="2"/>
  <c r="M65" i="2" s="1"/>
  <c r="O65" i="2"/>
  <c r="H47" i="2"/>
  <c r="L47" i="2"/>
  <c r="H48" i="2"/>
  <c r="M48" i="2"/>
  <c r="N48" i="2"/>
  <c r="O48" i="2"/>
  <c r="H49" i="2"/>
  <c r="K42" i="2"/>
  <c r="H43" i="2"/>
  <c r="L43" i="2"/>
  <c r="H44" i="2"/>
  <c r="M44" i="2"/>
  <c r="N44" i="2"/>
  <c r="O44" i="2"/>
  <c r="H45" i="2"/>
  <c r="M45" i="2" s="1"/>
  <c r="N45" i="2"/>
  <c r="O45" i="2"/>
  <c r="H39" i="2"/>
  <c r="L39" i="2"/>
  <c r="H40" i="2"/>
  <c r="M40" i="2"/>
  <c r="N40" i="2"/>
  <c r="O40" i="2"/>
  <c r="H41" i="2"/>
  <c r="M41" i="2" s="1"/>
  <c r="N41" i="2"/>
  <c r="O41" i="2"/>
  <c r="N36" i="2"/>
  <c r="O36" i="2"/>
  <c r="N37" i="2"/>
  <c r="O37" i="2"/>
  <c r="M36" i="2"/>
  <c r="K34" i="2"/>
  <c r="H36" i="2"/>
  <c r="H37" i="2"/>
  <c r="M37" i="2" s="1"/>
  <c r="O18" i="2"/>
  <c r="O124" i="2" s="1"/>
  <c r="N18" i="2"/>
  <c r="N124" i="2" s="1"/>
  <c r="M18" i="2"/>
  <c r="M124" i="2" s="1"/>
  <c r="H18" i="2"/>
  <c r="F16" i="2"/>
  <c r="G16" i="2"/>
  <c r="I16" i="2"/>
  <c r="J16" i="2"/>
  <c r="K16" i="2"/>
  <c r="M25" i="2"/>
  <c r="M131" i="2" s="1"/>
  <c r="N25" i="2"/>
  <c r="N131" i="2" s="1"/>
  <c r="O25" i="2"/>
  <c r="O131" i="2" s="1"/>
  <c r="M26" i="2"/>
  <c r="M132" i="2" s="1"/>
  <c r="N26" i="2"/>
  <c r="N132" i="2" s="1"/>
  <c r="O26" i="2"/>
  <c r="O132" i="2" s="1"/>
  <c r="M27" i="2"/>
  <c r="N27" i="2"/>
  <c r="N133" i="2" s="1"/>
  <c r="O27" i="2"/>
  <c r="O133" i="2" s="1"/>
  <c r="M28" i="2"/>
  <c r="M134" i="2" s="1"/>
  <c r="N28" i="2"/>
  <c r="N134" i="2" s="1"/>
  <c r="O28" i="2"/>
  <c r="O134" i="2" s="1"/>
  <c r="M29" i="2"/>
  <c r="N29" i="2"/>
  <c r="O29" i="2"/>
  <c r="M30" i="2"/>
  <c r="M139" i="2" s="1"/>
  <c r="N30" i="2"/>
  <c r="N139" i="2" s="1"/>
  <c r="O30" i="2"/>
  <c r="O139" i="2" s="1"/>
  <c r="M31" i="2"/>
  <c r="N31" i="2"/>
  <c r="O31" i="2"/>
  <c r="M32" i="2"/>
  <c r="N32" i="2"/>
  <c r="O32" i="2"/>
  <c r="M33" i="2"/>
  <c r="N33" i="2"/>
  <c r="O33" i="2"/>
  <c r="M19" i="2"/>
  <c r="N19" i="2"/>
  <c r="N125" i="2" s="1"/>
  <c r="O19" i="2"/>
  <c r="O125" i="2" s="1"/>
  <c r="M20" i="2"/>
  <c r="N20" i="2"/>
  <c r="N126" i="2" s="1"/>
  <c r="O20" i="2"/>
  <c r="O126" i="2" s="1"/>
  <c r="M21" i="2"/>
  <c r="M127" i="2" s="1"/>
  <c r="N21" i="2"/>
  <c r="N127" i="2" s="1"/>
  <c r="O21" i="2"/>
  <c r="O127" i="2" s="1"/>
  <c r="M22" i="2"/>
  <c r="N22" i="2"/>
  <c r="N128" i="2" s="1"/>
  <c r="O22" i="2"/>
  <c r="O128" i="2" s="1"/>
  <c r="M23" i="2"/>
  <c r="N23" i="2"/>
  <c r="N129" i="2" s="1"/>
  <c r="O23" i="2"/>
  <c r="O129" i="2" s="1"/>
  <c r="M24" i="2"/>
  <c r="M130" i="2" s="1"/>
  <c r="N24" i="2"/>
  <c r="N130" i="2" s="1"/>
  <c r="O24" i="2"/>
  <c r="O130" i="2" s="1"/>
  <c r="M211" i="1"/>
  <c r="M219" i="1" s="1"/>
  <c r="L219" i="1" s="1"/>
  <c r="N211" i="1"/>
  <c r="N219" i="1" s="1"/>
  <c r="O211" i="1"/>
  <c r="O219" i="1" s="1"/>
  <c r="M212" i="1"/>
  <c r="N212" i="1"/>
  <c r="O212" i="1"/>
  <c r="M213" i="1"/>
  <c r="N213" i="1"/>
  <c r="O213" i="1"/>
  <c r="M214" i="1"/>
  <c r="N214" i="1"/>
  <c r="O214" i="1"/>
  <c r="M215" i="1"/>
  <c r="N215" i="1"/>
  <c r="O215" i="1"/>
  <c r="N190" i="1"/>
  <c r="N205" i="1" s="1"/>
  <c r="M190" i="1"/>
  <c r="M205" i="1" s="1"/>
  <c r="I188" i="1"/>
  <c r="H19" i="10" s="1"/>
  <c r="H186" i="1"/>
  <c r="M186" i="1"/>
  <c r="N186" i="1"/>
  <c r="O186" i="1"/>
  <c r="H187" i="1"/>
  <c r="M187" i="1"/>
  <c r="N187" i="1"/>
  <c r="O187" i="1"/>
  <c r="H185" i="1"/>
  <c r="H188" i="1" s="1"/>
  <c r="H146" i="1"/>
  <c r="M146" i="1"/>
  <c r="N146" i="1"/>
  <c r="O146" i="1"/>
  <c r="I143" i="1"/>
  <c r="J143" i="1"/>
  <c r="K143" i="1"/>
  <c r="H142" i="1"/>
  <c r="M142" i="1"/>
  <c r="N142" i="1"/>
  <c r="M30" i="14" s="1"/>
  <c r="O142" i="1"/>
  <c r="M88" i="1"/>
  <c r="N88" i="1"/>
  <c r="O88" i="1"/>
  <c r="N91" i="1"/>
  <c r="O91" i="1"/>
  <c r="M92" i="1"/>
  <c r="M220" i="1" s="1"/>
  <c r="N92" i="1"/>
  <c r="N220" i="1" s="1"/>
  <c r="O92" i="1"/>
  <c r="O220" i="1" s="1"/>
  <c r="M93" i="1"/>
  <c r="N93" i="1"/>
  <c r="O93" i="1"/>
  <c r="M94" i="1"/>
  <c r="N94" i="1"/>
  <c r="O94" i="1"/>
  <c r="M96" i="1"/>
  <c r="N96" i="1"/>
  <c r="O96" i="1"/>
  <c r="H97" i="1"/>
  <c r="M97" i="1"/>
  <c r="N97" i="1"/>
  <c r="O97" i="1"/>
  <c r="H100" i="1"/>
  <c r="M100" i="1"/>
  <c r="N100" i="1"/>
  <c r="O100" i="1"/>
  <c r="H101" i="1"/>
  <c r="M101" i="1"/>
  <c r="N101" i="1"/>
  <c r="O101" i="1"/>
  <c r="H102" i="1"/>
  <c r="M102" i="1"/>
  <c r="N102" i="1"/>
  <c r="O102" i="1"/>
  <c r="M104" i="1"/>
  <c r="N104" i="1"/>
  <c r="O104" i="1"/>
  <c r="H105" i="1"/>
  <c r="M105" i="1"/>
  <c r="N105" i="1"/>
  <c r="O105" i="1"/>
  <c r="M106" i="1"/>
  <c r="N106" i="1"/>
  <c r="O106" i="1"/>
  <c r="M108" i="1"/>
  <c r="N108" i="1"/>
  <c r="O108" i="1"/>
  <c r="H109" i="1"/>
  <c r="M109" i="1"/>
  <c r="N109" i="1"/>
  <c r="O109" i="1"/>
  <c r="H110" i="1"/>
  <c r="M110" i="1"/>
  <c r="N110" i="1"/>
  <c r="O110" i="1"/>
  <c r="H112" i="1"/>
  <c r="M112" i="1"/>
  <c r="N112" i="1"/>
  <c r="O112" i="1"/>
  <c r="H113" i="1"/>
  <c r="M113" i="1"/>
  <c r="N113" i="1"/>
  <c r="O113" i="1"/>
  <c r="H114" i="1"/>
  <c r="M114" i="1"/>
  <c r="N114" i="1"/>
  <c r="O114" i="1"/>
  <c r="H116" i="1"/>
  <c r="M116" i="1"/>
  <c r="N116" i="1"/>
  <c r="O116" i="1"/>
  <c r="H117" i="1"/>
  <c r="M117" i="1"/>
  <c r="N117" i="1"/>
  <c r="O117" i="1"/>
  <c r="H118" i="1"/>
  <c r="M118" i="1"/>
  <c r="N118" i="1"/>
  <c r="O118" i="1"/>
  <c r="H120" i="1"/>
  <c r="M120" i="1"/>
  <c r="N120" i="1"/>
  <c r="O120" i="1"/>
  <c r="H121" i="1"/>
  <c r="M121" i="1"/>
  <c r="N121" i="1"/>
  <c r="O121" i="1"/>
  <c r="N122" i="1"/>
  <c r="O122" i="1"/>
  <c r="H124" i="1"/>
  <c r="M124" i="1"/>
  <c r="N124" i="1"/>
  <c r="O124" i="1"/>
  <c r="H125" i="1"/>
  <c r="M125" i="1"/>
  <c r="N125" i="1"/>
  <c r="O125" i="1"/>
  <c r="H126" i="1"/>
  <c r="M126" i="1"/>
  <c r="N126" i="1"/>
  <c r="N123" i="1" s="1"/>
  <c r="O126" i="1"/>
  <c r="H128" i="1"/>
  <c r="M128" i="1"/>
  <c r="N128" i="1"/>
  <c r="O128" i="1"/>
  <c r="H129" i="1"/>
  <c r="M129" i="1"/>
  <c r="N129" i="1"/>
  <c r="O129" i="1"/>
  <c r="H130" i="1"/>
  <c r="M130" i="1"/>
  <c r="N130" i="1"/>
  <c r="O130" i="1"/>
  <c r="H132" i="1"/>
  <c r="M132" i="1"/>
  <c r="N132" i="1"/>
  <c r="O132" i="1"/>
  <c r="H133" i="1"/>
  <c r="M133" i="1"/>
  <c r="N133" i="1"/>
  <c r="O133" i="1"/>
  <c r="H137" i="1"/>
  <c r="M137" i="1"/>
  <c r="N137" i="1"/>
  <c r="O137" i="1"/>
  <c r="H138" i="1"/>
  <c r="M138" i="1"/>
  <c r="N138" i="1"/>
  <c r="O138" i="1"/>
  <c r="M60" i="1"/>
  <c r="N60" i="1"/>
  <c r="O60" i="1"/>
  <c r="M61" i="1"/>
  <c r="N61" i="1"/>
  <c r="O61" i="1"/>
  <c r="M64" i="1"/>
  <c r="N64" i="1"/>
  <c r="O64" i="1"/>
  <c r="M65" i="1"/>
  <c r="N65" i="1"/>
  <c r="O65" i="1"/>
  <c r="M66" i="1"/>
  <c r="N66" i="1"/>
  <c r="O66" i="1"/>
  <c r="M70" i="1"/>
  <c r="N70" i="1"/>
  <c r="O70" i="1"/>
  <c r="M71" i="1"/>
  <c r="N71" i="1"/>
  <c r="O71" i="1"/>
  <c r="M72" i="1"/>
  <c r="N72" i="1"/>
  <c r="O72" i="1"/>
  <c r="M75" i="1"/>
  <c r="N75" i="1"/>
  <c r="O75" i="1"/>
  <c r="M76" i="1"/>
  <c r="N76" i="1"/>
  <c r="O76" i="1"/>
  <c r="M77" i="1"/>
  <c r="N77" i="1"/>
  <c r="O77" i="1"/>
  <c r="M80" i="1"/>
  <c r="N80" i="1"/>
  <c r="O80" i="1"/>
  <c r="M81" i="1"/>
  <c r="N81" i="1"/>
  <c r="O81" i="1"/>
  <c r="M82" i="1"/>
  <c r="N82" i="1"/>
  <c r="O82" i="1"/>
  <c r="M84" i="1"/>
  <c r="L29" i="14" s="1"/>
  <c r="N84" i="1"/>
  <c r="M29" i="14" s="1"/>
  <c r="O84" i="1"/>
  <c r="N29" i="14" s="1"/>
  <c r="M44" i="1"/>
  <c r="N44" i="1"/>
  <c r="O44" i="1"/>
  <c r="M45" i="1"/>
  <c r="N45" i="1"/>
  <c r="O45" i="1"/>
  <c r="M46" i="1"/>
  <c r="N46" i="1"/>
  <c r="O46" i="1"/>
  <c r="M49" i="1"/>
  <c r="N49" i="1"/>
  <c r="O49" i="1"/>
  <c r="M50" i="1"/>
  <c r="N50" i="1"/>
  <c r="O50" i="1"/>
  <c r="M51" i="1"/>
  <c r="N51" i="1"/>
  <c r="O51" i="1"/>
  <c r="M54" i="1"/>
  <c r="N54" i="1"/>
  <c r="O54" i="1"/>
  <c r="M55" i="1"/>
  <c r="N55" i="1"/>
  <c r="O55" i="1"/>
  <c r="M56" i="1"/>
  <c r="N56" i="1"/>
  <c r="O56" i="1"/>
  <c r="M59" i="1"/>
  <c r="N59" i="1"/>
  <c r="O59" i="1"/>
  <c r="M27" i="1"/>
  <c r="N27" i="1"/>
  <c r="O27" i="1"/>
  <c r="M28" i="1"/>
  <c r="N28" i="1"/>
  <c r="O28" i="1"/>
  <c r="M29" i="1"/>
  <c r="N29" i="1"/>
  <c r="O29" i="1"/>
  <c r="M30" i="1"/>
  <c r="N30" i="1"/>
  <c r="O30" i="1"/>
  <c r="M33" i="1"/>
  <c r="N33" i="1"/>
  <c r="O33" i="1"/>
  <c r="M34" i="1"/>
  <c r="N34" i="1"/>
  <c r="O34" i="1"/>
  <c r="M35" i="1"/>
  <c r="N35" i="1"/>
  <c r="O35" i="1"/>
  <c r="M38" i="1"/>
  <c r="N38" i="1"/>
  <c r="O38" i="1"/>
  <c r="M39" i="1"/>
  <c r="N39" i="1"/>
  <c r="O39" i="1"/>
  <c r="M40" i="1"/>
  <c r="N40" i="1"/>
  <c r="O40" i="1"/>
  <c r="M41" i="1"/>
  <c r="N41" i="1"/>
  <c r="O41" i="1"/>
  <c r="N24" i="1"/>
  <c r="O24" i="1"/>
  <c r="D16" i="1"/>
  <c r="N15" i="14"/>
  <c r="M15" i="14"/>
  <c r="L15" i="14"/>
  <c r="I101" i="12"/>
  <c r="J101" i="12"/>
  <c r="K101" i="12"/>
  <c r="H98" i="12"/>
  <c r="M98" i="12"/>
  <c r="N98" i="12"/>
  <c r="H99" i="12"/>
  <c r="M99" i="12"/>
  <c r="N99" i="12"/>
  <c r="H100" i="12"/>
  <c r="M100" i="12"/>
  <c r="N100" i="12"/>
  <c r="N97" i="12"/>
  <c r="M97" i="12"/>
  <c r="H97" i="12"/>
  <c r="I95" i="12"/>
  <c r="J95" i="12"/>
  <c r="K95" i="12"/>
  <c r="H82" i="12"/>
  <c r="H83" i="12"/>
  <c r="H84" i="12"/>
  <c r="H85" i="12"/>
  <c r="H86" i="12"/>
  <c r="H87" i="12"/>
  <c r="H88" i="12"/>
  <c r="H89" i="12"/>
  <c r="H90" i="12"/>
  <c r="H91" i="12"/>
  <c r="H92" i="12"/>
  <c r="L92" i="12"/>
  <c r="H93" i="12"/>
  <c r="L93" i="12"/>
  <c r="H94" i="12"/>
  <c r="H81" i="12"/>
  <c r="H48" i="12"/>
  <c r="L48" i="12"/>
  <c r="H49" i="12"/>
  <c r="H50" i="12"/>
  <c r="L50" i="12"/>
  <c r="H51" i="12"/>
  <c r="H52" i="12"/>
  <c r="H54" i="12"/>
  <c r="L63" i="12"/>
  <c r="H66" i="12"/>
  <c r="H67" i="12"/>
  <c r="H68" i="12"/>
  <c r="L68" i="12"/>
  <c r="H69" i="12"/>
  <c r="L69" i="12"/>
  <c r="H70" i="12"/>
  <c r="H71" i="12"/>
  <c r="H72" i="12"/>
  <c r="H73" i="12"/>
  <c r="H74" i="12"/>
  <c r="H75" i="12"/>
  <c r="H76" i="12"/>
  <c r="H77" i="12"/>
  <c r="H78" i="12"/>
  <c r="L78" i="12"/>
  <c r="H47" i="12"/>
  <c r="O41" i="12"/>
  <c r="O43" i="12" s="1"/>
  <c r="N41" i="12"/>
  <c r="N43" i="12" s="1"/>
  <c r="H41" i="12"/>
  <c r="H43" i="12" s="1"/>
  <c r="H38" i="12"/>
  <c r="O38" i="12"/>
  <c r="I39" i="12"/>
  <c r="J39" i="12"/>
  <c r="K39" i="12"/>
  <c r="O37" i="12"/>
  <c r="H37" i="12"/>
  <c r="O36" i="12"/>
  <c r="H36" i="12"/>
  <c r="O35" i="12"/>
  <c r="H35" i="12"/>
  <c r="O34" i="12"/>
  <c r="L34" i="12" s="1"/>
  <c r="H34" i="12"/>
  <c r="O33" i="12"/>
  <c r="H33" i="12"/>
  <c r="O32" i="12"/>
  <c r="H32" i="12"/>
  <c r="O31" i="12"/>
  <c r="H31" i="12"/>
  <c r="O30" i="12"/>
  <c r="H30" i="12"/>
  <c r="O29" i="12"/>
  <c r="H29" i="12"/>
  <c r="O28" i="12"/>
  <c r="H28" i="12"/>
  <c r="O15" i="12"/>
  <c r="O16" i="12"/>
  <c r="O17" i="12"/>
  <c r="O18" i="12"/>
  <c r="O20" i="12"/>
  <c r="O21" i="12"/>
  <c r="L21" i="12" s="1"/>
  <c r="O22" i="12"/>
  <c r="L22" i="12" s="1"/>
  <c r="O23" i="12"/>
  <c r="L23" i="12" s="1"/>
  <c r="O24" i="12"/>
  <c r="O14" i="12"/>
  <c r="O26" i="12" s="1"/>
  <c r="H24" i="12"/>
  <c r="H23" i="12"/>
  <c r="H22" i="12"/>
  <c r="H21" i="12"/>
  <c r="H20" i="12"/>
  <c r="H18" i="12"/>
  <c r="H14" i="12"/>
  <c r="E220" i="1"/>
  <c r="F51" i="3"/>
  <c r="D13" i="3"/>
  <c r="D14" i="3"/>
  <c r="G90" i="1"/>
  <c r="G87" i="1" s="1"/>
  <c r="D53" i="7"/>
  <c r="D15" i="14"/>
  <c r="F90" i="1"/>
  <c r="F87" i="1" s="1"/>
  <c r="D42" i="8"/>
  <c r="D43" i="8" s="1"/>
  <c r="D36" i="8"/>
  <c r="D37" i="8" s="1"/>
  <c r="E18" i="6"/>
  <c r="F18" i="6"/>
  <c r="G18" i="6"/>
  <c r="E15" i="6"/>
  <c r="F15" i="6"/>
  <c r="G15" i="6"/>
  <c r="D17" i="6"/>
  <c r="D18" i="6" s="1"/>
  <c r="D14" i="6"/>
  <c r="D15" i="6" s="1"/>
  <c r="D40" i="2"/>
  <c r="F137" i="2"/>
  <c r="G137" i="2"/>
  <c r="E137" i="2"/>
  <c r="G138" i="2"/>
  <c r="F138" i="2"/>
  <c r="E138" i="2"/>
  <c r="E124" i="2"/>
  <c r="F142" i="2"/>
  <c r="G142" i="2"/>
  <c r="E142" i="2"/>
  <c r="F141" i="2"/>
  <c r="G141" i="2"/>
  <c r="E141" i="2"/>
  <c r="F140" i="2"/>
  <c r="G140" i="2"/>
  <c r="E140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132" i="2"/>
  <c r="F131" i="2"/>
  <c r="G131" i="2"/>
  <c r="E131" i="2"/>
  <c r="F130" i="2"/>
  <c r="G130" i="2"/>
  <c r="E130" i="2"/>
  <c r="F129" i="2"/>
  <c r="G129" i="2"/>
  <c r="E129" i="2"/>
  <c r="F128" i="2"/>
  <c r="G128" i="2"/>
  <c r="E128" i="2"/>
  <c r="F127" i="2"/>
  <c r="G127" i="2"/>
  <c r="E127" i="2"/>
  <c r="F126" i="2"/>
  <c r="G126" i="2"/>
  <c r="E126" i="2"/>
  <c r="F125" i="2"/>
  <c r="G125" i="2"/>
  <c r="E125" i="2"/>
  <c r="F124" i="2"/>
  <c r="G124" i="2"/>
  <c r="E16" i="2"/>
  <c r="D16" i="14" s="1"/>
  <c r="F112" i="2"/>
  <c r="F121" i="2" s="1"/>
  <c r="G112" i="2"/>
  <c r="G121" i="2" s="1"/>
  <c r="E110" i="2"/>
  <c r="E80" i="2"/>
  <c r="D30" i="14" s="1"/>
  <c r="F80" i="2"/>
  <c r="G80" i="2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E38" i="2"/>
  <c r="F38" i="2"/>
  <c r="G38" i="2"/>
  <c r="E34" i="2"/>
  <c r="F34" i="2"/>
  <c r="G34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86" i="2"/>
  <c r="D104" i="2"/>
  <c r="D96" i="2"/>
  <c r="D98" i="2"/>
  <c r="D92" i="2"/>
  <c r="D41" i="2"/>
  <c r="D39" i="2"/>
  <c r="D73" i="2"/>
  <c r="D72" i="2"/>
  <c r="D71" i="2"/>
  <c r="D69" i="2"/>
  <c r="D68" i="2"/>
  <c r="D67" i="2"/>
  <c r="D65" i="2"/>
  <c r="D64" i="2"/>
  <c r="D63" i="2"/>
  <c r="D61" i="2"/>
  <c r="D60" i="2"/>
  <c r="D58" i="2" s="1"/>
  <c r="D59" i="2"/>
  <c r="D57" i="2"/>
  <c r="D56" i="2"/>
  <c r="D55" i="2"/>
  <c r="D53" i="2"/>
  <c r="D52" i="2"/>
  <c r="D51" i="2"/>
  <c r="D49" i="2"/>
  <c r="D48" i="2"/>
  <c r="D47" i="2"/>
  <c r="D45" i="2"/>
  <c r="D44" i="2"/>
  <c r="D43" i="2"/>
  <c r="D119" i="2"/>
  <c r="D118" i="2"/>
  <c r="D117" i="2"/>
  <c r="D116" i="2"/>
  <c r="D83" i="2"/>
  <c r="D82" i="2"/>
  <c r="D76" i="2"/>
  <c r="D37" i="2"/>
  <c r="D36" i="2"/>
  <c r="D19" i="2"/>
  <c r="D45" i="8"/>
  <c r="D47" i="8" s="1"/>
  <c r="G43" i="8"/>
  <c r="F43" i="8"/>
  <c r="E43" i="8"/>
  <c r="G37" i="8"/>
  <c r="G51" i="8" s="1"/>
  <c r="E37" i="8"/>
  <c r="E51" i="8" s="1"/>
  <c r="F37" i="8"/>
  <c r="F51" i="8" s="1"/>
  <c r="D33" i="8"/>
  <c r="D32" i="8"/>
  <c r="D29" i="12"/>
  <c r="D30" i="12"/>
  <c r="D31" i="12"/>
  <c r="D32" i="12"/>
  <c r="D33" i="12"/>
  <c r="D34" i="12"/>
  <c r="D35" i="12"/>
  <c r="D36" i="12"/>
  <c r="D37" i="12"/>
  <c r="D38" i="12"/>
  <c r="D48" i="12"/>
  <c r="D49" i="12"/>
  <c r="D50" i="12"/>
  <c r="D51" i="12"/>
  <c r="D52" i="12"/>
  <c r="D54" i="12"/>
  <c r="D61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100" i="12"/>
  <c r="D99" i="12"/>
  <c r="D98" i="12"/>
  <c r="D97" i="12"/>
  <c r="D81" i="12"/>
  <c r="D47" i="12"/>
  <c r="D41" i="12"/>
  <c r="D43" i="12" s="1"/>
  <c r="D28" i="12"/>
  <c r="D15" i="12"/>
  <c r="D16" i="12"/>
  <c r="D17" i="12"/>
  <c r="D18" i="12"/>
  <c r="D20" i="12"/>
  <c r="D21" i="12"/>
  <c r="D22" i="12"/>
  <c r="D23" i="12"/>
  <c r="D24" i="12"/>
  <c r="D14" i="12"/>
  <c r="D26" i="12" s="1"/>
  <c r="G101" i="12"/>
  <c r="F101" i="12"/>
  <c r="E101" i="12"/>
  <c r="G95" i="12"/>
  <c r="F95" i="12"/>
  <c r="E95" i="12"/>
  <c r="G39" i="12"/>
  <c r="F39" i="12"/>
  <c r="E39" i="12"/>
  <c r="F116" i="7"/>
  <c r="G116" i="7"/>
  <c r="D56" i="7"/>
  <c r="D58" i="7" s="1"/>
  <c r="E54" i="7"/>
  <c r="F54" i="7"/>
  <c r="E41" i="7"/>
  <c r="F41" i="7"/>
  <c r="G41" i="7"/>
  <c r="D47" i="7"/>
  <c r="D44" i="7"/>
  <c r="D45" i="7"/>
  <c r="D46" i="7"/>
  <c r="D48" i="7"/>
  <c r="D49" i="7"/>
  <c r="D50" i="7"/>
  <c r="D51" i="7"/>
  <c r="D52" i="7"/>
  <c r="D43" i="7"/>
  <c r="D31" i="7"/>
  <c r="D32" i="7"/>
  <c r="D33" i="7"/>
  <c r="D34" i="7"/>
  <c r="D35" i="7"/>
  <c r="D36" i="7"/>
  <c r="D37" i="7"/>
  <c r="D38" i="7"/>
  <c r="D40" i="7"/>
  <c r="D30" i="7"/>
  <c r="D115" i="7"/>
  <c r="D114" i="7"/>
  <c r="D113" i="7"/>
  <c r="D112" i="7"/>
  <c r="G110" i="7"/>
  <c r="F20" i="10" s="1"/>
  <c r="F110" i="7"/>
  <c r="E20" i="10" s="1"/>
  <c r="E110" i="7"/>
  <c r="D20" i="10" s="1"/>
  <c r="D109" i="7"/>
  <c r="D108" i="7"/>
  <c r="D107" i="7"/>
  <c r="D106" i="7"/>
  <c r="D105" i="7"/>
  <c r="D104" i="7"/>
  <c r="D103" i="7"/>
  <c r="D102" i="7"/>
  <c r="D101" i="7"/>
  <c r="D100" i="7"/>
  <c r="D99" i="7"/>
  <c r="D98" i="7"/>
  <c r="D97" i="7"/>
  <c r="D96" i="7"/>
  <c r="D93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6" i="7"/>
  <c r="D69" i="7"/>
  <c r="D67" i="7"/>
  <c r="D66" i="7"/>
  <c r="D65" i="7"/>
  <c r="D64" i="7"/>
  <c r="D63" i="7"/>
  <c r="D62" i="7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219" i="1"/>
  <c r="D215" i="1"/>
  <c r="D214" i="1"/>
  <c r="D213" i="1"/>
  <c r="D212" i="1"/>
  <c r="D211" i="1"/>
  <c r="D210" i="1"/>
  <c r="D190" i="1"/>
  <c r="D205" i="1" s="1"/>
  <c r="D187" i="1"/>
  <c r="D186" i="1"/>
  <c r="D146" i="1"/>
  <c r="D142" i="1"/>
  <c r="D138" i="1"/>
  <c r="D137" i="1"/>
  <c r="D134" i="1"/>
  <c r="D133" i="1"/>
  <c r="D132" i="1"/>
  <c r="D130" i="1"/>
  <c r="D129" i="1"/>
  <c r="D128" i="1"/>
  <c r="D126" i="1"/>
  <c r="D125" i="1"/>
  <c r="D124" i="1"/>
  <c r="D122" i="1"/>
  <c r="D121" i="1"/>
  <c r="D120" i="1"/>
  <c r="D118" i="1"/>
  <c r="D117" i="1"/>
  <c r="D116" i="1"/>
  <c r="D114" i="1"/>
  <c r="D113" i="1"/>
  <c r="D112" i="1"/>
  <c r="D110" i="1"/>
  <c r="D109" i="1"/>
  <c r="D108" i="1"/>
  <c r="D102" i="1"/>
  <c r="D101" i="1"/>
  <c r="D100" i="1"/>
  <c r="D97" i="1"/>
  <c r="D96" i="1"/>
  <c r="D94" i="1"/>
  <c r="D93" i="1"/>
  <c r="D92" i="1"/>
  <c r="D91" i="1"/>
  <c r="D88" i="1"/>
  <c r="F185" i="1"/>
  <c r="F188" i="1" s="1"/>
  <c r="E145" i="1"/>
  <c r="E183" i="1" s="1"/>
  <c r="F145" i="1"/>
  <c r="G145" i="1"/>
  <c r="E143" i="1"/>
  <c r="F143" i="1"/>
  <c r="G143" i="1"/>
  <c r="E131" i="1"/>
  <c r="F131" i="1"/>
  <c r="G131" i="1"/>
  <c r="E127" i="1"/>
  <c r="F127" i="1"/>
  <c r="G127" i="1"/>
  <c r="E123" i="1"/>
  <c r="F123" i="1"/>
  <c r="G123" i="1"/>
  <c r="E119" i="1"/>
  <c r="E111" i="1"/>
  <c r="E107" i="1"/>
  <c r="D20" i="14" s="1"/>
  <c r="E99" i="1"/>
  <c r="F95" i="1"/>
  <c r="E79" i="1"/>
  <c r="F79" i="1"/>
  <c r="E27" i="14" s="1"/>
  <c r="E74" i="1"/>
  <c r="D26" i="14" s="1"/>
  <c r="F74" i="1"/>
  <c r="E26" i="14" s="1"/>
  <c r="E69" i="1"/>
  <c r="F69" i="1"/>
  <c r="E25" i="14" s="1"/>
  <c r="E63" i="1"/>
  <c r="F63" i="1"/>
  <c r="E58" i="1"/>
  <c r="F58" i="1"/>
  <c r="E23" i="14" s="1"/>
  <c r="E53" i="1"/>
  <c r="F53" i="1"/>
  <c r="E22" i="14" s="1"/>
  <c r="E48" i="1"/>
  <c r="F48" i="1"/>
  <c r="E21" i="14" s="1"/>
  <c r="G48" i="1"/>
  <c r="E37" i="1"/>
  <c r="F37" i="1"/>
  <c r="E19" i="14" s="1"/>
  <c r="E32" i="1"/>
  <c r="F32" i="1"/>
  <c r="E18" i="14" s="1"/>
  <c r="E26" i="1"/>
  <c r="F26" i="1"/>
  <c r="E17" i="14" s="1"/>
  <c r="D18" i="2"/>
  <c r="D102" i="2"/>
  <c r="M138" i="2"/>
  <c r="N56" i="7"/>
  <c r="N58" i="7" s="1"/>
  <c r="N83" i="1"/>
  <c r="M28" i="14" s="1"/>
  <c r="O190" i="1"/>
  <c r="O205" i="1" s="1"/>
  <c r="H190" i="1"/>
  <c r="H205" i="1" s="1"/>
  <c r="O83" i="1"/>
  <c r="N28" i="14" s="1"/>
  <c r="M83" i="1"/>
  <c r="L28" i="14" s="1"/>
  <c r="M122" i="1"/>
  <c r="H122" i="1"/>
  <c r="I119" i="1"/>
  <c r="H23" i="14" s="1"/>
  <c r="G23" i="14" s="1"/>
  <c r="M56" i="7"/>
  <c r="M58" i="7" s="1"/>
  <c r="H56" i="7"/>
  <c r="H58" i="7" s="1"/>
  <c r="O70" i="2"/>
  <c r="H138" i="2"/>
  <c r="J145" i="1"/>
  <c r="J183" i="1" s="1"/>
  <c r="I18" i="10" s="1"/>
  <c r="L17" i="6"/>
  <c r="O136" i="2"/>
  <c r="L86" i="2"/>
  <c r="D74" i="2"/>
  <c r="M80" i="2"/>
  <c r="M61" i="2"/>
  <c r="H58" i="2"/>
  <c r="N284" i="4"/>
  <c r="O284" i="4"/>
  <c r="M306" i="4"/>
  <c r="O111" i="4" l="1"/>
  <c r="O322" i="4"/>
  <c r="M221" i="4"/>
  <c r="L221" i="4" s="1"/>
  <c r="M111" i="4"/>
  <c r="L111" i="4" s="1"/>
  <c r="M322" i="4"/>
  <c r="N111" i="4"/>
  <c r="N322" i="4"/>
  <c r="M29" i="4"/>
  <c r="N29" i="4"/>
  <c r="O29" i="4"/>
  <c r="N71" i="14"/>
  <c r="N70" i="14"/>
  <c r="M74" i="14"/>
  <c r="N209" i="1"/>
  <c r="N207" i="1" s="1"/>
  <c r="M209" i="1"/>
  <c r="L209" i="1" s="1"/>
  <c r="H125" i="2"/>
  <c r="O230" i="4"/>
  <c r="F27" i="14"/>
  <c r="J21" i="14"/>
  <c r="J26" i="14"/>
  <c r="F18" i="14"/>
  <c r="E24" i="14"/>
  <c r="G20" i="14"/>
  <c r="F17" i="14"/>
  <c r="I21" i="14"/>
  <c r="I25" i="14"/>
  <c r="I26" i="14"/>
  <c r="F21" i="14"/>
  <c r="F24" i="14"/>
  <c r="H21" i="14"/>
  <c r="F22" i="14"/>
  <c r="H25" i="14"/>
  <c r="G25" i="14" s="1"/>
  <c r="H26" i="14"/>
  <c r="N230" i="4"/>
  <c r="N74" i="14"/>
  <c r="K29" i="14"/>
  <c r="L70" i="14"/>
  <c r="G20" i="10"/>
  <c r="M68" i="14"/>
  <c r="L324" i="4"/>
  <c r="N31" i="14"/>
  <c r="L325" i="4"/>
  <c r="N45" i="14"/>
  <c r="D23" i="14"/>
  <c r="J16" i="14"/>
  <c r="M76" i="14"/>
  <c r="L76" i="14"/>
  <c r="G183" i="1"/>
  <c r="F18" i="10" s="1"/>
  <c r="F16" i="14"/>
  <c r="F183" i="1"/>
  <c r="E18" i="10" s="1"/>
  <c r="E16" i="14"/>
  <c r="M75" i="14"/>
  <c r="M62" i="14"/>
  <c r="M59" i="14"/>
  <c r="M58" i="14"/>
  <c r="M57" i="14"/>
  <c r="M55" i="14"/>
  <c r="M56" i="14"/>
  <c r="M54" i="14"/>
  <c r="M53" i="14"/>
  <c r="M52" i="14"/>
  <c r="M50" i="14"/>
  <c r="M51" i="14"/>
  <c r="M48" i="14"/>
  <c r="N41" i="14"/>
  <c r="L75" i="14"/>
  <c r="L62" i="14"/>
  <c r="L61" i="14"/>
  <c r="L59" i="14"/>
  <c r="L58" i="14"/>
  <c r="L56" i="14"/>
  <c r="L55" i="14"/>
  <c r="L54" i="14"/>
  <c r="L52" i="14"/>
  <c r="L51" i="14"/>
  <c r="L50" i="14"/>
  <c r="N32" i="14"/>
  <c r="J18" i="10"/>
  <c r="G18" i="10" s="1"/>
  <c r="N43" i="14"/>
  <c r="N75" i="14"/>
  <c r="N62" i="14"/>
  <c r="N58" i="14"/>
  <c r="N57" i="14"/>
  <c r="N56" i="14"/>
  <c r="N54" i="14"/>
  <c r="N53" i="14"/>
  <c r="N52" i="14"/>
  <c r="N50" i="14"/>
  <c r="N48" i="14"/>
  <c r="N38" i="14"/>
  <c r="N37" i="14"/>
  <c r="N46" i="14"/>
  <c r="M46" i="14"/>
  <c r="L46" i="14"/>
  <c r="M45" i="14"/>
  <c r="L45" i="14"/>
  <c r="M43" i="14"/>
  <c r="L43" i="14"/>
  <c r="L42" i="14"/>
  <c r="M41" i="14"/>
  <c r="L41" i="14"/>
  <c r="M39" i="14"/>
  <c r="M37" i="14"/>
  <c r="L37" i="14"/>
  <c r="M35" i="14"/>
  <c r="L35" i="14"/>
  <c r="M32" i="14"/>
  <c r="L32" i="14"/>
  <c r="D21" i="14"/>
  <c r="D25" i="14"/>
  <c r="E21" i="10"/>
  <c r="K28" i="14"/>
  <c r="M73" i="14"/>
  <c r="L78" i="14"/>
  <c r="N73" i="14"/>
  <c r="L57" i="14"/>
  <c r="L53" i="14"/>
  <c r="L48" i="14"/>
  <c r="N61" i="14"/>
  <c r="N59" i="14"/>
  <c r="N55" i="14"/>
  <c r="N51" i="14"/>
  <c r="N35" i="14"/>
  <c r="M61" i="14"/>
  <c r="M60" i="14"/>
  <c r="M33" i="14"/>
  <c r="M47" i="14"/>
  <c r="L49" i="14"/>
  <c r="L36" i="14"/>
  <c r="L34" i="14"/>
  <c r="N47" i="14"/>
  <c r="M49" i="14"/>
  <c r="L44" i="14"/>
  <c r="N49" i="14"/>
  <c r="M44" i="14"/>
  <c r="N40" i="14"/>
  <c r="L47" i="14"/>
  <c r="N44" i="14"/>
  <c r="F21" i="10"/>
  <c r="L77" i="14"/>
  <c r="M77" i="14"/>
  <c r="D21" i="10"/>
  <c r="N77" i="14"/>
  <c r="K51" i="8"/>
  <c r="J51" i="8"/>
  <c r="I78" i="2"/>
  <c r="H16" i="14"/>
  <c r="N143" i="2"/>
  <c r="K137" i="2"/>
  <c r="H137" i="2" s="1"/>
  <c r="J78" i="2"/>
  <c r="I16" i="14"/>
  <c r="O137" i="2"/>
  <c r="J21" i="10"/>
  <c r="G21" i="10" s="1"/>
  <c r="E122" i="2"/>
  <c r="H142" i="2"/>
  <c r="N140" i="2"/>
  <c r="L139" i="2"/>
  <c r="H62" i="2"/>
  <c r="L68" i="2"/>
  <c r="H126" i="2"/>
  <c r="H26" i="12"/>
  <c r="H30" i="14"/>
  <c r="G30" i="14" s="1"/>
  <c r="O140" i="2"/>
  <c r="G84" i="2"/>
  <c r="F17" i="10" s="1"/>
  <c r="L30" i="14"/>
  <c r="L40" i="2"/>
  <c r="L53" i="2"/>
  <c r="O92" i="2"/>
  <c r="L92" i="2" s="1"/>
  <c r="E45" i="11"/>
  <c r="O46" i="2"/>
  <c r="F84" i="2"/>
  <c r="E17" i="10" s="1"/>
  <c r="E84" i="2"/>
  <c r="D17" i="10" s="1"/>
  <c r="J84" i="2"/>
  <c r="I17" i="10" s="1"/>
  <c r="D94" i="7"/>
  <c r="E70" i="11"/>
  <c r="E69" i="11" s="1"/>
  <c r="H76" i="2"/>
  <c r="O94" i="7"/>
  <c r="N94" i="7"/>
  <c r="E25" i="11"/>
  <c r="H94" i="7"/>
  <c r="M94" i="7"/>
  <c r="H79" i="12"/>
  <c r="D79" i="12"/>
  <c r="L287" i="4"/>
  <c r="L250" i="4"/>
  <c r="L254" i="4"/>
  <c r="L258" i="4"/>
  <c r="L266" i="4"/>
  <c r="L33" i="7"/>
  <c r="R33" i="7" s="1"/>
  <c r="L71" i="4"/>
  <c r="L30" i="4"/>
  <c r="L39" i="4"/>
  <c r="L44" i="4"/>
  <c r="L49" i="4"/>
  <c r="L55" i="4"/>
  <c r="O54" i="4"/>
  <c r="L60" i="4"/>
  <c r="L65" i="4"/>
  <c r="L213" i="4"/>
  <c r="L155" i="4"/>
  <c r="L163" i="4"/>
  <c r="L24" i="4"/>
  <c r="L32" i="4"/>
  <c r="L40" i="4"/>
  <c r="L45" i="4"/>
  <c r="L56" i="4"/>
  <c r="L61" i="4"/>
  <c r="L22" i="4"/>
  <c r="L114" i="4"/>
  <c r="L224" i="4"/>
  <c r="D26" i="1"/>
  <c r="D37" i="1"/>
  <c r="H48" i="1"/>
  <c r="D58" i="1"/>
  <c r="H19" i="14"/>
  <c r="H37" i="1"/>
  <c r="D63" i="1"/>
  <c r="D74" i="1"/>
  <c r="D32" i="1"/>
  <c r="H26" i="1"/>
  <c r="H32" i="1"/>
  <c r="D53" i="1"/>
  <c r="D48" i="1"/>
  <c r="D69" i="1"/>
  <c r="D79" i="1"/>
  <c r="H53" i="1"/>
  <c r="H69" i="1"/>
  <c r="H74" i="1"/>
  <c r="H79" i="1"/>
  <c r="H22" i="14"/>
  <c r="J19" i="14"/>
  <c r="I27" i="14"/>
  <c r="D19" i="14"/>
  <c r="I19" i="14"/>
  <c r="H27" i="14"/>
  <c r="J18" i="14"/>
  <c r="J17" i="14"/>
  <c r="I18" i="14"/>
  <c r="D18" i="14"/>
  <c r="D22" i="14"/>
  <c r="D24" i="14"/>
  <c r="H17" i="14"/>
  <c r="I22" i="14"/>
  <c r="I24" i="14"/>
  <c r="H18" i="14"/>
  <c r="D17" i="14"/>
  <c r="K15" i="14"/>
  <c r="I17" i="14"/>
  <c r="J22" i="14"/>
  <c r="J24" i="14"/>
  <c r="J27" i="14"/>
  <c r="L309" i="4"/>
  <c r="L271" i="4"/>
  <c r="L272" i="4"/>
  <c r="L246" i="4"/>
  <c r="L251" i="4"/>
  <c r="L255" i="4"/>
  <c r="L259" i="4"/>
  <c r="L262" i="4"/>
  <c r="L267" i="4"/>
  <c r="L270" i="4"/>
  <c r="L275" i="4"/>
  <c r="L279" i="4"/>
  <c r="L232" i="4"/>
  <c r="L131" i="4"/>
  <c r="L107" i="4"/>
  <c r="L126" i="4"/>
  <c r="L138" i="4"/>
  <c r="O42" i="4"/>
  <c r="N46" i="4"/>
  <c r="O58" i="4"/>
  <c r="N84" i="2"/>
  <c r="M84" i="2"/>
  <c r="L74" i="2"/>
  <c r="N62" i="2"/>
  <c r="D62" i="2"/>
  <c r="D34" i="2"/>
  <c r="N137" i="2"/>
  <c r="M137" i="2"/>
  <c r="L137" i="2" s="1"/>
  <c r="O12" i="3"/>
  <c r="D12" i="3"/>
  <c r="D51" i="3" s="1"/>
  <c r="H12" i="3"/>
  <c r="H51" i="3" s="1"/>
  <c r="L13" i="3"/>
  <c r="L25" i="3"/>
  <c r="L28" i="3"/>
  <c r="L31" i="3"/>
  <c r="O34" i="8"/>
  <c r="O51" i="8" s="1"/>
  <c r="M34" i="8"/>
  <c r="L113" i="7"/>
  <c r="R113" i="7" s="1"/>
  <c r="O54" i="7"/>
  <c r="L46" i="7"/>
  <c r="R46" i="7" s="1"/>
  <c r="L47" i="7"/>
  <c r="R47" i="7" s="1"/>
  <c r="L49" i="7"/>
  <c r="R49" i="7" s="1"/>
  <c r="L52" i="7"/>
  <c r="R52" i="7" s="1"/>
  <c r="L53" i="7"/>
  <c r="R53" i="7" s="1"/>
  <c r="L102" i="7"/>
  <c r="R102" i="7" s="1"/>
  <c r="L97" i="7"/>
  <c r="R97" i="7" s="1"/>
  <c r="L45" i="7"/>
  <c r="R45" i="7" s="1"/>
  <c r="L40" i="7"/>
  <c r="L36" i="7"/>
  <c r="R36" i="7" s="1"/>
  <c r="L100" i="12"/>
  <c r="L99" i="12"/>
  <c r="N90" i="1"/>
  <c r="N87" i="1" s="1"/>
  <c r="O90" i="1"/>
  <c r="O87" i="1" s="1"/>
  <c r="L45" i="8"/>
  <c r="Q60" i="8" s="1"/>
  <c r="Q63" i="8" s="1"/>
  <c r="L33" i="8"/>
  <c r="O116" i="7"/>
  <c r="L107" i="7"/>
  <c r="R107" i="7" s="1"/>
  <c r="L105" i="7"/>
  <c r="R105" i="7" s="1"/>
  <c r="L104" i="7"/>
  <c r="R104" i="7" s="1"/>
  <c r="L103" i="7"/>
  <c r="R103" i="7" s="1"/>
  <c r="L101" i="7"/>
  <c r="R101" i="7" s="1"/>
  <c r="L98" i="7"/>
  <c r="R98" i="7" s="1"/>
  <c r="O110" i="7"/>
  <c r="L90" i="7"/>
  <c r="R90" i="7" s="1"/>
  <c r="L89" i="7"/>
  <c r="R89" i="7" s="1"/>
  <c r="L85" i="7"/>
  <c r="R85" i="7" s="1"/>
  <c r="L69" i="7"/>
  <c r="R69" i="7" s="1"/>
  <c r="L72" i="7"/>
  <c r="R72" i="7" s="1"/>
  <c r="L30" i="7"/>
  <c r="Q30" i="7" s="1"/>
  <c r="L115" i="7"/>
  <c r="R115" i="7" s="1"/>
  <c r="L114" i="7"/>
  <c r="R114" i="7" s="1"/>
  <c r="L109" i="7"/>
  <c r="R109" i="7" s="1"/>
  <c r="L106" i="7"/>
  <c r="R106" i="7" s="1"/>
  <c r="L81" i="7"/>
  <c r="R81" i="7" s="1"/>
  <c r="L80" i="7"/>
  <c r="R80" i="7" s="1"/>
  <c r="L79" i="7"/>
  <c r="R79" i="7" s="1"/>
  <c r="L78" i="7"/>
  <c r="R78" i="7" s="1"/>
  <c r="L76" i="7"/>
  <c r="R76" i="7" s="1"/>
  <c r="L67" i="7"/>
  <c r="R67" i="7" s="1"/>
  <c r="L66" i="7"/>
  <c r="R66" i="7" s="1"/>
  <c r="L65" i="7"/>
  <c r="R65" i="7" s="1"/>
  <c r="L63" i="7"/>
  <c r="R63" i="7" s="1"/>
  <c r="L62" i="7"/>
  <c r="L32" i="7"/>
  <c r="R32" i="7" s="1"/>
  <c r="L14" i="6"/>
  <c r="L15" i="6" s="1"/>
  <c r="F19" i="6"/>
  <c r="M318" i="4"/>
  <c r="L72" i="4"/>
  <c r="L318" i="4" s="1"/>
  <c r="L83" i="4"/>
  <c r="O46" i="4"/>
  <c r="L298" i="4"/>
  <c r="L28" i="4"/>
  <c r="L37" i="4"/>
  <c r="L43" i="4"/>
  <c r="L48" i="4"/>
  <c r="L53" i="4"/>
  <c r="L59" i="4"/>
  <c r="L64" i="4"/>
  <c r="L102" i="4"/>
  <c r="L130" i="4"/>
  <c r="L242" i="4"/>
  <c r="L274" i="4"/>
  <c r="L278" i="4"/>
  <c r="L283" i="4"/>
  <c r="L286" i="4"/>
  <c r="L291" i="4"/>
  <c r="L292" i="4"/>
  <c r="L308" i="4"/>
  <c r="M25" i="4"/>
  <c r="L26" i="4"/>
  <c r="M34" i="4"/>
  <c r="L35" i="4"/>
  <c r="M50" i="4"/>
  <c r="L51" i="4"/>
  <c r="N34" i="4"/>
  <c r="M46" i="4"/>
  <c r="L16" i="4"/>
  <c r="L23" i="4"/>
  <c r="L27" i="4"/>
  <c r="L33" i="4"/>
  <c r="L70" i="4"/>
  <c r="S332" i="4" s="1"/>
  <c r="L36" i="4"/>
  <c r="L41" i="4"/>
  <c r="L47" i="4"/>
  <c r="L52" i="4"/>
  <c r="L57" i="4"/>
  <c r="L63" i="4"/>
  <c r="L95" i="4"/>
  <c r="L115" i="4"/>
  <c r="L122" i="4"/>
  <c r="L139" i="4"/>
  <c r="L143" i="4"/>
  <c r="L147" i="4"/>
  <c r="L151" i="4"/>
  <c r="L159" i="4"/>
  <c r="L167" i="4"/>
  <c r="L171" i="4"/>
  <c r="L175" i="4"/>
  <c r="L179" i="4"/>
  <c r="L183" i="4"/>
  <c r="L187" i="4"/>
  <c r="L191" i="4"/>
  <c r="L195" i="4"/>
  <c r="L199" i="4"/>
  <c r="L203" i="4"/>
  <c r="L243" i="4"/>
  <c r="L247" i="4"/>
  <c r="L263" i="4"/>
  <c r="L282" i="4"/>
  <c r="L290" i="4"/>
  <c r="L299" i="4"/>
  <c r="O25" i="4"/>
  <c r="O34" i="4"/>
  <c r="N38" i="4"/>
  <c r="M42" i="4"/>
  <c r="O50" i="4"/>
  <c r="M58" i="4"/>
  <c r="N25" i="4"/>
  <c r="O38" i="4"/>
  <c r="N42" i="4"/>
  <c r="N58" i="4"/>
  <c r="M256" i="4"/>
  <c r="L66" i="14" s="1"/>
  <c r="M40" i="14"/>
  <c r="N39" i="14"/>
  <c r="M260" i="4"/>
  <c r="L67" i="14" s="1"/>
  <c r="M276" i="4"/>
  <c r="L71" i="14" s="1"/>
  <c r="C66" i="14"/>
  <c r="L33" i="14"/>
  <c r="M38" i="14"/>
  <c r="N244" i="4"/>
  <c r="N260" i="4"/>
  <c r="M67" i="14" s="1"/>
  <c r="L50" i="3"/>
  <c r="L49" i="3"/>
  <c r="L46" i="3"/>
  <c r="L45" i="3"/>
  <c r="L44" i="3"/>
  <c r="L30" i="3"/>
  <c r="L29" i="3"/>
  <c r="L18" i="3"/>
  <c r="L17" i="3"/>
  <c r="L16" i="3"/>
  <c r="L23" i="3"/>
  <c r="M62" i="2"/>
  <c r="M58" i="2"/>
  <c r="D54" i="2"/>
  <c r="N42" i="2"/>
  <c r="O38" i="2"/>
  <c r="N34" i="2"/>
  <c r="L19" i="2"/>
  <c r="L29" i="2"/>
  <c r="M125" i="2"/>
  <c r="L125" i="2" s="1"/>
  <c r="D134" i="2"/>
  <c r="D124" i="2"/>
  <c r="D140" i="2"/>
  <c r="L134" i="2"/>
  <c r="L124" i="2"/>
  <c r="L76" i="2"/>
  <c r="Q148" i="2" s="1"/>
  <c r="M34" i="2"/>
  <c r="L28" i="2"/>
  <c r="L20" i="2"/>
  <c r="L30" i="2"/>
  <c r="L26" i="2"/>
  <c r="L131" i="2"/>
  <c r="L37" i="2"/>
  <c r="O42" i="2"/>
  <c r="L56" i="2"/>
  <c r="H134" i="2"/>
  <c r="H130" i="2"/>
  <c r="L132" i="2"/>
  <c r="O54" i="2"/>
  <c r="K110" i="2"/>
  <c r="J19" i="10" s="1"/>
  <c r="G19" i="10" s="1"/>
  <c r="L61" i="2"/>
  <c r="O98" i="2"/>
  <c r="L98" i="2" s="1"/>
  <c r="L136" i="2"/>
  <c r="L130" i="2"/>
  <c r="D66" i="2"/>
  <c r="G110" i="2"/>
  <c r="D129" i="2"/>
  <c r="L24" i="2"/>
  <c r="L25" i="2"/>
  <c r="M126" i="2"/>
  <c r="L126" i="2" s="1"/>
  <c r="L21" i="2"/>
  <c r="O96" i="2"/>
  <c r="L96" i="2" s="1"/>
  <c r="L31" i="2"/>
  <c r="H124" i="2"/>
  <c r="L118" i="2"/>
  <c r="K84" i="2"/>
  <c r="J17" i="10" s="1"/>
  <c r="O34" i="2"/>
  <c r="D70" i="2"/>
  <c r="O88" i="2"/>
  <c r="L88" i="2" s="1"/>
  <c r="O102" i="2"/>
  <c r="L102" i="2" s="1"/>
  <c r="D126" i="2"/>
  <c r="D130" i="2"/>
  <c r="D142" i="2"/>
  <c r="H38" i="2"/>
  <c r="N70" i="2"/>
  <c r="H80" i="2"/>
  <c r="H84" i="2" s="1"/>
  <c r="H132" i="2"/>
  <c r="O112" i="2"/>
  <c r="O121" i="2" s="1"/>
  <c r="L117" i="2"/>
  <c r="M90" i="1"/>
  <c r="M87" i="1" s="1"/>
  <c r="L87" i="12"/>
  <c r="N39" i="12"/>
  <c r="L91" i="12"/>
  <c r="L20" i="12"/>
  <c r="L76" i="12"/>
  <c r="L74" i="12"/>
  <c r="L94" i="12"/>
  <c r="L86" i="12"/>
  <c r="C13" i="11"/>
  <c r="N33" i="14"/>
  <c r="C34" i="14"/>
  <c r="N42" i="14"/>
  <c r="O280" i="4"/>
  <c r="N72" i="14" s="1"/>
  <c r="M268" i="4"/>
  <c r="L69" i="14" s="1"/>
  <c r="M284" i="4"/>
  <c r="L73" i="14" s="1"/>
  <c r="M236" i="4"/>
  <c r="M36" i="14"/>
  <c r="M42" i="14"/>
  <c r="O300" i="4"/>
  <c r="N76" i="14" s="1"/>
  <c r="K76" i="14" s="1"/>
  <c r="N36" i="14"/>
  <c r="M240" i="4"/>
  <c r="N268" i="4"/>
  <c r="M69" i="14" s="1"/>
  <c r="O296" i="4"/>
  <c r="C38" i="14"/>
  <c r="M34" i="14"/>
  <c r="N21" i="4"/>
  <c r="O260" i="4"/>
  <c r="N67" i="14" s="1"/>
  <c r="M280" i="4"/>
  <c r="L72" i="14" s="1"/>
  <c r="M317" i="4"/>
  <c r="O244" i="4"/>
  <c r="N276" i="4"/>
  <c r="M71" i="14" s="1"/>
  <c r="H34" i="8"/>
  <c r="H51" i="8" s="1"/>
  <c r="L36" i="2"/>
  <c r="L34" i="2" s="1"/>
  <c r="H135" i="2"/>
  <c r="N280" i="4"/>
  <c r="M72" i="14" s="1"/>
  <c r="L60" i="14"/>
  <c r="N54" i="4"/>
  <c r="M54" i="4"/>
  <c r="N50" i="4"/>
  <c r="L37" i="7"/>
  <c r="R37" i="7" s="1"/>
  <c r="M54" i="7"/>
  <c r="L112" i="7"/>
  <c r="H110" i="7"/>
  <c r="L99" i="7"/>
  <c r="R99" i="7" s="1"/>
  <c r="L108" i="7"/>
  <c r="R108" i="7" s="1"/>
  <c r="L100" i="7"/>
  <c r="R100" i="7" s="1"/>
  <c r="L83" i="7"/>
  <c r="R83" i="7" s="1"/>
  <c r="L33" i="3"/>
  <c r="N216" i="1"/>
  <c r="M54" i="2"/>
  <c r="N50" i="2"/>
  <c r="N38" i="2"/>
  <c r="H16" i="2"/>
  <c r="N306" i="4"/>
  <c r="C75" i="14"/>
  <c r="O240" i="4"/>
  <c r="N60" i="14"/>
  <c r="M128" i="2"/>
  <c r="L128" i="2" s="1"/>
  <c r="L22" i="2"/>
  <c r="O256" i="4"/>
  <c r="N66" i="14" s="1"/>
  <c r="M62" i="4"/>
  <c r="O106" i="2"/>
  <c r="D106" i="2"/>
  <c r="M141" i="2"/>
  <c r="C69" i="14"/>
  <c r="N138" i="2"/>
  <c r="L41" i="2"/>
  <c r="L38" i="2" s="1"/>
  <c r="M50" i="2"/>
  <c r="L48" i="7"/>
  <c r="R48" i="7" s="1"/>
  <c r="D50" i="2"/>
  <c r="E19" i="6"/>
  <c r="L35" i="12"/>
  <c r="L83" i="12"/>
  <c r="N54" i="2"/>
  <c r="H50" i="2"/>
  <c r="L48" i="3"/>
  <c r="L47" i="3"/>
  <c r="N19" i="6"/>
  <c r="K19" i="6"/>
  <c r="L43" i="7"/>
  <c r="L87" i="7"/>
  <c r="R87" i="7" s="1"/>
  <c r="L84" i="7"/>
  <c r="R84" i="7" s="1"/>
  <c r="L82" i="7"/>
  <c r="R82" i="7" s="1"/>
  <c r="M264" i="4"/>
  <c r="L68" i="14" s="1"/>
  <c r="K68" i="14" s="1"/>
  <c r="D125" i="2"/>
  <c r="D133" i="2"/>
  <c r="D138" i="2"/>
  <c r="L82" i="12"/>
  <c r="L97" i="12"/>
  <c r="L220" i="1"/>
  <c r="N142" i="2"/>
  <c r="L65" i="2"/>
  <c r="L57" i="2"/>
  <c r="L72" i="2"/>
  <c r="M110" i="2"/>
  <c r="H133" i="2"/>
  <c r="H131" i="2"/>
  <c r="H128" i="2"/>
  <c r="L15" i="3"/>
  <c r="L24" i="3"/>
  <c r="L34" i="7"/>
  <c r="N41" i="7"/>
  <c r="L51" i="7"/>
  <c r="R51" i="7" s="1"/>
  <c r="N110" i="7"/>
  <c r="O62" i="4"/>
  <c r="L77" i="7"/>
  <c r="R77" i="7" s="1"/>
  <c r="M68" i="4"/>
  <c r="D88" i="2"/>
  <c r="L24" i="12"/>
  <c r="L17" i="12"/>
  <c r="L15" i="12"/>
  <c r="L28" i="12"/>
  <c r="L29" i="12"/>
  <c r="L31" i="12"/>
  <c r="L32" i="12"/>
  <c r="L70" i="12"/>
  <c r="L65" i="12"/>
  <c r="L49" i="12"/>
  <c r="H34" i="2"/>
  <c r="L60" i="2"/>
  <c r="L58" i="2" s="1"/>
  <c r="E16" i="11"/>
  <c r="E29" i="11"/>
  <c r="L19" i="3"/>
  <c r="L39" i="3"/>
  <c r="L14" i="3"/>
  <c r="L27" i="3"/>
  <c r="L21" i="3"/>
  <c r="M115" i="1"/>
  <c r="M103" i="1"/>
  <c r="O119" i="1"/>
  <c r="O43" i="1"/>
  <c r="L126" i="1"/>
  <c r="L113" i="1"/>
  <c r="N43" i="1"/>
  <c r="M43" i="1"/>
  <c r="L91" i="1"/>
  <c r="N127" i="1"/>
  <c r="M123" i="1"/>
  <c r="H145" i="1"/>
  <c r="H183" i="1" s="1"/>
  <c r="D145" i="1"/>
  <c r="D183" i="1" s="1"/>
  <c r="O74" i="1"/>
  <c r="L56" i="1"/>
  <c r="N185" i="1"/>
  <c r="N188" i="1" s="1"/>
  <c r="D220" i="1"/>
  <c r="L211" i="1"/>
  <c r="M145" i="1"/>
  <c r="M183" i="1" s="1"/>
  <c r="O19" i="1"/>
  <c r="D99" i="1"/>
  <c r="L39" i="1"/>
  <c r="L34" i="1"/>
  <c r="M79" i="1"/>
  <c r="H127" i="1"/>
  <c r="N115" i="1"/>
  <c r="N111" i="1"/>
  <c r="H95" i="1"/>
  <c r="L212" i="1"/>
  <c r="G85" i="1"/>
  <c r="F15" i="10" s="1"/>
  <c r="L210" i="1"/>
  <c r="L38" i="1"/>
  <c r="L80" i="1"/>
  <c r="L138" i="1"/>
  <c r="L129" i="1"/>
  <c r="O127" i="1"/>
  <c r="O123" i="1"/>
  <c r="L122" i="1"/>
  <c r="L112" i="1"/>
  <c r="L215" i="1"/>
  <c r="L134" i="1"/>
  <c r="H143" i="1"/>
  <c r="N145" i="1"/>
  <c r="N183" i="1" s="1"/>
  <c r="J85" i="1"/>
  <c r="I15" i="10" s="1"/>
  <c r="M119" i="1"/>
  <c r="M32" i="1"/>
  <c r="N26" i="1"/>
  <c r="L29" i="1"/>
  <c r="L27" i="1"/>
  <c r="L55" i="1"/>
  <c r="N53" i="1"/>
  <c r="L81" i="1"/>
  <c r="N79" i="1"/>
  <c r="N69" i="1"/>
  <c r="M58" i="1"/>
  <c r="N131" i="1"/>
  <c r="L104" i="1"/>
  <c r="N95" i="1"/>
  <c r="M111" i="1"/>
  <c r="N19" i="1"/>
  <c r="L33" i="1"/>
  <c r="L30" i="1"/>
  <c r="L54" i="1"/>
  <c r="L49" i="1"/>
  <c r="L46" i="1"/>
  <c r="L77" i="1"/>
  <c r="L66" i="1"/>
  <c r="L130" i="1"/>
  <c r="L128" i="1"/>
  <c r="L125" i="1"/>
  <c r="L124" i="1"/>
  <c r="L121" i="1"/>
  <c r="L120" i="1"/>
  <c r="L118" i="1"/>
  <c r="L117" i="1"/>
  <c r="O115" i="1"/>
  <c r="L114" i="1"/>
  <c r="L108" i="1"/>
  <c r="O103" i="1"/>
  <c r="D131" i="1"/>
  <c r="E85" i="1"/>
  <c r="D15" i="10" s="1"/>
  <c r="L40" i="1"/>
  <c r="N37" i="1"/>
  <c r="O48" i="1"/>
  <c r="N48" i="1"/>
  <c r="M48" i="1"/>
  <c r="L45" i="1"/>
  <c r="L84" i="1"/>
  <c r="L65" i="1"/>
  <c r="H131" i="1"/>
  <c r="L106" i="1"/>
  <c r="N143" i="1"/>
  <c r="L142" i="1"/>
  <c r="Q228" i="1" s="1"/>
  <c r="L25" i="1"/>
  <c r="K85" i="1"/>
  <c r="J15" i="10" s="1"/>
  <c r="N99" i="1"/>
  <c r="L92" i="1"/>
  <c r="D107" i="1"/>
  <c r="D135" i="1"/>
  <c r="L28" i="1"/>
  <c r="L82" i="1"/>
  <c r="L75" i="1"/>
  <c r="L72" i="1"/>
  <c r="L132" i="1"/>
  <c r="L109" i="1"/>
  <c r="L101" i="1"/>
  <c r="L93" i="1"/>
  <c r="L88" i="1"/>
  <c r="L136" i="1"/>
  <c r="O19" i="6"/>
  <c r="M15" i="6"/>
  <c r="M19" i="6" s="1"/>
  <c r="F110" i="2"/>
  <c r="E19" i="10" s="1"/>
  <c r="F136" i="2"/>
  <c r="F122" i="2" s="1"/>
  <c r="C48" i="14"/>
  <c r="C50" i="14"/>
  <c r="C52" i="14"/>
  <c r="M43" i="8"/>
  <c r="L42" i="8"/>
  <c r="H111" i="1"/>
  <c r="L50" i="1"/>
  <c r="L18" i="2"/>
  <c r="D100" i="2"/>
  <c r="O100" i="2"/>
  <c r="L100" i="2" s="1"/>
  <c r="O94" i="2"/>
  <c r="L94" i="2" s="1"/>
  <c r="D94" i="2"/>
  <c r="H99" i="1"/>
  <c r="D95" i="12"/>
  <c r="D46" i="2"/>
  <c r="F78" i="2"/>
  <c r="G78" i="2"/>
  <c r="D127" i="2"/>
  <c r="D135" i="2"/>
  <c r="C63" i="14"/>
  <c r="O135" i="1"/>
  <c r="L52" i="2"/>
  <c r="L50" i="2" s="1"/>
  <c r="O50" i="2"/>
  <c r="M116" i="7"/>
  <c r="D39" i="12"/>
  <c r="C53" i="14"/>
  <c r="D143" i="1"/>
  <c r="L81" i="12"/>
  <c r="N101" i="12"/>
  <c r="N58" i="1"/>
  <c r="N63" i="1"/>
  <c r="L60" i="1"/>
  <c r="L105" i="1"/>
  <c r="L83" i="1"/>
  <c r="D185" i="1"/>
  <c r="D188" i="1" s="1"/>
  <c r="D54" i="7"/>
  <c r="M95" i="1"/>
  <c r="L146" i="1"/>
  <c r="L187" i="1"/>
  <c r="L186" i="1"/>
  <c r="L214" i="1"/>
  <c r="L127" i="2"/>
  <c r="D111" i="1"/>
  <c r="D115" i="1"/>
  <c r="D119" i="1"/>
  <c r="D127" i="1"/>
  <c r="D80" i="2"/>
  <c r="D84" i="2" s="1"/>
  <c r="D42" i="2"/>
  <c r="D141" i="2"/>
  <c r="D137" i="2"/>
  <c r="I102" i="12"/>
  <c r="L38" i="12"/>
  <c r="L54" i="12"/>
  <c r="L52" i="12"/>
  <c r="L51" i="12"/>
  <c r="L90" i="12"/>
  <c r="L89" i="12"/>
  <c r="L88" i="12"/>
  <c r="L51" i="1"/>
  <c r="L44" i="1"/>
  <c r="O69" i="1"/>
  <c r="L71" i="1"/>
  <c r="L61" i="1"/>
  <c r="N119" i="1"/>
  <c r="L94" i="1"/>
  <c r="L213" i="1"/>
  <c r="H42" i="2"/>
  <c r="N46" i="2"/>
  <c r="L64" i="2"/>
  <c r="N66" i="2"/>
  <c r="H141" i="2"/>
  <c r="L42" i="3"/>
  <c r="L41" i="3"/>
  <c r="L40" i="3"/>
  <c r="H19" i="6"/>
  <c r="K117" i="7"/>
  <c r="N116" i="7"/>
  <c r="L93" i="7"/>
  <c r="R93" i="7" s="1"/>
  <c r="L92" i="7"/>
  <c r="R92" i="7" s="1"/>
  <c r="L91" i="7"/>
  <c r="R91" i="7" s="1"/>
  <c r="L88" i="7"/>
  <c r="R88" i="7" s="1"/>
  <c r="O268" i="4"/>
  <c r="N69" i="14" s="1"/>
  <c r="D131" i="2"/>
  <c r="D132" i="2"/>
  <c r="D139" i="2"/>
  <c r="L33" i="12"/>
  <c r="L77" i="12"/>
  <c r="L75" i="12"/>
  <c r="L73" i="12"/>
  <c r="L72" i="12"/>
  <c r="L71" i="12"/>
  <c r="L67" i="12"/>
  <c r="L66" i="12"/>
  <c r="L64" i="12"/>
  <c r="L61" i="12"/>
  <c r="H101" i="12"/>
  <c r="L98" i="12"/>
  <c r="M37" i="1"/>
  <c r="O37" i="1"/>
  <c r="O26" i="1"/>
  <c r="N74" i="1"/>
  <c r="O63" i="1"/>
  <c r="N107" i="1"/>
  <c r="O143" i="1"/>
  <c r="M38" i="2"/>
  <c r="I84" i="2"/>
  <c r="H17" i="10" s="1"/>
  <c r="I19" i="6"/>
  <c r="H41" i="7"/>
  <c r="N317" i="4"/>
  <c r="N68" i="4"/>
  <c r="N73" i="4" s="1"/>
  <c r="N110" i="2"/>
  <c r="H140" i="2"/>
  <c r="H112" i="2"/>
  <c r="H121" i="2" s="1"/>
  <c r="L35" i="3"/>
  <c r="L34" i="3"/>
  <c r="L32" i="3"/>
  <c r="M252" i="4"/>
  <c r="L252" i="4" s="1"/>
  <c r="N34" i="8"/>
  <c r="N51" i="8" s="1"/>
  <c r="L39" i="14"/>
  <c r="N240" i="4"/>
  <c r="C72" i="14"/>
  <c r="M244" i="4"/>
  <c r="L57" i="12"/>
  <c r="E14" i="11"/>
  <c r="D13" i="11"/>
  <c r="E20" i="11"/>
  <c r="L116" i="2"/>
  <c r="M21" i="4"/>
  <c r="N62" i="4"/>
  <c r="D27" i="14"/>
  <c r="N135" i="1"/>
  <c r="I85" i="1"/>
  <c r="H15" i="10" s="1"/>
  <c r="O317" i="4"/>
  <c r="D44" i="11"/>
  <c r="D43" i="11" s="1"/>
  <c r="O142" i="2"/>
  <c r="H116" i="7"/>
  <c r="E117" i="7"/>
  <c r="D19" i="6"/>
  <c r="M296" i="4"/>
  <c r="C57" i="14"/>
  <c r="L37" i="3"/>
  <c r="N12" i="3"/>
  <c r="M142" i="2"/>
  <c r="D112" i="2"/>
  <c r="D121" i="2" s="1"/>
  <c r="L33" i="2"/>
  <c r="D16" i="2"/>
  <c r="I122" i="2"/>
  <c r="E78" i="2"/>
  <c r="M140" i="2"/>
  <c r="L140" i="2" s="1"/>
  <c r="O216" i="1"/>
  <c r="L24" i="1"/>
  <c r="C62" i="14"/>
  <c r="C15" i="14"/>
  <c r="C29" i="14"/>
  <c r="C37" i="14"/>
  <c r="C49" i="14"/>
  <c r="C40" i="14"/>
  <c r="C35" i="14"/>
  <c r="C39" i="14"/>
  <c r="C77" i="14"/>
  <c r="C47" i="14"/>
  <c r="C28" i="14"/>
  <c r="O101" i="12"/>
  <c r="D101" i="12"/>
  <c r="H95" i="12"/>
  <c r="J102" i="12"/>
  <c r="L35" i="1"/>
  <c r="O32" i="1"/>
  <c r="O141" i="2"/>
  <c r="L32" i="2"/>
  <c r="M288" i="4"/>
  <c r="L74" i="14" s="1"/>
  <c r="K74" i="14" s="1"/>
  <c r="O185" i="1"/>
  <c r="O188" i="1" s="1"/>
  <c r="G188" i="1"/>
  <c r="L16" i="1"/>
  <c r="L110" i="1"/>
  <c r="M107" i="1"/>
  <c r="N58" i="2"/>
  <c r="L64" i="7"/>
  <c r="R64" i="7" s="1"/>
  <c r="I139" i="1"/>
  <c r="H16" i="10" s="1"/>
  <c r="H87" i="1"/>
  <c r="Q18" i="6"/>
  <c r="L18" i="6"/>
  <c r="D128" i="2"/>
  <c r="L16" i="12"/>
  <c r="L41" i="12"/>
  <c r="L43" i="12" s="1"/>
  <c r="L47" i="12"/>
  <c r="L59" i="1"/>
  <c r="O58" i="1"/>
  <c r="O53" i="1"/>
  <c r="L133" i="1"/>
  <c r="M131" i="1"/>
  <c r="M133" i="2"/>
  <c r="L133" i="2" s="1"/>
  <c r="L27" i="2"/>
  <c r="Q147" i="2" s="1"/>
  <c r="P27" i="10" s="1"/>
  <c r="L44" i="2"/>
  <c r="O135" i="2"/>
  <c r="K136" i="2"/>
  <c r="H86" i="2"/>
  <c r="H110" i="2" s="1"/>
  <c r="L20" i="3"/>
  <c r="M51" i="3"/>
  <c r="L36" i="8"/>
  <c r="M37" i="8"/>
  <c r="M248" i="4"/>
  <c r="L248" i="4" s="1"/>
  <c r="G136" i="2"/>
  <c r="E102" i="12"/>
  <c r="N95" i="12"/>
  <c r="M127" i="1"/>
  <c r="H119" i="1"/>
  <c r="E139" i="1"/>
  <c r="D16" i="10" s="1"/>
  <c r="O145" i="1"/>
  <c r="O183" i="1" s="1"/>
  <c r="L64" i="1"/>
  <c r="M110" i="7"/>
  <c r="O104" i="2"/>
  <c r="L104" i="2" s="1"/>
  <c r="F139" i="1"/>
  <c r="E16" i="10" s="1"/>
  <c r="D90" i="1"/>
  <c r="D87" i="1" s="1"/>
  <c r="D116" i="7"/>
  <c r="D41" i="7"/>
  <c r="G117" i="7"/>
  <c r="O39" i="12"/>
  <c r="L36" i="12"/>
  <c r="L37" i="12"/>
  <c r="K102" i="12"/>
  <c r="N135" i="2"/>
  <c r="J117" i="7"/>
  <c r="N252" i="4"/>
  <c r="L45" i="2"/>
  <c r="M42" i="2"/>
  <c r="G19" i="6"/>
  <c r="L102" i="1"/>
  <c r="M99" i="1"/>
  <c r="L96" i="1"/>
  <c r="O95" i="1"/>
  <c r="L89" i="1"/>
  <c r="N141" i="2"/>
  <c r="N112" i="2"/>
  <c r="N121" i="2" s="1"/>
  <c r="L56" i="7"/>
  <c r="M74" i="1"/>
  <c r="H46" i="2"/>
  <c r="E188" i="1"/>
  <c r="D19" i="10" s="1"/>
  <c r="M185" i="1"/>
  <c r="O90" i="2"/>
  <c r="L90" i="2" s="1"/>
  <c r="D90" i="2"/>
  <c r="L85" i="12"/>
  <c r="M95" i="12"/>
  <c r="M73" i="2"/>
  <c r="H70" i="2"/>
  <c r="L35" i="7"/>
  <c r="R35" i="7" s="1"/>
  <c r="M41" i="7"/>
  <c r="O41" i="7"/>
  <c r="L31" i="7"/>
  <c r="R31" i="7" s="1"/>
  <c r="M26" i="1"/>
  <c r="F117" i="7"/>
  <c r="N32" i="1"/>
  <c r="H115" i="1"/>
  <c r="C74" i="14"/>
  <c r="L41" i="1"/>
  <c r="O51" i="3"/>
  <c r="L75" i="7"/>
  <c r="R75" i="7" s="1"/>
  <c r="O16" i="2"/>
  <c r="L32" i="8"/>
  <c r="L29" i="8" s="1"/>
  <c r="D216" i="1"/>
  <c r="D110" i="7"/>
  <c r="F102" i="12"/>
  <c r="D38" i="2"/>
  <c r="G139" i="1"/>
  <c r="F16" i="10" s="1"/>
  <c r="L30" i="12"/>
  <c r="M39" i="12"/>
  <c r="O95" i="12"/>
  <c r="M53" i="1"/>
  <c r="H123" i="1"/>
  <c r="O111" i="1"/>
  <c r="J122" i="2"/>
  <c r="J139" i="1"/>
  <c r="I16" i="10" s="1"/>
  <c r="E51" i="3"/>
  <c r="D18" i="10" s="1"/>
  <c r="M69" i="1"/>
  <c r="L70" i="1"/>
  <c r="L23" i="2"/>
  <c r="M129" i="2"/>
  <c r="D95" i="1"/>
  <c r="G102" i="12"/>
  <c r="D34" i="8"/>
  <c r="D51" i="8" s="1"/>
  <c r="L14" i="12"/>
  <c r="H39" i="12"/>
  <c r="L84" i="12"/>
  <c r="M101" i="12"/>
  <c r="L116" i="1"/>
  <c r="N16" i="2"/>
  <c r="H54" i="2"/>
  <c r="K78" i="2"/>
  <c r="L106" i="2"/>
  <c r="H54" i="7"/>
  <c r="K139" i="1"/>
  <c r="J16" i="10" s="1"/>
  <c r="O108" i="2"/>
  <c r="L108" i="2" s="1"/>
  <c r="D108" i="2"/>
  <c r="L137" i="1"/>
  <c r="M135" i="1"/>
  <c r="O99" i="1"/>
  <c r="L100" i="1"/>
  <c r="L48" i="2"/>
  <c r="M69" i="2"/>
  <c r="M143" i="2" s="1"/>
  <c r="H66" i="2"/>
  <c r="F85" i="1"/>
  <c r="E15" i="10" s="1"/>
  <c r="D144" i="2"/>
  <c r="D123" i="1"/>
  <c r="C59" i="14"/>
  <c r="L18" i="12"/>
  <c r="O79" i="1"/>
  <c r="M63" i="1"/>
  <c r="M135" i="2"/>
  <c r="O21" i="4"/>
  <c r="C44" i="11"/>
  <c r="C43" i="11" s="1"/>
  <c r="M112" i="2"/>
  <c r="M121" i="2" s="1"/>
  <c r="C76" i="14"/>
  <c r="L76" i="1"/>
  <c r="O131" i="1"/>
  <c r="O107" i="1"/>
  <c r="N103" i="1"/>
  <c r="M143" i="1"/>
  <c r="M16" i="2"/>
  <c r="O62" i="2"/>
  <c r="L43" i="3"/>
  <c r="L36" i="3"/>
  <c r="L26" i="3"/>
  <c r="L38" i="7"/>
  <c r="R38" i="7" s="1"/>
  <c r="L50" i="7"/>
  <c r="R50" i="7" s="1"/>
  <c r="L86" i="7"/>
  <c r="R86" i="7" s="1"/>
  <c r="H107" i="1"/>
  <c r="M38" i="4"/>
  <c r="L21" i="14" s="1"/>
  <c r="C31" i="14"/>
  <c r="L62" i="12"/>
  <c r="H135" i="1"/>
  <c r="D24" i="11"/>
  <c r="N296" i="4"/>
  <c r="L119" i="2"/>
  <c r="L97" i="1"/>
  <c r="L190" i="1"/>
  <c r="L205" i="1" s="1"/>
  <c r="O58" i="2"/>
  <c r="O66" i="2"/>
  <c r="L38" i="3"/>
  <c r="L22" i="3"/>
  <c r="L44" i="7"/>
  <c r="R44" i="7" s="1"/>
  <c r="L96" i="7"/>
  <c r="I117" i="7"/>
  <c r="H103" i="1"/>
  <c r="C42" i="14"/>
  <c r="L60" i="12"/>
  <c r="C24" i="11"/>
  <c r="H216" i="1"/>
  <c r="C41" i="14"/>
  <c r="O68" i="4"/>
  <c r="C43" i="14"/>
  <c r="C44" i="14"/>
  <c r="C60" i="14"/>
  <c r="C56" i="14"/>
  <c r="C32" i="14"/>
  <c r="C58" i="14"/>
  <c r="C45" i="14"/>
  <c r="K70" i="14" l="1"/>
  <c r="M230" i="4"/>
  <c r="K71" i="14"/>
  <c r="L322" i="4"/>
  <c r="L29" i="4"/>
  <c r="K42" i="14"/>
  <c r="M207" i="1"/>
  <c r="G15" i="10"/>
  <c r="L323" i="4"/>
  <c r="K73" i="14"/>
  <c r="K43" i="14"/>
  <c r="G21" i="14"/>
  <c r="L230" i="4"/>
  <c r="N314" i="4"/>
  <c r="G16" i="14"/>
  <c r="E44" i="11"/>
  <c r="E43" i="11" s="1"/>
  <c r="G26" i="14"/>
  <c r="K59" i="14"/>
  <c r="K32" i="14"/>
  <c r="N25" i="14"/>
  <c r="L54" i="4"/>
  <c r="L16" i="14"/>
  <c r="S329" i="4"/>
  <c r="M25" i="14"/>
  <c r="K45" i="14"/>
  <c r="M31" i="14"/>
  <c r="L31" i="14"/>
  <c r="K31" i="14" s="1"/>
  <c r="K57" i="14"/>
  <c r="K37" i="14"/>
  <c r="K54" i="14"/>
  <c r="K48" i="14"/>
  <c r="K62" i="14"/>
  <c r="K64" i="14"/>
  <c r="K61" i="14"/>
  <c r="K55" i="14"/>
  <c r="K50" i="14"/>
  <c r="K51" i="14"/>
  <c r="K53" i="14"/>
  <c r="K52" i="14"/>
  <c r="K58" i="14"/>
  <c r="K46" i="14"/>
  <c r="K35" i="14"/>
  <c r="K41" i="14"/>
  <c r="K75" i="14"/>
  <c r="K56" i="14"/>
  <c r="K49" i="14"/>
  <c r="Q222" i="1"/>
  <c r="M21" i="14"/>
  <c r="M20" i="14"/>
  <c r="L20" i="14"/>
  <c r="N26" i="14"/>
  <c r="M26" i="14"/>
  <c r="L26" i="14"/>
  <c r="N20" i="14"/>
  <c r="N23" i="14"/>
  <c r="N21" i="14"/>
  <c r="K21" i="14" s="1"/>
  <c r="K69" i="14"/>
  <c r="K66" i="14"/>
  <c r="K67" i="14"/>
  <c r="M16" i="14"/>
  <c r="M23" i="14"/>
  <c r="K47" i="14"/>
  <c r="M78" i="14"/>
  <c r="L23" i="14"/>
  <c r="K39" i="14"/>
  <c r="K20" i="14"/>
  <c r="N16" i="14"/>
  <c r="S333" i="4"/>
  <c r="S334" i="4"/>
  <c r="K60" i="14"/>
  <c r="K44" i="14"/>
  <c r="K33" i="14"/>
  <c r="N34" i="14"/>
  <c r="K34" i="14" s="1"/>
  <c r="K36" i="14"/>
  <c r="L38" i="14"/>
  <c r="K38" i="14" s="1"/>
  <c r="L40" i="14"/>
  <c r="K40" i="14" s="1"/>
  <c r="R62" i="7"/>
  <c r="Q127" i="7"/>
  <c r="K77" i="14"/>
  <c r="Q128" i="7"/>
  <c r="R112" i="7"/>
  <c r="Q126" i="7"/>
  <c r="R96" i="7"/>
  <c r="Q125" i="7"/>
  <c r="R56" i="7"/>
  <c r="Q124" i="7"/>
  <c r="R43" i="7"/>
  <c r="Q121" i="7"/>
  <c r="R40" i="7"/>
  <c r="Q119" i="7"/>
  <c r="R34" i="7"/>
  <c r="Q146" i="2"/>
  <c r="O143" i="2"/>
  <c r="L143" i="2" s="1"/>
  <c r="Q155" i="2"/>
  <c r="F19" i="10"/>
  <c r="C19" i="10" s="1"/>
  <c r="C94" i="11"/>
  <c r="C99" i="11" s="1"/>
  <c r="M17" i="10"/>
  <c r="Q225" i="1"/>
  <c r="G16" i="10"/>
  <c r="L17" i="10"/>
  <c r="G17" i="10"/>
  <c r="R30" i="7"/>
  <c r="M51" i="8"/>
  <c r="L26" i="12"/>
  <c r="N18" i="10"/>
  <c r="L18" i="10"/>
  <c r="L24" i="14"/>
  <c r="L47" i="8"/>
  <c r="N24" i="14"/>
  <c r="M24" i="14"/>
  <c r="C51" i="14"/>
  <c r="L236" i="4"/>
  <c r="M21" i="10"/>
  <c r="L141" i="2"/>
  <c r="L58" i="7"/>
  <c r="R58" i="7" s="1"/>
  <c r="L19" i="6"/>
  <c r="L79" i="12"/>
  <c r="Q16" i="6"/>
  <c r="Q22" i="6" s="1"/>
  <c r="E24" i="11"/>
  <c r="L94" i="7"/>
  <c r="R94" i="7" s="1"/>
  <c r="L12" i="3"/>
  <c r="Q20" i="3"/>
  <c r="Q19" i="3"/>
  <c r="L317" i="4"/>
  <c r="C16" i="14"/>
  <c r="L43" i="8"/>
  <c r="K72" i="14"/>
  <c r="L58" i="4"/>
  <c r="L42" i="4"/>
  <c r="L62" i="4"/>
  <c r="G19" i="14"/>
  <c r="G27" i="14"/>
  <c r="G22" i="14"/>
  <c r="G18" i="14"/>
  <c r="G17" i="14"/>
  <c r="G24" i="14"/>
  <c r="N19" i="14"/>
  <c r="M19" i="10"/>
  <c r="L19" i="14"/>
  <c r="M27" i="14"/>
  <c r="N27" i="14"/>
  <c r="M22" i="14"/>
  <c r="L22" i="14"/>
  <c r="N22" i="14"/>
  <c r="L300" i="4"/>
  <c r="L18" i="14"/>
  <c r="L264" i="4"/>
  <c r="L284" i="4"/>
  <c r="L276" i="4"/>
  <c r="N18" i="14"/>
  <c r="L288" i="4"/>
  <c r="N17" i="14"/>
  <c r="L268" i="4"/>
  <c r="L46" i="4"/>
  <c r="L38" i="4"/>
  <c r="M18" i="14"/>
  <c r="M17" i="14"/>
  <c r="L34" i="4"/>
  <c r="L21" i="4"/>
  <c r="L17" i="14"/>
  <c r="M19" i="14"/>
  <c r="L27" i="14"/>
  <c r="N51" i="3"/>
  <c r="L116" i="7"/>
  <c r="R116" i="7" s="1"/>
  <c r="M73" i="4"/>
  <c r="L68" i="4"/>
  <c r="L73" i="4" s="1"/>
  <c r="L260" i="4"/>
  <c r="L296" i="4"/>
  <c r="L256" i="4"/>
  <c r="L244" i="4"/>
  <c r="L280" i="4"/>
  <c r="L240" i="4"/>
  <c r="S336" i="4" s="1"/>
  <c r="L50" i="4"/>
  <c r="L25" i="4"/>
  <c r="L54" i="2"/>
  <c r="C30" i="14"/>
  <c r="L62" i="2"/>
  <c r="L112" i="2"/>
  <c r="L121" i="2" s="1"/>
  <c r="C33" i="14"/>
  <c r="L90" i="1"/>
  <c r="Q226" i="1" s="1"/>
  <c r="C70" i="14"/>
  <c r="C61" i="14"/>
  <c r="N66" i="4"/>
  <c r="C67" i="14"/>
  <c r="L135" i="2"/>
  <c r="C22" i="14"/>
  <c r="C68" i="14"/>
  <c r="L101" i="12"/>
  <c r="O117" i="7"/>
  <c r="D94" i="11"/>
  <c r="D99" i="11" s="1"/>
  <c r="M102" i="12"/>
  <c r="O294" i="4"/>
  <c r="N20" i="10" s="1"/>
  <c r="L46" i="2"/>
  <c r="D85" i="1"/>
  <c r="L145" i="1"/>
  <c r="L183" i="1" s="1"/>
  <c r="Q231" i="1"/>
  <c r="L115" i="1"/>
  <c r="L123" i="1"/>
  <c r="L111" i="1"/>
  <c r="L119" i="1"/>
  <c r="L127" i="1"/>
  <c r="L43" i="1"/>
  <c r="C27" i="14"/>
  <c r="L103" i="1"/>
  <c r="L135" i="1"/>
  <c r="C25" i="14"/>
  <c r="L143" i="1"/>
  <c r="L48" i="1"/>
  <c r="C21" i="14"/>
  <c r="L37" i="1"/>
  <c r="C17" i="14"/>
  <c r="L79" i="1"/>
  <c r="L26" i="1"/>
  <c r="H85" i="1"/>
  <c r="L19" i="1"/>
  <c r="L107" i="1"/>
  <c r="L53" i="1"/>
  <c r="N85" i="1"/>
  <c r="L63" i="1"/>
  <c r="L32" i="1"/>
  <c r="M139" i="1"/>
  <c r="L131" i="1"/>
  <c r="C71" i="14"/>
  <c r="Q224" i="1"/>
  <c r="C36" i="14"/>
  <c r="C23" i="14"/>
  <c r="C54" i="14"/>
  <c r="M85" i="1"/>
  <c r="L69" i="1"/>
  <c r="L95" i="12"/>
  <c r="L110" i="2"/>
  <c r="N294" i="4"/>
  <c r="M20" i="10" s="1"/>
  <c r="O102" i="12"/>
  <c r="O85" i="1"/>
  <c r="L142" i="2"/>
  <c r="E13" i="11"/>
  <c r="Q230" i="1"/>
  <c r="L39" i="12"/>
  <c r="C26" i="14"/>
  <c r="O139" i="1"/>
  <c r="L99" i="1"/>
  <c r="N78" i="2"/>
  <c r="D110" i="2"/>
  <c r="N117" i="7"/>
  <c r="L58" i="1"/>
  <c r="H117" i="7"/>
  <c r="M117" i="7"/>
  <c r="D78" i="2"/>
  <c r="L16" i="2"/>
  <c r="C19" i="14"/>
  <c r="C73" i="14"/>
  <c r="D102" i="12"/>
  <c r="H102" i="12"/>
  <c r="M66" i="4"/>
  <c r="F217" i="1"/>
  <c r="K217" i="1"/>
  <c r="L37" i="8"/>
  <c r="H136" i="2"/>
  <c r="H122" i="2" s="1"/>
  <c r="K122" i="2"/>
  <c r="O66" i="4"/>
  <c r="N15" i="10" s="1"/>
  <c r="L129" i="2"/>
  <c r="L73" i="2"/>
  <c r="L70" i="2" s="1"/>
  <c r="M70" i="2"/>
  <c r="D136" i="2"/>
  <c r="D122" i="2" s="1"/>
  <c r="G122" i="2"/>
  <c r="D117" i="7"/>
  <c r="N102" i="12"/>
  <c r="C64" i="14"/>
  <c r="C24" i="14"/>
  <c r="C18" i="14"/>
  <c r="L54" i="7"/>
  <c r="R54" i="7" s="1"/>
  <c r="M46" i="2"/>
  <c r="O78" i="2"/>
  <c r="N139" i="1"/>
  <c r="M16" i="10" s="1"/>
  <c r="Q227" i="1"/>
  <c r="O73" i="4"/>
  <c r="L110" i="7"/>
  <c r="R110" i="7" s="1"/>
  <c r="C20" i="14"/>
  <c r="J217" i="1"/>
  <c r="L41" i="7"/>
  <c r="R41" i="7" s="1"/>
  <c r="L185" i="1"/>
  <c r="L188" i="1" s="1"/>
  <c r="M188" i="1"/>
  <c r="L19" i="10" s="1"/>
  <c r="E217" i="1"/>
  <c r="M294" i="4"/>
  <c r="L20" i="10" s="1"/>
  <c r="L42" i="2"/>
  <c r="I217" i="1"/>
  <c r="L69" i="2"/>
  <c r="L66" i="2" s="1"/>
  <c r="M66" i="2"/>
  <c r="L25" i="14" s="1"/>
  <c r="K25" i="14" s="1"/>
  <c r="G217" i="1"/>
  <c r="L34" i="8"/>
  <c r="O110" i="2"/>
  <c r="N19" i="10" s="1"/>
  <c r="L51" i="3"/>
  <c r="L95" i="1"/>
  <c r="D139" i="1"/>
  <c r="L74" i="1"/>
  <c r="H78" i="2"/>
  <c r="N122" i="2"/>
  <c r="Q229" i="1"/>
  <c r="C55" i="14"/>
  <c r="H139" i="1"/>
  <c r="M15" i="10" l="1"/>
  <c r="L15" i="10"/>
  <c r="M314" i="4"/>
  <c r="L207" i="1"/>
  <c r="L216" i="1" s="1"/>
  <c r="M216" i="1"/>
  <c r="L21" i="10" s="1"/>
  <c r="L51" i="8"/>
  <c r="Q64" i="8" s="1"/>
  <c r="K16" i="14"/>
  <c r="K26" i="14"/>
  <c r="K23" i="14"/>
  <c r="M18" i="10"/>
  <c r="P28" i="10"/>
  <c r="P30" i="10"/>
  <c r="P33" i="10"/>
  <c r="K20" i="10"/>
  <c r="P31" i="10"/>
  <c r="Q129" i="7"/>
  <c r="P26" i="10"/>
  <c r="Q149" i="2"/>
  <c r="P29" i="10" s="1"/>
  <c r="L16" i="10"/>
  <c r="N16" i="10"/>
  <c r="K18" i="10"/>
  <c r="C17" i="10"/>
  <c r="K19" i="10"/>
  <c r="E94" i="11"/>
  <c r="E99" i="11" s="1"/>
  <c r="K24" i="14"/>
  <c r="Q24" i="6"/>
  <c r="Q22" i="3"/>
  <c r="Q26" i="3" s="1"/>
  <c r="Q26" i="6"/>
  <c r="K19" i="14"/>
  <c r="K22" i="14"/>
  <c r="K27" i="14"/>
  <c r="K17" i="14"/>
  <c r="K18" i="14"/>
  <c r="L294" i="4"/>
  <c r="L66" i="4"/>
  <c r="C20" i="10"/>
  <c r="H217" i="1"/>
  <c r="D217" i="1"/>
  <c r="L87" i="1"/>
  <c r="L139" i="1" s="1"/>
  <c r="L85" i="1"/>
  <c r="M217" i="1"/>
  <c r="M78" i="2"/>
  <c r="O217" i="1"/>
  <c r="L102" i="12"/>
  <c r="L78" i="2"/>
  <c r="C16" i="10"/>
  <c r="C15" i="10"/>
  <c r="L117" i="7"/>
  <c r="R117" i="7" s="1"/>
  <c r="M122" i="2"/>
  <c r="Q232" i="1"/>
  <c r="N217" i="1"/>
  <c r="K15" i="10" l="1"/>
  <c r="Q130" i="7"/>
  <c r="K16" i="10"/>
  <c r="Q24" i="3"/>
  <c r="L217" i="1"/>
  <c r="L83" i="2"/>
  <c r="O82" i="2"/>
  <c r="O138" i="2" s="1"/>
  <c r="Q234" i="1" l="1"/>
  <c r="O122" i="2"/>
  <c r="L138" i="2"/>
  <c r="L122" i="2" s="1"/>
  <c r="L82" i="2"/>
  <c r="Q152" i="2" s="1"/>
  <c r="O80" i="2"/>
  <c r="Q156" i="2" l="1"/>
  <c r="Q158" i="2" s="1"/>
  <c r="P32" i="10"/>
  <c r="O84" i="2"/>
  <c r="N17" i="10" s="1"/>
  <c r="K17" i="10" s="1"/>
  <c r="N30" i="14"/>
  <c r="K30" i="14" s="1"/>
  <c r="L80" i="2"/>
  <c r="L84" i="2" s="1"/>
  <c r="R30" i="2" l="1"/>
  <c r="D65" i="14" l="1"/>
  <c r="D79" i="14" l="1"/>
  <c r="D22" i="10"/>
  <c r="E79" i="14"/>
  <c r="C65" i="14"/>
  <c r="D226" i="4"/>
  <c r="D230" i="4" s="1"/>
  <c r="E22" i="10"/>
  <c r="C18" i="10" l="1"/>
  <c r="H65" i="14"/>
  <c r="H22" i="10"/>
  <c r="I65" i="14"/>
  <c r="I79" i="14" s="1"/>
  <c r="I22" i="10"/>
  <c r="J22" i="10"/>
  <c r="J65" i="14"/>
  <c r="J79" i="14" s="1"/>
  <c r="L65" i="14"/>
  <c r="L22" i="10"/>
  <c r="N65" i="14"/>
  <c r="M22" i="10"/>
  <c r="M65" i="14"/>
  <c r="M79" i="14" s="1"/>
  <c r="S337" i="4" l="1"/>
  <c r="P34" i="10" s="1"/>
  <c r="H79" i="14"/>
  <c r="L79" i="14"/>
  <c r="G65" i="14"/>
  <c r="G79" i="14" s="1"/>
  <c r="K65" i="14"/>
  <c r="G22" i="10"/>
  <c r="O306" i="4"/>
  <c r="N78" i="14" l="1"/>
  <c r="K78" i="14" s="1"/>
  <c r="O314" i="4"/>
  <c r="N21" i="10"/>
  <c r="K21" i="10" s="1"/>
  <c r="F22" i="10"/>
  <c r="C21" i="10"/>
  <c r="C22" i="10" s="1"/>
  <c r="F79" i="14"/>
  <c r="C78" i="14"/>
  <c r="L306" i="4"/>
  <c r="S338" i="4" l="1"/>
  <c r="P35" i="10" s="1"/>
  <c r="L321" i="4"/>
  <c r="L314" i="4" s="1"/>
  <c r="C79" i="14"/>
  <c r="K79" i="14"/>
  <c r="N79" i="14"/>
  <c r="K22" i="10"/>
  <c r="N22" i="10"/>
  <c r="S340" i="4" l="1"/>
  <c r="S341" i="4" s="1"/>
  <c r="P36" i="10"/>
  <c r="P38" i="10" s="1"/>
</calcChain>
</file>

<file path=xl/sharedStrings.xml><?xml version="1.0" encoding="utf-8"?>
<sst xmlns="http://schemas.openxmlformats.org/spreadsheetml/2006/main" count="2893" uniqueCount="546">
  <si>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</si>
  <si>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</si>
  <si>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</si>
  <si>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</si>
  <si>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</si>
  <si>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</si>
  <si>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</si>
  <si>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</si>
  <si>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</si>
  <si>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</si>
  <si>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</si>
  <si>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</si>
  <si>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</si>
  <si>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</si>
  <si>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</si>
  <si>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</si>
  <si>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</si>
  <si>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</si>
  <si>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</si>
  <si>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</si>
  <si>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</si>
  <si>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</si>
  <si>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</si>
  <si>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</si>
  <si>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</si>
  <si>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</si>
  <si>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</si>
  <si>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</si>
  <si>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</si>
  <si>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</si>
  <si>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</si>
  <si>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</si>
  <si>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</si>
  <si>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</si>
  <si>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</si>
  <si>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</si>
  <si>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</si>
  <si>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</si>
  <si>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</si>
  <si>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</si>
  <si>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</si>
  <si>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</si>
  <si>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</si>
  <si>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</si>
  <si>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</si>
  <si>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</si>
  <si>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</si>
  <si>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</si>
  <si>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</si>
  <si>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</si>
  <si>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</si>
  <si>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</si>
  <si>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</si>
  <si>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</si>
  <si>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</si>
  <si>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</si>
  <si>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</si>
  <si>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</si>
  <si>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</si>
  <si>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</si>
  <si>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</si>
  <si>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</si>
  <si>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</si>
  <si>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</si>
  <si>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</si>
  <si>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</si>
  <si>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</si>
  <si>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</si>
  <si>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</si>
  <si>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</si>
  <si>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</si>
  <si>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</si>
  <si>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</si>
  <si>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</si>
  <si>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</si>
  <si>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</si>
  <si>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</si>
  <si>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</si>
  <si>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</si>
  <si>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</si>
  <si>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</si>
  <si>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</si>
  <si>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</si>
  <si>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</si>
  <si>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</si>
  <si>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</si>
  <si>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</si>
  <si>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</si>
  <si>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</si>
  <si>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</si>
  <si>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</si>
  <si>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</si>
  <si>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</si>
  <si>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</si>
  <si>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</si>
  <si>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</si>
  <si>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</si>
  <si>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</si>
  <si>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</si>
  <si>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</si>
  <si>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</si>
  <si>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</si>
  <si>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</si>
  <si>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</si>
  <si>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</si>
  <si>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</si>
  <si>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</si>
  <si>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</si>
  <si>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</si>
  <si>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</si>
  <si>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</si>
  <si>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</si>
  <si>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</si>
  <si>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</si>
  <si>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</si>
  <si>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</si>
  <si>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</si>
  <si>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</si>
  <si>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</si>
  <si>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</si>
  <si>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</si>
  <si>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</si>
  <si>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</si>
  <si>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</si>
  <si>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</si>
  <si>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</si>
  <si>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</si>
  <si>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</si>
  <si>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</si>
  <si>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</si>
  <si>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</si>
  <si>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</si>
  <si>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</si>
  <si>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</si>
  <si>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</si>
  <si>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</si>
  <si>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</si>
  <si>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</si>
  <si>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</si>
  <si>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</si>
  <si>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</si>
  <si>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</si>
  <si>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</si>
  <si>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</si>
  <si>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</si>
  <si>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</si>
  <si>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</si>
  <si>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</si>
  <si>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</si>
  <si>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</si>
  <si>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</si>
  <si>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</si>
  <si>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</si>
  <si>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</si>
  <si>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</si>
  <si>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</si>
  <si>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</si>
  <si>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</si>
  <si>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</si>
  <si>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</si>
  <si>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</si>
  <si>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</si>
  <si>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</si>
  <si>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</si>
  <si>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</si>
  <si>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</si>
  <si>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</si>
  <si>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</si>
  <si>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</si>
  <si>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</si>
  <si>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</si>
  <si>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</si>
  <si>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</si>
  <si>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</si>
  <si>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</si>
  <si>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</si>
  <si>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</si>
  <si>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</si>
  <si>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</si>
  <si>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</si>
  <si>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</si>
  <si>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</si>
  <si>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</si>
  <si>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</si>
  <si>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</si>
  <si>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</si>
  <si>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</si>
  <si>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</si>
  <si>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</si>
  <si>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</si>
  <si>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</si>
  <si>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</si>
  <si>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</si>
  <si>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</si>
  <si>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</si>
  <si>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</si>
  <si>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</si>
  <si>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</si>
  <si>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</si>
  <si>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</si>
  <si>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</si>
  <si>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</si>
  <si>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</si>
  <si>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</si>
  <si>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</si>
  <si>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</si>
  <si>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</si>
  <si>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</si>
  <si>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</si>
  <si>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</si>
  <si>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</si>
  <si>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</si>
  <si>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</si>
  <si>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</si>
  <si>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</si>
  <si>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</si>
  <si>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</si>
  <si>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</si>
  <si>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</si>
  <si>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</si>
  <si>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</si>
  <si>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</si>
  <si>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</si>
  <si>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</si>
  <si>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</si>
  <si>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</si>
  <si>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</si>
  <si>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</si>
  <si>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</si>
  <si>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</si>
  <si>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</si>
  <si>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</si>
  <si>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</si>
  <si>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</si>
  <si>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</si>
  <si>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</si>
  <si>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</si>
  <si>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</si>
  <si>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</si>
  <si>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</si>
  <si>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</si>
  <si>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</si>
  <si>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</si>
  <si>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</si>
  <si>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</si>
  <si>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</si>
  <si>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</si>
  <si>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</si>
  <si>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</si>
  <si>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</si>
  <si>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</si>
  <si>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</si>
  <si>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</si>
  <si>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</si>
  <si>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</si>
  <si>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</si>
  <si>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</si>
  <si>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</si>
  <si>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</si>
  <si>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</si>
  <si>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</si>
  <si>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</si>
  <si>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</si>
  <si>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</si>
  <si>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</si>
  <si>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</si>
  <si>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</si>
  <si>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</si>
  <si>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</si>
  <si>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</si>
  <si>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</si>
  <si>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</si>
  <si>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</si>
  <si>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</si>
  <si>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</si>
  <si>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</si>
  <si>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</si>
  <si>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</si>
  <si>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</si>
  <si>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</si>
  <si>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</si>
  <si>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</si>
  <si>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</si>
  <si>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</si>
  <si>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</si>
  <si>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</si>
  <si>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</si>
  <si>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</si>
  <si>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</si>
  <si>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</si>
  <si>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</si>
  <si>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</si>
  <si>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</si>
  <si>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</si>
  <si>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</si>
  <si>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</si>
  <si>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</si>
  <si>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</si>
  <si>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</si>
  <si>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</si>
  <si>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</si>
  <si>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</si>
  <si>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</si>
  <si>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</si>
  <si>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</si>
  <si>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</si>
  <si>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</si>
  <si>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</si>
  <si>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</si>
  <si>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</si>
  <si>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</si>
  <si>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</si>
  <si>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</si>
  <si>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</si>
  <si>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</si>
  <si>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</si>
  <si>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</si>
  <si>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</si>
  <si>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</si>
  <si>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</si>
  <si>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</si>
  <si>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</si>
  <si>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</si>
  <si>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</si>
  <si>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</si>
  <si>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</si>
  <si>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</si>
  <si>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</si>
  <si>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</si>
  <si>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</si>
  <si>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</si>
  <si>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</si>
  <si>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</si>
  <si>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</si>
  <si>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</si>
  <si>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</si>
  <si>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</si>
  <si>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</si>
  <si>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</si>
  <si>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</si>
  <si>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</si>
  <si>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</si>
  <si>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</si>
  <si>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</si>
  <si>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</si>
  <si>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</si>
  <si>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</si>
  <si>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</si>
  <si>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</si>
  <si>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</si>
  <si>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</si>
  <si>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</si>
  <si>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</si>
  <si>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</si>
  <si>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</si>
  <si>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</si>
  <si>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</si>
  <si>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</si>
  <si>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</si>
  <si>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</si>
  <si>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</si>
  <si>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</si>
  <si>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</si>
  <si>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</si>
  <si>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</si>
  <si>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</si>
  <si>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</si>
  <si>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</si>
  <si>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</si>
  <si>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</si>
  <si>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</si>
  <si>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</si>
  <si>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</si>
  <si>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</si>
  <si>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</si>
  <si>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</si>
  <si>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</si>
  <si>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</si>
  <si>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</si>
  <si>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</si>
  <si>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</si>
  <si>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</si>
  <si>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</si>
  <si>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</si>
  <si>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</si>
  <si>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</si>
  <si>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</si>
  <si>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</si>
  <si>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</si>
  <si>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</si>
  <si>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</si>
  <si>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</si>
  <si>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</si>
  <si>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</si>
  <si>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</si>
  <si>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</si>
  <si>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</si>
  <si>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</si>
  <si>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</si>
  <si>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</si>
  <si>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</si>
  <si>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</si>
  <si>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</si>
  <si>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</si>
  <si>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</si>
  <si>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</si>
  <si>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</si>
  <si>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</si>
  <si>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</si>
  <si>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</si>
  <si>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</si>
  <si>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</si>
  <si>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</si>
  <si>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</si>
  <si>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</si>
  <si>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</si>
  <si>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</si>
  <si>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</si>
  <si>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</si>
  <si>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</si>
  <si>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</si>
  <si>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</si>
  <si>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</si>
  <si>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</si>
  <si>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</si>
  <si>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</si>
  <si>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</si>
  <si>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</si>
  <si>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</si>
  <si>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</si>
  <si>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</si>
  <si>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</si>
  <si>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</si>
  <si>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</si>
  <si>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</si>
  <si>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</si>
  <si>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</si>
  <si>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</si>
  <si>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</si>
  <si>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</si>
  <si>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</si>
  <si>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</si>
  <si>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</si>
  <si>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</si>
  <si>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</si>
  <si>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</si>
  <si>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</si>
  <si>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</si>
  <si>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</si>
  <si>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</si>
  <si>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</si>
  <si>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</si>
  <si>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</si>
  <si>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</si>
  <si>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</si>
  <si>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</si>
  <si>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</si>
  <si>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</si>
  <si>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</si>
  <si>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</si>
  <si>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</si>
  <si>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</si>
  <si>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</si>
  <si>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</si>
  <si>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</si>
  <si>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</si>
  <si>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</si>
  <si>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</si>
  <si>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</si>
  <si>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</si>
  <si>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</si>
  <si>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</si>
  <si>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</si>
  <si>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</si>
  <si>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</si>
  <si>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</si>
  <si>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</si>
  <si>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</si>
  <si>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</si>
  <si>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</si>
  <si>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</si>
  <si>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</si>
  <si>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</si>
  <si>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</si>
  <si>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</si>
  <si>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</si>
  <si>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</si>
  <si>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</si>
  <si>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</si>
  <si>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</si>
  <si>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</si>
  <si>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</si>
  <si>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</si>
  <si>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</si>
  <si>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</si>
  <si>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</si>
  <si>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</si>
  <si>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</si>
  <si>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</si>
  <si>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</si>
  <si>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</si>
  <si>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</si>
  <si>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</si>
  <si>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</si>
  <si>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</si>
  <si>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</si>
  <si>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</si>
  <si>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</si>
  <si>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 xml:space="preserve">                                                                           (Telšių rajono savivaldybės tarybos 2017 m. kovo 30 d.</t>
  </si>
  <si>
    <t xml:space="preserve">                                        sprendimo Nr. T1-       redakcija)</t>
  </si>
  <si>
    <t xml:space="preserve">            (Telšių rajono savivaldybės tarybos 2017 m. kovo 30 d.</t>
  </si>
  <si>
    <t>4.1.3.4.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</si>
  <si>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</si>
  <si>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</si>
  <si>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</si>
  <si>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</si>
  <si>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</si>
  <si>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</si>
  <si>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sprendimo Nr. T1-62 redakcija)</t>
  </si>
  <si>
    <t xml:space="preserve">            sprendimo Nr. T1-62 redakcija)</t>
  </si>
  <si>
    <t>sprendimo Nr. T1-62 redakcija)</t>
  </si>
  <si>
    <t xml:space="preserve">                           sprendimo Nr. T1-62 redakcija)</t>
  </si>
  <si>
    <t xml:space="preserve"> (Telšių rajono savivaldybės tarybos 2017 m. gegužės 25 d.</t>
  </si>
  <si>
    <t xml:space="preserve">                           (Telšių rajono savivaldybės tarybos 2017 m. gegužės 25 d.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</si>
  <si>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</si>
  <si>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(Telšių rajono savivaldybės tarybos 2017 m.gegužės 25 d.</t>
  </si>
  <si>
    <t>Kitos dotacijos ir lėšos iš kitų valdymo lygių, iš jų:</t>
  </si>
  <si>
    <t xml:space="preserve">neformaliajam  vaikų švietimui </t>
  </si>
  <si>
    <t>4.1.3.5.</t>
  </si>
  <si>
    <t>Privalomųjų biologinio saugumo priemonių neversliniuose kiaulininkystės ūkiuose taikymui įvertinti ir sklaidai apie afrikinį kiaulių marą organizuoti</t>
  </si>
  <si>
    <t>4.1.3.6.</t>
  </si>
  <si>
    <t>4.1.3.6.1.</t>
  </si>
  <si>
    <t>4.1.3.6.2.</t>
  </si>
  <si>
    <t>4.1.3.6.3.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</si>
  <si>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</si>
  <si>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</si>
  <si>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</si>
  <si>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</si>
  <si>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 xml:space="preserve">            (Telšių rajono savivaldybės tarybos 2017 m. gegužės 25 d.</t>
  </si>
  <si>
    <t xml:space="preserve">    (Telšių rajono savivaldybės tarybos 2017 m. gegužės 25 d.</t>
  </si>
  <si>
    <t xml:space="preserve">                                               sprendimo Nr. T1-136 redakcija)</t>
  </si>
  <si>
    <t>sprendimo Nr. T1-136 redakcija)</t>
  </si>
  <si>
    <t xml:space="preserve">                           sprendimo Nr. T1-136 redakcija)</t>
  </si>
  <si>
    <t xml:space="preserve">                                                              sprendimo Nr. T1-136 redakcija)</t>
  </si>
  <si>
    <t xml:space="preserve">    sprendimo Nr. T1-136 redakcija)</t>
  </si>
  <si>
    <t xml:space="preserve">            sprendimo Nr. T1-136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</si>
</sst>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66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49" fontId="7" fillId="0" borderId="1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4" fillId="6" borderId="12" xfId="0" applyNumberFormat="1" applyFont="1" applyFill="1" applyBorder="1"/>
    <xf numFmtId="164" fontId="3" fillId="6" borderId="12" xfId="0" applyNumberFormat="1" applyFont="1" applyFill="1" applyBorder="1" applyAlignment="1"/>
    <xf numFmtId="49" fontId="7" fillId="0" borderId="5" xfId="0" applyNumberFormat="1" applyFont="1" applyBorder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164" fontId="7" fillId="0" borderId="11" xfId="0" applyNumberFormat="1" applyFont="1" applyBorder="1" applyAlignment="1">
      <alignment horizontal="center" vertical="top"/>
    </xf>
    <xf numFmtId="0" fontId="0" fillId="0" borderId="11" xfId="0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3" fillId="6" borderId="1" xfId="0" applyNumberFormat="1" applyFont="1" applyFill="1" applyBorder="1" applyAlignment="1"/>
    <xf numFmtId="164" fontId="15" fillId="0" borderId="0" xfId="0" applyNumberFormat="1" applyFont="1" applyAlignment="1">
      <alignment horizontal="left" indent="13"/>
    </xf>
    <xf numFmtId="49" fontId="7" fillId="0" borderId="2" xfId="0" applyNumberFormat="1" applyFont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indent="13"/>
    </xf>
    <xf numFmtId="0" fontId="20" fillId="0" borderId="0" xfId="0" applyFont="1" applyAlignment="1">
      <alignment wrapText="1"/>
    </xf>
    <xf numFmtId="164" fontId="15" fillId="0" borderId="0" xfId="0" applyNumberFormat="1" applyFont="1" applyAlignment="1">
      <alignment horizontal="left"/>
    </xf>
    <xf numFmtId="164" fontId="7" fillId="0" borderId="9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7" fillId="0" borderId="5" xfId="0" applyNumberFormat="1" applyFont="1" applyBorder="1" applyAlignment="1">
      <alignment horizontal="center" vertical="top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64" fontId="7" fillId="0" borderId="11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7" fillId="0" borderId="5" xfId="0" applyNumberFormat="1" applyFont="1" applyFill="1" applyBorder="1" applyAlignment="1">
      <alignment horizontal="center"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49" fontId="7" fillId="0" borderId="9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vertical="center"/>
    </xf>
    <xf numFmtId="49" fontId="7" fillId="0" borderId="5" xfId="0" applyNumberFormat="1" applyFont="1" applyBorder="1" applyAlignment="1">
      <alignment horizontal="center" vertical="top"/>
    </xf>
    <xf numFmtId="164" fontId="3" fillId="6" borderId="0" xfId="0" applyNumberFormat="1" applyFont="1" applyFill="1" applyBorder="1" applyAlignment="1"/>
    <xf numFmtId="164" fontId="7" fillId="0" borderId="8" xfId="0" applyNumberFormat="1" applyFont="1" applyFill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center" vertical="top"/>
    </xf>
    <xf numFmtId="164" fontId="8" fillId="0" borderId="0" xfId="0" applyNumberFormat="1" applyFont="1" applyBorder="1" applyAlignment="1">
      <alignment horizontal="left" wrapText="1" indent="1"/>
    </xf>
    <xf numFmtId="164" fontId="3" fillId="6" borderId="10" xfId="0" applyNumberFormat="1" applyFont="1" applyFill="1" applyBorder="1" applyAlignment="1"/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wrapText="1"/>
    </xf>
    <xf numFmtId="164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left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15"/>
    </xf>
    <xf numFmtId="164" fontId="15" fillId="0" borderId="0" xfId="0" applyNumberFormat="1" applyFont="1" applyAlignment="1">
      <alignment horizontal="left" indent="8"/>
    </xf>
    <xf numFmtId="0" fontId="15" fillId="0" borderId="0" xfId="0" applyFont="1" applyAlignment="1">
      <alignment horizontal="left" wrapText="1" indent="8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9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9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13"/>
    </xf>
    <xf numFmtId="0" fontId="15" fillId="0" borderId="0" xfId="0" applyFont="1" applyAlignment="1">
      <alignment horizontal="left" wrapText="1" indent="13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7" fillId="0" borderId="5" xfId="0" applyNumberFormat="1" applyFont="1" applyFill="1" applyBorder="1" applyAlignment="1">
      <alignment horizontal="center" vertical="top"/>
    </xf>
    <xf numFmtId="164" fontId="5" fillId="0" borderId="2" xfId="0" applyNumberFormat="1" applyFont="1" applyFill="1" applyBorder="1" applyAlignment="1">
      <alignment horizontal="center"/>
    </xf>
    <xf numFmtId="164" fontId="7" fillId="0" borderId="14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" fontId="4" fillId="0" borderId="0" xfId="0" applyNumberFormat="1" applyFont="1" applyAlignment="1">
      <alignment horizontal="center" wrapText="1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9"/>
  <sheetViews>
    <sheetView workbookViewId="0">
      <selection activeCell="G12" sqref="G12"/>
    </sheetView>
  </sheetViews>
  <sheetFormatPr defaultColWidth="9.42578125" defaultRowHeight="15" x14ac:dyDescent="0.25"/>
  <cols>
    <col min="1" max="1" width="9.7109375" style="285" customWidth="1"/>
    <col min="2" max="2" width="70.28515625" style="287" customWidth="1"/>
    <col min="3" max="3" width="10.42578125" style="288" hidden="1" customWidth="1"/>
    <col min="4" max="4" width="11.7109375" style="285" hidden="1" customWidth="1"/>
    <col min="5" max="5" width="10.42578125" style="285" customWidth="1"/>
    <col min="6" max="16384" width="9.42578125" style="285"/>
  </cols>
  <sheetData>
    <row r="1" spans="1:5" x14ac:dyDescent="0.25">
      <c r="B1" s="545" t="s">
        <v>328</v>
      </c>
      <c r="C1" s="545"/>
      <c r="D1" s="545"/>
      <c r="E1" s="545"/>
    </row>
    <row r="2" spans="1:5" x14ac:dyDescent="0.25">
      <c r="B2" s="545" t="s">
        <v>448</v>
      </c>
      <c r="C2" s="545"/>
      <c r="D2" s="545"/>
      <c r="E2" s="545"/>
    </row>
    <row r="3" spans="1:5" x14ac:dyDescent="0.25">
      <c r="B3" s="545" t="s">
        <v>506</v>
      </c>
      <c r="C3" s="545"/>
      <c r="D3" s="545"/>
      <c r="E3" s="545"/>
    </row>
    <row r="4" spans="1:5" x14ac:dyDescent="0.25">
      <c r="B4" s="545" t="s">
        <v>329</v>
      </c>
      <c r="C4" s="545"/>
      <c r="D4" s="545"/>
      <c r="E4" s="545"/>
    </row>
    <row r="5" spans="1:5" ht="15" customHeight="1" x14ac:dyDescent="0.25">
      <c r="B5" s="547" t="s">
        <v>507</v>
      </c>
      <c r="C5" s="547"/>
      <c r="D5" s="547"/>
      <c r="E5" s="547"/>
    </row>
    <row r="6" spans="1:5" x14ac:dyDescent="0.25">
      <c r="B6" s="547" t="s">
        <v>520</v>
      </c>
      <c r="C6" s="547"/>
      <c r="D6" s="547"/>
      <c r="E6" s="547"/>
    </row>
    <row r="7" spans="1:5" x14ac:dyDescent="0.25">
      <c r="B7" s="547" t="s">
        <v>522</v>
      </c>
      <c r="C7" s="547"/>
      <c r="D7" s="547"/>
      <c r="E7" s="547"/>
    </row>
    <row r="8" spans="1:5" x14ac:dyDescent="0.25">
      <c r="B8" s="547" t="s">
        <v>541</v>
      </c>
      <c r="C8" s="547"/>
      <c r="D8" s="547"/>
      <c r="E8" s="547"/>
    </row>
    <row r="9" spans="1:5" ht="12" customHeight="1" x14ac:dyDescent="0.25">
      <c r="B9" s="286"/>
      <c r="C9" s="286"/>
      <c r="D9" s="286"/>
      <c r="E9" s="286"/>
    </row>
    <row r="10" spans="1:5" x14ac:dyDescent="0.25">
      <c r="A10" s="546" t="s">
        <v>449</v>
      </c>
      <c r="B10" s="546"/>
      <c r="C10" s="546"/>
    </row>
    <row r="11" spans="1:5" ht="21" customHeight="1" x14ac:dyDescent="0.25">
      <c r="E11" s="4" t="s">
        <v>407</v>
      </c>
    </row>
    <row r="12" spans="1:5" ht="30" x14ac:dyDescent="0.25">
      <c r="A12" s="289" t="s">
        <v>227</v>
      </c>
      <c r="B12" s="290" t="s">
        <v>228</v>
      </c>
      <c r="C12" s="291" t="s">
        <v>318</v>
      </c>
      <c r="D12" s="292" t="s">
        <v>315</v>
      </c>
      <c r="E12" s="290" t="s">
        <v>0</v>
      </c>
    </row>
    <row r="13" spans="1:5" x14ac:dyDescent="0.25">
      <c r="A13" s="293" t="s">
        <v>71</v>
      </c>
      <c r="B13" s="294" t="s">
        <v>229</v>
      </c>
      <c r="C13" s="352">
        <f>C14+C16+C20</f>
        <v>18798.099999999999</v>
      </c>
      <c r="D13" s="353">
        <f>D14+D16+D20</f>
        <v>559</v>
      </c>
      <c r="E13" s="354">
        <f>E14+E16+E20</f>
        <v>19357.099999999999</v>
      </c>
    </row>
    <row r="14" spans="1:5" x14ac:dyDescent="0.25">
      <c r="A14" s="293" t="s">
        <v>230</v>
      </c>
      <c r="B14" s="294" t="s">
        <v>231</v>
      </c>
      <c r="C14" s="352">
        <f>C15</f>
        <v>17223</v>
      </c>
      <c r="D14" s="353">
        <f>D15</f>
        <v>559</v>
      </c>
      <c r="E14" s="354">
        <f>E15</f>
        <v>17782</v>
      </c>
    </row>
    <row r="15" spans="1:5" ht="15" customHeight="1" x14ac:dyDescent="0.25">
      <c r="A15" s="293" t="s">
        <v>232</v>
      </c>
      <c r="B15" s="295" t="s">
        <v>450</v>
      </c>
      <c r="C15" s="43">
        <v>17223</v>
      </c>
      <c r="D15" s="355">
        <v>559</v>
      </c>
      <c r="E15" s="358">
        <f>C15+D15</f>
        <v>17782</v>
      </c>
    </row>
    <row r="16" spans="1:5" x14ac:dyDescent="0.25">
      <c r="A16" s="293" t="s">
        <v>233</v>
      </c>
      <c r="B16" s="294" t="s">
        <v>234</v>
      </c>
      <c r="C16" s="352">
        <f>C17+C18+C19</f>
        <v>477</v>
      </c>
      <c r="D16" s="353">
        <f>D17+D18+D19</f>
        <v>0</v>
      </c>
      <c r="E16" s="354">
        <f>E17+E18+E19</f>
        <v>477</v>
      </c>
    </row>
    <row r="17" spans="1:5" x14ac:dyDescent="0.25">
      <c r="A17" s="293" t="s">
        <v>235</v>
      </c>
      <c r="B17" s="295" t="s">
        <v>293</v>
      </c>
      <c r="C17" s="357">
        <v>250</v>
      </c>
      <c r="D17" s="355"/>
      <c r="E17" s="358">
        <f>C17+D17</f>
        <v>250</v>
      </c>
    </row>
    <row r="18" spans="1:5" x14ac:dyDescent="0.25">
      <c r="A18" s="293" t="s">
        <v>236</v>
      </c>
      <c r="B18" s="295" t="s">
        <v>294</v>
      </c>
      <c r="C18" s="357">
        <v>7</v>
      </c>
      <c r="D18" s="355"/>
      <c r="E18" s="358">
        <f>C18+D18</f>
        <v>7</v>
      </c>
    </row>
    <row r="19" spans="1:5" x14ac:dyDescent="0.25">
      <c r="A19" s="293" t="s">
        <v>237</v>
      </c>
      <c r="B19" s="295" t="s">
        <v>295</v>
      </c>
      <c r="C19" s="357">
        <v>220</v>
      </c>
      <c r="D19" s="355"/>
      <c r="E19" s="358">
        <f>C19+D19</f>
        <v>220</v>
      </c>
    </row>
    <row r="20" spans="1:5" x14ac:dyDescent="0.25">
      <c r="A20" s="293" t="s">
        <v>238</v>
      </c>
      <c r="B20" s="296" t="s">
        <v>239</v>
      </c>
      <c r="C20" s="352">
        <f>C21+C22+C23</f>
        <v>1098.0999999999999</v>
      </c>
      <c r="D20" s="353">
        <f>D21+D22+D23</f>
        <v>0</v>
      </c>
      <c r="E20" s="354">
        <f>E21+E22+E23</f>
        <v>1098.0999999999999</v>
      </c>
    </row>
    <row r="21" spans="1:5" x14ac:dyDescent="0.25">
      <c r="A21" s="293" t="s">
        <v>240</v>
      </c>
      <c r="B21" s="295" t="s">
        <v>296</v>
      </c>
      <c r="C21" s="357">
        <v>63.1</v>
      </c>
      <c r="D21" s="355"/>
      <c r="E21" s="358">
        <f>C21+D21</f>
        <v>63.1</v>
      </c>
    </row>
    <row r="22" spans="1:5" x14ac:dyDescent="0.25">
      <c r="A22" s="293" t="s">
        <v>241</v>
      </c>
      <c r="B22" s="295" t="s">
        <v>297</v>
      </c>
      <c r="C22" s="357">
        <v>40</v>
      </c>
      <c r="D22" s="355"/>
      <c r="E22" s="358">
        <f>C22+D22</f>
        <v>40</v>
      </c>
    </row>
    <row r="23" spans="1:5" x14ac:dyDescent="0.25">
      <c r="A23" s="293" t="s">
        <v>242</v>
      </c>
      <c r="B23" s="295" t="s">
        <v>298</v>
      </c>
      <c r="C23" s="357">
        <v>995</v>
      </c>
      <c r="D23" s="355"/>
      <c r="E23" s="358">
        <f>C23+D23</f>
        <v>995</v>
      </c>
    </row>
    <row r="24" spans="1:5" x14ac:dyDescent="0.25">
      <c r="A24" s="293" t="s">
        <v>182</v>
      </c>
      <c r="B24" s="294" t="s">
        <v>243</v>
      </c>
      <c r="C24" s="352">
        <f>C25+C29+C33+C35</f>
        <v>1348.3999999999999</v>
      </c>
      <c r="D24" s="353">
        <f>D25+D29+D33+D35</f>
        <v>6.8</v>
      </c>
      <c r="E24" s="354">
        <f>E25+E29+E33+E35</f>
        <v>1355.1999999999998</v>
      </c>
    </row>
    <row r="25" spans="1:5" x14ac:dyDescent="0.25">
      <c r="A25" s="293" t="s">
        <v>244</v>
      </c>
      <c r="B25" s="294" t="s">
        <v>245</v>
      </c>
      <c r="C25" s="352">
        <f>C26+C27+C28</f>
        <v>231.7</v>
      </c>
      <c r="D25" s="353">
        <f>D26+D27+D28</f>
        <v>6.8</v>
      </c>
      <c r="E25" s="354">
        <f>E26+E27+E28</f>
        <v>238.5</v>
      </c>
    </row>
    <row r="26" spans="1:5" ht="30" x14ac:dyDescent="0.25">
      <c r="A26" s="293" t="s">
        <v>246</v>
      </c>
      <c r="B26" s="295" t="s">
        <v>299</v>
      </c>
      <c r="C26" s="357">
        <v>150</v>
      </c>
      <c r="D26" s="355"/>
      <c r="E26" s="358">
        <f>C26+D26</f>
        <v>150</v>
      </c>
    </row>
    <row r="27" spans="1:5" x14ac:dyDescent="0.25">
      <c r="A27" s="293" t="s">
        <v>247</v>
      </c>
      <c r="B27" s="295" t="s">
        <v>300</v>
      </c>
      <c r="C27" s="357">
        <v>18</v>
      </c>
      <c r="D27" s="355">
        <v>6.8</v>
      </c>
      <c r="E27" s="358">
        <f>C27+D27</f>
        <v>24.8</v>
      </c>
    </row>
    <row r="28" spans="1:5" x14ac:dyDescent="0.25">
      <c r="A28" s="293" t="s">
        <v>248</v>
      </c>
      <c r="B28" s="295" t="s">
        <v>301</v>
      </c>
      <c r="C28" s="357">
        <v>63.7</v>
      </c>
      <c r="D28" s="355"/>
      <c r="E28" s="358">
        <f>C28+D28</f>
        <v>63.7</v>
      </c>
    </row>
    <row r="29" spans="1:5" x14ac:dyDescent="0.25">
      <c r="A29" s="293" t="s">
        <v>249</v>
      </c>
      <c r="B29" s="294" t="s">
        <v>250</v>
      </c>
      <c r="C29" s="352">
        <f>C30+C31+C32</f>
        <v>1103.6999999999998</v>
      </c>
      <c r="D29" s="353">
        <f>D30+D31+D32</f>
        <v>0</v>
      </c>
      <c r="E29" s="354">
        <f>E30+E31+E32</f>
        <v>1103.6999999999998</v>
      </c>
    </row>
    <row r="30" spans="1:5" x14ac:dyDescent="0.25">
      <c r="A30" s="293" t="s">
        <v>251</v>
      </c>
      <c r="B30" s="295" t="s">
        <v>302</v>
      </c>
      <c r="C30" s="43">
        <v>180.1</v>
      </c>
      <c r="D30" s="103"/>
      <c r="E30" s="358">
        <f t="shared" ref="E30:E36" si="0">C30+D30</f>
        <v>180.1</v>
      </c>
    </row>
    <row r="31" spans="1:5" ht="15.75" customHeight="1" x14ac:dyDescent="0.25">
      <c r="A31" s="293" t="s">
        <v>252</v>
      </c>
      <c r="B31" s="295" t="s">
        <v>303</v>
      </c>
      <c r="C31" s="43">
        <v>104.8</v>
      </c>
      <c r="D31" s="103"/>
      <c r="E31" s="358">
        <f t="shared" si="0"/>
        <v>104.8</v>
      </c>
    </row>
    <row r="32" spans="1:5" x14ac:dyDescent="0.25">
      <c r="A32" s="293" t="s">
        <v>253</v>
      </c>
      <c r="B32" s="295" t="s">
        <v>330</v>
      </c>
      <c r="C32" s="357">
        <v>818.8</v>
      </c>
      <c r="D32" s="355"/>
      <c r="E32" s="358">
        <f t="shared" si="0"/>
        <v>818.8</v>
      </c>
    </row>
    <row r="33" spans="1:5" x14ac:dyDescent="0.25">
      <c r="A33" s="293" t="s">
        <v>254</v>
      </c>
      <c r="B33" s="294" t="s">
        <v>255</v>
      </c>
      <c r="C33" s="352">
        <v>3</v>
      </c>
      <c r="D33" s="353"/>
      <c r="E33" s="359">
        <f t="shared" si="0"/>
        <v>3</v>
      </c>
    </row>
    <row r="34" spans="1:5" hidden="1" x14ac:dyDescent="0.25">
      <c r="A34" s="293"/>
      <c r="B34" s="297" t="s">
        <v>401</v>
      </c>
      <c r="C34" s="360"/>
      <c r="D34" s="361"/>
      <c r="E34" s="362">
        <f t="shared" ref="E34" si="1">C34+D34</f>
        <v>0</v>
      </c>
    </row>
    <row r="35" spans="1:5" x14ac:dyDescent="0.25">
      <c r="A35" s="293" t="s">
        <v>256</v>
      </c>
      <c r="B35" s="294" t="s">
        <v>257</v>
      </c>
      <c r="C35" s="363">
        <v>10</v>
      </c>
      <c r="D35" s="364"/>
      <c r="E35" s="359">
        <f t="shared" si="0"/>
        <v>10</v>
      </c>
    </row>
    <row r="36" spans="1:5" s="299" customFormat="1" ht="13.5" hidden="1" x14ac:dyDescent="0.25">
      <c r="A36" s="298"/>
      <c r="B36" s="297" t="s">
        <v>398</v>
      </c>
      <c r="C36" s="360">
        <v>6.3</v>
      </c>
      <c r="D36" s="361"/>
      <c r="E36" s="362">
        <f t="shared" si="0"/>
        <v>6.3</v>
      </c>
    </row>
    <row r="37" spans="1:5" ht="28.5" x14ac:dyDescent="0.25">
      <c r="A37" s="293" t="s">
        <v>72</v>
      </c>
      <c r="B37" s="294" t="s">
        <v>258</v>
      </c>
      <c r="C37" s="363">
        <f>C38+C42</f>
        <v>60</v>
      </c>
      <c r="D37" s="364">
        <f t="shared" ref="D37:E37" si="2">D38+D42</f>
        <v>0</v>
      </c>
      <c r="E37" s="359">
        <f t="shared" si="2"/>
        <v>60</v>
      </c>
    </row>
    <row r="38" spans="1:5" x14ac:dyDescent="0.25">
      <c r="A38" s="293" t="s">
        <v>259</v>
      </c>
      <c r="B38" s="294" t="s">
        <v>260</v>
      </c>
      <c r="C38" s="363">
        <f>C39+C40+C41</f>
        <v>60</v>
      </c>
      <c r="D38" s="364">
        <f t="shared" ref="D38:E38" si="3">D39+D40+D41</f>
        <v>0</v>
      </c>
      <c r="E38" s="359">
        <f t="shared" si="3"/>
        <v>60</v>
      </c>
    </row>
    <row r="39" spans="1:5" x14ac:dyDescent="0.25">
      <c r="A39" s="202" t="s">
        <v>261</v>
      </c>
      <c r="B39" s="300" t="s">
        <v>304</v>
      </c>
      <c r="C39" s="43">
        <v>30</v>
      </c>
      <c r="D39" s="103"/>
      <c r="E39" s="358">
        <f t="shared" ref="E39:E40" si="4">C39+D39</f>
        <v>30</v>
      </c>
    </row>
    <row r="40" spans="1:5" x14ac:dyDescent="0.25">
      <c r="A40" s="293" t="s">
        <v>262</v>
      </c>
      <c r="B40" s="301" t="s">
        <v>403</v>
      </c>
      <c r="C40" s="43">
        <v>30</v>
      </c>
      <c r="D40" s="103"/>
      <c r="E40" s="358">
        <f t="shared" si="4"/>
        <v>30</v>
      </c>
    </row>
    <row r="41" spans="1:5" hidden="1" x14ac:dyDescent="0.25">
      <c r="A41" s="293" t="s">
        <v>402</v>
      </c>
      <c r="B41" s="301" t="s">
        <v>404</v>
      </c>
      <c r="C41" s="43"/>
      <c r="D41" s="103"/>
      <c r="E41" s="358">
        <f t="shared" ref="E41:E42" si="5">C41+D41</f>
        <v>0</v>
      </c>
    </row>
    <row r="42" spans="1:5" hidden="1" x14ac:dyDescent="0.25">
      <c r="A42" s="302" t="s">
        <v>405</v>
      </c>
      <c r="B42" s="303" t="s">
        <v>406</v>
      </c>
      <c r="C42" s="363"/>
      <c r="D42" s="364"/>
      <c r="E42" s="359">
        <f t="shared" si="5"/>
        <v>0</v>
      </c>
    </row>
    <row r="43" spans="1:5" x14ac:dyDescent="0.25">
      <c r="A43" s="293" t="s">
        <v>73</v>
      </c>
      <c r="B43" s="294" t="s">
        <v>263</v>
      </c>
      <c r="C43" s="352">
        <f>C44+C88+C90</f>
        <v>15276.599999999999</v>
      </c>
      <c r="D43" s="353">
        <f>D44+D88+D90</f>
        <v>2173.1999999999994</v>
      </c>
      <c r="E43" s="365">
        <f>E44+E88+E90</f>
        <v>17449.8</v>
      </c>
    </row>
    <row r="44" spans="1:5" x14ac:dyDescent="0.25">
      <c r="A44" s="293" t="s">
        <v>264</v>
      </c>
      <c r="B44" s="303" t="s">
        <v>265</v>
      </c>
      <c r="C44" s="352">
        <f>C45+C68+C69</f>
        <v>14664.8</v>
      </c>
      <c r="D44" s="353">
        <f>D45+D68+D69</f>
        <v>2170.0999999999995</v>
      </c>
      <c r="E44" s="365">
        <f>E45+E68+E69</f>
        <v>16834.899999999998</v>
      </c>
    </row>
    <row r="45" spans="1:5" s="2" customFormat="1" x14ac:dyDescent="0.25">
      <c r="A45" s="202" t="s">
        <v>266</v>
      </c>
      <c r="B45" s="301" t="s">
        <v>355</v>
      </c>
      <c r="C45" s="368">
        <f>C46+C47+C48+C49+C50+C51+C52+C54+C55+C57+C58+C59+C60+C61+C62+C63+C64+C65+C67+C53+C56+C66</f>
        <v>2511.1999999999998</v>
      </c>
      <c r="D45" s="369">
        <f>D46+D47+D48+D49+D50+D51+D52+D54+D55+D57+D58+D59+D60+D61+D62+D63+D64+D65+D67+D53+D56+D66</f>
        <v>0.2</v>
      </c>
      <c r="E45" s="102">
        <f>E46+E47+E48+E49+E50+E51+E52+E54+E55+E57+E58+E59+E60+E61+E62+E63+E64+E65+E67+E53+E56+E66</f>
        <v>2511.4</v>
      </c>
    </row>
    <row r="46" spans="1:5" x14ac:dyDescent="0.25">
      <c r="A46" s="293" t="s">
        <v>267</v>
      </c>
      <c r="B46" s="295" t="s">
        <v>409</v>
      </c>
      <c r="C46" s="357">
        <v>0.6</v>
      </c>
      <c r="D46" s="355"/>
      <c r="E46" s="358">
        <f t="shared" ref="E46:E68" si="6">C46+D46</f>
        <v>0.6</v>
      </c>
    </row>
    <row r="47" spans="1:5" x14ac:dyDescent="0.25">
      <c r="A47" s="293" t="s">
        <v>268</v>
      </c>
      <c r="B47" s="295" t="s">
        <v>356</v>
      </c>
      <c r="C47" s="357">
        <v>7.6</v>
      </c>
      <c r="D47" s="355"/>
      <c r="E47" s="358">
        <f t="shared" si="6"/>
        <v>7.6</v>
      </c>
    </row>
    <row r="48" spans="1:5" x14ac:dyDescent="0.25">
      <c r="A48" s="293" t="s">
        <v>269</v>
      </c>
      <c r="B48" s="295" t="s">
        <v>357</v>
      </c>
      <c r="C48" s="357">
        <v>8</v>
      </c>
      <c r="D48" s="355"/>
      <c r="E48" s="358">
        <f t="shared" si="6"/>
        <v>8</v>
      </c>
    </row>
    <row r="49" spans="1:5" x14ac:dyDescent="0.25">
      <c r="A49" s="293" t="s">
        <v>270</v>
      </c>
      <c r="B49" s="295" t="s">
        <v>358</v>
      </c>
      <c r="C49" s="357">
        <v>211.8</v>
      </c>
      <c r="D49" s="355"/>
      <c r="E49" s="358">
        <f t="shared" si="6"/>
        <v>211.8</v>
      </c>
    </row>
    <row r="50" spans="1:5" x14ac:dyDescent="0.25">
      <c r="A50" s="293" t="s">
        <v>271</v>
      </c>
      <c r="B50" s="295" t="s">
        <v>359</v>
      </c>
      <c r="C50" s="357">
        <v>305.60000000000002</v>
      </c>
      <c r="D50" s="355"/>
      <c r="E50" s="358">
        <f t="shared" si="6"/>
        <v>305.60000000000002</v>
      </c>
    </row>
    <row r="51" spans="1:5" x14ac:dyDescent="0.25">
      <c r="A51" s="293" t="s">
        <v>272</v>
      </c>
      <c r="B51" s="295" t="s">
        <v>360</v>
      </c>
      <c r="C51" s="357">
        <v>607.29999999999995</v>
      </c>
      <c r="D51" s="355"/>
      <c r="E51" s="358">
        <f t="shared" si="6"/>
        <v>607.29999999999995</v>
      </c>
    </row>
    <row r="52" spans="1:5" x14ac:dyDescent="0.25">
      <c r="A52" s="293" t="s">
        <v>273</v>
      </c>
      <c r="B52" s="295" t="s">
        <v>361</v>
      </c>
      <c r="C52" s="357">
        <v>94.3</v>
      </c>
      <c r="D52" s="355"/>
      <c r="E52" s="358">
        <f t="shared" si="6"/>
        <v>94.3</v>
      </c>
    </row>
    <row r="53" spans="1:5" x14ac:dyDescent="0.25">
      <c r="A53" s="293" t="s">
        <v>274</v>
      </c>
      <c r="B53" s="295" t="s">
        <v>362</v>
      </c>
      <c r="C53" s="357">
        <v>13.8</v>
      </c>
      <c r="D53" s="355"/>
      <c r="E53" s="358">
        <f t="shared" si="6"/>
        <v>13.8</v>
      </c>
    </row>
    <row r="54" spans="1:5" ht="30" x14ac:dyDescent="0.25">
      <c r="A54" s="293" t="s">
        <v>275</v>
      </c>
      <c r="B54" s="295" t="s">
        <v>363</v>
      </c>
      <c r="C54" s="357">
        <v>226.7</v>
      </c>
      <c r="D54" s="355"/>
      <c r="E54" s="358">
        <f t="shared" si="6"/>
        <v>226.7</v>
      </c>
    </row>
    <row r="55" spans="1:5" x14ac:dyDescent="0.25">
      <c r="A55" s="293" t="s">
        <v>276</v>
      </c>
      <c r="B55" s="295" t="s">
        <v>364</v>
      </c>
      <c r="C55" s="357">
        <v>94.7</v>
      </c>
      <c r="D55" s="355"/>
      <c r="E55" s="358">
        <f t="shared" si="6"/>
        <v>94.7</v>
      </c>
    </row>
    <row r="56" spans="1:5" x14ac:dyDescent="0.25">
      <c r="A56" s="293" t="s">
        <v>277</v>
      </c>
      <c r="B56" s="295" t="s">
        <v>365</v>
      </c>
      <c r="C56" s="357">
        <v>69.900000000000006</v>
      </c>
      <c r="D56" s="355"/>
      <c r="E56" s="358">
        <f t="shared" si="6"/>
        <v>69.900000000000006</v>
      </c>
    </row>
    <row r="57" spans="1:5" x14ac:dyDescent="0.25">
      <c r="A57" s="293" t="s">
        <v>278</v>
      </c>
      <c r="B57" s="295" t="s">
        <v>366</v>
      </c>
      <c r="C57" s="357">
        <v>30.6</v>
      </c>
      <c r="D57" s="355">
        <v>0.2</v>
      </c>
      <c r="E57" s="358">
        <f t="shared" si="6"/>
        <v>30.8</v>
      </c>
    </row>
    <row r="58" spans="1:5" x14ac:dyDescent="0.25">
      <c r="A58" s="293" t="s">
        <v>279</v>
      </c>
      <c r="B58" s="295" t="s">
        <v>367</v>
      </c>
      <c r="C58" s="357">
        <v>10</v>
      </c>
      <c r="D58" s="355"/>
      <c r="E58" s="358">
        <f t="shared" si="6"/>
        <v>10</v>
      </c>
    </row>
    <row r="59" spans="1:5" x14ac:dyDescent="0.25">
      <c r="A59" s="293" t="s">
        <v>280</v>
      </c>
      <c r="B59" s="295" t="s">
        <v>368</v>
      </c>
      <c r="C59" s="357">
        <v>0.8</v>
      </c>
      <c r="D59" s="355"/>
      <c r="E59" s="358">
        <f t="shared" si="6"/>
        <v>0.8</v>
      </c>
    </row>
    <row r="60" spans="1:5" x14ac:dyDescent="0.25">
      <c r="A60" s="293" t="s">
        <v>281</v>
      </c>
      <c r="B60" s="295" t="s">
        <v>369</v>
      </c>
      <c r="C60" s="357">
        <v>16.7</v>
      </c>
      <c r="D60" s="355"/>
      <c r="E60" s="358">
        <f t="shared" si="6"/>
        <v>16.7</v>
      </c>
    </row>
    <row r="61" spans="1:5" x14ac:dyDescent="0.25">
      <c r="A61" s="293" t="s">
        <v>282</v>
      </c>
      <c r="B61" s="295" t="s">
        <v>370</v>
      </c>
      <c r="C61" s="357">
        <v>372.8</v>
      </c>
      <c r="D61" s="355"/>
      <c r="E61" s="358">
        <f t="shared" si="6"/>
        <v>372.8</v>
      </c>
    </row>
    <row r="62" spans="1:5" ht="30" x14ac:dyDescent="0.25">
      <c r="A62" s="293" t="s">
        <v>283</v>
      </c>
      <c r="B62" s="295" t="s">
        <v>371</v>
      </c>
      <c r="C62" s="357">
        <v>12.1</v>
      </c>
      <c r="D62" s="355"/>
      <c r="E62" s="358">
        <f t="shared" si="6"/>
        <v>12.1</v>
      </c>
    </row>
    <row r="63" spans="1:5" x14ac:dyDescent="0.25">
      <c r="A63" s="293" t="s">
        <v>284</v>
      </c>
      <c r="B63" s="295" t="s">
        <v>372</v>
      </c>
      <c r="C63" s="357">
        <v>198.1</v>
      </c>
      <c r="D63" s="355"/>
      <c r="E63" s="358">
        <f t="shared" si="6"/>
        <v>198.1</v>
      </c>
    </row>
    <row r="64" spans="1:5" x14ac:dyDescent="0.25">
      <c r="A64" s="293" t="s">
        <v>285</v>
      </c>
      <c r="B64" s="295" t="s">
        <v>373</v>
      </c>
      <c r="C64" s="357">
        <v>198</v>
      </c>
      <c r="D64" s="355"/>
      <c r="E64" s="358">
        <f t="shared" si="6"/>
        <v>198</v>
      </c>
    </row>
    <row r="65" spans="1:5" ht="15.75" customHeight="1" x14ac:dyDescent="0.25">
      <c r="A65" s="293" t="s">
        <v>286</v>
      </c>
      <c r="B65" s="295" t="s">
        <v>374</v>
      </c>
      <c r="C65" s="357">
        <v>26.1</v>
      </c>
      <c r="D65" s="355"/>
      <c r="E65" s="358">
        <f t="shared" si="6"/>
        <v>26.1</v>
      </c>
    </row>
    <row r="66" spans="1:5" x14ac:dyDescent="0.25">
      <c r="A66" s="293" t="s">
        <v>287</v>
      </c>
      <c r="B66" s="295" t="s">
        <v>375</v>
      </c>
      <c r="C66" s="357">
        <v>1.5</v>
      </c>
      <c r="D66" s="355"/>
      <c r="E66" s="358">
        <f t="shared" ref="E66" si="7">C66+D66</f>
        <v>1.5</v>
      </c>
    </row>
    <row r="67" spans="1:5" x14ac:dyDescent="0.25">
      <c r="A67" s="293" t="s">
        <v>452</v>
      </c>
      <c r="B67" s="295" t="s">
        <v>453</v>
      </c>
      <c r="C67" s="357">
        <v>4.2</v>
      </c>
      <c r="D67" s="355"/>
      <c r="E67" s="358">
        <f t="shared" si="6"/>
        <v>4.2</v>
      </c>
    </row>
    <row r="68" spans="1:5" s="2" customFormat="1" ht="15" customHeight="1" x14ac:dyDescent="0.25">
      <c r="A68" s="202" t="s">
        <v>288</v>
      </c>
      <c r="B68" s="304" t="s">
        <v>482</v>
      </c>
      <c r="C68" s="43">
        <v>9011.9</v>
      </c>
      <c r="D68" s="103"/>
      <c r="E68" s="356">
        <f t="shared" si="6"/>
        <v>9011.9</v>
      </c>
    </row>
    <row r="69" spans="1:5" s="2" customFormat="1" ht="15" customHeight="1" x14ac:dyDescent="0.25">
      <c r="A69" s="202" t="s">
        <v>289</v>
      </c>
      <c r="B69" s="304" t="s">
        <v>376</v>
      </c>
      <c r="C69" s="43">
        <f>C70+C79+C80+C81+C82+C84+C83</f>
        <v>3141.7</v>
      </c>
      <c r="D69" s="103">
        <f t="shared" ref="D69:E69" si="8">D70+D79+D80+D81+D82+D84+D83</f>
        <v>2169.8999999999996</v>
      </c>
      <c r="E69" s="356">
        <f t="shared" si="8"/>
        <v>5311.5999999999995</v>
      </c>
    </row>
    <row r="70" spans="1:5" s="2" customFormat="1" x14ac:dyDescent="0.25">
      <c r="A70" s="202" t="s">
        <v>354</v>
      </c>
      <c r="B70" s="304" t="s">
        <v>377</v>
      </c>
      <c r="C70" s="43">
        <f>SUM(C71:C78)</f>
        <v>2346</v>
      </c>
      <c r="D70" s="103">
        <f>SUM(D71:D78)</f>
        <v>400</v>
      </c>
      <c r="E70" s="356">
        <f>SUM(E71:E78)</f>
        <v>2746</v>
      </c>
    </row>
    <row r="71" spans="1:5" s="306" customFormat="1" ht="49.5" customHeight="1" x14ac:dyDescent="0.25">
      <c r="A71" s="298" t="s">
        <v>382</v>
      </c>
      <c r="B71" s="305" t="s">
        <v>515</v>
      </c>
      <c r="C71" s="366">
        <v>1571</v>
      </c>
      <c r="D71" s="361"/>
      <c r="E71" s="362">
        <f t="shared" ref="E71:E87" si="9">C71+D71</f>
        <v>1571</v>
      </c>
    </row>
    <row r="72" spans="1:5" s="306" customFormat="1" ht="25.5" x14ac:dyDescent="0.25">
      <c r="A72" s="298" t="s">
        <v>383</v>
      </c>
      <c r="B72" s="305" t="s">
        <v>321</v>
      </c>
      <c r="C72" s="366">
        <v>125</v>
      </c>
      <c r="D72" s="361"/>
      <c r="E72" s="362">
        <f t="shared" si="9"/>
        <v>125</v>
      </c>
    </row>
    <row r="73" spans="1:5" s="306" customFormat="1" ht="16.5" hidden="1" customHeight="1" x14ac:dyDescent="0.25">
      <c r="A73" s="298" t="s">
        <v>384</v>
      </c>
      <c r="B73" s="305" t="s">
        <v>322</v>
      </c>
      <c r="C73" s="366"/>
      <c r="D73" s="361"/>
      <c r="E73" s="362">
        <f t="shared" si="9"/>
        <v>0</v>
      </c>
    </row>
    <row r="74" spans="1:5" s="306" customFormat="1" hidden="1" x14ac:dyDescent="0.25">
      <c r="A74" s="298" t="s">
        <v>385</v>
      </c>
      <c r="B74" s="305" t="s">
        <v>331</v>
      </c>
      <c r="C74" s="366"/>
      <c r="D74" s="361"/>
      <c r="E74" s="362">
        <f t="shared" si="9"/>
        <v>0</v>
      </c>
    </row>
    <row r="75" spans="1:5" s="306" customFormat="1" ht="25.5" x14ac:dyDescent="0.25">
      <c r="A75" s="298" t="s">
        <v>384</v>
      </c>
      <c r="B75" s="305" t="s">
        <v>320</v>
      </c>
      <c r="C75" s="366">
        <v>300</v>
      </c>
      <c r="D75" s="361"/>
      <c r="E75" s="362">
        <f t="shared" si="9"/>
        <v>300</v>
      </c>
    </row>
    <row r="76" spans="1:5" s="306" customFormat="1" ht="25.5" x14ac:dyDescent="0.25">
      <c r="A76" s="298" t="s">
        <v>385</v>
      </c>
      <c r="B76" s="305" t="s">
        <v>319</v>
      </c>
      <c r="C76" s="366">
        <v>350</v>
      </c>
      <c r="D76" s="361"/>
      <c r="E76" s="362">
        <f t="shared" si="9"/>
        <v>350</v>
      </c>
    </row>
    <row r="77" spans="1:5" s="306" customFormat="1" hidden="1" x14ac:dyDescent="0.25">
      <c r="A77" s="298" t="s">
        <v>386</v>
      </c>
      <c r="B77" s="305"/>
      <c r="C77" s="366"/>
      <c r="D77" s="361"/>
      <c r="E77" s="362"/>
    </row>
    <row r="78" spans="1:5" s="306" customFormat="1" x14ac:dyDescent="0.25">
      <c r="A78" s="298" t="s">
        <v>386</v>
      </c>
      <c r="B78" s="305" t="s">
        <v>410</v>
      </c>
      <c r="C78" s="366"/>
      <c r="D78" s="361">
        <v>400</v>
      </c>
      <c r="E78" s="362">
        <f t="shared" si="9"/>
        <v>400</v>
      </c>
    </row>
    <row r="79" spans="1:5" s="2" customFormat="1" ht="30" x14ac:dyDescent="0.25">
      <c r="A79" s="202" t="s">
        <v>378</v>
      </c>
      <c r="B79" s="301" t="s">
        <v>379</v>
      </c>
      <c r="C79" s="43"/>
      <c r="D79" s="103">
        <v>1618.7</v>
      </c>
      <c r="E79" s="356">
        <f t="shared" si="9"/>
        <v>1618.7</v>
      </c>
    </row>
    <row r="80" spans="1:5" s="2" customFormat="1" hidden="1" x14ac:dyDescent="0.25">
      <c r="A80" s="202" t="s">
        <v>380</v>
      </c>
      <c r="B80" s="301" t="s">
        <v>399</v>
      </c>
      <c r="C80" s="43"/>
      <c r="D80" s="103"/>
      <c r="E80" s="356">
        <f t="shared" si="9"/>
        <v>0</v>
      </c>
    </row>
    <row r="81" spans="1:5" s="2" customFormat="1" ht="45" x14ac:dyDescent="0.25">
      <c r="A81" s="202" t="s">
        <v>380</v>
      </c>
      <c r="B81" s="301" t="s">
        <v>381</v>
      </c>
      <c r="C81" s="43">
        <v>396.7</v>
      </c>
      <c r="D81" s="103"/>
      <c r="E81" s="356">
        <f t="shared" si="9"/>
        <v>396.7</v>
      </c>
    </row>
    <row r="82" spans="1:5" s="2" customFormat="1" x14ac:dyDescent="0.25">
      <c r="A82" s="202" t="s">
        <v>511</v>
      </c>
      <c r="B82" s="301" t="s">
        <v>387</v>
      </c>
      <c r="C82" s="43">
        <v>63</v>
      </c>
      <c r="D82" s="103"/>
      <c r="E82" s="356">
        <f>C82+D82</f>
        <v>63</v>
      </c>
    </row>
    <row r="83" spans="1:5" s="2" customFormat="1" ht="31.5" customHeight="1" x14ac:dyDescent="0.25">
      <c r="A83" s="202" t="s">
        <v>528</v>
      </c>
      <c r="B83" s="499" t="s">
        <v>529</v>
      </c>
      <c r="C83" s="43"/>
      <c r="D83" s="103">
        <v>6.2</v>
      </c>
      <c r="E83" s="356">
        <f>C83+D83</f>
        <v>6.2</v>
      </c>
    </row>
    <row r="84" spans="1:5" s="2" customFormat="1" x14ac:dyDescent="0.25">
      <c r="A84" s="202" t="s">
        <v>530</v>
      </c>
      <c r="B84" s="301" t="s">
        <v>526</v>
      </c>
      <c r="C84" s="43">
        <f>C85+C86+C87</f>
        <v>336</v>
      </c>
      <c r="D84" s="103">
        <f t="shared" ref="D84:E84" si="10">D85+D86+D87</f>
        <v>145</v>
      </c>
      <c r="E84" s="356">
        <f t="shared" si="10"/>
        <v>481</v>
      </c>
    </row>
    <row r="85" spans="1:5" s="2" customFormat="1" x14ac:dyDescent="0.25">
      <c r="A85" s="298" t="s">
        <v>531</v>
      </c>
      <c r="B85" s="297" t="s">
        <v>502</v>
      </c>
      <c r="C85" s="366">
        <v>228.3</v>
      </c>
      <c r="D85" s="361"/>
      <c r="E85" s="362">
        <f t="shared" si="9"/>
        <v>228.3</v>
      </c>
    </row>
    <row r="86" spans="1:5" s="2" customFormat="1" x14ac:dyDescent="0.25">
      <c r="A86" s="298" t="s">
        <v>532</v>
      </c>
      <c r="B86" s="297" t="s">
        <v>527</v>
      </c>
      <c r="C86" s="366">
        <v>107.7</v>
      </c>
      <c r="D86" s="361"/>
      <c r="E86" s="362">
        <f t="shared" si="9"/>
        <v>107.7</v>
      </c>
    </row>
    <row r="87" spans="1:5" s="2" customFormat="1" x14ac:dyDescent="0.25">
      <c r="A87" s="298" t="s">
        <v>533</v>
      </c>
      <c r="B87" s="297" t="s">
        <v>536</v>
      </c>
      <c r="C87" s="366"/>
      <c r="D87" s="361">
        <v>145</v>
      </c>
      <c r="E87" s="362">
        <f t="shared" si="9"/>
        <v>145</v>
      </c>
    </row>
    <row r="88" spans="1:5" x14ac:dyDescent="0.25">
      <c r="A88" s="293" t="s">
        <v>290</v>
      </c>
      <c r="B88" s="303" t="s">
        <v>408</v>
      </c>
      <c r="C88" s="352">
        <v>580</v>
      </c>
      <c r="D88" s="353"/>
      <c r="E88" s="359">
        <f>C88+D88</f>
        <v>580</v>
      </c>
    </row>
    <row r="89" spans="1:5" ht="25.5" x14ac:dyDescent="0.25">
      <c r="A89" s="298"/>
      <c r="B89" s="305" t="s">
        <v>451</v>
      </c>
      <c r="C89" s="366">
        <v>21</v>
      </c>
      <c r="D89" s="361"/>
      <c r="E89" s="362">
        <v>21</v>
      </c>
    </row>
    <row r="90" spans="1:5" x14ac:dyDescent="0.25">
      <c r="A90" s="293" t="s">
        <v>291</v>
      </c>
      <c r="B90" s="303" t="s">
        <v>503</v>
      </c>
      <c r="C90" s="352">
        <f>C93+C92+C91</f>
        <v>31.8</v>
      </c>
      <c r="D90" s="364">
        <f>D93+D92+D91</f>
        <v>3.1</v>
      </c>
      <c r="E90" s="359">
        <f>C90+D90</f>
        <v>34.9</v>
      </c>
    </row>
    <row r="91" spans="1:5" x14ac:dyDescent="0.25">
      <c r="A91" s="293" t="s">
        <v>440</v>
      </c>
      <c r="B91" s="301" t="s">
        <v>442</v>
      </c>
      <c r="C91" s="43"/>
      <c r="D91" s="103">
        <v>6</v>
      </c>
      <c r="E91" s="356">
        <f>C91+D91</f>
        <v>6</v>
      </c>
    </row>
    <row r="92" spans="1:5" x14ac:dyDescent="0.25">
      <c r="A92" s="293" t="s">
        <v>441</v>
      </c>
      <c r="B92" s="301" t="s">
        <v>443</v>
      </c>
      <c r="C92" s="43">
        <v>31.8</v>
      </c>
      <c r="D92" s="103">
        <v>-2.9</v>
      </c>
      <c r="E92" s="356">
        <f t="shared" ref="E92:E93" si="11">C92+D92</f>
        <v>28.900000000000002</v>
      </c>
    </row>
    <row r="93" spans="1:5" ht="30" hidden="1" x14ac:dyDescent="0.25">
      <c r="A93" s="293" t="s">
        <v>441</v>
      </c>
      <c r="B93" s="301" t="s">
        <v>444</v>
      </c>
      <c r="C93" s="43"/>
      <c r="D93" s="103"/>
      <c r="E93" s="356">
        <f t="shared" si="11"/>
        <v>0</v>
      </c>
    </row>
    <row r="94" spans="1:5" x14ac:dyDescent="0.25">
      <c r="A94" s="467" t="s">
        <v>74</v>
      </c>
      <c r="B94" s="307" t="s">
        <v>292</v>
      </c>
      <c r="C94" s="367">
        <f>C13+C24+C37+C43</f>
        <v>35483.1</v>
      </c>
      <c r="D94" s="367">
        <f>D13+D24+D37+D43</f>
        <v>2738.9999999999991</v>
      </c>
      <c r="E94" s="367">
        <f>E13+E24+E37+E43</f>
        <v>38222.1</v>
      </c>
    </row>
    <row r="95" spans="1:5" ht="15.75" customHeight="1" x14ac:dyDescent="0.25">
      <c r="A95" s="302" t="s">
        <v>75</v>
      </c>
      <c r="B95" s="466" t="s">
        <v>495</v>
      </c>
      <c r="C95" s="352">
        <f>C96+C97+C98</f>
        <v>780.6</v>
      </c>
      <c r="D95" s="353">
        <f t="shared" ref="D95:E95" si="12">D96+D97+D98</f>
        <v>0</v>
      </c>
      <c r="E95" s="359">
        <f t="shared" si="12"/>
        <v>780.59999999999991</v>
      </c>
    </row>
    <row r="96" spans="1:5" ht="15.75" customHeight="1" x14ac:dyDescent="0.25">
      <c r="A96" s="293" t="s">
        <v>484</v>
      </c>
      <c r="B96" s="480" t="s">
        <v>499</v>
      </c>
      <c r="C96" s="357">
        <v>154.4</v>
      </c>
      <c r="D96" s="355"/>
      <c r="E96" s="358">
        <v>279.39999999999998</v>
      </c>
    </row>
    <row r="97" spans="1:5" x14ac:dyDescent="0.25">
      <c r="A97" s="293" t="s">
        <v>485</v>
      </c>
      <c r="B97" s="480" t="s">
        <v>500</v>
      </c>
      <c r="C97" s="357">
        <v>18.8</v>
      </c>
      <c r="D97" s="355"/>
      <c r="E97" s="358">
        <f t="shared" ref="E97" si="13">C97+D97</f>
        <v>18.8</v>
      </c>
    </row>
    <row r="98" spans="1:5" x14ac:dyDescent="0.25">
      <c r="A98" s="293" t="s">
        <v>486</v>
      </c>
      <c r="B98" s="480" t="s">
        <v>501</v>
      </c>
      <c r="C98" s="357">
        <v>607.4</v>
      </c>
      <c r="D98" s="355"/>
      <c r="E98" s="358">
        <v>482.4</v>
      </c>
    </row>
    <row r="99" spans="1:5" x14ac:dyDescent="0.25">
      <c r="A99" s="467" t="s">
        <v>76</v>
      </c>
      <c r="B99" s="307" t="s">
        <v>172</v>
      </c>
      <c r="C99" s="367">
        <f>C94+C95</f>
        <v>36263.699999999997</v>
      </c>
      <c r="D99" s="367">
        <f t="shared" ref="D99:E99" si="14">D94+D95</f>
        <v>2738.9999999999991</v>
      </c>
      <c r="E99" s="367">
        <f t="shared" si="14"/>
        <v>39002.699999999997</v>
      </c>
    </row>
  </sheetData>
  <mergeCells count="9">
    <mergeCell ref="B1:E1"/>
    <mergeCell ref="B3:E3"/>
    <mergeCell ref="B4:E4"/>
    <mergeCell ref="B2:E2"/>
    <mergeCell ref="A10:C10"/>
    <mergeCell ref="B5:E5"/>
    <mergeCell ref="B6:E6"/>
    <mergeCell ref="B7:E7"/>
    <mergeCell ref="B8:E8"/>
  </mergeCells>
  <pageMargins left="1.1811023622047245" right="0.39370078740157483" top="0.78740157480314965" bottom="0.39370078740157483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9"/>
  <sheetViews>
    <sheetView showZeros="0" workbookViewId="0">
      <selection activeCell="S24" sqref="S2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6" hidden="1" customWidth="1"/>
    <col min="10" max="10" width="10.28515625" style="126" hidden="1" customWidth="1"/>
    <col min="11" max="11" width="9.140625" style="12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8"/>
      <c r="C1" s="118" t="s">
        <v>328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2:15" x14ac:dyDescent="0.25">
      <c r="B2" s="118"/>
      <c r="C2" s="118" t="s">
        <v>448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15" x14ac:dyDescent="0.25">
      <c r="B3" s="118"/>
      <c r="C3" s="118" t="s">
        <v>506</v>
      </c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2:15" x14ac:dyDescent="0.25">
      <c r="B4" s="118"/>
      <c r="C4" s="118" t="s">
        <v>346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2:15" s="322" customFormat="1" ht="15" hidden="1" customHeight="1" x14ac:dyDescent="0.25">
      <c r="B5" s="654" t="s">
        <v>411</v>
      </c>
      <c r="C5" s="654"/>
      <c r="D5" s="654"/>
      <c r="E5" s="654"/>
      <c r="F5" s="654"/>
      <c r="G5" s="654"/>
      <c r="H5" s="654"/>
      <c r="I5" s="654"/>
      <c r="J5" s="654"/>
      <c r="K5" s="654"/>
      <c r="L5" s="654"/>
      <c r="M5" s="654"/>
      <c r="N5" s="654"/>
      <c r="O5" s="654"/>
    </row>
    <row r="6" spans="2:15" s="322" customFormat="1" hidden="1" x14ac:dyDescent="0.25">
      <c r="B6" s="654" t="s">
        <v>425</v>
      </c>
      <c r="C6" s="654"/>
      <c r="D6" s="654"/>
      <c r="E6" s="654"/>
      <c r="F6" s="654"/>
      <c r="G6" s="654"/>
      <c r="H6" s="654"/>
      <c r="I6" s="654"/>
      <c r="J6" s="654"/>
      <c r="K6" s="654"/>
      <c r="L6" s="654"/>
      <c r="M6" s="654"/>
      <c r="N6" s="654"/>
      <c r="O6" s="654"/>
    </row>
    <row r="7" spans="2:15" s="322" customFormat="1" ht="14.25" hidden="1" customHeight="1" x14ac:dyDescent="0.25">
      <c r="B7" s="654" t="s">
        <v>412</v>
      </c>
      <c r="C7" s="654"/>
      <c r="D7" s="654"/>
      <c r="E7" s="654"/>
      <c r="F7" s="654"/>
      <c r="G7" s="654"/>
      <c r="H7" s="654"/>
      <c r="I7" s="654"/>
      <c r="J7" s="654"/>
      <c r="K7" s="654"/>
      <c r="L7" s="654"/>
      <c r="M7" s="654"/>
      <c r="N7" s="654"/>
      <c r="O7" s="654"/>
    </row>
    <row r="8" spans="2:15" s="322" customFormat="1" hidden="1" x14ac:dyDescent="0.25">
      <c r="B8" s="654" t="s">
        <v>424</v>
      </c>
      <c r="C8" s="654"/>
      <c r="D8" s="654"/>
      <c r="E8" s="654"/>
      <c r="F8" s="654"/>
      <c r="G8" s="654"/>
      <c r="H8" s="654"/>
      <c r="I8" s="654"/>
      <c r="J8" s="654"/>
      <c r="K8" s="654"/>
      <c r="L8" s="654"/>
      <c r="M8" s="654"/>
      <c r="N8" s="654"/>
      <c r="O8" s="654"/>
    </row>
    <row r="9" spans="2:15" s="322" customFormat="1" hidden="1" x14ac:dyDescent="0.25">
      <c r="B9" s="654" t="s">
        <v>421</v>
      </c>
      <c r="C9" s="654"/>
      <c r="D9" s="654"/>
      <c r="E9" s="654"/>
      <c r="F9" s="654"/>
      <c r="G9" s="654"/>
      <c r="H9" s="654"/>
      <c r="I9" s="654"/>
      <c r="J9" s="654"/>
      <c r="K9" s="654"/>
      <c r="L9" s="654"/>
      <c r="M9" s="654"/>
      <c r="N9" s="654"/>
      <c r="O9" s="654"/>
    </row>
    <row r="10" spans="2:15" s="322" customFormat="1" hidden="1" x14ac:dyDescent="0.25">
      <c r="B10" s="654" t="s">
        <v>423</v>
      </c>
      <c r="C10" s="654"/>
      <c r="D10" s="654"/>
      <c r="E10" s="654"/>
      <c r="F10" s="654"/>
      <c r="G10" s="654"/>
      <c r="H10" s="654"/>
      <c r="I10" s="654"/>
      <c r="J10" s="654"/>
      <c r="K10" s="654"/>
      <c r="L10" s="654"/>
      <c r="M10" s="654"/>
      <c r="N10" s="654"/>
      <c r="O10" s="654"/>
    </row>
    <row r="11" spans="2:15" s="322" customFormat="1" hidden="1" x14ac:dyDescent="0.25">
      <c r="B11" s="654" t="s">
        <v>426</v>
      </c>
      <c r="C11" s="654"/>
      <c r="D11" s="654"/>
      <c r="E11" s="654"/>
      <c r="F11" s="654"/>
      <c r="G11" s="654"/>
      <c r="H11" s="654"/>
      <c r="I11" s="654"/>
      <c r="J11" s="654"/>
      <c r="K11" s="654"/>
      <c r="L11" s="654"/>
      <c r="M11" s="654"/>
      <c r="N11" s="654"/>
      <c r="O11" s="654"/>
    </row>
    <row r="12" spans="2:15" s="322" customFormat="1" hidden="1" x14ac:dyDescent="0.25">
      <c r="B12" s="654" t="s">
        <v>427</v>
      </c>
      <c r="C12" s="654"/>
      <c r="D12" s="654"/>
      <c r="E12" s="654"/>
      <c r="F12" s="654"/>
      <c r="G12" s="654"/>
      <c r="H12" s="654"/>
      <c r="I12" s="654"/>
      <c r="J12" s="654"/>
      <c r="K12" s="654"/>
      <c r="L12" s="654"/>
      <c r="M12" s="654"/>
      <c r="N12" s="654"/>
      <c r="O12" s="654"/>
    </row>
    <row r="13" spans="2:15" s="322" customFormat="1" hidden="1" x14ac:dyDescent="0.25">
      <c r="B13" s="654" t="s">
        <v>432</v>
      </c>
      <c r="C13" s="654"/>
      <c r="D13" s="654"/>
      <c r="E13" s="654"/>
      <c r="F13" s="654"/>
      <c r="G13" s="654"/>
      <c r="H13" s="654"/>
      <c r="I13" s="654"/>
      <c r="J13" s="654"/>
      <c r="K13" s="654"/>
      <c r="L13" s="654"/>
      <c r="M13" s="654"/>
      <c r="N13" s="654"/>
      <c r="O13" s="654"/>
    </row>
    <row r="14" spans="2:15" s="322" customFormat="1" hidden="1" x14ac:dyDescent="0.25">
      <c r="B14" s="654" t="s">
        <v>437</v>
      </c>
      <c r="C14" s="654"/>
      <c r="D14" s="654"/>
      <c r="E14" s="654"/>
      <c r="F14" s="654"/>
      <c r="G14" s="654"/>
      <c r="H14" s="654"/>
      <c r="I14" s="654"/>
      <c r="J14" s="654"/>
      <c r="K14" s="654"/>
      <c r="L14" s="654"/>
      <c r="M14" s="654"/>
      <c r="N14" s="654"/>
      <c r="O14" s="654"/>
    </row>
    <row r="15" spans="2:15" s="322" customFormat="1" hidden="1" x14ac:dyDescent="0.25">
      <c r="B15" s="654" t="s">
        <v>439</v>
      </c>
      <c r="C15" s="654"/>
      <c r="D15" s="654"/>
      <c r="E15" s="654"/>
      <c r="F15" s="654"/>
      <c r="G15" s="654"/>
      <c r="H15" s="654"/>
      <c r="I15" s="654"/>
      <c r="J15" s="654"/>
      <c r="K15" s="654"/>
      <c r="L15" s="654"/>
      <c r="M15" s="654"/>
      <c r="N15" s="654"/>
      <c r="O15" s="654"/>
    </row>
    <row r="16" spans="2:15" s="322" customFormat="1" hidden="1" x14ac:dyDescent="0.25">
      <c r="B16" s="654" t="s">
        <v>433</v>
      </c>
      <c r="C16" s="654"/>
      <c r="D16" s="654"/>
      <c r="E16" s="654"/>
      <c r="F16" s="654"/>
      <c r="G16" s="654"/>
      <c r="H16" s="654"/>
      <c r="I16" s="654"/>
      <c r="J16" s="654"/>
      <c r="K16" s="654"/>
      <c r="L16" s="654"/>
      <c r="M16" s="654"/>
      <c r="N16" s="654"/>
      <c r="O16" s="654"/>
    </row>
    <row r="17" spans="1:16" s="322" customFormat="1" x14ac:dyDescent="0.25">
      <c r="B17" s="504"/>
      <c r="C17" s="503" t="s">
        <v>522</v>
      </c>
      <c r="D17" s="504"/>
      <c r="E17" s="504"/>
      <c r="F17" s="504"/>
      <c r="G17" s="504"/>
      <c r="H17" s="504"/>
      <c r="I17" s="504"/>
      <c r="J17" s="504"/>
      <c r="K17" s="504"/>
      <c r="L17" s="504"/>
      <c r="M17" s="504"/>
      <c r="N17" s="504"/>
      <c r="O17" s="504"/>
    </row>
    <row r="18" spans="1:16" s="322" customFormat="1" x14ac:dyDescent="0.25">
      <c r="B18" s="504"/>
      <c r="C18" s="503" t="s">
        <v>541</v>
      </c>
      <c r="D18" s="504"/>
      <c r="E18" s="504"/>
      <c r="F18" s="504"/>
      <c r="G18" s="504"/>
      <c r="H18" s="504"/>
      <c r="I18" s="504"/>
      <c r="J18" s="504"/>
      <c r="K18" s="504"/>
      <c r="L18" s="504"/>
      <c r="M18" s="504"/>
      <c r="N18" s="504"/>
      <c r="O18" s="504"/>
    </row>
    <row r="19" spans="1:16" s="322" customFormat="1" x14ac:dyDescent="0.25">
      <c r="B19" s="324"/>
      <c r="C19" s="324"/>
      <c r="D19" s="324"/>
      <c r="E19" s="324"/>
      <c r="F19" s="324"/>
      <c r="G19" s="324"/>
      <c r="H19" s="324"/>
      <c r="I19" s="324"/>
      <c r="J19" s="324"/>
      <c r="K19" s="324"/>
      <c r="L19" s="324"/>
      <c r="M19" s="324"/>
      <c r="N19" s="324"/>
      <c r="O19" s="324"/>
    </row>
    <row r="20" spans="1:16" s="325" customFormat="1" ht="38.25" customHeight="1" x14ac:dyDescent="0.25">
      <c r="A20" s="655" t="s">
        <v>459</v>
      </c>
      <c r="B20" s="655"/>
      <c r="C20" s="655"/>
      <c r="D20" s="655"/>
      <c r="E20" s="655"/>
      <c r="F20" s="655"/>
      <c r="G20" s="655"/>
      <c r="H20" s="655"/>
      <c r="I20" s="655"/>
      <c r="J20" s="655"/>
      <c r="K20" s="655"/>
      <c r="L20" s="655"/>
      <c r="M20" s="655"/>
      <c r="N20" s="655"/>
      <c r="O20" s="655"/>
    </row>
    <row r="21" spans="1:16" ht="18.75" customHeight="1" x14ac:dyDescent="0.25">
      <c r="A21" s="58"/>
      <c r="B21" s="58"/>
      <c r="C21" s="58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4" t="s">
        <v>407</v>
      </c>
    </row>
    <row r="22" spans="1:16" x14ac:dyDescent="0.25">
      <c r="A22" s="571" t="s">
        <v>5</v>
      </c>
      <c r="B22" s="574" t="s">
        <v>325</v>
      </c>
      <c r="C22" s="574" t="s">
        <v>54</v>
      </c>
      <c r="D22" s="552" t="s">
        <v>336</v>
      </c>
      <c r="E22" s="586" t="s">
        <v>194</v>
      </c>
      <c r="F22" s="586"/>
      <c r="G22" s="586"/>
      <c r="H22" s="577" t="s">
        <v>338</v>
      </c>
      <c r="I22" s="592" t="s">
        <v>194</v>
      </c>
      <c r="J22" s="592"/>
      <c r="K22" s="592"/>
      <c r="L22" s="551" t="s">
        <v>0</v>
      </c>
      <c r="M22" s="551" t="s">
        <v>194</v>
      </c>
      <c r="N22" s="551"/>
      <c r="O22" s="551"/>
    </row>
    <row r="23" spans="1:16" x14ac:dyDescent="0.25">
      <c r="A23" s="572"/>
      <c r="B23" s="575"/>
      <c r="C23" s="575"/>
      <c r="D23" s="553"/>
      <c r="E23" s="586" t="s">
        <v>1</v>
      </c>
      <c r="F23" s="586"/>
      <c r="G23" s="558" t="s">
        <v>2</v>
      </c>
      <c r="H23" s="578"/>
      <c r="I23" s="592" t="s">
        <v>1</v>
      </c>
      <c r="J23" s="592"/>
      <c r="K23" s="570" t="s">
        <v>2</v>
      </c>
      <c r="L23" s="551"/>
      <c r="M23" s="551" t="s">
        <v>1</v>
      </c>
      <c r="N23" s="551"/>
      <c r="O23" s="562" t="s">
        <v>2</v>
      </c>
    </row>
    <row r="24" spans="1:16" ht="30.75" customHeight="1" x14ac:dyDescent="0.25">
      <c r="A24" s="573"/>
      <c r="B24" s="576"/>
      <c r="C24" s="576"/>
      <c r="D24" s="554"/>
      <c r="E24" s="117" t="s">
        <v>3</v>
      </c>
      <c r="F24" s="115" t="s">
        <v>4</v>
      </c>
      <c r="G24" s="558"/>
      <c r="H24" s="579"/>
      <c r="I24" s="116" t="s">
        <v>3</v>
      </c>
      <c r="J24" s="112" t="s">
        <v>4</v>
      </c>
      <c r="K24" s="570"/>
      <c r="L24" s="551"/>
      <c r="M24" s="113" t="s">
        <v>3</v>
      </c>
      <c r="N24" s="111" t="s">
        <v>4</v>
      </c>
      <c r="O24" s="562"/>
      <c r="P24" s="127"/>
    </row>
    <row r="25" spans="1:16" ht="15.95" customHeight="1" x14ac:dyDescent="0.25">
      <c r="A25" s="13" t="s">
        <v>71</v>
      </c>
      <c r="B25" s="548" t="s">
        <v>6</v>
      </c>
      <c r="C25" s="549"/>
      <c r="D25" s="549"/>
      <c r="E25" s="549"/>
      <c r="F25" s="549"/>
      <c r="G25" s="549"/>
      <c r="H25" s="549"/>
      <c r="I25" s="549"/>
      <c r="J25" s="549"/>
      <c r="K25" s="549"/>
      <c r="L25" s="549"/>
      <c r="M25" s="549"/>
      <c r="N25" s="549"/>
      <c r="O25" s="550"/>
    </row>
    <row r="26" spans="1:16" ht="15" customHeight="1" x14ac:dyDescent="0.25">
      <c r="A26" s="5" t="s">
        <v>182</v>
      </c>
      <c r="B26" s="80" t="s">
        <v>20</v>
      </c>
      <c r="C26" s="39" t="s">
        <v>30</v>
      </c>
      <c r="D26" s="16">
        <f>E26+G26</f>
        <v>12</v>
      </c>
      <c r="E26" s="43"/>
      <c r="F26" s="43"/>
      <c r="G26" s="43">
        <v>12</v>
      </c>
      <c r="H26" s="24">
        <f>I26+K26</f>
        <v>0</v>
      </c>
      <c r="I26" s="10"/>
      <c r="J26" s="10"/>
      <c r="K26" s="10"/>
      <c r="L26" s="12">
        <f>M26+O26</f>
        <v>12</v>
      </c>
      <c r="M26" s="12">
        <f>E26+I26</f>
        <v>0</v>
      </c>
      <c r="N26" s="12">
        <f>F26+J26</f>
        <v>0</v>
      </c>
      <c r="O26" s="12">
        <f>G26+K26</f>
        <v>12</v>
      </c>
    </row>
    <row r="27" spans="1:16" ht="15.95" customHeight="1" x14ac:dyDescent="0.25">
      <c r="A27" s="20" t="s">
        <v>72</v>
      </c>
      <c r="B27" s="21" t="s">
        <v>174</v>
      </c>
      <c r="C27" s="22"/>
      <c r="D27" s="23">
        <f t="shared" ref="D27:O27" si="0">D26</f>
        <v>12</v>
      </c>
      <c r="E27" s="23">
        <f t="shared" si="0"/>
        <v>0</v>
      </c>
      <c r="F27" s="23">
        <f t="shared" si="0"/>
        <v>0</v>
      </c>
      <c r="G27" s="23">
        <f t="shared" si="0"/>
        <v>12</v>
      </c>
      <c r="H27" s="10">
        <f t="shared" si="0"/>
        <v>0</v>
      </c>
      <c r="I27" s="10">
        <f t="shared" si="0"/>
        <v>0</v>
      </c>
      <c r="J27" s="10">
        <f t="shared" si="0"/>
        <v>0</v>
      </c>
      <c r="K27" s="10">
        <f t="shared" si="0"/>
        <v>0</v>
      </c>
      <c r="L27" s="21">
        <f t="shared" si="0"/>
        <v>12</v>
      </c>
      <c r="M27" s="21">
        <f t="shared" si="0"/>
        <v>0</v>
      </c>
      <c r="N27" s="21">
        <f t="shared" si="0"/>
        <v>0</v>
      </c>
      <c r="O27" s="21">
        <f t="shared" si="0"/>
        <v>12</v>
      </c>
    </row>
    <row r="28" spans="1:16" ht="15.95" customHeight="1" x14ac:dyDescent="0.25">
      <c r="A28" s="13" t="s">
        <v>73</v>
      </c>
      <c r="B28" s="548" t="s">
        <v>59</v>
      </c>
      <c r="C28" s="549"/>
      <c r="D28" s="549"/>
      <c r="E28" s="549"/>
      <c r="F28" s="549"/>
      <c r="G28" s="549"/>
      <c r="H28" s="549"/>
      <c r="I28" s="549"/>
      <c r="J28" s="549"/>
      <c r="K28" s="549"/>
      <c r="L28" s="549"/>
      <c r="M28" s="549"/>
      <c r="N28" s="549"/>
      <c r="O28" s="550"/>
    </row>
    <row r="29" spans="1:16" ht="15" customHeight="1" x14ac:dyDescent="0.25">
      <c r="A29" s="5" t="s">
        <v>74</v>
      </c>
      <c r="B29" s="80" t="s">
        <v>20</v>
      </c>
      <c r="C29" s="81"/>
      <c r="D29" s="16">
        <f>E29+G29</f>
        <v>395.5</v>
      </c>
      <c r="E29" s="43">
        <f>E32+E33+E31+E30</f>
        <v>0</v>
      </c>
      <c r="F29" s="43">
        <f t="shared" ref="F29:O29" si="1">F32+F33+F31+F30</f>
        <v>0</v>
      </c>
      <c r="G29" s="43">
        <f t="shared" si="1"/>
        <v>395.5</v>
      </c>
      <c r="H29" s="24">
        <f t="shared" si="1"/>
        <v>0</v>
      </c>
      <c r="I29" s="10">
        <f t="shared" si="1"/>
        <v>0</v>
      </c>
      <c r="J29" s="10">
        <f t="shared" si="1"/>
        <v>0</v>
      </c>
      <c r="K29" s="10">
        <f t="shared" si="1"/>
        <v>0</v>
      </c>
      <c r="L29" s="12">
        <f t="shared" si="1"/>
        <v>395.5</v>
      </c>
      <c r="M29" s="12">
        <f t="shared" si="1"/>
        <v>0</v>
      </c>
      <c r="N29" s="12">
        <f t="shared" si="1"/>
        <v>0</v>
      </c>
      <c r="O29" s="12">
        <f t="shared" si="1"/>
        <v>395.5</v>
      </c>
    </row>
    <row r="30" spans="1:16" ht="15" customHeight="1" x14ac:dyDescent="0.25">
      <c r="A30" s="19"/>
      <c r="B30" s="80"/>
      <c r="C30" s="30" t="s">
        <v>25</v>
      </c>
      <c r="D30" s="16">
        <f>E30+G30</f>
        <v>118.9</v>
      </c>
      <c r="E30" s="16"/>
      <c r="F30" s="16"/>
      <c r="G30" s="16">
        <v>118.9</v>
      </c>
      <c r="H30" s="10">
        <f>I30+K30</f>
        <v>0</v>
      </c>
      <c r="I30" s="10"/>
      <c r="J30" s="10"/>
      <c r="K30" s="10"/>
      <c r="L30" s="12">
        <f>M30+O30</f>
        <v>118.9</v>
      </c>
      <c r="M30" s="12">
        <f t="shared" ref="M30:M31" si="2">E30+I30</f>
        <v>0</v>
      </c>
      <c r="N30" s="12">
        <f t="shared" ref="N30:N31" si="3">F30+J30</f>
        <v>0</v>
      </c>
      <c r="O30" s="12">
        <f t="shared" ref="O30:O31" si="4">G30+K30</f>
        <v>118.9</v>
      </c>
    </row>
    <row r="31" spans="1:16" x14ac:dyDescent="0.25">
      <c r="A31" s="40"/>
      <c r="B31" s="41"/>
      <c r="C31" s="82" t="s">
        <v>31</v>
      </c>
      <c r="D31" s="16">
        <f>E31+G31</f>
        <v>256.39999999999998</v>
      </c>
      <c r="E31" s="16"/>
      <c r="F31" s="16"/>
      <c r="G31" s="16">
        <v>256.39999999999998</v>
      </c>
      <c r="H31" s="10">
        <f>I31+K31</f>
        <v>0</v>
      </c>
      <c r="I31" s="10"/>
      <c r="J31" s="10"/>
      <c r="K31" s="10"/>
      <c r="L31" s="12">
        <f>M31+O31</f>
        <v>256.39999999999998</v>
      </c>
      <c r="M31" s="12">
        <f t="shared" si="2"/>
        <v>0</v>
      </c>
      <c r="N31" s="12">
        <f t="shared" si="3"/>
        <v>0</v>
      </c>
      <c r="O31" s="12">
        <f t="shared" si="4"/>
        <v>256.39999999999998</v>
      </c>
    </row>
    <row r="32" spans="1:16" ht="15" customHeight="1" x14ac:dyDescent="0.25">
      <c r="A32" s="19"/>
      <c r="B32" s="80"/>
      <c r="C32" s="419" t="s">
        <v>22</v>
      </c>
      <c r="D32" s="16">
        <f>E32+G32</f>
        <v>10.1</v>
      </c>
      <c r="E32" s="16"/>
      <c r="F32" s="16"/>
      <c r="G32" s="16">
        <v>10.1</v>
      </c>
      <c r="H32" s="10">
        <f>I32+K32</f>
        <v>0</v>
      </c>
      <c r="I32" s="10"/>
      <c r="J32" s="10"/>
      <c r="K32" s="10"/>
      <c r="L32" s="12">
        <f>M32+O32</f>
        <v>10.1</v>
      </c>
      <c r="M32" s="12">
        <f t="shared" ref="M32:O33" si="5">E32+I32</f>
        <v>0</v>
      </c>
      <c r="N32" s="12">
        <f t="shared" si="5"/>
        <v>0</v>
      </c>
      <c r="O32" s="12">
        <f t="shared" si="5"/>
        <v>10.1</v>
      </c>
    </row>
    <row r="33" spans="1:15" x14ac:dyDescent="0.25">
      <c r="A33" s="40"/>
      <c r="B33" s="41"/>
      <c r="C33" s="39" t="s">
        <v>30</v>
      </c>
      <c r="D33" s="16">
        <f>E33+G33</f>
        <v>10.1</v>
      </c>
      <c r="E33" s="16"/>
      <c r="F33" s="16"/>
      <c r="G33" s="16">
        <v>10.1</v>
      </c>
      <c r="H33" s="10">
        <f>I33+K33</f>
        <v>0</v>
      </c>
      <c r="I33" s="10"/>
      <c r="J33" s="10"/>
      <c r="K33" s="10"/>
      <c r="L33" s="12">
        <f>M33+O33</f>
        <v>10.1</v>
      </c>
      <c r="M33" s="12">
        <f t="shared" si="5"/>
        <v>0</v>
      </c>
      <c r="N33" s="12">
        <f t="shared" si="5"/>
        <v>0</v>
      </c>
      <c r="O33" s="12">
        <f t="shared" si="5"/>
        <v>10.1</v>
      </c>
    </row>
    <row r="34" spans="1:15" ht="15.95" customHeight="1" x14ac:dyDescent="0.25">
      <c r="A34" s="20" t="s">
        <v>75</v>
      </c>
      <c r="B34" s="21" t="s">
        <v>175</v>
      </c>
      <c r="C34" s="22"/>
      <c r="D34" s="23">
        <f>D29</f>
        <v>395.5</v>
      </c>
      <c r="E34" s="23">
        <f>E29</f>
        <v>0</v>
      </c>
      <c r="F34" s="23">
        <f>F29</f>
        <v>0</v>
      </c>
      <c r="G34" s="23">
        <f>G29</f>
        <v>395.5</v>
      </c>
      <c r="H34" s="10">
        <f>H29</f>
        <v>0</v>
      </c>
      <c r="I34" s="10">
        <f t="shared" ref="I34:K34" si="6">I29</f>
        <v>0</v>
      </c>
      <c r="J34" s="10">
        <f t="shared" si="6"/>
        <v>0</v>
      </c>
      <c r="K34" s="10">
        <f t="shared" si="6"/>
        <v>0</v>
      </c>
      <c r="L34" s="21">
        <f>L29</f>
        <v>395.5</v>
      </c>
      <c r="M34" s="21">
        <f>M29</f>
        <v>0</v>
      </c>
      <c r="N34" s="21">
        <f>N29</f>
        <v>0</v>
      </c>
      <c r="O34" s="21">
        <f>O29</f>
        <v>395.5</v>
      </c>
    </row>
    <row r="35" spans="1:15" ht="15.95" hidden="1" customHeight="1" x14ac:dyDescent="0.25">
      <c r="A35" s="19" t="s">
        <v>73</v>
      </c>
      <c r="B35" s="642" t="s">
        <v>63</v>
      </c>
      <c r="C35" s="656"/>
      <c r="D35" s="656"/>
      <c r="E35" s="656"/>
      <c r="F35" s="656"/>
      <c r="G35" s="656"/>
      <c r="H35" s="656"/>
      <c r="I35" s="656"/>
      <c r="J35" s="656"/>
      <c r="K35" s="656"/>
      <c r="L35" s="656"/>
      <c r="M35" s="656"/>
      <c r="N35" s="656"/>
      <c r="O35" s="657"/>
    </row>
    <row r="36" spans="1:15" ht="15" hidden="1" customHeight="1" x14ac:dyDescent="0.25">
      <c r="A36" s="5" t="s">
        <v>74</v>
      </c>
      <c r="B36" s="35" t="s">
        <v>20</v>
      </c>
      <c r="C36" s="15" t="s">
        <v>32</v>
      </c>
      <c r="D36" s="16">
        <f>E36+G36</f>
        <v>0</v>
      </c>
      <c r="E36" s="16"/>
      <c r="F36" s="16"/>
      <c r="G36" s="16"/>
      <c r="H36" s="24">
        <f>I36+K36</f>
        <v>0</v>
      </c>
      <c r="I36" s="24"/>
      <c r="J36" s="24"/>
      <c r="K36" s="24"/>
      <c r="L36" s="12">
        <f>M36+O36</f>
        <v>0</v>
      </c>
      <c r="M36" s="12">
        <f>E36+I36</f>
        <v>0</v>
      </c>
      <c r="N36" s="12">
        <f>F36+J36</f>
        <v>0</v>
      </c>
      <c r="O36" s="12">
        <f>G36+K36</f>
        <v>0</v>
      </c>
    </row>
    <row r="37" spans="1:15" ht="15.95" hidden="1" customHeight="1" x14ac:dyDescent="0.25">
      <c r="A37" s="20" t="s">
        <v>75</v>
      </c>
      <c r="B37" s="21" t="s">
        <v>176</v>
      </c>
      <c r="C37" s="128"/>
      <c r="D37" s="23">
        <f>D36</f>
        <v>0</v>
      </c>
      <c r="E37" s="23">
        <f>E36</f>
        <v>0</v>
      </c>
      <c r="F37" s="23">
        <f>F36</f>
        <v>0</v>
      </c>
      <c r="G37" s="23">
        <f>G36</f>
        <v>0</v>
      </c>
      <c r="H37" s="24">
        <f t="shared" ref="H37:O37" si="7">H36</f>
        <v>0</v>
      </c>
      <c r="I37" s="24">
        <f t="shared" si="7"/>
        <v>0</v>
      </c>
      <c r="J37" s="24">
        <f t="shared" si="7"/>
        <v>0</v>
      </c>
      <c r="K37" s="24">
        <f t="shared" si="7"/>
        <v>0</v>
      </c>
      <c r="L37" s="21">
        <f t="shared" si="7"/>
        <v>0</v>
      </c>
      <c r="M37" s="21">
        <f t="shared" si="7"/>
        <v>0</v>
      </c>
      <c r="N37" s="21">
        <f t="shared" si="7"/>
        <v>0</v>
      </c>
      <c r="O37" s="21">
        <f t="shared" si="7"/>
        <v>0</v>
      </c>
    </row>
    <row r="38" spans="1:15" ht="15.95" hidden="1" customHeight="1" x14ac:dyDescent="0.25">
      <c r="A38" s="5" t="s">
        <v>76</v>
      </c>
      <c r="B38" s="658" t="s">
        <v>171</v>
      </c>
      <c r="C38" s="643"/>
      <c r="D38" s="643"/>
      <c r="E38" s="643"/>
      <c r="F38" s="643"/>
      <c r="G38" s="643"/>
      <c r="H38" s="643"/>
      <c r="I38" s="643"/>
      <c r="J38" s="643"/>
      <c r="K38" s="643"/>
      <c r="L38" s="643"/>
      <c r="M38" s="643"/>
      <c r="N38" s="643"/>
      <c r="O38" s="644"/>
    </row>
    <row r="39" spans="1:15" ht="15" hidden="1" customHeight="1" x14ac:dyDescent="0.25">
      <c r="A39" s="5" t="s">
        <v>77</v>
      </c>
      <c r="B39" s="92" t="s">
        <v>20</v>
      </c>
      <c r="C39" s="30" t="s">
        <v>51</v>
      </c>
      <c r="D39" s="16">
        <f>E39+G39</f>
        <v>0</v>
      </c>
      <c r="E39" s="16"/>
      <c r="F39" s="16"/>
      <c r="G39" s="16"/>
      <c r="H39" s="10">
        <f>I39+K39</f>
        <v>0</v>
      </c>
      <c r="I39" s="10"/>
      <c r="J39" s="10"/>
      <c r="K39" s="10"/>
      <c r="L39" s="12">
        <f>M39+O39</f>
        <v>0</v>
      </c>
      <c r="M39" s="12">
        <f t="shared" ref="M39" si="8">E39+I39</f>
        <v>0</v>
      </c>
      <c r="N39" s="12">
        <f t="shared" ref="N39" si="9">F39+J39</f>
        <v>0</v>
      </c>
      <c r="O39" s="12">
        <f t="shared" ref="O39" si="10">G39+K39</f>
        <v>0</v>
      </c>
    </row>
    <row r="40" spans="1:15" ht="15.95" hidden="1" customHeight="1" x14ac:dyDescent="0.25">
      <c r="A40" s="20" t="s">
        <v>78</v>
      </c>
      <c r="B40" s="21" t="s">
        <v>177</v>
      </c>
      <c r="C40" s="128"/>
      <c r="D40" s="23">
        <f>D39</f>
        <v>0</v>
      </c>
      <c r="E40" s="23">
        <f t="shared" ref="E40:G40" si="11">E39</f>
        <v>0</v>
      </c>
      <c r="F40" s="23">
        <f t="shared" si="11"/>
        <v>0</v>
      </c>
      <c r="G40" s="23">
        <f t="shared" si="11"/>
        <v>0</v>
      </c>
      <c r="H40" s="24">
        <f>H39</f>
        <v>0</v>
      </c>
      <c r="I40" s="24">
        <f t="shared" ref="I40:K40" si="12">I39</f>
        <v>0</v>
      </c>
      <c r="J40" s="24">
        <f t="shared" si="12"/>
        <v>0</v>
      </c>
      <c r="K40" s="24">
        <f t="shared" si="12"/>
        <v>0</v>
      </c>
      <c r="L40" s="21">
        <f>L39</f>
        <v>0</v>
      </c>
      <c r="M40" s="21">
        <f t="shared" ref="M40:O40" si="13">M39</f>
        <v>0</v>
      </c>
      <c r="N40" s="21">
        <f t="shared" si="13"/>
        <v>0</v>
      </c>
      <c r="O40" s="21">
        <f t="shared" si="13"/>
        <v>0</v>
      </c>
    </row>
    <row r="41" spans="1:15" ht="15.95" customHeight="1" x14ac:dyDescent="0.25">
      <c r="A41" s="19" t="s">
        <v>76</v>
      </c>
      <c r="B41" s="548" t="s">
        <v>181</v>
      </c>
      <c r="C41" s="549"/>
      <c r="D41" s="549"/>
      <c r="E41" s="549"/>
      <c r="F41" s="549"/>
      <c r="G41" s="549"/>
      <c r="H41" s="549"/>
      <c r="I41" s="549"/>
      <c r="J41" s="549"/>
      <c r="K41" s="549"/>
      <c r="L41" s="549"/>
      <c r="M41" s="549"/>
      <c r="N41" s="549"/>
      <c r="O41" s="550"/>
    </row>
    <row r="42" spans="1:15" ht="15" customHeight="1" x14ac:dyDescent="0.25">
      <c r="A42" s="5" t="s">
        <v>77</v>
      </c>
      <c r="B42" s="29" t="s">
        <v>20</v>
      </c>
      <c r="C42" s="30" t="s">
        <v>25</v>
      </c>
      <c r="D42" s="16">
        <f>E42+G42</f>
        <v>567.29999999999995</v>
      </c>
      <c r="E42" s="43">
        <v>5.3</v>
      </c>
      <c r="F42" s="43">
        <v>1.5</v>
      </c>
      <c r="G42" s="43">
        <v>562</v>
      </c>
      <c r="H42" s="24">
        <f>I42+K42</f>
        <v>0</v>
      </c>
      <c r="I42" s="10"/>
      <c r="J42" s="10"/>
      <c r="K42" s="10"/>
      <c r="L42" s="12">
        <f>M42+O42</f>
        <v>567.29999999999995</v>
      </c>
      <c r="M42" s="12">
        <f>E42+I42</f>
        <v>5.3</v>
      </c>
      <c r="N42" s="12">
        <f>F42+J42</f>
        <v>1.5</v>
      </c>
      <c r="O42" s="12">
        <f>G42+K42</f>
        <v>562</v>
      </c>
    </row>
    <row r="43" spans="1:15" ht="15.95" customHeight="1" x14ac:dyDescent="0.25">
      <c r="A43" s="20" t="s">
        <v>78</v>
      </c>
      <c r="B43" s="21" t="s">
        <v>178</v>
      </c>
      <c r="C43" s="22"/>
      <c r="D43" s="23">
        <f>D42</f>
        <v>567.29999999999995</v>
      </c>
      <c r="E43" s="23">
        <f>E42</f>
        <v>5.3</v>
      </c>
      <c r="F43" s="23">
        <f>F42</f>
        <v>1.5</v>
      </c>
      <c r="G43" s="23">
        <f>G42</f>
        <v>562</v>
      </c>
      <c r="H43" s="24">
        <f t="shared" ref="H43:O43" si="14">H42</f>
        <v>0</v>
      </c>
      <c r="I43" s="24">
        <f t="shared" si="14"/>
        <v>0</v>
      </c>
      <c r="J43" s="24">
        <f t="shared" si="14"/>
        <v>0</v>
      </c>
      <c r="K43" s="24">
        <f t="shared" si="14"/>
        <v>0</v>
      </c>
      <c r="L43" s="21">
        <f t="shared" si="14"/>
        <v>567.29999999999995</v>
      </c>
      <c r="M43" s="21">
        <f t="shared" si="14"/>
        <v>5.3</v>
      </c>
      <c r="N43" s="21">
        <f t="shared" si="14"/>
        <v>1.5</v>
      </c>
      <c r="O43" s="21">
        <f t="shared" si="14"/>
        <v>562</v>
      </c>
    </row>
    <row r="44" spans="1:15" ht="15.95" customHeight="1" x14ac:dyDescent="0.25">
      <c r="A44" s="13" t="s">
        <v>79</v>
      </c>
      <c r="B44" s="548" t="s">
        <v>66</v>
      </c>
      <c r="C44" s="549"/>
      <c r="D44" s="549"/>
      <c r="E44" s="549"/>
      <c r="F44" s="549"/>
      <c r="G44" s="549"/>
      <c r="H44" s="549"/>
      <c r="I44" s="549"/>
      <c r="J44" s="549"/>
      <c r="K44" s="549"/>
      <c r="L44" s="549"/>
      <c r="M44" s="549"/>
      <c r="N44" s="549"/>
      <c r="O44" s="550"/>
    </row>
    <row r="45" spans="1:15" ht="15" customHeight="1" x14ac:dyDescent="0.25">
      <c r="A45" s="32" t="s">
        <v>80</v>
      </c>
      <c r="B45" s="29" t="s">
        <v>20</v>
      </c>
      <c r="C45" s="39" t="s">
        <v>30</v>
      </c>
      <c r="D45" s="16">
        <f>E45+G45</f>
        <v>136.69999999999999</v>
      </c>
      <c r="E45" s="16">
        <v>4.7</v>
      </c>
      <c r="F45" s="16">
        <v>1.5</v>
      </c>
      <c r="G45" s="16">
        <v>132</v>
      </c>
      <c r="H45" s="10">
        <f>I45+K45</f>
        <v>14.6</v>
      </c>
      <c r="I45" s="10"/>
      <c r="J45" s="10"/>
      <c r="K45" s="10">
        <v>14.6</v>
      </c>
      <c r="L45" s="12">
        <f>M45+O45</f>
        <v>151.29999999999998</v>
      </c>
      <c r="M45" s="12">
        <f t="shared" ref="M45:O45" si="15">E45+I45</f>
        <v>4.7</v>
      </c>
      <c r="N45" s="12">
        <f t="shared" si="15"/>
        <v>1.5</v>
      </c>
      <c r="O45" s="12">
        <f t="shared" si="15"/>
        <v>146.6</v>
      </c>
    </row>
    <row r="46" spans="1:15" ht="15" customHeight="1" x14ac:dyDescent="0.25">
      <c r="A46" s="32" t="s">
        <v>81</v>
      </c>
      <c r="B46" s="29" t="s">
        <v>28</v>
      </c>
      <c r="C46" s="39" t="s">
        <v>30</v>
      </c>
      <c r="D46" s="16">
        <f>E46+G46</f>
        <v>6</v>
      </c>
      <c r="E46" s="16">
        <v>6</v>
      </c>
      <c r="F46" s="16"/>
      <c r="G46" s="16"/>
      <c r="H46" s="10">
        <f>I46+K46</f>
        <v>-6</v>
      </c>
      <c r="I46" s="10">
        <v>-6</v>
      </c>
      <c r="J46" s="10"/>
      <c r="K46" s="10"/>
      <c r="L46" s="12">
        <f>M46+O46</f>
        <v>0</v>
      </c>
      <c r="M46" s="12">
        <f t="shared" ref="M46" si="16">E46+I46</f>
        <v>0</v>
      </c>
      <c r="N46" s="12">
        <f t="shared" ref="N46" si="17">F46+J46</f>
        <v>0</v>
      </c>
      <c r="O46" s="12">
        <f t="shared" ref="O46" si="18">G46+K46</f>
        <v>0</v>
      </c>
    </row>
    <row r="47" spans="1:15" ht="15.95" customHeight="1" x14ac:dyDescent="0.25">
      <c r="A47" s="20" t="s">
        <v>82</v>
      </c>
      <c r="B47" s="21" t="s">
        <v>179</v>
      </c>
      <c r="C47" s="128"/>
      <c r="D47" s="23">
        <f>SUM(D45:D46)</f>
        <v>142.69999999999999</v>
      </c>
      <c r="E47" s="23">
        <f t="shared" ref="E47:G47" si="19">SUM(E45:E46)</f>
        <v>10.7</v>
      </c>
      <c r="F47" s="23">
        <f t="shared" si="19"/>
        <v>1.5</v>
      </c>
      <c r="G47" s="23">
        <f t="shared" si="19"/>
        <v>132</v>
      </c>
      <c r="H47" s="24">
        <f>SUM(H45:H46)</f>
        <v>8.6</v>
      </c>
      <c r="I47" s="24">
        <f t="shared" ref="I47:K47" si="20">SUM(I45:I46)</f>
        <v>-6</v>
      </c>
      <c r="J47" s="24">
        <f t="shared" si="20"/>
        <v>0</v>
      </c>
      <c r="K47" s="24">
        <f t="shared" si="20"/>
        <v>14.6</v>
      </c>
      <c r="L47" s="21">
        <f>SUM(L45:L46)</f>
        <v>151.29999999999998</v>
      </c>
      <c r="M47" s="21">
        <f t="shared" ref="M47:O47" si="21">SUM(M45:M46)</f>
        <v>4.7</v>
      </c>
      <c r="N47" s="21">
        <f t="shared" si="21"/>
        <v>1.5</v>
      </c>
      <c r="O47" s="21">
        <f t="shared" si="21"/>
        <v>146.6</v>
      </c>
    </row>
    <row r="48" spans="1:15" ht="15.95" customHeight="1" x14ac:dyDescent="0.25">
      <c r="A48" s="13" t="s">
        <v>83</v>
      </c>
      <c r="B48" s="548" t="s">
        <v>68</v>
      </c>
      <c r="C48" s="549"/>
      <c r="D48" s="549"/>
      <c r="E48" s="549"/>
      <c r="F48" s="549"/>
      <c r="G48" s="549"/>
      <c r="H48" s="549"/>
      <c r="I48" s="549"/>
      <c r="J48" s="549"/>
      <c r="K48" s="549"/>
      <c r="L48" s="549"/>
      <c r="M48" s="549"/>
      <c r="N48" s="549"/>
      <c r="O48" s="550"/>
    </row>
    <row r="49" spans="1:17" ht="15" customHeight="1" x14ac:dyDescent="0.25">
      <c r="A49" s="32" t="s">
        <v>84</v>
      </c>
      <c r="B49" s="29" t="s">
        <v>20</v>
      </c>
      <c r="C49" s="1">
        <v>10</v>
      </c>
      <c r="D49" s="16">
        <f>E49+G49</f>
        <v>78.600000000000009</v>
      </c>
      <c r="E49" s="16">
        <v>2.4</v>
      </c>
      <c r="F49" s="16">
        <v>0.6</v>
      </c>
      <c r="G49" s="16">
        <v>76.2</v>
      </c>
      <c r="H49" s="10">
        <f>I49+K49</f>
        <v>0</v>
      </c>
      <c r="I49" s="10"/>
      <c r="J49" s="10"/>
      <c r="K49" s="10"/>
      <c r="L49" s="12">
        <f>M49+O49</f>
        <v>78.600000000000009</v>
      </c>
      <c r="M49" s="12">
        <f t="shared" ref="M49" si="22">E49+I49</f>
        <v>2.4</v>
      </c>
      <c r="N49" s="12">
        <f t="shared" ref="N49" si="23">F49+J49</f>
        <v>0.6</v>
      </c>
      <c r="O49" s="12">
        <f t="shared" ref="O49" si="24">G49+K49</f>
        <v>76.2</v>
      </c>
    </row>
    <row r="50" spans="1:17" ht="15.95" customHeight="1" x14ac:dyDescent="0.25">
      <c r="A50" s="20" t="s">
        <v>85</v>
      </c>
      <c r="B50" s="21" t="s">
        <v>180</v>
      </c>
      <c r="C50" s="128"/>
      <c r="D50" s="23">
        <f t="shared" ref="D50:O50" si="25">SUM(D49:D49)</f>
        <v>78.600000000000009</v>
      </c>
      <c r="E50" s="23">
        <f t="shared" si="25"/>
        <v>2.4</v>
      </c>
      <c r="F50" s="23">
        <f t="shared" si="25"/>
        <v>0.6</v>
      </c>
      <c r="G50" s="23">
        <f t="shared" si="25"/>
        <v>76.2</v>
      </c>
      <c r="H50" s="24">
        <f t="shared" si="25"/>
        <v>0</v>
      </c>
      <c r="I50" s="24">
        <f t="shared" si="25"/>
        <v>0</v>
      </c>
      <c r="J50" s="24">
        <f t="shared" si="25"/>
        <v>0</v>
      </c>
      <c r="K50" s="24">
        <f t="shared" si="25"/>
        <v>0</v>
      </c>
      <c r="L50" s="21">
        <f t="shared" si="25"/>
        <v>78.600000000000009</v>
      </c>
      <c r="M50" s="21">
        <f t="shared" si="25"/>
        <v>2.4</v>
      </c>
      <c r="N50" s="21">
        <f t="shared" si="25"/>
        <v>0.6</v>
      </c>
      <c r="O50" s="21">
        <f t="shared" si="25"/>
        <v>76.2</v>
      </c>
    </row>
    <row r="51" spans="1:17" ht="15.95" customHeight="1" x14ac:dyDescent="0.25">
      <c r="A51" s="122" t="s">
        <v>86</v>
      </c>
      <c r="B51" s="129" t="s">
        <v>172</v>
      </c>
      <c r="C51" s="130"/>
      <c r="D51" s="23">
        <f>D26+D34+D37+D40+D43+D47+D50</f>
        <v>1196.0999999999999</v>
      </c>
      <c r="E51" s="23">
        <f>E27+E34+E37+E40+E43+E47+E50</f>
        <v>18.399999999999999</v>
      </c>
      <c r="F51" s="23">
        <f t="shared" ref="F51:O51" si="26">F27+F34+F37+F40+F43+F47+F50</f>
        <v>3.6</v>
      </c>
      <c r="G51" s="23">
        <f t="shared" si="26"/>
        <v>1177.7</v>
      </c>
      <c r="H51" s="24">
        <f t="shared" si="26"/>
        <v>8.6</v>
      </c>
      <c r="I51" s="24">
        <f t="shared" si="26"/>
        <v>-6</v>
      </c>
      <c r="J51" s="24">
        <f t="shared" si="26"/>
        <v>0</v>
      </c>
      <c r="K51" s="24">
        <f t="shared" si="26"/>
        <v>14.6</v>
      </c>
      <c r="L51" s="21">
        <f>L27+L34+L37+L40+L43+L47+L50</f>
        <v>1204.6999999999998</v>
      </c>
      <c r="M51" s="21">
        <f t="shared" si="26"/>
        <v>12.4</v>
      </c>
      <c r="N51" s="21">
        <f t="shared" si="26"/>
        <v>3.6</v>
      </c>
      <c r="O51" s="21">
        <f t="shared" si="26"/>
        <v>1192.3</v>
      </c>
    </row>
    <row r="52" spans="1:17" x14ac:dyDescent="0.25">
      <c r="A52" s="6"/>
      <c r="B52" s="6"/>
      <c r="C52" s="52"/>
      <c r="D52" s="6"/>
      <c r="E52" s="6"/>
      <c r="F52" s="6"/>
      <c r="G52" s="6"/>
      <c r="H52" s="131"/>
      <c r="I52" s="131"/>
      <c r="J52" s="131"/>
      <c r="L52" s="6"/>
      <c r="M52" s="6"/>
      <c r="N52" s="6"/>
    </row>
    <row r="53" spans="1:17" x14ac:dyDescent="0.25">
      <c r="A53" s="6"/>
      <c r="B53" s="123"/>
      <c r="C53" s="132"/>
      <c r="D53" s="123"/>
      <c r="E53" s="123"/>
      <c r="F53" s="123"/>
      <c r="G53" s="123"/>
      <c r="H53" s="133"/>
      <c r="I53" s="133"/>
      <c r="J53" s="133"/>
      <c r="K53" s="133"/>
      <c r="L53" s="123"/>
      <c r="M53" s="123"/>
      <c r="N53" s="123"/>
      <c r="P53" s="70" t="s">
        <v>305</v>
      </c>
      <c r="Q53" s="71">
        <f>SUMIF(C26:C49,1,L26:L49)</f>
        <v>0</v>
      </c>
    </row>
    <row r="54" spans="1:17" x14ac:dyDescent="0.25">
      <c r="A54" s="6"/>
      <c r="B54" s="6"/>
      <c r="C54" s="52"/>
      <c r="D54" s="6"/>
      <c r="E54" s="6"/>
      <c r="F54" s="6"/>
      <c r="G54" s="6"/>
      <c r="H54" s="131"/>
      <c r="I54" s="131"/>
      <c r="J54" s="131"/>
      <c r="L54" s="6"/>
      <c r="M54" s="6"/>
      <c r="N54" s="6"/>
      <c r="P54" s="70" t="s">
        <v>306</v>
      </c>
      <c r="Q54" s="71">
        <f>SUMIF(C26:C49,2,L26:L49)</f>
        <v>0</v>
      </c>
    </row>
    <row r="55" spans="1:17" x14ac:dyDescent="0.25">
      <c r="A55" s="6"/>
      <c r="B55" s="6"/>
      <c r="C55" s="52"/>
      <c r="D55" s="6"/>
      <c r="E55" s="6"/>
      <c r="F55" s="6"/>
      <c r="G55" s="6"/>
      <c r="H55" s="131"/>
      <c r="I55" s="131"/>
      <c r="J55" s="131"/>
      <c r="L55" s="6"/>
      <c r="M55" s="6"/>
      <c r="N55" s="6"/>
      <c r="O55" s="6"/>
      <c r="P55" s="70" t="s">
        <v>307</v>
      </c>
      <c r="Q55" s="71">
        <f>SUMIF(C26:C49,3,L26:L49)</f>
        <v>0</v>
      </c>
    </row>
    <row r="56" spans="1:17" x14ac:dyDescent="0.25">
      <c r="A56" s="6"/>
      <c r="B56" s="6"/>
      <c r="C56" s="52"/>
      <c r="D56" s="6"/>
      <c r="E56" s="6"/>
      <c r="F56" s="6"/>
      <c r="G56" s="6"/>
      <c r="H56" s="131"/>
      <c r="I56" s="131"/>
      <c r="J56" s="131"/>
      <c r="L56" s="6"/>
      <c r="M56" s="6"/>
      <c r="N56" s="6"/>
      <c r="P56" s="70" t="s">
        <v>308</v>
      </c>
      <c r="Q56" s="71">
        <f>SUMIF(C26:C49,4,L26:L49)</f>
        <v>686.19999999999993</v>
      </c>
    </row>
    <row r="57" spans="1:17" x14ac:dyDescent="0.25">
      <c r="A57" s="6"/>
      <c r="B57" s="6"/>
      <c r="C57" s="52"/>
      <c r="D57" s="6"/>
      <c r="E57" s="6"/>
      <c r="F57" s="6"/>
      <c r="G57" s="6"/>
      <c r="H57" s="131"/>
      <c r="I57" s="131"/>
      <c r="J57" s="131"/>
      <c r="L57" s="6"/>
      <c r="M57" s="6"/>
      <c r="N57" s="6"/>
      <c r="P57" s="70" t="s">
        <v>311</v>
      </c>
      <c r="Q57" s="71">
        <f>SUMIF(C26:C49,5,L26:L49)</f>
        <v>256.39999999999998</v>
      </c>
    </row>
    <row r="58" spans="1:17" x14ac:dyDescent="0.25">
      <c r="A58" s="6"/>
      <c r="B58" s="6"/>
      <c r="C58" s="52"/>
      <c r="D58" s="6"/>
      <c r="E58" s="6"/>
      <c r="F58" s="6"/>
      <c r="G58" s="6"/>
      <c r="H58" s="131"/>
      <c r="I58" s="131"/>
      <c r="J58" s="131"/>
      <c r="L58" s="6"/>
      <c r="M58" s="6"/>
      <c r="N58" s="6"/>
      <c r="P58" s="70" t="s">
        <v>309</v>
      </c>
      <c r="Q58" s="71">
        <f>SUMIF(C26:C49,6,L26:L49)</f>
        <v>10.1</v>
      </c>
    </row>
    <row r="59" spans="1:17" x14ac:dyDescent="0.25">
      <c r="A59" s="6"/>
      <c r="B59" s="6"/>
      <c r="C59" s="52"/>
      <c r="D59" s="6"/>
      <c r="E59" s="6"/>
      <c r="F59" s="6"/>
      <c r="G59" s="6"/>
      <c r="H59" s="131"/>
      <c r="I59" s="131"/>
      <c r="J59" s="131"/>
      <c r="L59" s="6"/>
      <c r="M59" s="6"/>
      <c r="N59" s="6"/>
      <c r="P59" s="70" t="s">
        <v>310</v>
      </c>
      <c r="Q59" s="71">
        <f>SUMIF(C26:C49,7,L26:L49)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31"/>
      <c r="I60" s="131"/>
      <c r="J60" s="131"/>
      <c r="L60" s="6"/>
      <c r="M60" s="6"/>
      <c r="N60" s="6"/>
      <c r="P60" s="70" t="s">
        <v>312</v>
      </c>
      <c r="Q60" s="71">
        <f>SUMIF(C26:C49,8,L26:L49)</f>
        <v>173.39999999999998</v>
      </c>
    </row>
    <row r="61" spans="1:17" x14ac:dyDescent="0.25">
      <c r="A61" s="6"/>
      <c r="B61" s="6"/>
      <c r="C61" s="52"/>
      <c r="D61" s="6"/>
      <c r="E61" s="6"/>
      <c r="F61" s="6"/>
      <c r="G61" s="6"/>
      <c r="H61" s="131"/>
      <c r="I61" s="131"/>
      <c r="J61" s="131"/>
      <c r="L61" s="6"/>
      <c r="M61" s="6"/>
      <c r="N61" s="6"/>
      <c r="P61" s="70" t="s">
        <v>313</v>
      </c>
      <c r="Q61" s="71">
        <f>SUMIF(C26:C49,9,L26:L49)</f>
        <v>0</v>
      </c>
    </row>
    <row r="62" spans="1:17" x14ac:dyDescent="0.25">
      <c r="A62" s="6"/>
      <c r="B62" s="6"/>
      <c r="C62" s="52"/>
      <c r="D62" s="6"/>
      <c r="E62" s="6"/>
      <c r="F62" s="6"/>
      <c r="G62" s="6"/>
      <c r="H62" s="131"/>
      <c r="I62" s="131"/>
      <c r="J62" s="131"/>
      <c r="L62" s="6"/>
      <c r="M62" s="6"/>
      <c r="N62" s="6"/>
      <c r="P62" s="70" t="s">
        <v>314</v>
      </c>
      <c r="Q62" s="71">
        <f>SUMIF(C26:C49,10,L26:L49)</f>
        <v>78.600000000000009</v>
      </c>
    </row>
    <row r="63" spans="1:17" x14ac:dyDescent="0.25">
      <c r="A63" s="6"/>
      <c r="B63" s="6"/>
      <c r="C63" s="52"/>
      <c r="D63" s="6"/>
      <c r="E63" s="6"/>
      <c r="F63" s="6"/>
      <c r="G63" s="6"/>
      <c r="H63" s="131"/>
      <c r="I63" s="131"/>
      <c r="J63" s="131"/>
      <c r="L63" s="6"/>
      <c r="M63" s="6"/>
      <c r="N63" s="6"/>
      <c r="P63" s="75" t="s">
        <v>172</v>
      </c>
      <c r="Q63" s="76">
        <f>SUM(Q53:Q62)</f>
        <v>1204.6999999999998</v>
      </c>
    </row>
    <row r="64" spans="1:17" x14ac:dyDescent="0.25">
      <c r="A64" s="6"/>
      <c r="B64" s="6"/>
      <c r="C64" s="52"/>
      <c r="D64" s="6"/>
      <c r="E64" s="6"/>
      <c r="F64" s="6"/>
      <c r="G64" s="6"/>
      <c r="H64" s="131"/>
      <c r="I64" s="131"/>
      <c r="J64" s="131"/>
      <c r="L64" s="6"/>
      <c r="M64" s="6"/>
      <c r="N64" s="6"/>
      <c r="P64" s="77"/>
      <c r="Q64" s="77">
        <f>Q63-L51</f>
        <v>0</v>
      </c>
    </row>
    <row r="65" spans="1:14" x14ac:dyDescent="0.25">
      <c r="A65" s="6"/>
      <c r="B65" s="6"/>
      <c r="C65" s="52"/>
      <c r="D65" s="6"/>
      <c r="E65" s="6"/>
      <c r="F65" s="6"/>
      <c r="G65" s="6"/>
      <c r="H65" s="131"/>
      <c r="I65" s="131"/>
      <c r="J65" s="131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131"/>
      <c r="I66" s="131"/>
      <c r="J66" s="131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131"/>
      <c r="I67" s="131"/>
      <c r="J67" s="131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131"/>
      <c r="I68" s="131"/>
      <c r="J68" s="131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131"/>
      <c r="I69" s="131"/>
      <c r="J69" s="131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131"/>
      <c r="I70" s="131"/>
      <c r="J70" s="131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131"/>
      <c r="I71" s="131"/>
      <c r="J71" s="131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131"/>
      <c r="I72" s="131"/>
      <c r="J72" s="131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131"/>
      <c r="I73" s="131"/>
      <c r="J73" s="131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131"/>
      <c r="I74" s="131"/>
      <c r="J74" s="131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131"/>
      <c r="I75" s="131"/>
      <c r="J75" s="131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131"/>
      <c r="I76" s="131"/>
      <c r="J76" s="131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131"/>
      <c r="I77" s="131"/>
      <c r="J77" s="131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131"/>
      <c r="I78" s="131"/>
      <c r="J78" s="131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131"/>
      <c r="I79" s="131"/>
      <c r="J79" s="131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131"/>
      <c r="I80" s="131"/>
      <c r="J80" s="131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1"/>
      <c r="I81" s="131"/>
      <c r="J81" s="131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1"/>
      <c r="I82" s="131"/>
      <c r="J82" s="131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1"/>
      <c r="I83" s="131"/>
      <c r="J83" s="131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1"/>
      <c r="I84" s="131"/>
      <c r="J84" s="131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1"/>
      <c r="I85" s="131"/>
      <c r="J85" s="131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1"/>
      <c r="I86" s="131"/>
      <c r="J86" s="131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1"/>
      <c r="I87" s="131"/>
      <c r="J87" s="131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1"/>
      <c r="I88" s="131"/>
      <c r="J88" s="131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1"/>
      <c r="I89" s="131"/>
      <c r="J89" s="131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1"/>
      <c r="I90" s="131"/>
      <c r="J90" s="131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1"/>
      <c r="I91" s="131"/>
      <c r="J91" s="131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1"/>
      <c r="I92" s="131"/>
      <c r="J92" s="131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1"/>
      <c r="I93" s="131"/>
      <c r="J93" s="131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1"/>
      <c r="I94" s="131"/>
      <c r="J94" s="131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1"/>
      <c r="I95" s="131"/>
      <c r="J95" s="131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1"/>
      <c r="I96" s="131"/>
      <c r="J96" s="131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1"/>
      <c r="I97" s="131"/>
      <c r="J97" s="131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1"/>
      <c r="I98" s="131"/>
      <c r="J98" s="131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1"/>
      <c r="I99" s="131"/>
      <c r="J99" s="131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1"/>
      <c r="I100" s="131"/>
      <c r="J100" s="131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1"/>
      <c r="I101" s="131"/>
      <c r="J101" s="131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1"/>
      <c r="I102" s="131"/>
      <c r="J102" s="131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1"/>
      <c r="I103" s="131"/>
      <c r="J103" s="131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1"/>
      <c r="I104" s="131"/>
      <c r="J104" s="131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1"/>
      <c r="I105" s="131"/>
      <c r="J105" s="131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1"/>
      <c r="I106" s="131"/>
      <c r="J106" s="131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1"/>
      <c r="I107" s="131"/>
      <c r="J107" s="131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1"/>
      <c r="I108" s="131"/>
      <c r="J108" s="131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1"/>
      <c r="I109" s="131"/>
      <c r="J109" s="131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1"/>
      <c r="I110" s="131"/>
      <c r="J110" s="131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1"/>
      <c r="I111" s="131"/>
      <c r="J111" s="131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1"/>
      <c r="I112" s="131"/>
      <c r="J112" s="131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1"/>
      <c r="I113" s="131"/>
      <c r="J113" s="131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1"/>
      <c r="I114" s="131"/>
      <c r="J114" s="131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1"/>
      <c r="I115" s="131"/>
      <c r="J115" s="131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1"/>
      <c r="I116" s="131"/>
      <c r="J116" s="131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1"/>
      <c r="I117" s="131"/>
      <c r="J117" s="131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1"/>
      <c r="I118" s="131"/>
      <c r="J118" s="131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1"/>
      <c r="I119" s="131"/>
      <c r="J119" s="131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1"/>
      <c r="I120" s="131"/>
      <c r="J120" s="131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1"/>
      <c r="I121" s="131"/>
      <c r="J121" s="131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1"/>
      <c r="I122" s="131"/>
      <c r="J122" s="131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1"/>
      <c r="I123" s="131"/>
      <c r="J123" s="131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1"/>
      <c r="I124" s="131"/>
      <c r="J124" s="131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1"/>
      <c r="I125" s="131"/>
      <c r="J125" s="131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1"/>
      <c r="I126" s="131"/>
      <c r="J126" s="131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1"/>
      <c r="I127" s="131"/>
      <c r="J127" s="131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1"/>
      <c r="I128" s="131"/>
      <c r="J128" s="131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1"/>
      <c r="I129" s="131"/>
      <c r="J129" s="131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1"/>
      <c r="I130" s="131"/>
      <c r="J130" s="131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1"/>
      <c r="I131" s="131"/>
      <c r="J131" s="131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1"/>
      <c r="I132" s="131"/>
      <c r="J132" s="131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1"/>
      <c r="I133" s="131"/>
      <c r="J133" s="131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1"/>
      <c r="I134" s="131"/>
      <c r="J134" s="131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1"/>
      <c r="I135" s="131"/>
      <c r="J135" s="131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1"/>
      <c r="I136" s="131"/>
      <c r="J136" s="131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1"/>
      <c r="I137" s="131"/>
      <c r="J137" s="131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1"/>
      <c r="I138" s="131"/>
      <c r="J138" s="131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1"/>
      <c r="I139" s="131"/>
      <c r="J139" s="131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1"/>
      <c r="I140" s="131"/>
      <c r="J140" s="131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1"/>
      <c r="I141" s="131"/>
      <c r="J141" s="131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1"/>
      <c r="I142" s="131"/>
      <c r="J142" s="131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1"/>
      <c r="I143" s="131"/>
      <c r="J143" s="131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1"/>
      <c r="I144" s="131"/>
      <c r="J144" s="131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1"/>
      <c r="I145" s="131"/>
      <c r="J145" s="131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1"/>
      <c r="I146" s="131"/>
      <c r="J146" s="131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1"/>
      <c r="I147" s="131"/>
      <c r="J147" s="131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1"/>
      <c r="I148" s="131"/>
      <c r="J148" s="131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1"/>
      <c r="I149" s="131"/>
      <c r="J149" s="131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1"/>
      <c r="I150" s="131"/>
      <c r="J150" s="131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1"/>
      <c r="I151" s="131"/>
      <c r="J151" s="131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1"/>
      <c r="I152" s="131"/>
      <c r="J152" s="131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1"/>
      <c r="I153" s="131"/>
      <c r="J153" s="131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1"/>
      <c r="I154" s="131"/>
      <c r="J154" s="131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1"/>
      <c r="I155" s="131"/>
      <c r="J155" s="131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1"/>
      <c r="I156" s="131"/>
      <c r="J156" s="131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1"/>
      <c r="I157" s="131"/>
      <c r="J157" s="131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1"/>
      <c r="I158" s="131"/>
      <c r="J158" s="131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31"/>
      <c r="I159" s="131"/>
      <c r="J159" s="131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31"/>
      <c r="I160" s="131"/>
      <c r="J160" s="131"/>
      <c r="L160" s="6"/>
      <c r="M160" s="6"/>
      <c r="N160" s="6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</sheetData>
  <mergeCells count="35">
    <mergeCell ref="B48:O48"/>
    <mergeCell ref="B41:O41"/>
    <mergeCell ref="B35:O35"/>
    <mergeCell ref="E23:F23"/>
    <mergeCell ref="B44:O44"/>
    <mergeCell ref="B28:O28"/>
    <mergeCell ref="B38:O38"/>
    <mergeCell ref="I23:J23"/>
    <mergeCell ref="C22:C24"/>
    <mergeCell ref="O23:O24"/>
    <mergeCell ref="B22:B24"/>
    <mergeCell ref="D22:D24"/>
    <mergeCell ref="G23:G24"/>
    <mergeCell ref="E22:G22"/>
    <mergeCell ref="H22:H24"/>
    <mergeCell ref="B25:O25"/>
    <mergeCell ref="B11:O11"/>
    <mergeCell ref="B12:O12"/>
    <mergeCell ref="B5:O5"/>
    <mergeCell ref="B6:O6"/>
    <mergeCell ref="B7:O7"/>
    <mergeCell ref="B8:O8"/>
    <mergeCell ref="B9:O9"/>
    <mergeCell ref="B10:O10"/>
    <mergeCell ref="B13:O13"/>
    <mergeCell ref="L22:L24"/>
    <mergeCell ref="M22:O22"/>
    <mergeCell ref="M23:N23"/>
    <mergeCell ref="I22:K22"/>
    <mergeCell ref="K23:K24"/>
    <mergeCell ref="B14:O14"/>
    <mergeCell ref="A20:O20"/>
    <mergeCell ref="A22:A24"/>
    <mergeCell ref="B15:O15"/>
    <mergeCell ref="B16:O16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7"/>
  <sheetViews>
    <sheetView showZeros="0" topLeftCell="A118" workbookViewId="0">
      <selection activeCell="S143" sqref="S143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659" t="s">
        <v>328</v>
      </c>
      <c r="C1" s="659"/>
      <c r="D1" s="659"/>
      <c r="E1" s="659"/>
      <c r="F1" s="659"/>
      <c r="G1" s="659"/>
      <c r="H1" s="659"/>
      <c r="I1" s="659"/>
      <c r="J1" s="659"/>
      <c r="K1" s="659"/>
      <c r="L1" s="659"/>
      <c r="M1" s="659"/>
      <c r="N1" s="659"/>
      <c r="O1" s="659"/>
    </row>
    <row r="2" spans="1:15" x14ac:dyDescent="0.25">
      <c r="B2" s="659" t="s">
        <v>448</v>
      </c>
      <c r="C2" s="659"/>
      <c r="D2" s="659"/>
      <c r="E2" s="659"/>
      <c r="F2" s="659"/>
      <c r="G2" s="659"/>
      <c r="H2" s="659"/>
      <c r="I2" s="659"/>
      <c r="J2" s="659"/>
      <c r="K2" s="659"/>
      <c r="L2" s="659"/>
      <c r="M2" s="659"/>
      <c r="N2" s="659"/>
      <c r="O2" s="659"/>
    </row>
    <row r="3" spans="1:15" x14ac:dyDescent="0.25">
      <c r="B3" s="659" t="s">
        <v>506</v>
      </c>
      <c r="C3" s="659"/>
      <c r="D3" s="659"/>
      <c r="E3" s="659"/>
      <c r="F3" s="659"/>
      <c r="G3" s="659"/>
      <c r="H3" s="659"/>
      <c r="I3" s="659"/>
      <c r="J3" s="659"/>
      <c r="K3" s="659"/>
      <c r="L3" s="659"/>
      <c r="M3" s="659"/>
      <c r="N3" s="659"/>
      <c r="O3" s="659"/>
    </row>
    <row r="4" spans="1:15" x14ac:dyDescent="0.25">
      <c r="B4" s="659" t="s">
        <v>347</v>
      </c>
      <c r="C4" s="659"/>
      <c r="D4" s="659"/>
      <c r="E4" s="659"/>
      <c r="F4" s="659"/>
      <c r="G4" s="659"/>
      <c r="H4" s="659"/>
      <c r="I4" s="659"/>
      <c r="J4" s="659"/>
      <c r="K4" s="659"/>
      <c r="L4" s="659"/>
      <c r="M4" s="659"/>
      <c r="N4" s="659"/>
      <c r="O4" s="659"/>
    </row>
    <row r="5" spans="1:15" ht="13.5" customHeight="1" x14ac:dyDescent="0.25">
      <c r="B5" s="660" t="s">
        <v>514</v>
      </c>
      <c r="C5" s="660"/>
      <c r="D5" s="660"/>
      <c r="E5" s="660"/>
      <c r="F5" s="660"/>
      <c r="G5" s="660"/>
      <c r="H5" s="660"/>
      <c r="I5" s="660"/>
      <c r="J5" s="660"/>
      <c r="K5" s="660"/>
      <c r="L5" s="660"/>
      <c r="M5" s="660"/>
      <c r="N5" s="660"/>
      <c r="O5" s="660"/>
    </row>
    <row r="6" spans="1:15" ht="15" customHeight="1" x14ac:dyDescent="0.25">
      <c r="B6" s="660" t="s">
        <v>518</v>
      </c>
      <c r="C6" s="660"/>
      <c r="D6" s="660"/>
      <c r="E6" s="660"/>
      <c r="F6" s="660"/>
      <c r="G6" s="660"/>
      <c r="H6" s="660"/>
      <c r="I6" s="660"/>
      <c r="J6" s="660"/>
      <c r="K6" s="660"/>
      <c r="L6" s="660"/>
      <c r="M6" s="660"/>
      <c r="N6" s="660"/>
      <c r="O6" s="660"/>
    </row>
    <row r="7" spans="1:15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5" ht="44.25" customHeight="1" x14ac:dyDescent="0.25">
      <c r="A8" s="567" t="s">
        <v>460</v>
      </c>
      <c r="B8" s="567"/>
      <c r="C8" s="567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</row>
    <row r="9" spans="1:15" ht="18.75" customHeight="1" x14ac:dyDescent="0.25">
      <c r="A9" s="434"/>
      <c r="B9" s="434"/>
      <c r="C9" s="434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4" t="s">
        <v>407</v>
      </c>
    </row>
    <row r="10" spans="1:15" x14ac:dyDescent="0.25">
      <c r="A10" s="652" t="s">
        <v>5</v>
      </c>
      <c r="B10" s="562" t="s">
        <v>349</v>
      </c>
      <c r="C10" s="562" t="s">
        <v>54</v>
      </c>
      <c r="D10" s="558" t="s">
        <v>336</v>
      </c>
      <c r="E10" s="586" t="s">
        <v>194</v>
      </c>
      <c r="F10" s="586"/>
      <c r="G10" s="586"/>
      <c r="H10" s="570" t="s">
        <v>338</v>
      </c>
      <c r="I10" s="592" t="s">
        <v>194</v>
      </c>
      <c r="J10" s="592"/>
      <c r="K10" s="592"/>
      <c r="L10" s="551" t="s">
        <v>0</v>
      </c>
      <c r="M10" s="551" t="s">
        <v>194</v>
      </c>
      <c r="N10" s="551"/>
      <c r="O10" s="551"/>
    </row>
    <row r="11" spans="1:15" x14ac:dyDescent="0.25">
      <c r="A11" s="652"/>
      <c r="B11" s="562"/>
      <c r="C11" s="562"/>
      <c r="D11" s="558"/>
      <c r="E11" s="586" t="s">
        <v>1</v>
      </c>
      <c r="F11" s="586"/>
      <c r="G11" s="558" t="s">
        <v>2</v>
      </c>
      <c r="H11" s="570"/>
      <c r="I11" s="592" t="s">
        <v>1</v>
      </c>
      <c r="J11" s="592"/>
      <c r="K11" s="570" t="s">
        <v>2</v>
      </c>
      <c r="L11" s="551"/>
      <c r="M11" s="551" t="s">
        <v>1</v>
      </c>
      <c r="N11" s="551"/>
      <c r="O11" s="562" t="s">
        <v>2</v>
      </c>
    </row>
    <row r="12" spans="1:15" ht="29.25" customHeight="1" x14ac:dyDescent="0.25">
      <c r="A12" s="652"/>
      <c r="B12" s="562"/>
      <c r="C12" s="562"/>
      <c r="D12" s="558"/>
      <c r="E12" s="433" t="s">
        <v>3</v>
      </c>
      <c r="F12" s="431" t="s">
        <v>4</v>
      </c>
      <c r="G12" s="558"/>
      <c r="H12" s="570"/>
      <c r="I12" s="432" t="s">
        <v>3</v>
      </c>
      <c r="J12" s="429" t="s">
        <v>4</v>
      </c>
      <c r="K12" s="570"/>
      <c r="L12" s="551"/>
      <c r="M12" s="430" t="s">
        <v>3</v>
      </c>
      <c r="N12" s="428" t="s">
        <v>4</v>
      </c>
      <c r="O12" s="562"/>
    </row>
    <row r="13" spans="1:15" ht="18" customHeight="1" x14ac:dyDescent="0.25">
      <c r="A13" s="5" t="s">
        <v>71</v>
      </c>
      <c r="B13" s="661" t="s">
        <v>493</v>
      </c>
      <c r="C13" s="662"/>
      <c r="D13" s="662"/>
      <c r="E13" s="662"/>
      <c r="F13" s="662"/>
      <c r="G13" s="662"/>
      <c r="H13" s="662"/>
      <c r="I13" s="662"/>
      <c r="J13" s="662"/>
      <c r="K13" s="662"/>
      <c r="L13" s="662"/>
      <c r="M13" s="662"/>
      <c r="N13" s="662"/>
      <c r="O13" s="663"/>
    </row>
    <row r="14" spans="1:15" ht="15.75" customHeight="1" x14ac:dyDescent="0.25">
      <c r="A14" s="5" t="s">
        <v>182</v>
      </c>
      <c r="B14" s="548" t="s">
        <v>6</v>
      </c>
      <c r="C14" s="549"/>
      <c r="D14" s="549"/>
      <c r="E14" s="549"/>
      <c r="F14" s="549"/>
      <c r="G14" s="549"/>
      <c r="H14" s="549"/>
      <c r="I14" s="549"/>
      <c r="J14" s="549"/>
      <c r="K14" s="549"/>
      <c r="L14" s="549"/>
      <c r="M14" s="549"/>
      <c r="N14" s="549"/>
      <c r="O14" s="550"/>
    </row>
    <row r="15" spans="1:15" ht="15" customHeight="1" x14ac:dyDescent="0.25">
      <c r="A15" s="5" t="s">
        <v>72</v>
      </c>
      <c r="B15" s="29" t="s">
        <v>20</v>
      </c>
      <c r="C15" s="15"/>
      <c r="D15" s="16">
        <f t="shared" ref="D15:D18" si="0">E15+G15</f>
        <v>147.5</v>
      </c>
      <c r="E15" s="16">
        <f>E16+E17+E18</f>
        <v>147.5</v>
      </c>
      <c r="F15" s="16">
        <f t="shared" ref="F15:G15" si="1">F16+F17+F18</f>
        <v>0</v>
      </c>
      <c r="G15" s="16">
        <f t="shared" si="1"/>
        <v>0</v>
      </c>
      <c r="H15" s="10">
        <f t="shared" ref="H15" si="2">I15+K15</f>
        <v>0</v>
      </c>
      <c r="I15" s="10">
        <f t="shared" ref="I15:K15" si="3">I16+I17+I18</f>
        <v>0</v>
      </c>
      <c r="J15" s="10">
        <f t="shared" si="3"/>
        <v>0</v>
      </c>
      <c r="K15" s="10">
        <f t="shared" si="3"/>
        <v>0</v>
      </c>
      <c r="L15" s="12">
        <f t="shared" ref="L15:O18" si="4">D15+H15</f>
        <v>147.5</v>
      </c>
      <c r="M15" s="12">
        <f t="shared" si="4"/>
        <v>147.5</v>
      </c>
      <c r="N15" s="12">
        <f t="shared" si="4"/>
        <v>0</v>
      </c>
      <c r="O15" s="12">
        <f t="shared" si="4"/>
        <v>0</v>
      </c>
    </row>
    <row r="16" spans="1:15" ht="15" customHeight="1" x14ac:dyDescent="0.25">
      <c r="A16" s="19"/>
      <c r="B16" s="80"/>
      <c r="C16" s="418" t="s">
        <v>9</v>
      </c>
      <c r="D16" s="16">
        <f t="shared" si="0"/>
        <v>24.7</v>
      </c>
      <c r="E16" s="16">
        <v>24.7</v>
      </c>
      <c r="F16" s="16"/>
      <c r="G16" s="16"/>
      <c r="H16" s="10"/>
      <c r="I16" s="10"/>
      <c r="J16" s="10"/>
      <c r="K16" s="10"/>
      <c r="L16" s="12">
        <f t="shared" si="4"/>
        <v>24.7</v>
      </c>
      <c r="M16" s="12">
        <f t="shared" si="4"/>
        <v>24.7</v>
      </c>
      <c r="N16" s="12">
        <f t="shared" si="4"/>
        <v>0</v>
      </c>
      <c r="O16" s="12">
        <f t="shared" si="4"/>
        <v>0</v>
      </c>
    </row>
    <row r="17" spans="1:15" ht="15" customHeight="1" x14ac:dyDescent="0.25">
      <c r="A17" s="19"/>
      <c r="B17" s="80"/>
      <c r="C17" s="418" t="s">
        <v>25</v>
      </c>
      <c r="D17" s="16">
        <f t="shared" si="0"/>
        <v>87.4</v>
      </c>
      <c r="E17" s="16">
        <v>87.4</v>
      </c>
      <c r="F17" s="16"/>
      <c r="G17" s="16"/>
      <c r="H17" s="10"/>
      <c r="I17" s="10"/>
      <c r="J17" s="10"/>
      <c r="K17" s="10"/>
      <c r="L17" s="12">
        <f t="shared" si="4"/>
        <v>87.4</v>
      </c>
      <c r="M17" s="12">
        <f t="shared" si="4"/>
        <v>87.4</v>
      </c>
      <c r="N17" s="12">
        <f t="shared" si="4"/>
        <v>0</v>
      </c>
      <c r="O17" s="12">
        <f t="shared" si="4"/>
        <v>0</v>
      </c>
    </row>
    <row r="18" spans="1:15" s="98" customFormat="1" ht="15" customHeight="1" x14ac:dyDescent="0.25">
      <c r="A18" s="313"/>
      <c r="B18" s="314"/>
      <c r="C18" s="15" t="s">
        <v>22</v>
      </c>
      <c r="D18" s="16">
        <f t="shared" si="0"/>
        <v>35.4</v>
      </c>
      <c r="E18" s="16">
        <v>35.4</v>
      </c>
      <c r="F18" s="16"/>
      <c r="G18" s="16"/>
      <c r="H18" s="10">
        <f>I18+K18</f>
        <v>0</v>
      </c>
      <c r="I18" s="10"/>
      <c r="J18" s="10"/>
      <c r="K18" s="10"/>
      <c r="L18" s="12">
        <f t="shared" si="4"/>
        <v>35.4</v>
      </c>
      <c r="M18" s="12">
        <f t="shared" si="4"/>
        <v>35.4</v>
      </c>
      <c r="N18" s="12">
        <f t="shared" si="4"/>
        <v>0</v>
      </c>
      <c r="O18" s="12">
        <f t="shared" si="4"/>
        <v>0</v>
      </c>
    </row>
    <row r="19" spans="1:15" ht="15" customHeight="1" x14ac:dyDescent="0.25">
      <c r="A19" s="20" t="s">
        <v>73</v>
      </c>
      <c r="B19" s="21" t="s">
        <v>174</v>
      </c>
      <c r="C19" s="28"/>
      <c r="D19" s="266">
        <f>E19+G19</f>
        <v>147.5</v>
      </c>
      <c r="E19" s="23">
        <f>E15</f>
        <v>147.5</v>
      </c>
      <c r="F19" s="23">
        <f>F15</f>
        <v>0</v>
      </c>
      <c r="G19" s="23">
        <f>G15</f>
        <v>0</v>
      </c>
      <c r="H19" s="24">
        <f t="shared" ref="H19" si="5">I19+K19</f>
        <v>0</v>
      </c>
      <c r="I19" s="24">
        <f>I15</f>
        <v>0</v>
      </c>
      <c r="J19" s="24">
        <f>J15</f>
        <v>0</v>
      </c>
      <c r="K19" s="24">
        <f>K15</f>
        <v>0</v>
      </c>
      <c r="L19" s="21">
        <f t="shared" ref="L19" si="6">M19+O19</f>
        <v>147.5</v>
      </c>
      <c r="M19" s="21">
        <f>M15</f>
        <v>147.5</v>
      </c>
      <c r="N19" s="21">
        <f>N15</f>
        <v>0</v>
      </c>
      <c r="O19" s="21">
        <f>O15</f>
        <v>0</v>
      </c>
    </row>
    <row r="20" spans="1:15" ht="18.75" customHeight="1" x14ac:dyDescent="0.25">
      <c r="A20" s="19" t="s">
        <v>74</v>
      </c>
      <c r="B20" s="548" t="s">
        <v>59</v>
      </c>
      <c r="C20" s="549"/>
      <c r="D20" s="549"/>
      <c r="E20" s="549"/>
      <c r="F20" s="549"/>
      <c r="G20" s="549"/>
      <c r="H20" s="549"/>
      <c r="I20" s="549"/>
      <c r="J20" s="549"/>
      <c r="K20" s="549"/>
      <c r="L20" s="549"/>
      <c r="M20" s="549"/>
      <c r="N20" s="549"/>
      <c r="O20" s="550"/>
    </row>
    <row r="21" spans="1:15" ht="15" customHeight="1" x14ac:dyDescent="0.25">
      <c r="A21" s="154" t="s">
        <v>75</v>
      </c>
      <c r="B21" s="29" t="s">
        <v>20</v>
      </c>
      <c r="C21" s="30"/>
      <c r="D21" s="16">
        <f t="shared" ref="D21:D24" si="7">E21+G21</f>
        <v>91.8</v>
      </c>
      <c r="E21" s="16">
        <f>E22+E23</f>
        <v>77.2</v>
      </c>
      <c r="F21" s="16">
        <f>F22+F23</f>
        <v>0</v>
      </c>
      <c r="G21" s="16">
        <f>G22+G23</f>
        <v>14.6</v>
      </c>
      <c r="H21" s="10">
        <f t="shared" ref="H21" si="8">I21+K21</f>
        <v>0</v>
      </c>
      <c r="I21" s="10">
        <f>I22+I23</f>
        <v>0</v>
      </c>
      <c r="J21" s="10">
        <f>J22+J23</f>
        <v>0</v>
      </c>
      <c r="K21" s="10">
        <f>K22+K23</f>
        <v>0</v>
      </c>
      <c r="L21" s="12">
        <f t="shared" ref="L21:O24" si="9">D21+H21</f>
        <v>91.8</v>
      </c>
      <c r="M21" s="12">
        <f t="shared" si="9"/>
        <v>77.2</v>
      </c>
      <c r="N21" s="12">
        <f t="shared" si="9"/>
        <v>0</v>
      </c>
      <c r="O21" s="12">
        <f t="shared" si="9"/>
        <v>14.6</v>
      </c>
    </row>
    <row r="22" spans="1:15" s="37" customFormat="1" ht="15" customHeight="1" x14ac:dyDescent="0.25">
      <c r="A22" s="436"/>
      <c r="B22" s="314"/>
      <c r="C22" s="435" t="s">
        <v>21</v>
      </c>
      <c r="D22" s="16">
        <f t="shared" si="7"/>
        <v>17.8</v>
      </c>
      <c r="E22" s="16">
        <v>3.2</v>
      </c>
      <c r="F22" s="16"/>
      <c r="G22" s="16">
        <v>14.6</v>
      </c>
      <c r="H22" s="10">
        <f t="shared" ref="H22:H23" si="10">I22+K22</f>
        <v>0</v>
      </c>
      <c r="I22" s="10"/>
      <c r="J22" s="10"/>
      <c r="K22" s="10"/>
      <c r="L22" s="12">
        <f t="shared" si="9"/>
        <v>17.8</v>
      </c>
      <c r="M22" s="12">
        <f t="shared" si="9"/>
        <v>3.2</v>
      </c>
      <c r="N22" s="12">
        <f t="shared" si="9"/>
        <v>0</v>
      </c>
      <c r="O22" s="12">
        <f t="shared" si="9"/>
        <v>14.6</v>
      </c>
    </row>
    <row r="23" spans="1:15" ht="15" customHeight="1" x14ac:dyDescent="0.25">
      <c r="A23" s="158"/>
      <c r="B23" s="314"/>
      <c r="C23" s="30" t="s">
        <v>31</v>
      </c>
      <c r="D23" s="16">
        <f t="shared" si="7"/>
        <v>74</v>
      </c>
      <c r="E23" s="16">
        <v>74</v>
      </c>
      <c r="F23" s="16"/>
      <c r="G23" s="16"/>
      <c r="H23" s="10">
        <f t="shared" si="10"/>
        <v>0</v>
      </c>
      <c r="I23" s="10"/>
      <c r="J23" s="10"/>
      <c r="K23" s="10"/>
      <c r="L23" s="12">
        <f t="shared" si="9"/>
        <v>74</v>
      </c>
      <c r="M23" s="12">
        <f t="shared" si="9"/>
        <v>74</v>
      </c>
      <c r="N23" s="12">
        <f t="shared" si="9"/>
        <v>0</v>
      </c>
      <c r="O23" s="12">
        <f t="shared" si="9"/>
        <v>0</v>
      </c>
    </row>
    <row r="24" spans="1:15" s="37" customFormat="1" ht="15" customHeight="1" x14ac:dyDescent="0.25">
      <c r="A24" s="154" t="s">
        <v>76</v>
      </c>
      <c r="B24" s="29" t="s">
        <v>17</v>
      </c>
      <c r="C24" s="317" t="s">
        <v>22</v>
      </c>
      <c r="D24" s="16">
        <f t="shared" si="7"/>
        <v>20.7</v>
      </c>
      <c r="E24" s="16"/>
      <c r="F24" s="16"/>
      <c r="G24" s="16">
        <v>20.7</v>
      </c>
      <c r="H24" s="10">
        <f>I24+K24</f>
        <v>0</v>
      </c>
      <c r="I24" s="10"/>
      <c r="J24" s="10"/>
      <c r="K24" s="10"/>
      <c r="L24" s="12">
        <f t="shared" si="9"/>
        <v>20.7</v>
      </c>
      <c r="M24" s="12">
        <f t="shared" si="9"/>
        <v>0</v>
      </c>
      <c r="N24" s="12">
        <f t="shared" si="9"/>
        <v>0</v>
      </c>
      <c r="O24" s="12">
        <f t="shared" si="9"/>
        <v>20.7</v>
      </c>
    </row>
    <row r="25" spans="1:15" ht="15" customHeight="1" x14ac:dyDescent="0.25">
      <c r="A25" s="20" t="s">
        <v>77</v>
      </c>
      <c r="B25" s="21" t="s">
        <v>175</v>
      </c>
      <c r="C25" s="28"/>
      <c r="D25" s="266">
        <f>E25+G25</f>
        <v>112.5</v>
      </c>
      <c r="E25" s="23">
        <f>E21+E24</f>
        <v>77.2</v>
      </c>
      <c r="F25" s="23">
        <f t="shared" ref="F25:G25" si="11">F21+F24</f>
        <v>0</v>
      </c>
      <c r="G25" s="23">
        <f t="shared" si="11"/>
        <v>35.299999999999997</v>
      </c>
      <c r="H25" s="24">
        <f t="shared" ref="H25" si="12">I25+K25</f>
        <v>0</v>
      </c>
      <c r="I25" s="24">
        <f t="shared" ref="I25" si="13">I21+I24</f>
        <v>0</v>
      </c>
      <c r="J25" s="24">
        <f t="shared" ref="J25" si="14">J21+J24</f>
        <v>0</v>
      </c>
      <c r="K25" s="24">
        <f t="shared" ref="K25" si="15">K21+K24</f>
        <v>0</v>
      </c>
      <c r="L25" s="21">
        <f t="shared" ref="L25" si="16">M25+O25</f>
        <v>112.5</v>
      </c>
      <c r="M25" s="21">
        <f t="shared" ref="M25" si="17">M21+M24</f>
        <v>77.2</v>
      </c>
      <c r="N25" s="21">
        <f t="shared" ref="N25" si="18">N21+N24</f>
        <v>0</v>
      </c>
      <c r="O25" s="21">
        <f t="shared" ref="O25" si="19">O21+O24</f>
        <v>35.299999999999997</v>
      </c>
    </row>
    <row r="26" spans="1:15" ht="18.75" customHeight="1" x14ac:dyDescent="0.25">
      <c r="A26" s="13" t="s">
        <v>78</v>
      </c>
      <c r="B26" s="548" t="s">
        <v>171</v>
      </c>
      <c r="C26" s="549"/>
      <c r="D26" s="549"/>
      <c r="E26" s="549"/>
      <c r="F26" s="549"/>
      <c r="G26" s="549"/>
      <c r="H26" s="549"/>
      <c r="I26" s="549"/>
      <c r="J26" s="549"/>
      <c r="K26" s="549"/>
      <c r="L26" s="549"/>
      <c r="M26" s="549"/>
      <c r="N26" s="549"/>
      <c r="O26" s="550"/>
    </row>
    <row r="27" spans="1:15" ht="15" customHeight="1" x14ac:dyDescent="0.25">
      <c r="A27" s="13" t="s">
        <v>79</v>
      </c>
      <c r="B27" s="29" t="s">
        <v>20</v>
      </c>
      <c r="C27" s="30" t="s">
        <v>51</v>
      </c>
      <c r="D27" s="16">
        <f t="shared" ref="D27:D57" si="20">E27+G27</f>
        <v>22.3</v>
      </c>
      <c r="E27" s="16">
        <v>22.3</v>
      </c>
      <c r="F27" s="16"/>
      <c r="G27" s="16"/>
      <c r="H27" s="10">
        <f t="shared" ref="H27:H58" si="21">I27+K27</f>
        <v>0</v>
      </c>
      <c r="I27" s="10"/>
      <c r="J27" s="10"/>
      <c r="K27" s="10"/>
      <c r="L27" s="12">
        <f t="shared" ref="L27" si="22">D27+H27</f>
        <v>22.3</v>
      </c>
      <c r="M27" s="12">
        <f t="shared" ref="M27:M57" si="23">E27+I27</f>
        <v>22.3</v>
      </c>
      <c r="N27" s="12">
        <f t="shared" ref="N27:N57" si="24">F27+J27</f>
        <v>0</v>
      </c>
      <c r="O27" s="12">
        <f t="shared" ref="O27:O57" si="25">G27+K27</f>
        <v>0</v>
      </c>
    </row>
    <row r="28" spans="1:15" x14ac:dyDescent="0.25">
      <c r="A28" s="13" t="s">
        <v>80</v>
      </c>
      <c r="B28" s="14" t="s">
        <v>55</v>
      </c>
      <c r="C28" s="15" t="s">
        <v>51</v>
      </c>
      <c r="D28" s="16">
        <f t="shared" si="20"/>
        <v>1.5</v>
      </c>
      <c r="E28" s="16">
        <v>1.5</v>
      </c>
      <c r="F28" s="16"/>
      <c r="G28" s="16"/>
      <c r="H28" s="10">
        <f t="shared" si="21"/>
        <v>0</v>
      </c>
      <c r="I28" s="10"/>
      <c r="J28" s="10"/>
      <c r="K28" s="10"/>
      <c r="L28" s="12">
        <f t="shared" ref="L28:L58" si="26">M28+O28</f>
        <v>1.5</v>
      </c>
      <c r="M28" s="12">
        <f t="shared" si="23"/>
        <v>1.5</v>
      </c>
      <c r="N28" s="12">
        <f t="shared" si="24"/>
        <v>0</v>
      </c>
      <c r="O28" s="12">
        <f t="shared" si="25"/>
        <v>0</v>
      </c>
    </row>
    <row r="29" spans="1:15" ht="15" customHeight="1" x14ac:dyDescent="0.25">
      <c r="A29" s="13" t="s">
        <v>81</v>
      </c>
      <c r="B29" s="12" t="s">
        <v>33</v>
      </c>
      <c r="C29" s="15" t="s">
        <v>51</v>
      </c>
      <c r="D29" s="16">
        <f t="shared" si="20"/>
        <v>2.4</v>
      </c>
      <c r="E29" s="16">
        <v>2.4</v>
      </c>
      <c r="F29" s="16"/>
      <c r="G29" s="16"/>
      <c r="H29" s="10">
        <f t="shared" si="21"/>
        <v>0</v>
      </c>
      <c r="I29" s="10"/>
      <c r="J29" s="10"/>
      <c r="K29" s="10"/>
      <c r="L29" s="12">
        <f t="shared" si="26"/>
        <v>2.4</v>
      </c>
      <c r="M29" s="12">
        <f t="shared" si="23"/>
        <v>2.4</v>
      </c>
      <c r="N29" s="12">
        <f t="shared" si="24"/>
        <v>0</v>
      </c>
      <c r="O29" s="12">
        <f t="shared" si="25"/>
        <v>0</v>
      </c>
    </row>
    <row r="30" spans="1:15" ht="15" customHeight="1" x14ac:dyDescent="0.25">
      <c r="A30" s="13" t="s">
        <v>82</v>
      </c>
      <c r="B30" s="12" t="s">
        <v>160</v>
      </c>
      <c r="C30" s="15" t="s">
        <v>51</v>
      </c>
      <c r="D30" s="16">
        <f t="shared" si="20"/>
        <v>7.1</v>
      </c>
      <c r="E30" s="16">
        <v>7.1</v>
      </c>
      <c r="F30" s="16"/>
      <c r="G30" s="16"/>
      <c r="H30" s="10">
        <f t="shared" si="21"/>
        <v>0</v>
      </c>
      <c r="I30" s="10"/>
      <c r="J30" s="10"/>
      <c r="K30" s="10"/>
      <c r="L30" s="12">
        <f t="shared" si="26"/>
        <v>7.1</v>
      </c>
      <c r="M30" s="12">
        <f t="shared" si="23"/>
        <v>7.1</v>
      </c>
      <c r="N30" s="12">
        <f t="shared" si="24"/>
        <v>0</v>
      </c>
      <c r="O30" s="12">
        <f t="shared" si="25"/>
        <v>0</v>
      </c>
    </row>
    <row r="31" spans="1:15" ht="15" customHeight="1" x14ac:dyDescent="0.25">
      <c r="A31" s="13" t="s">
        <v>83</v>
      </c>
      <c r="B31" s="12" t="s">
        <v>417</v>
      </c>
      <c r="C31" s="15" t="s">
        <v>51</v>
      </c>
      <c r="D31" s="16">
        <f t="shared" si="20"/>
        <v>1</v>
      </c>
      <c r="E31" s="16">
        <v>1</v>
      </c>
      <c r="F31" s="16"/>
      <c r="G31" s="16"/>
      <c r="H31" s="10">
        <f t="shared" si="21"/>
        <v>0</v>
      </c>
      <c r="I31" s="10"/>
      <c r="J31" s="10"/>
      <c r="K31" s="10"/>
      <c r="L31" s="12">
        <f t="shared" si="26"/>
        <v>1</v>
      </c>
      <c r="M31" s="12">
        <f t="shared" si="23"/>
        <v>1</v>
      </c>
      <c r="N31" s="12">
        <f t="shared" si="24"/>
        <v>0</v>
      </c>
      <c r="O31" s="12">
        <f t="shared" si="25"/>
        <v>0</v>
      </c>
    </row>
    <row r="32" spans="1:15" ht="15" customHeight="1" x14ac:dyDescent="0.25">
      <c r="A32" s="13" t="s">
        <v>84</v>
      </c>
      <c r="B32" s="12" t="s">
        <v>152</v>
      </c>
      <c r="C32" s="15" t="s">
        <v>51</v>
      </c>
      <c r="D32" s="16">
        <f t="shared" si="20"/>
        <v>1.9</v>
      </c>
      <c r="E32" s="16">
        <v>1.9</v>
      </c>
      <c r="F32" s="16"/>
      <c r="G32" s="16"/>
      <c r="H32" s="10">
        <f t="shared" si="21"/>
        <v>0</v>
      </c>
      <c r="I32" s="10"/>
      <c r="J32" s="10"/>
      <c r="K32" s="10"/>
      <c r="L32" s="12">
        <f t="shared" si="26"/>
        <v>1.9</v>
      </c>
      <c r="M32" s="12">
        <f t="shared" si="23"/>
        <v>1.9</v>
      </c>
      <c r="N32" s="12">
        <f t="shared" si="24"/>
        <v>0</v>
      </c>
      <c r="O32" s="12">
        <f t="shared" si="25"/>
        <v>0</v>
      </c>
    </row>
    <row r="33" spans="1:15" ht="15" customHeight="1" x14ac:dyDescent="0.25">
      <c r="A33" s="13" t="s">
        <v>85</v>
      </c>
      <c r="B33" s="272" t="s">
        <v>342</v>
      </c>
      <c r="C33" s="15" t="s">
        <v>51</v>
      </c>
      <c r="D33" s="16">
        <f t="shared" si="20"/>
        <v>1.3</v>
      </c>
      <c r="E33" s="16">
        <v>1.3</v>
      </c>
      <c r="F33" s="16"/>
      <c r="G33" s="16"/>
      <c r="H33" s="10">
        <f t="shared" si="21"/>
        <v>0</v>
      </c>
      <c r="I33" s="10"/>
      <c r="J33" s="10"/>
      <c r="K33" s="10"/>
      <c r="L33" s="12">
        <f t="shared" si="26"/>
        <v>1.3</v>
      </c>
      <c r="M33" s="12">
        <f t="shared" si="23"/>
        <v>1.3</v>
      </c>
      <c r="N33" s="12">
        <f t="shared" si="24"/>
        <v>0</v>
      </c>
      <c r="O33" s="12">
        <f t="shared" si="25"/>
        <v>0</v>
      </c>
    </row>
    <row r="34" spans="1:15" ht="16.5" customHeight="1" x14ac:dyDescent="0.25">
      <c r="A34" s="13" t="s">
        <v>86</v>
      </c>
      <c r="B34" s="12" t="s">
        <v>418</v>
      </c>
      <c r="C34" s="15" t="s">
        <v>51</v>
      </c>
      <c r="D34" s="16">
        <f t="shared" si="20"/>
        <v>16.899999999999999</v>
      </c>
      <c r="E34" s="16">
        <v>16.899999999999999</v>
      </c>
      <c r="F34" s="16"/>
      <c r="G34" s="16"/>
      <c r="H34" s="10">
        <f t="shared" si="21"/>
        <v>0</v>
      </c>
      <c r="I34" s="10"/>
      <c r="J34" s="10"/>
      <c r="K34" s="10"/>
      <c r="L34" s="12">
        <f t="shared" si="26"/>
        <v>16.899999999999999</v>
      </c>
      <c r="M34" s="12">
        <f t="shared" si="23"/>
        <v>16.899999999999999</v>
      </c>
      <c r="N34" s="12">
        <f t="shared" si="24"/>
        <v>0</v>
      </c>
      <c r="O34" s="12">
        <f t="shared" si="25"/>
        <v>0</v>
      </c>
    </row>
    <row r="35" spans="1:15" ht="16.5" customHeight="1" x14ac:dyDescent="0.25">
      <c r="A35" s="13" t="s">
        <v>87</v>
      </c>
      <c r="B35" s="12" t="s">
        <v>419</v>
      </c>
      <c r="C35" s="15" t="s">
        <v>51</v>
      </c>
      <c r="D35" s="16">
        <f t="shared" si="20"/>
        <v>9.6</v>
      </c>
      <c r="E35" s="16">
        <v>9.6</v>
      </c>
      <c r="F35" s="16"/>
      <c r="G35" s="16"/>
      <c r="H35" s="10">
        <f t="shared" si="21"/>
        <v>0</v>
      </c>
      <c r="I35" s="10"/>
      <c r="J35" s="10"/>
      <c r="K35" s="10"/>
      <c r="L35" s="12">
        <f t="shared" si="26"/>
        <v>9.6</v>
      </c>
      <c r="M35" s="12">
        <f t="shared" si="23"/>
        <v>9.6</v>
      </c>
      <c r="N35" s="12">
        <f t="shared" si="24"/>
        <v>0</v>
      </c>
      <c r="O35" s="12">
        <f t="shared" si="25"/>
        <v>0</v>
      </c>
    </row>
    <row r="36" spans="1:15" ht="15" customHeight="1" x14ac:dyDescent="0.25">
      <c r="A36" s="13" t="s">
        <v>88</v>
      </c>
      <c r="B36" s="12" t="s">
        <v>420</v>
      </c>
      <c r="C36" s="15" t="s">
        <v>51</v>
      </c>
      <c r="D36" s="16">
        <f t="shared" si="20"/>
        <v>7.4</v>
      </c>
      <c r="E36" s="16">
        <v>7.4</v>
      </c>
      <c r="F36" s="16"/>
      <c r="G36" s="16"/>
      <c r="H36" s="10">
        <f t="shared" si="21"/>
        <v>0</v>
      </c>
      <c r="I36" s="10"/>
      <c r="J36" s="10"/>
      <c r="K36" s="10"/>
      <c r="L36" s="12">
        <f t="shared" si="26"/>
        <v>7.4</v>
      </c>
      <c r="M36" s="12">
        <f t="shared" si="23"/>
        <v>7.4</v>
      </c>
      <c r="N36" s="12">
        <f t="shared" si="24"/>
        <v>0</v>
      </c>
      <c r="O36" s="12">
        <f t="shared" si="25"/>
        <v>0</v>
      </c>
    </row>
    <row r="37" spans="1:15" ht="15" customHeight="1" x14ac:dyDescent="0.25">
      <c r="A37" s="5" t="s">
        <v>89</v>
      </c>
      <c r="B37" s="12" t="s">
        <v>391</v>
      </c>
      <c r="C37" s="15" t="s">
        <v>51</v>
      </c>
      <c r="D37" s="16">
        <f t="shared" si="20"/>
        <v>7.2</v>
      </c>
      <c r="E37" s="16">
        <v>7.2</v>
      </c>
      <c r="F37" s="16"/>
      <c r="G37" s="16"/>
      <c r="H37" s="10">
        <f t="shared" si="21"/>
        <v>0</v>
      </c>
      <c r="I37" s="10"/>
      <c r="J37" s="10"/>
      <c r="K37" s="10"/>
      <c r="L37" s="12">
        <f t="shared" si="26"/>
        <v>7.2</v>
      </c>
      <c r="M37" s="12">
        <f t="shared" si="23"/>
        <v>7.2</v>
      </c>
      <c r="N37" s="12">
        <f t="shared" si="24"/>
        <v>0</v>
      </c>
      <c r="O37" s="12">
        <f t="shared" si="25"/>
        <v>0</v>
      </c>
    </row>
    <row r="38" spans="1:15" ht="15" customHeight="1" x14ac:dyDescent="0.25">
      <c r="A38" s="5" t="s">
        <v>90</v>
      </c>
      <c r="B38" s="202" t="s">
        <v>46</v>
      </c>
      <c r="C38" s="15" t="s">
        <v>51</v>
      </c>
      <c r="D38" s="16">
        <f t="shared" si="20"/>
        <v>0.2</v>
      </c>
      <c r="E38" s="16">
        <v>0.2</v>
      </c>
      <c r="F38" s="16"/>
      <c r="G38" s="16"/>
      <c r="H38" s="10">
        <f t="shared" si="21"/>
        <v>0</v>
      </c>
      <c r="I38" s="10"/>
      <c r="J38" s="10"/>
      <c r="K38" s="10"/>
      <c r="L38" s="12">
        <f t="shared" si="26"/>
        <v>0.2</v>
      </c>
      <c r="M38" s="12">
        <f t="shared" si="23"/>
        <v>0.2</v>
      </c>
      <c r="N38" s="12">
        <f t="shared" si="24"/>
        <v>0</v>
      </c>
      <c r="O38" s="12">
        <f t="shared" si="25"/>
        <v>0</v>
      </c>
    </row>
    <row r="39" spans="1:15" ht="15" customHeight="1" x14ac:dyDescent="0.25">
      <c r="A39" s="32" t="s">
        <v>91</v>
      </c>
      <c r="B39" s="12" t="s">
        <v>43</v>
      </c>
      <c r="C39" s="15" t="s">
        <v>51</v>
      </c>
      <c r="D39" s="16">
        <f t="shared" si="20"/>
        <v>0.5</v>
      </c>
      <c r="E39" s="16">
        <v>0.5</v>
      </c>
      <c r="F39" s="16"/>
      <c r="G39" s="16"/>
      <c r="H39" s="10">
        <f t="shared" si="21"/>
        <v>0</v>
      </c>
      <c r="I39" s="10"/>
      <c r="J39" s="10"/>
      <c r="K39" s="10"/>
      <c r="L39" s="12">
        <f t="shared" si="26"/>
        <v>0.5</v>
      </c>
      <c r="M39" s="12">
        <f t="shared" si="23"/>
        <v>0.5</v>
      </c>
      <c r="N39" s="12">
        <f t="shared" si="24"/>
        <v>0</v>
      </c>
      <c r="O39" s="12">
        <f t="shared" si="25"/>
        <v>0</v>
      </c>
    </row>
    <row r="40" spans="1:15" ht="15" customHeight="1" x14ac:dyDescent="0.25">
      <c r="A40" s="5" t="s">
        <v>92</v>
      </c>
      <c r="B40" s="12" t="s">
        <v>45</v>
      </c>
      <c r="C40" s="15" t="s">
        <v>51</v>
      </c>
      <c r="D40" s="16">
        <f t="shared" si="20"/>
        <v>0.6</v>
      </c>
      <c r="E40" s="16">
        <v>0.6</v>
      </c>
      <c r="F40" s="16"/>
      <c r="G40" s="16"/>
      <c r="H40" s="10">
        <f t="shared" si="21"/>
        <v>0</v>
      </c>
      <c r="I40" s="10"/>
      <c r="J40" s="10"/>
      <c r="K40" s="10"/>
      <c r="L40" s="12">
        <f t="shared" si="26"/>
        <v>0.6</v>
      </c>
      <c r="M40" s="12">
        <f t="shared" si="23"/>
        <v>0.6</v>
      </c>
      <c r="N40" s="12">
        <f t="shared" si="24"/>
        <v>0</v>
      </c>
      <c r="O40" s="12">
        <f t="shared" si="25"/>
        <v>0</v>
      </c>
    </row>
    <row r="41" spans="1:15" ht="15" customHeight="1" x14ac:dyDescent="0.25">
      <c r="A41" s="5" t="s">
        <v>93</v>
      </c>
      <c r="B41" s="12" t="s">
        <v>165</v>
      </c>
      <c r="C41" s="15" t="s">
        <v>51</v>
      </c>
      <c r="D41" s="16">
        <f t="shared" si="20"/>
        <v>0.9</v>
      </c>
      <c r="E41" s="16">
        <v>0.9</v>
      </c>
      <c r="F41" s="16"/>
      <c r="G41" s="16"/>
      <c r="H41" s="10">
        <f t="shared" si="21"/>
        <v>0</v>
      </c>
      <c r="I41" s="10"/>
      <c r="J41" s="10"/>
      <c r="K41" s="10"/>
      <c r="L41" s="12">
        <f t="shared" si="26"/>
        <v>0.9</v>
      </c>
      <c r="M41" s="12">
        <f t="shared" si="23"/>
        <v>0.9</v>
      </c>
      <c r="N41" s="12">
        <f t="shared" si="24"/>
        <v>0</v>
      </c>
      <c r="O41" s="12">
        <f t="shared" si="25"/>
        <v>0</v>
      </c>
    </row>
    <row r="42" spans="1:15" ht="15" customHeight="1" x14ac:dyDescent="0.25">
      <c r="A42" s="32" t="s">
        <v>94</v>
      </c>
      <c r="B42" s="12" t="s">
        <v>44</v>
      </c>
      <c r="C42" s="15" t="s">
        <v>51</v>
      </c>
      <c r="D42" s="16">
        <f t="shared" si="20"/>
        <v>0.3</v>
      </c>
      <c r="E42" s="16">
        <v>0.3</v>
      </c>
      <c r="F42" s="16"/>
      <c r="G42" s="16"/>
      <c r="H42" s="10">
        <f t="shared" si="21"/>
        <v>0</v>
      </c>
      <c r="I42" s="10"/>
      <c r="J42" s="10"/>
      <c r="K42" s="10"/>
      <c r="L42" s="12">
        <f t="shared" si="26"/>
        <v>0.3</v>
      </c>
      <c r="M42" s="12">
        <f t="shared" si="23"/>
        <v>0.3</v>
      </c>
      <c r="N42" s="12">
        <f t="shared" si="24"/>
        <v>0</v>
      </c>
      <c r="O42" s="12">
        <f t="shared" si="25"/>
        <v>0</v>
      </c>
    </row>
    <row r="43" spans="1:15" ht="15" customHeight="1" x14ac:dyDescent="0.25">
      <c r="A43" s="5" t="s">
        <v>95</v>
      </c>
      <c r="B43" s="202" t="s">
        <v>47</v>
      </c>
      <c r="C43" s="15" t="s">
        <v>51</v>
      </c>
      <c r="D43" s="16">
        <f t="shared" si="20"/>
        <v>0.4</v>
      </c>
      <c r="E43" s="16">
        <v>0.4</v>
      </c>
      <c r="F43" s="16"/>
      <c r="G43" s="16"/>
      <c r="H43" s="10">
        <f t="shared" si="21"/>
        <v>0</v>
      </c>
      <c r="I43" s="10"/>
      <c r="J43" s="10"/>
      <c r="K43" s="10"/>
      <c r="L43" s="12">
        <f t="shared" si="26"/>
        <v>0.4</v>
      </c>
      <c r="M43" s="12">
        <f t="shared" si="23"/>
        <v>0.4</v>
      </c>
      <c r="N43" s="12">
        <f t="shared" si="24"/>
        <v>0</v>
      </c>
      <c r="O43" s="12">
        <f t="shared" si="25"/>
        <v>0</v>
      </c>
    </row>
    <row r="44" spans="1:15" ht="15" customHeight="1" x14ac:dyDescent="0.25">
      <c r="A44" s="5" t="s">
        <v>96</v>
      </c>
      <c r="B44" s="94" t="s">
        <v>392</v>
      </c>
      <c r="C44" s="97" t="s">
        <v>51</v>
      </c>
      <c r="D44" s="16">
        <f t="shared" si="20"/>
        <v>0.6</v>
      </c>
      <c r="E44" s="16">
        <v>0.6</v>
      </c>
      <c r="F44" s="16"/>
      <c r="G44" s="16"/>
      <c r="H44" s="10">
        <f t="shared" si="21"/>
        <v>0</v>
      </c>
      <c r="I44" s="10"/>
      <c r="J44" s="10"/>
      <c r="K44" s="10"/>
      <c r="L44" s="12">
        <f t="shared" si="26"/>
        <v>0.6</v>
      </c>
      <c r="M44" s="12">
        <f t="shared" si="23"/>
        <v>0.6</v>
      </c>
      <c r="N44" s="12">
        <f t="shared" si="24"/>
        <v>0</v>
      </c>
      <c r="O44" s="12">
        <f t="shared" si="25"/>
        <v>0</v>
      </c>
    </row>
    <row r="45" spans="1:15" ht="15" customHeight="1" x14ac:dyDescent="0.25">
      <c r="A45" s="5" t="s">
        <v>97</v>
      </c>
      <c r="B45" s="12" t="s">
        <v>42</v>
      </c>
      <c r="C45" s="15" t="s">
        <v>51</v>
      </c>
      <c r="D45" s="16">
        <f t="shared" si="20"/>
        <v>3</v>
      </c>
      <c r="E45" s="16">
        <v>3</v>
      </c>
      <c r="F45" s="16"/>
      <c r="G45" s="16"/>
      <c r="H45" s="10">
        <f t="shared" si="21"/>
        <v>0</v>
      </c>
      <c r="I45" s="10"/>
      <c r="J45" s="10"/>
      <c r="K45" s="10"/>
      <c r="L45" s="12">
        <f t="shared" si="26"/>
        <v>3</v>
      </c>
      <c r="M45" s="12">
        <f t="shared" si="23"/>
        <v>3</v>
      </c>
      <c r="N45" s="12">
        <f t="shared" si="24"/>
        <v>0</v>
      </c>
      <c r="O45" s="12">
        <f t="shared" si="25"/>
        <v>0</v>
      </c>
    </row>
    <row r="46" spans="1:15" ht="15" customHeight="1" x14ac:dyDescent="0.25">
      <c r="A46" s="5" t="s">
        <v>98</v>
      </c>
      <c r="B46" s="273" t="s">
        <v>393</v>
      </c>
      <c r="C46" s="97" t="s">
        <v>51</v>
      </c>
      <c r="D46" s="16">
        <f t="shared" si="20"/>
        <v>1.7</v>
      </c>
      <c r="E46" s="16">
        <v>1.7</v>
      </c>
      <c r="F46" s="16"/>
      <c r="G46" s="16"/>
      <c r="H46" s="10">
        <f t="shared" si="21"/>
        <v>0</v>
      </c>
      <c r="I46" s="10"/>
      <c r="J46" s="10"/>
      <c r="K46" s="10"/>
      <c r="L46" s="12">
        <f t="shared" si="26"/>
        <v>1.7</v>
      </c>
      <c r="M46" s="12">
        <f t="shared" si="23"/>
        <v>1.7</v>
      </c>
      <c r="N46" s="12">
        <f t="shared" si="24"/>
        <v>0</v>
      </c>
      <c r="O46" s="12">
        <f t="shared" si="25"/>
        <v>0</v>
      </c>
    </row>
    <row r="47" spans="1:15" ht="15" customHeight="1" x14ac:dyDescent="0.25">
      <c r="A47" s="5" t="s">
        <v>99</v>
      </c>
      <c r="B47" s="202" t="s">
        <v>41</v>
      </c>
      <c r="C47" s="15" t="s">
        <v>51</v>
      </c>
      <c r="D47" s="16">
        <f t="shared" si="20"/>
        <v>2.5</v>
      </c>
      <c r="E47" s="16">
        <v>2.5</v>
      </c>
      <c r="F47" s="16"/>
      <c r="G47" s="16"/>
      <c r="H47" s="10">
        <f t="shared" si="21"/>
        <v>0</v>
      </c>
      <c r="I47" s="10"/>
      <c r="J47" s="10"/>
      <c r="K47" s="10"/>
      <c r="L47" s="12">
        <f t="shared" si="26"/>
        <v>2.5</v>
      </c>
      <c r="M47" s="12">
        <f t="shared" si="23"/>
        <v>2.5</v>
      </c>
      <c r="N47" s="12">
        <f t="shared" si="24"/>
        <v>0</v>
      </c>
      <c r="O47" s="12">
        <f t="shared" si="25"/>
        <v>0</v>
      </c>
    </row>
    <row r="48" spans="1:15" ht="15" customHeight="1" x14ac:dyDescent="0.25">
      <c r="A48" s="5" t="s">
        <v>100</v>
      </c>
      <c r="B48" s="12" t="s">
        <v>153</v>
      </c>
      <c r="C48" s="15" t="s">
        <v>51</v>
      </c>
      <c r="D48" s="16">
        <f t="shared" si="20"/>
        <v>4.4000000000000004</v>
      </c>
      <c r="E48" s="16">
        <v>4.4000000000000004</v>
      </c>
      <c r="F48" s="16"/>
      <c r="G48" s="16"/>
      <c r="H48" s="10">
        <f t="shared" si="21"/>
        <v>0</v>
      </c>
      <c r="I48" s="10"/>
      <c r="J48" s="10"/>
      <c r="K48" s="10"/>
      <c r="L48" s="12">
        <f t="shared" si="26"/>
        <v>4.4000000000000004</v>
      </c>
      <c r="M48" s="12">
        <f t="shared" si="23"/>
        <v>4.4000000000000004</v>
      </c>
      <c r="N48" s="12">
        <f t="shared" si="24"/>
        <v>0</v>
      </c>
      <c r="O48" s="12">
        <f t="shared" si="25"/>
        <v>0</v>
      </c>
    </row>
    <row r="49" spans="1:17" ht="15" customHeight="1" x14ac:dyDescent="0.25">
      <c r="A49" s="5" t="s">
        <v>101</v>
      </c>
      <c r="B49" s="12" t="s">
        <v>34</v>
      </c>
      <c r="C49" s="15" t="s">
        <v>51</v>
      </c>
      <c r="D49" s="16">
        <f t="shared" si="20"/>
        <v>3.2</v>
      </c>
      <c r="E49" s="16">
        <v>3.2</v>
      </c>
      <c r="F49" s="16"/>
      <c r="G49" s="16"/>
      <c r="H49" s="10">
        <f t="shared" si="21"/>
        <v>0</v>
      </c>
      <c r="I49" s="10"/>
      <c r="J49" s="10"/>
      <c r="K49" s="10"/>
      <c r="L49" s="12">
        <f t="shared" si="26"/>
        <v>3.2</v>
      </c>
      <c r="M49" s="12">
        <f t="shared" si="23"/>
        <v>3.2</v>
      </c>
      <c r="N49" s="12">
        <f t="shared" si="24"/>
        <v>0</v>
      </c>
      <c r="O49" s="12">
        <f t="shared" si="25"/>
        <v>0</v>
      </c>
    </row>
    <row r="50" spans="1:17" ht="15" customHeight="1" x14ac:dyDescent="0.25">
      <c r="A50" s="5" t="s">
        <v>102</v>
      </c>
      <c r="B50" s="12" t="s">
        <v>36</v>
      </c>
      <c r="C50" s="15" t="s">
        <v>51</v>
      </c>
      <c r="D50" s="16">
        <f t="shared" si="20"/>
        <v>4.5</v>
      </c>
      <c r="E50" s="16">
        <v>4.5</v>
      </c>
      <c r="F50" s="16"/>
      <c r="G50" s="16"/>
      <c r="H50" s="10">
        <f t="shared" si="21"/>
        <v>0</v>
      </c>
      <c r="I50" s="10"/>
      <c r="J50" s="10"/>
      <c r="K50" s="10"/>
      <c r="L50" s="12">
        <f t="shared" si="26"/>
        <v>4.5</v>
      </c>
      <c r="M50" s="12">
        <f t="shared" si="23"/>
        <v>4.5</v>
      </c>
      <c r="N50" s="12">
        <f t="shared" si="24"/>
        <v>0</v>
      </c>
      <c r="O50" s="12">
        <f t="shared" si="25"/>
        <v>0</v>
      </c>
      <c r="P50" s="37"/>
      <c r="Q50" s="37"/>
    </row>
    <row r="51" spans="1:17" ht="15" customHeight="1" x14ac:dyDescent="0.25">
      <c r="A51" s="5" t="s">
        <v>103</v>
      </c>
      <c r="B51" s="12" t="s">
        <v>38</v>
      </c>
      <c r="C51" s="15" t="s">
        <v>51</v>
      </c>
      <c r="D51" s="16">
        <f t="shared" si="20"/>
        <v>6.2</v>
      </c>
      <c r="E51" s="16">
        <v>6.2</v>
      </c>
      <c r="F51" s="16"/>
      <c r="G51" s="16"/>
      <c r="H51" s="10">
        <f t="shared" si="21"/>
        <v>0</v>
      </c>
      <c r="I51" s="10"/>
      <c r="J51" s="10"/>
      <c r="K51" s="10"/>
      <c r="L51" s="12">
        <f t="shared" si="26"/>
        <v>6.2</v>
      </c>
      <c r="M51" s="12">
        <f t="shared" si="23"/>
        <v>6.2</v>
      </c>
      <c r="N51" s="12">
        <f t="shared" si="24"/>
        <v>0</v>
      </c>
      <c r="O51" s="12">
        <f t="shared" si="25"/>
        <v>0</v>
      </c>
    </row>
    <row r="52" spans="1:17" ht="15" customHeight="1" x14ac:dyDescent="0.25">
      <c r="A52" s="5" t="s">
        <v>104</v>
      </c>
      <c r="B52" s="12" t="s">
        <v>37</v>
      </c>
      <c r="C52" s="15" t="s">
        <v>51</v>
      </c>
      <c r="D52" s="16">
        <f t="shared" si="20"/>
        <v>0.4</v>
      </c>
      <c r="E52" s="16">
        <v>0.4</v>
      </c>
      <c r="F52" s="16"/>
      <c r="G52" s="16"/>
      <c r="H52" s="10">
        <f t="shared" si="21"/>
        <v>0</v>
      </c>
      <c r="I52" s="10"/>
      <c r="J52" s="10"/>
      <c r="K52" s="10"/>
      <c r="L52" s="12">
        <f t="shared" si="26"/>
        <v>0.4</v>
      </c>
      <c r="M52" s="12">
        <f t="shared" si="23"/>
        <v>0.4</v>
      </c>
      <c r="N52" s="12">
        <f t="shared" si="24"/>
        <v>0</v>
      </c>
      <c r="O52" s="12">
        <f t="shared" si="25"/>
        <v>0</v>
      </c>
    </row>
    <row r="53" spans="1:17" ht="15" customHeight="1" x14ac:dyDescent="0.25">
      <c r="A53" s="5" t="s">
        <v>105</v>
      </c>
      <c r="B53" s="12" t="s">
        <v>35</v>
      </c>
      <c r="C53" s="15" t="s">
        <v>51</v>
      </c>
      <c r="D53" s="16">
        <f t="shared" si="20"/>
        <v>4.8</v>
      </c>
      <c r="E53" s="16">
        <v>4.8</v>
      </c>
      <c r="F53" s="16"/>
      <c r="G53" s="16"/>
      <c r="H53" s="10">
        <f t="shared" si="21"/>
        <v>0</v>
      </c>
      <c r="I53" s="10"/>
      <c r="J53" s="10"/>
      <c r="K53" s="10"/>
      <c r="L53" s="12">
        <f t="shared" si="26"/>
        <v>4.8</v>
      </c>
      <c r="M53" s="12">
        <f t="shared" si="23"/>
        <v>4.8</v>
      </c>
      <c r="N53" s="12">
        <f t="shared" si="24"/>
        <v>0</v>
      </c>
      <c r="O53" s="12">
        <f t="shared" si="25"/>
        <v>0</v>
      </c>
    </row>
    <row r="54" spans="1:17" ht="15" customHeight="1" x14ac:dyDescent="0.25">
      <c r="A54" s="5" t="s">
        <v>106</v>
      </c>
      <c r="B54" s="202" t="s">
        <v>39</v>
      </c>
      <c r="C54" s="15" t="s">
        <v>51</v>
      </c>
      <c r="D54" s="16">
        <f t="shared" si="20"/>
        <v>0.6</v>
      </c>
      <c r="E54" s="16">
        <v>0.6</v>
      </c>
      <c r="F54" s="16"/>
      <c r="G54" s="16"/>
      <c r="H54" s="10">
        <f t="shared" si="21"/>
        <v>0</v>
      </c>
      <c r="I54" s="10"/>
      <c r="J54" s="10"/>
      <c r="K54" s="10"/>
      <c r="L54" s="12">
        <f t="shared" si="26"/>
        <v>0.6</v>
      </c>
      <c r="M54" s="12">
        <f t="shared" si="23"/>
        <v>0.6</v>
      </c>
      <c r="N54" s="12">
        <f t="shared" si="24"/>
        <v>0</v>
      </c>
      <c r="O54" s="12">
        <f t="shared" si="25"/>
        <v>0</v>
      </c>
    </row>
    <row r="55" spans="1:17" ht="15" customHeight="1" x14ac:dyDescent="0.25">
      <c r="A55" s="5" t="s">
        <v>107</v>
      </c>
      <c r="B55" s="202" t="s">
        <v>40</v>
      </c>
      <c r="C55" s="15" t="s">
        <v>51</v>
      </c>
      <c r="D55" s="16">
        <f t="shared" si="20"/>
        <v>0.6</v>
      </c>
      <c r="E55" s="16">
        <v>0.6</v>
      </c>
      <c r="F55" s="16"/>
      <c r="G55" s="16"/>
      <c r="H55" s="10">
        <f t="shared" si="21"/>
        <v>0</v>
      </c>
      <c r="I55" s="10"/>
      <c r="J55" s="10"/>
      <c r="K55" s="10"/>
      <c r="L55" s="12">
        <f t="shared" si="26"/>
        <v>0.6</v>
      </c>
      <c r="M55" s="12">
        <f t="shared" si="23"/>
        <v>0.6</v>
      </c>
      <c r="N55" s="12">
        <f t="shared" si="24"/>
        <v>0</v>
      </c>
      <c r="O55" s="12">
        <f t="shared" si="25"/>
        <v>0</v>
      </c>
    </row>
    <row r="56" spans="1:17" ht="15" customHeight="1" x14ac:dyDescent="0.25">
      <c r="A56" s="13" t="s">
        <v>108</v>
      </c>
      <c r="B56" s="12" t="s">
        <v>50</v>
      </c>
      <c r="C56" s="15" t="s">
        <v>51</v>
      </c>
      <c r="D56" s="16">
        <f t="shared" si="20"/>
        <v>0.1</v>
      </c>
      <c r="E56" s="16">
        <v>0.1</v>
      </c>
      <c r="F56" s="16"/>
      <c r="G56" s="16"/>
      <c r="H56" s="10">
        <f t="shared" si="21"/>
        <v>0</v>
      </c>
      <c r="I56" s="10"/>
      <c r="J56" s="10"/>
      <c r="K56" s="10"/>
      <c r="L56" s="12">
        <f t="shared" si="26"/>
        <v>0.1</v>
      </c>
      <c r="M56" s="12">
        <f t="shared" si="23"/>
        <v>0.1</v>
      </c>
      <c r="N56" s="12">
        <f t="shared" si="24"/>
        <v>0</v>
      </c>
      <c r="O56" s="12">
        <f t="shared" si="25"/>
        <v>0</v>
      </c>
    </row>
    <row r="57" spans="1:17" ht="15" customHeight="1" x14ac:dyDescent="0.25">
      <c r="A57" s="13" t="s">
        <v>109</v>
      </c>
      <c r="B57" s="12" t="s">
        <v>167</v>
      </c>
      <c r="C57" s="15" t="s">
        <v>51</v>
      </c>
      <c r="D57" s="16">
        <f t="shared" si="20"/>
        <v>3.4</v>
      </c>
      <c r="E57" s="16">
        <v>3.4</v>
      </c>
      <c r="F57" s="16"/>
      <c r="G57" s="16"/>
      <c r="H57" s="10">
        <f t="shared" si="21"/>
        <v>0</v>
      </c>
      <c r="I57" s="10"/>
      <c r="J57" s="10"/>
      <c r="K57" s="10"/>
      <c r="L57" s="12">
        <f t="shared" si="26"/>
        <v>3.4</v>
      </c>
      <c r="M57" s="12">
        <f t="shared" si="23"/>
        <v>3.4</v>
      </c>
      <c r="N57" s="12">
        <f t="shared" si="24"/>
        <v>0</v>
      </c>
      <c r="O57" s="12">
        <f t="shared" si="25"/>
        <v>0</v>
      </c>
    </row>
    <row r="58" spans="1:17" ht="15.95" customHeight="1" x14ac:dyDescent="0.25">
      <c r="A58" s="20" t="s">
        <v>155</v>
      </c>
      <c r="B58" s="21" t="s">
        <v>177</v>
      </c>
      <c r="C58" s="28"/>
      <c r="D58" s="266">
        <f>E58+G58</f>
        <v>117.5</v>
      </c>
      <c r="E58" s="23">
        <f>SUM(E27:E57)</f>
        <v>117.5</v>
      </c>
      <c r="F58" s="23">
        <f t="shared" ref="F58:G58" si="27">SUM(F27:F57)</f>
        <v>0</v>
      </c>
      <c r="G58" s="23">
        <f t="shared" si="27"/>
        <v>0</v>
      </c>
      <c r="H58" s="24">
        <f t="shared" si="21"/>
        <v>0</v>
      </c>
      <c r="I58" s="24">
        <f t="shared" ref="I58" si="28">SUM(I27:I57)</f>
        <v>0</v>
      </c>
      <c r="J58" s="24">
        <f t="shared" ref="J58" si="29">SUM(J27:J57)</f>
        <v>0</v>
      </c>
      <c r="K58" s="24">
        <f t="shared" ref="K58" si="30">SUM(K27:K57)</f>
        <v>0</v>
      </c>
      <c r="L58" s="21">
        <f t="shared" si="26"/>
        <v>117.5</v>
      </c>
      <c r="M58" s="21">
        <f t="shared" ref="M58" si="31">SUM(M27:M57)</f>
        <v>117.5</v>
      </c>
      <c r="N58" s="21">
        <f t="shared" ref="N58" si="32">SUM(N27:N57)</f>
        <v>0</v>
      </c>
      <c r="O58" s="21">
        <f t="shared" ref="O58" si="33">SUM(O27:O57)</f>
        <v>0</v>
      </c>
    </row>
    <row r="59" spans="1:17" ht="15.95" customHeight="1" x14ac:dyDescent="0.25">
      <c r="A59" s="38" t="s">
        <v>156</v>
      </c>
      <c r="B59" s="548" t="s">
        <v>66</v>
      </c>
      <c r="C59" s="549"/>
      <c r="D59" s="549"/>
      <c r="E59" s="549"/>
      <c r="F59" s="549"/>
      <c r="G59" s="549"/>
      <c r="H59" s="549"/>
      <c r="I59" s="549"/>
      <c r="J59" s="549"/>
      <c r="K59" s="549"/>
      <c r="L59" s="549"/>
      <c r="M59" s="549"/>
      <c r="N59" s="549"/>
      <c r="O59" s="550"/>
    </row>
    <row r="60" spans="1:17" ht="15" customHeight="1" x14ac:dyDescent="0.25">
      <c r="A60" s="19" t="s">
        <v>110</v>
      </c>
      <c r="B60" s="29" t="s">
        <v>27</v>
      </c>
      <c r="C60" s="39" t="s">
        <v>30</v>
      </c>
      <c r="D60" s="16">
        <f t="shared" ref="D60:D68" si="34">E60+G60</f>
        <v>4.8</v>
      </c>
      <c r="E60" s="16">
        <v>4.8</v>
      </c>
      <c r="F60" s="16"/>
      <c r="G60" s="16"/>
      <c r="H60" s="9">
        <f t="shared" ref="H60:H69" si="35">I60+K60</f>
        <v>0</v>
      </c>
      <c r="I60" s="10"/>
      <c r="J60" s="10"/>
      <c r="K60" s="207"/>
      <c r="L60" s="11">
        <f t="shared" ref="L60:L69" si="36">M60+O60</f>
        <v>4.8</v>
      </c>
      <c r="M60" s="11">
        <f t="shared" ref="M60:O68" si="37">E60+I60</f>
        <v>4.8</v>
      </c>
      <c r="N60" s="11">
        <f t="shared" si="37"/>
        <v>0</v>
      </c>
      <c r="O60" s="11">
        <f t="shared" si="37"/>
        <v>0</v>
      </c>
    </row>
    <row r="61" spans="1:17" ht="15" customHeight="1" x14ac:dyDescent="0.25">
      <c r="A61" s="13" t="s">
        <v>157</v>
      </c>
      <c r="B61" s="29" t="s">
        <v>57</v>
      </c>
      <c r="C61" s="39" t="s">
        <v>30</v>
      </c>
      <c r="D61" s="16">
        <f t="shared" si="34"/>
        <v>0.1</v>
      </c>
      <c r="E61" s="16">
        <v>0.1</v>
      </c>
      <c r="F61" s="16"/>
      <c r="G61" s="16"/>
      <c r="H61" s="9">
        <f t="shared" si="35"/>
        <v>0</v>
      </c>
      <c r="I61" s="10"/>
      <c r="J61" s="10"/>
      <c r="K61" s="207"/>
      <c r="L61" s="11">
        <f t="shared" si="36"/>
        <v>0.1</v>
      </c>
      <c r="M61" s="11">
        <f t="shared" si="37"/>
        <v>0.1</v>
      </c>
      <c r="N61" s="11">
        <f t="shared" si="37"/>
        <v>0</v>
      </c>
      <c r="O61" s="11">
        <f t="shared" si="37"/>
        <v>0</v>
      </c>
    </row>
    <row r="62" spans="1:17" ht="15" customHeight="1" x14ac:dyDescent="0.25">
      <c r="A62" s="244" t="s">
        <v>158</v>
      </c>
      <c r="B62" s="29" t="s">
        <v>58</v>
      </c>
      <c r="C62" s="39" t="s">
        <v>30</v>
      </c>
      <c r="D62" s="16">
        <f t="shared" si="34"/>
        <v>0.5</v>
      </c>
      <c r="E62" s="16">
        <v>0.5</v>
      </c>
      <c r="F62" s="16"/>
      <c r="G62" s="16"/>
      <c r="H62" s="9">
        <f t="shared" si="35"/>
        <v>0</v>
      </c>
      <c r="I62" s="10"/>
      <c r="J62" s="10"/>
      <c r="K62" s="207"/>
      <c r="L62" s="11">
        <f t="shared" si="36"/>
        <v>0.5</v>
      </c>
      <c r="M62" s="11">
        <f t="shared" si="37"/>
        <v>0.5</v>
      </c>
      <c r="N62" s="11">
        <f t="shared" si="37"/>
        <v>0</v>
      </c>
      <c r="O62" s="11">
        <f t="shared" si="37"/>
        <v>0</v>
      </c>
    </row>
    <row r="63" spans="1:17" ht="15" customHeight="1" x14ac:dyDescent="0.25">
      <c r="A63" s="38" t="s">
        <v>111</v>
      </c>
      <c r="B63" s="29" t="s">
        <v>394</v>
      </c>
      <c r="C63" s="39" t="s">
        <v>30</v>
      </c>
      <c r="D63" s="16">
        <f t="shared" si="34"/>
        <v>0.1</v>
      </c>
      <c r="E63" s="16">
        <v>0.1</v>
      </c>
      <c r="F63" s="16"/>
      <c r="G63" s="16"/>
      <c r="H63" s="9">
        <f t="shared" si="35"/>
        <v>0</v>
      </c>
      <c r="I63" s="10"/>
      <c r="J63" s="10"/>
      <c r="K63" s="207"/>
      <c r="L63" s="11">
        <f t="shared" si="36"/>
        <v>0.1</v>
      </c>
      <c r="M63" s="11">
        <f t="shared" si="37"/>
        <v>0.1</v>
      </c>
      <c r="N63" s="11">
        <f t="shared" si="37"/>
        <v>0</v>
      </c>
      <c r="O63" s="11">
        <f t="shared" si="37"/>
        <v>0</v>
      </c>
    </row>
    <row r="64" spans="1:17" ht="15" customHeight="1" x14ac:dyDescent="0.25">
      <c r="A64" s="40" t="s">
        <v>112</v>
      </c>
      <c r="B64" s="29" t="s">
        <v>396</v>
      </c>
      <c r="C64" s="39" t="s">
        <v>30</v>
      </c>
      <c r="D64" s="16">
        <f t="shared" si="34"/>
        <v>0.4</v>
      </c>
      <c r="E64" s="16">
        <v>0.4</v>
      </c>
      <c r="F64" s="16"/>
      <c r="G64" s="16"/>
      <c r="H64" s="9">
        <f t="shared" si="35"/>
        <v>0</v>
      </c>
      <c r="I64" s="10"/>
      <c r="J64" s="10"/>
      <c r="K64" s="207"/>
      <c r="L64" s="11">
        <f t="shared" si="36"/>
        <v>0.4</v>
      </c>
      <c r="M64" s="11">
        <f t="shared" si="37"/>
        <v>0.4</v>
      </c>
      <c r="N64" s="11">
        <f t="shared" si="37"/>
        <v>0</v>
      </c>
      <c r="O64" s="11">
        <f t="shared" si="37"/>
        <v>0</v>
      </c>
    </row>
    <row r="65" spans="1:17" x14ac:dyDescent="0.25">
      <c r="A65" s="32" t="s">
        <v>113</v>
      </c>
      <c r="B65" s="29" t="s">
        <v>67</v>
      </c>
      <c r="C65" s="39" t="s">
        <v>30</v>
      </c>
      <c r="D65" s="16">
        <f t="shared" si="34"/>
        <v>0.1</v>
      </c>
      <c r="E65" s="16">
        <v>0.1</v>
      </c>
      <c r="F65" s="16"/>
      <c r="G65" s="16"/>
      <c r="H65" s="9">
        <f t="shared" si="35"/>
        <v>0</v>
      </c>
      <c r="I65" s="10"/>
      <c r="J65" s="10"/>
      <c r="K65" s="207"/>
      <c r="L65" s="11">
        <f t="shared" si="36"/>
        <v>0.1</v>
      </c>
      <c r="M65" s="11">
        <f t="shared" si="37"/>
        <v>0.1</v>
      </c>
      <c r="N65" s="11">
        <f t="shared" si="37"/>
        <v>0</v>
      </c>
      <c r="O65" s="11">
        <f t="shared" si="37"/>
        <v>0</v>
      </c>
      <c r="P65" s="37"/>
      <c r="Q65" s="37"/>
    </row>
    <row r="66" spans="1:17" x14ac:dyDescent="0.25">
      <c r="A66" s="32" t="s">
        <v>114</v>
      </c>
      <c r="B66" s="29" t="s">
        <v>28</v>
      </c>
      <c r="C66" s="39" t="s">
        <v>30</v>
      </c>
      <c r="D66" s="16">
        <f t="shared" si="34"/>
        <v>3.7</v>
      </c>
      <c r="E66" s="16">
        <v>3.7</v>
      </c>
      <c r="F66" s="16"/>
      <c r="G66" s="16"/>
      <c r="H66" s="9">
        <f t="shared" si="35"/>
        <v>0</v>
      </c>
      <c r="I66" s="10"/>
      <c r="J66" s="10"/>
      <c r="K66" s="207"/>
      <c r="L66" s="11">
        <f t="shared" si="36"/>
        <v>3.7</v>
      </c>
      <c r="M66" s="11">
        <f t="shared" si="37"/>
        <v>3.7</v>
      </c>
      <c r="N66" s="11">
        <f t="shared" si="37"/>
        <v>0</v>
      </c>
      <c r="O66" s="11">
        <f t="shared" si="37"/>
        <v>0</v>
      </c>
      <c r="P66" s="37"/>
      <c r="Q66" s="37"/>
    </row>
    <row r="67" spans="1:17" ht="15" customHeight="1" x14ac:dyDescent="0.25">
      <c r="A67" s="32" t="s">
        <v>115</v>
      </c>
      <c r="B67" s="12" t="s">
        <v>29</v>
      </c>
      <c r="C67" s="39" t="s">
        <v>30</v>
      </c>
      <c r="D67" s="16">
        <f t="shared" si="34"/>
        <v>2.6</v>
      </c>
      <c r="E67" s="16">
        <v>2.6</v>
      </c>
      <c r="F67" s="16"/>
      <c r="G67" s="16"/>
      <c r="H67" s="9">
        <f t="shared" si="35"/>
        <v>0</v>
      </c>
      <c r="I67" s="10"/>
      <c r="J67" s="10"/>
      <c r="K67" s="207"/>
      <c r="L67" s="11">
        <f t="shared" si="36"/>
        <v>2.6</v>
      </c>
      <c r="M67" s="11">
        <f t="shared" si="37"/>
        <v>2.6</v>
      </c>
      <c r="N67" s="11">
        <f t="shared" si="37"/>
        <v>0</v>
      </c>
      <c r="O67" s="11">
        <f t="shared" si="37"/>
        <v>0</v>
      </c>
      <c r="P67" s="37"/>
      <c r="Q67" s="37"/>
    </row>
    <row r="68" spans="1:17" x14ac:dyDescent="0.25">
      <c r="A68" s="32" t="s">
        <v>166</v>
      </c>
      <c r="B68" s="41" t="s">
        <v>64</v>
      </c>
      <c r="C68" s="39" t="s">
        <v>30</v>
      </c>
      <c r="D68" s="16">
        <f t="shared" si="34"/>
        <v>3</v>
      </c>
      <c r="E68" s="16">
        <v>3</v>
      </c>
      <c r="F68" s="16"/>
      <c r="G68" s="16"/>
      <c r="H68" s="9">
        <f t="shared" si="35"/>
        <v>0</v>
      </c>
      <c r="I68" s="10"/>
      <c r="J68" s="10"/>
      <c r="K68" s="207"/>
      <c r="L68" s="11">
        <f t="shared" si="36"/>
        <v>3</v>
      </c>
      <c r="M68" s="11">
        <f t="shared" si="37"/>
        <v>3</v>
      </c>
      <c r="N68" s="11">
        <f t="shared" si="37"/>
        <v>0</v>
      </c>
      <c r="O68" s="11">
        <f t="shared" si="37"/>
        <v>0</v>
      </c>
    </row>
    <row r="69" spans="1:17" ht="15.95" customHeight="1" x14ac:dyDescent="0.25">
      <c r="A69" s="468" t="s">
        <v>116</v>
      </c>
      <c r="B69" s="44" t="s">
        <v>179</v>
      </c>
      <c r="C69" s="78"/>
      <c r="D69" s="266">
        <f>E69+G69</f>
        <v>15.299999999999999</v>
      </c>
      <c r="E69" s="23">
        <f>SUM(E60:E68)</f>
        <v>15.299999999999999</v>
      </c>
      <c r="F69" s="23">
        <f t="shared" ref="F69:G69" si="38">SUM(F60:F68)</f>
        <v>0</v>
      </c>
      <c r="G69" s="23">
        <f t="shared" si="38"/>
        <v>0</v>
      </c>
      <c r="H69" s="24">
        <f t="shared" si="35"/>
        <v>0</v>
      </c>
      <c r="I69" s="24">
        <f t="shared" ref="I69" si="39">SUM(I60:I68)</f>
        <v>0</v>
      </c>
      <c r="J69" s="24">
        <f t="shared" ref="J69" si="40">SUM(J60:J68)</f>
        <v>0</v>
      </c>
      <c r="K69" s="24">
        <f t="shared" ref="K69" si="41">SUM(K60:K68)</f>
        <v>0</v>
      </c>
      <c r="L69" s="21">
        <f t="shared" si="36"/>
        <v>15.299999999999999</v>
      </c>
      <c r="M69" s="21">
        <f t="shared" ref="M69" si="42">SUM(M60:M68)</f>
        <v>15.299999999999999</v>
      </c>
      <c r="N69" s="21">
        <f t="shared" ref="N69" si="43">SUM(N60:N68)</f>
        <v>0</v>
      </c>
      <c r="O69" s="21">
        <f t="shared" ref="O69" si="44">SUM(O60:O68)</f>
        <v>0</v>
      </c>
    </row>
    <row r="70" spans="1:17" ht="17.25" customHeight="1" x14ac:dyDescent="0.25">
      <c r="A70" s="32" t="s">
        <v>117</v>
      </c>
      <c r="B70" s="548" t="s">
        <v>68</v>
      </c>
      <c r="C70" s="549"/>
      <c r="D70" s="549"/>
      <c r="E70" s="549"/>
      <c r="F70" s="549"/>
      <c r="G70" s="549"/>
      <c r="H70" s="549"/>
      <c r="I70" s="549"/>
      <c r="J70" s="549"/>
      <c r="K70" s="549"/>
      <c r="L70" s="549"/>
      <c r="M70" s="549"/>
      <c r="N70" s="549"/>
      <c r="O70" s="550"/>
    </row>
    <row r="71" spans="1:17" ht="17.25" customHeight="1" x14ac:dyDescent="0.25">
      <c r="A71" s="32" t="s">
        <v>118</v>
      </c>
      <c r="B71" s="6" t="s">
        <v>20</v>
      </c>
      <c r="C71" s="97" t="s">
        <v>24</v>
      </c>
      <c r="D71" s="16">
        <f t="shared" ref="D71" si="45">E71+G71</f>
        <v>202.39999999999998</v>
      </c>
      <c r="E71" s="16">
        <v>136.19999999999999</v>
      </c>
      <c r="F71" s="16"/>
      <c r="G71" s="16">
        <v>66.2</v>
      </c>
      <c r="H71" s="9">
        <f t="shared" ref="H71" si="46">I71+K71</f>
        <v>0</v>
      </c>
      <c r="I71" s="10"/>
      <c r="J71" s="10"/>
      <c r="K71" s="207"/>
      <c r="L71" s="11">
        <f t="shared" ref="L71" si="47">M71+O71</f>
        <v>202.39999999999998</v>
      </c>
      <c r="M71" s="11">
        <f t="shared" ref="M71" si="48">E71+I71</f>
        <v>136.19999999999999</v>
      </c>
      <c r="N71" s="11">
        <f t="shared" ref="N71" si="49">F71+J71</f>
        <v>0</v>
      </c>
      <c r="O71" s="11">
        <f t="shared" ref="O71" si="50">G71+K71</f>
        <v>66.2</v>
      </c>
    </row>
    <row r="72" spans="1:17" ht="15" customHeight="1" x14ac:dyDescent="0.25">
      <c r="A72" s="32" t="s">
        <v>119</v>
      </c>
      <c r="B72" s="12" t="s">
        <v>52</v>
      </c>
      <c r="C72" s="81" t="s">
        <v>24</v>
      </c>
      <c r="D72" s="16">
        <f t="shared" ref="D72:D74" si="51">E72+G72</f>
        <v>4.2</v>
      </c>
      <c r="E72" s="16">
        <v>4.2</v>
      </c>
      <c r="F72" s="16"/>
      <c r="G72" s="16"/>
      <c r="H72" s="9">
        <f t="shared" ref="H72:H75" si="52">I72+K72</f>
        <v>0</v>
      </c>
      <c r="I72" s="10"/>
      <c r="J72" s="10"/>
      <c r="K72" s="207"/>
      <c r="L72" s="12">
        <f t="shared" ref="L72:L75" si="53">M72+O72</f>
        <v>4.2</v>
      </c>
      <c r="M72" s="12">
        <f t="shared" ref="M72:O74" si="54">E72+I72</f>
        <v>4.2</v>
      </c>
      <c r="N72" s="12">
        <f t="shared" si="54"/>
        <v>0</v>
      </c>
      <c r="O72" s="12">
        <f t="shared" si="54"/>
        <v>0</v>
      </c>
    </row>
    <row r="73" spans="1:17" ht="15" customHeight="1" x14ac:dyDescent="0.25">
      <c r="A73" s="38" t="s">
        <v>120</v>
      </c>
      <c r="B73" s="29" t="s">
        <v>53</v>
      </c>
      <c r="C73" s="30" t="s">
        <v>24</v>
      </c>
      <c r="D73" s="16">
        <f t="shared" si="51"/>
        <v>2.2999999999999998</v>
      </c>
      <c r="E73" s="16">
        <v>2.2999999999999998</v>
      </c>
      <c r="F73" s="16"/>
      <c r="G73" s="16"/>
      <c r="H73" s="9">
        <f t="shared" si="52"/>
        <v>0</v>
      </c>
      <c r="I73" s="10"/>
      <c r="J73" s="10"/>
      <c r="K73" s="207"/>
      <c r="L73" s="12">
        <f t="shared" si="53"/>
        <v>2.2999999999999998</v>
      </c>
      <c r="M73" s="12">
        <f t="shared" si="54"/>
        <v>2.2999999999999998</v>
      </c>
      <c r="N73" s="12">
        <f t="shared" si="54"/>
        <v>0</v>
      </c>
      <c r="O73" s="12">
        <f t="shared" si="54"/>
        <v>0</v>
      </c>
    </row>
    <row r="74" spans="1:17" s="37" customFormat="1" ht="15" customHeight="1" x14ac:dyDescent="0.25">
      <c r="A74" s="38" t="s">
        <v>162</v>
      </c>
      <c r="B74" s="12" t="s">
        <v>69</v>
      </c>
      <c r="C74" s="30" t="s">
        <v>24</v>
      </c>
      <c r="D74" s="16">
        <f t="shared" si="51"/>
        <v>5.7</v>
      </c>
      <c r="E74" s="16">
        <v>5.7</v>
      </c>
      <c r="F74" s="16"/>
      <c r="G74" s="16"/>
      <c r="H74" s="9">
        <f t="shared" si="52"/>
        <v>0</v>
      </c>
      <c r="I74" s="10"/>
      <c r="J74" s="10"/>
      <c r="K74" s="207"/>
      <c r="L74" s="12">
        <f t="shared" si="53"/>
        <v>5.7</v>
      </c>
      <c r="M74" s="12">
        <f t="shared" si="54"/>
        <v>5.7</v>
      </c>
      <c r="N74" s="12">
        <f t="shared" si="54"/>
        <v>0</v>
      </c>
      <c r="O74" s="12">
        <f t="shared" si="54"/>
        <v>0</v>
      </c>
      <c r="P74" s="2"/>
      <c r="Q74" s="2"/>
    </row>
    <row r="75" spans="1:17" ht="15.95" customHeight="1" x14ac:dyDescent="0.25">
      <c r="A75" s="469" t="s">
        <v>121</v>
      </c>
      <c r="B75" s="247" t="s">
        <v>180</v>
      </c>
      <c r="C75" s="25"/>
      <c r="D75" s="266">
        <f>E75+G75</f>
        <v>214.59999999999997</v>
      </c>
      <c r="E75" s="23">
        <f>SUM(E71:E74)</f>
        <v>148.39999999999998</v>
      </c>
      <c r="F75" s="23">
        <f t="shared" ref="F75:G75" si="55">SUM(F71:F74)</f>
        <v>0</v>
      </c>
      <c r="G75" s="23">
        <f t="shared" si="55"/>
        <v>66.2</v>
      </c>
      <c r="H75" s="24">
        <f t="shared" si="52"/>
        <v>0</v>
      </c>
      <c r="I75" s="24">
        <f t="shared" ref="I75" si="56">SUM(I71:I74)</f>
        <v>0</v>
      </c>
      <c r="J75" s="24">
        <f t="shared" ref="J75" si="57">SUM(J71:J74)</f>
        <v>0</v>
      </c>
      <c r="K75" s="24">
        <f t="shared" ref="K75" si="58">SUM(K71:K74)</f>
        <v>0</v>
      </c>
      <c r="L75" s="21">
        <f t="shared" si="53"/>
        <v>214.59999999999997</v>
      </c>
      <c r="M75" s="21">
        <f t="shared" ref="M75" si="59">SUM(M71:M74)</f>
        <v>148.39999999999998</v>
      </c>
      <c r="N75" s="21">
        <f t="shared" ref="N75" si="60">SUM(N71:N74)</f>
        <v>0</v>
      </c>
      <c r="O75" s="21">
        <f t="shared" ref="O75" si="61">SUM(O71:O74)</f>
        <v>66.2</v>
      </c>
    </row>
    <row r="76" spans="1:17" ht="18" customHeight="1" x14ac:dyDescent="0.25">
      <c r="A76" s="32" t="s">
        <v>122</v>
      </c>
      <c r="B76" s="658" t="s">
        <v>489</v>
      </c>
      <c r="C76" s="643"/>
      <c r="D76" s="643"/>
      <c r="E76" s="643"/>
      <c r="F76" s="643"/>
      <c r="G76" s="643"/>
      <c r="H76" s="643"/>
      <c r="I76" s="643"/>
      <c r="J76" s="643"/>
      <c r="K76" s="643"/>
      <c r="L76" s="643"/>
      <c r="M76" s="643"/>
      <c r="N76" s="643"/>
      <c r="O76" s="644"/>
    </row>
    <row r="77" spans="1:17" ht="15.75" customHeight="1" x14ac:dyDescent="0.25">
      <c r="A77" s="32" t="s">
        <v>123</v>
      </c>
      <c r="B77" s="548" t="s">
        <v>6</v>
      </c>
      <c r="C77" s="549"/>
      <c r="D77" s="549"/>
      <c r="E77" s="549"/>
      <c r="F77" s="549"/>
      <c r="G77" s="549"/>
      <c r="H77" s="549"/>
      <c r="I77" s="549"/>
      <c r="J77" s="549"/>
      <c r="K77" s="549"/>
      <c r="L77" s="549"/>
      <c r="M77" s="549"/>
      <c r="N77" s="549"/>
      <c r="O77" s="550"/>
    </row>
    <row r="78" spans="1:17" ht="15" customHeight="1" x14ac:dyDescent="0.25">
      <c r="A78" s="32" t="s">
        <v>124</v>
      </c>
      <c r="B78" s="35" t="s">
        <v>12</v>
      </c>
      <c r="C78" s="15" t="s">
        <v>9</v>
      </c>
      <c r="D78" s="16">
        <f t="shared" ref="D78:D80" si="62">E78+G78</f>
        <v>0.2</v>
      </c>
      <c r="E78" s="16">
        <v>0.2</v>
      </c>
      <c r="F78" s="16"/>
      <c r="G78" s="16"/>
      <c r="H78" s="10">
        <f t="shared" ref="H78:H81" si="63">I78+K78</f>
        <v>0</v>
      </c>
      <c r="I78" s="10"/>
      <c r="J78" s="10"/>
      <c r="K78" s="10"/>
      <c r="L78" s="12">
        <f t="shared" ref="L78:L81" si="64">M78+O78</f>
        <v>0.2</v>
      </c>
      <c r="M78" s="12">
        <f t="shared" ref="M78:O80" si="65">E78+I78</f>
        <v>0.2</v>
      </c>
      <c r="N78" s="12">
        <f t="shared" si="65"/>
        <v>0</v>
      </c>
      <c r="O78" s="12">
        <f t="shared" si="65"/>
        <v>0</v>
      </c>
    </row>
    <row r="79" spans="1:17" ht="15" hidden="1" customHeight="1" x14ac:dyDescent="0.25">
      <c r="A79" s="32" t="s">
        <v>127</v>
      </c>
      <c r="B79" s="35" t="s">
        <v>13</v>
      </c>
      <c r="C79" s="15" t="s">
        <v>9</v>
      </c>
      <c r="D79" s="16">
        <f t="shared" si="62"/>
        <v>0</v>
      </c>
      <c r="E79" s="16"/>
      <c r="F79" s="16"/>
      <c r="G79" s="16"/>
      <c r="H79" s="10">
        <f t="shared" si="63"/>
        <v>0</v>
      </c>
      <c r="I79" s="10"/>
      <c r="J79" s="10"/>
      <c r="K79" s="10"/>
      <c r="L79" s="12">
        <f t="shared" si="64"/>
        <v>0</v>
      </c>
      <c r="M79" s="12">
        <f t="shared" si="65"/>
        <v>0</v>
      </c>
      <c r="N79" s="12">
        <f t="shared" si="65"/>
        <v>0</v>
      </c>
      <c r="O79" s="12">
        <f t="shared" si="65"/>
        <v>0</v>
      </c>
    </row>
    <row r="80" spans="1:17" ht="15" customHeight="1" x14ac:dyDescent="0.25">
      <c r="A80" s="32" t="s">
        <v>125</v>
      </c>
      <c r="B80" s="12" t="s">
        <v>170</v>
      </c>
      <c r="C80" s="435" t="s">
        <v>21</v>
      </c>
      <c r="D80" s="16">
        <f t="shared" si="62"/>
        <v>0.1</v>
      </c>
      <c r="E80" s="16">
        <v>0.1</v>
      </c>
      <c r="F80" s="16"/>
      <c r="G80" s="16"/>
      <c r="H80" s="10">
        <f t="shared" si="63"/>
        <v>0</v>
      </c>
      <c r="I80" s="10"/>
      <c r="J80" s="10"/>
      <c r="K80" s="10"/>
      <c r="L80" s="12">
        <f t="shared" si="64"/>
        <v>0.1</v>
      </c>
      <c r="M80" s="12">
        <f t="shared" si="65"/>
        <v>0.1</v>
      </c>
      <c r="N80" s="12">
        <f t="shared" si="65"/>
        <v>0</v>
      </c>
      <c r="O80" s="12">
        <f t="shared" si="65"/>
        <v>0</v>
      </c>
    </row>
    <row r="81" spans="1:15" ht="15" customHeight="1" x14ac:dyDescent="0.25">
      <c r="A81" s="470" t="s">
        <v>126</v>
      </c>
      <c r="B81" s="21" t="s">
        <v>174</v>
      </c>
      <c r="C81" s="28"/>
      <c r="D81" s="266">
        <f>E81+G81</f>
        <v>0.30000000000000004</v>
      </c>
      <c r="E81" s="23">
        <f>SUM(E78:E80)</f>
        <v>0.30000000000000004</v>
      </c>
      <c r="F81" s="23">
        <f t="shared" ref="F81:G81" si="66">SUM(F78:F80)</f>
        <v>0</v>
      </c>
      <c r="G81" s="23">
        <f t="shared" si="66"/>
        <v>0</v>
      </c>
      <c r="H81" s="24">
        <f t="shared" si="63"/>
        <v>0</v>
      </c>
      <c r="I81" s="24">
        <f t="shared" ref="I81" si="67">SUM(I78:I80)</f>
        <v>0</v>
      </c>
      <c r="J81" s="24">
        <f t="shared" ref="J81" si="68">SUM(J78:J80)</f>
        <v>0</v>
      </c>
      <c r="K81" s="24">
        <f t="shared" ref="K81" si="69">SUM(K78:K80)</f>
        <v>0</v>
      </c>
      <c r="L81" s="21">
        <f t="shared" si="64"/>
        <v>0.30000000000000004</v>
      </c>
      <c r="M81" s="21">
        <f t="shared" ref="M81" si="70">SUM(M78:M80)</f>
        <v>0.30000000000000004</v>
      </c>
      <c r="N81" s="21">
        <f t="shared" ref="N81" si="71">SUM(N78:N80)</f>
        <v>0</v>
      </c>
      <c r="O81" s="21">
        <f t="shared" ref="O81" si="72">SUM(O78:O80)</f>
        <v>0</v>
      </c>
    </row>
    <row r="82" spans="1:15" ht="18.75" customHeight="1" x14ac:dyDescent="0.25">
      <c r="A82" s="32" t="s">
        <v>127</v>
      </c>
      <c r="B82" s="548" t="s">
        <v>59</v>
      </c>
      <c r="C82" s="549"/>
      <c r="D82" s="549"/>
      <c r="E82" s="549"/>
      <c r="F82" s="549"/>
      <c r="G82" s="549"/>
      <c r="H82" s="549"/>
      <c r="I82" s="549"/>
      <c r="J82" s="549"/>
      <c r="K82" s="549"/>
      <c r="L82" s="549"/>
      <c r="M82" s="549"/>
      <c r="N82" s="549"/>
      <c r="O82" s="550"/>
    </row>
    <row r="83" spans="1:15" ht="15" customHeight="1" x14ac:dyDescent="0.25">
      <c r="A83" s="32" t="s">
        <v>128</v>
      </c>
      <c r="B83" s="35" t="s">
        <v>12</v>
      </c>
      <c r="C83" s="15" t="s">
        <v>22</v>
      </c>
      <c r="D83" s="16">
        <f t="shared" ref="D83:D85" si="73">E83+G83</f>
        <v>0.1</v>
      </c>
      <c r="E83" s="16">
        <v>0.1</v>
      </c>
      <c r="F83" s="16"/>
      <c r="G83" s="16"/>
      <c r="H83" s="10">
        <f t="shared" ref="H83:H86" si="74">I83+K83</f>
        <v>0</v>
      </c>
      <c r="I83" s="10"/>
      <c r="J83" s="10"/>
      <c r="K83" s="10"/>
      <c r="L83" s="12">
        <f t="shared" ref="L83:L86" si="75">M83+O83</f>
        <v>0.1</v>
      </c>
      <c r="M83" s="12">
        <f t="shared" ref="M83:M85" si="76">E83+I83</f>
        <v>0.1</v>
      </c>
      <c r="N83" s="12">
        <f t="shared" ref="N83:N85" si="77">F83+J83</f>
        <v>0</v>
      </c>
      <c r="O83" s="12">
        <f t="shared" ref="O83:O85" si="78">G83+K83</f>
        <v>0</v>
      </c>
    </row>
    <row r="84" spans="1:15" ht="15" hidden="1" customHeight="1" x14ac:dyDescent="0.25">
      <c r="A84" s="32" t="s">
        <v>131</v>
      </c>
      <c r="B84" s="35" t="s">
        <v>13</v>
      </c>
      <c r="C84" s="15" t="s">
        <v>9</v>
      </c>
      <c r="D84" s="16">
        <f t="shared" si="73"/>
        <v>0</v>
      </c>
      <c r="E84" s="16"/>
      <c r="F84" s="16"/>
      <c r="G84" s="16"/>
      <c r="H84" s="10">
        <f t="shared" si="74"/>
        <v>0</v>
      </c>
      <c r="I84" s="10"/>
      <c r="J84" s="10"/>
      <c r="K84" s="10"/>
      <c r="L84" s="12">
        <f t="shared" si="75"/>
        <v>0</v>
      </c>
      <c r="M84" s="12">
        <f t="shared" si="76"/>
        <v>0</v>
      </c>
      <c r="N84" s="12">
        <f t="shared" si="77"/>
        <v>0</v>
      </c>
      <c r="O84" s="12">
        <f t="shared" si="78"/>
        <v>0</v>
      </c>
    </row>
    <row r="85" spans="1:15" ht="15" customHeight="1" x14ac:dyDescent="0.25">
      <c r="A85" s="32" t="s">
        <v>129</v>
      </c>
      <c r="B85" s="12" t="s">
        <v>15</v>
      </c>
      <c r="C85" s="15" t="s">
        <v>22</v>
      </c>
      <c r="D85" s="16">
        <f t="shared" si="73"/>
        <v>0.1</v>
      </c>
      <c r="E85" s="16">
        <v>0.1</v>
      </c>
      <c r="F85" s="16"/>
      <c r="G85" s="16"/>
      <c r="H85" s="10">
        <f t="shared" si="74"/>
        <v>0</v>
      </c>
      <c r="I85" s="10"/>
      <c r="J85" s="10"/>
      <c r="K85" s="10"/>
      <c r="L85" s="12">
        <f t="shared" si="75"/>
        <v>0.1</v>
      </c>
      <c r="M85" s="12">
        <f t="shared" si="76"/>
        <v>0.1</v>
      </c>
      <c r="N85" s="12">
        <f t="shared" si="77"/>
        <v>0</v>
      </c>
      <c r="O85" s="12">
        <f t="shared" si="78"/>
        <v>0</v>
      </c>
    </row>
    <row r="86" spans="1:15" ht="15" customHeight="1" x14ac:dyDescent="0.25">
      <c r="A86" s="470" t="s">
        <v>130</v>
      </c>
      <c r="B86" s="21" t="s">
        <v>175</v>
      </c>
      <c r="C86" s="28"/>
      <c r="D86" s="266">
        <f>E86+G86</f>
        <v>0.2</v>
      </c>
      <c r="E86" s="23">
        <f>SUM(E83:E85)</f>
        <v>0.2</v>
      </c>
      <c r="F86" s="23">
        <f t="shared" ref="F86:G86" si="79">SUM(F83:F85)</f>
        <v>0</v>
      </c>
      <c r="G86" s="23">
        <f t="shared" si="79"/>
        <v>0</v>
      </c>
      <c r="H86" s="24">
        <f t="shared" si="74"/>
        <v>0</v>
      </c>
      <c r="I86" s="24">
        <f t="shared" ref="I86:K86" si="80">SUM(I83:I85)</f>
        <v>0</v>
      </c>
      <c r="J86" s="24">
        <f t="shared" si="80"/>
        <v>0</v>
      </c>
      <c r="K86" s="24">
        <f t="shared" si="80"/>
        <v>0</v>
      </c>
      <c r="L86" s="21">
        <f t="shared" si="75"/>
        <v>0.2</v>
      </c>
      <c r="M86" s="21">
        <f t="shared" ref="M86:O86" si="81">SUM(M83:M85)</f>
        <v>0.2</v>
      </c>
      <c r="N86" s="21">
        <f t="shared" si="81"/>
        <v>0</v>
      </c>
      <c r="O86" s="21">
        <f t="shared" si="81"/>
        <v>0</v>
      </c>
    </row>
    <row r="87" spans="1:15" ht="15.95" customHeight="1" x14ac:dyDescent="0.25">
      <c r="A87" s="32" t="s">
        <v>131</v>
      </c>
      <c r="B87" s="548" t="s">
        <v>63</v>
      </c>
      <c r="C87" s="549"/>
      <c r="D87" s="549"/>
      <c r="E87" s="549"/>
      <c r="F87" s="549"/>
      <c r="G87" s="549"/>
      <c r="H87" s="549"/>
      <c r="I87" s="549"/>
      <c r="J87" s="549"/>
      <c r="K87" s="549"/>
      <c r="L87" s="549"/>
      <c r="M87" s="549"/>
      <c r="N87" s="549"/>
      <c r="O87" s="549"/>
    </row>
    <row r="88" spans="1:15" ht="15" customHeight="1" x14ac:dyDescent="0.25">
      <c r="A88" s="32" t="s">
        <v>132</v>
      </c>
      <c r="B88" s="35" t="s">
        <v>20</v>
      </c>
      <c r="C88" s="15" t="s">
        <v>32</v>
      </c>
      <c r="D88" s="16">
        <f>E88+G88</f>
        <v>1.7</v>
      </c>
      <c r="E88" s="16"/>
      <c r="F88" s="16"/>
      <c r="G88" s="16">
        <v>1.7</v>
      </c>
      <c r="H88" s="10">
        <f t="shared" ref="H88:H89" si="82">I88+K88</f>
        <v>0</v>
      </c>
      <c r="I88" s="10"/>
      <c r="J88" s="10"/>
      <c r="K88" s="10"/>
      <c r="L88" s="12">
        <f t="shared" ref="L88:L89" si="83">M88+O88</f>
        <v>1.7</v>
      </c>
      <c r="M88" s="12">
        <f t="shared" ref="M88:O88" si="84">E88+I88</f>
        <v>0</v>
      </c>
      <c r="N88" s="12">
        <f t="shared" si="84"/>
        <v>0</v>
      </c>
      <c r="O88" s="12">
        <f t="shared" si="84"/>
        <v>1.7</v>
      </c>
    </row>
    <row r="89" spans="1:15" ht="15.95" customHeight="1" x14ac:dyDescent="0.25">
      <c r="A89" s="470" t="s">
        <v>163</v>
      </c>
      <c r="B89" s="44" t="s">
        <v>176</v>
      </c>
      <c r="C89" s="78"/>
      <c r="D89" s="266">
        <f>E89+G89</f>
        <v>1.7</v>
      </c>
      <c r="E89" s="23">
        <f>E88</f>
        <v>0</v>
      </c>
      <c r="F89" s="23">
        <f t="shared" ref="F89:G89" si="85">F88</f>
        <v>0</v>
      </c>
      <c r="G89" s="23">
        <f t="shared" si="85"/>
        <v>1.7</v>
      </c>
      <c r="H89" s="24">
        <f t="shared" si="82"/>
        <v>0</v>
      </c>
      <c r="I89" s="24">
        <f t="shared" ref="I89" si="86">I88</f>
        <v>0</v>
      </c>
      <c r="J89" s="24">
        <f t="shared" ref="J89" si="87">J88</f>
        <v>0</v>
      </c>
      <c r="K89" s="24">
        <f t="shared" ref="K89" si="88">K88</f>
        <v>0</v>
      </c>
      <c r="L89" s="21">
        <f t="shared" si="83"/>
        <v>1.7</v>
      </c>
      <c r="M89" s="21">
        <f t="shared" ref="M89" si="89">M88</f>
        <v>0</v>
      </c>
      <c r="N89" s="21">
        <f t="shared" ref="N89" si="90">N88</f>
        <v>0</v>
      </c>
      <c r="O89" s="21">
        <f t="shared" ref="O89" si="91">O88</f>
        <v>1.7</v>
      </c>
    </row>
    <row r="90" spans="1:15" ht="15.95" customHeight="1" x14ac:dyDescent="0.25">
      <c r="A90" s="32" t="s">
        <v>133</v>
      </c>
      <c r="B90" s="548" t="s">
        <v>171</v>
      </c>
      <c r="C90" s="549"/>
      <c r="D90" s="549"/>
      <c r="E90" s="549"/>
      <c r="F90" s="549"/>
      <c r="G90" s="549"/>
      <c r="H90" s="549"/>
      <c r="I90" s="549"/>
      <c r="J90" s="549"/>
      <c r="K90" s="549"/>
      <c r="L90" s="549"/>
      <c r="M90" s="549"/>
      <c r="N90" s="549"/>
      <c r="O90" s="550"/>
    </row>
    <row r="91" spans="1:15" ht="15" customHeight="1" x14ac:dyDescent="0.25">
      <c r="A91" s="32" t="s">
        <v>134</v>
      </c>
      <c r="B91" s="29" t="s">
        <v>417</v>
      </c>
      <c r="C91" s="30" t="s">
        <v>51</v>
      </c>
      <c r="D91" s="16">
        <f t="shared" ref="D91:D110" si="92">E91+G91</f>
        <v>0.1</v>
      </c>
      <c r="E91" s="16">
        <v>0.1</v>
      </c>
      <c r="F91" s="16"/>
      <c r="G91" s="16"/>
      <c r="H91" s="10">
        <f t="shared" ref="H91:H119" si="93">I91+K91</f>
        <v>0</v>
      </c>
      <c r="I91" s="10"/>
      <c r="J91" s="10"/>
      <c r="K91" s="10"/>
      <c r="L91" s="12">
        <f t="shared" ref="L91:L119" si="94">M91+O91</f>
        <v>0.1</v>
      </c>
      <c r="M91" s="12">
        <f t="shared" ref="M91:O94" si="95">E91+I91</f>
        <v>0.1</v>
      </c>
      <c r="N91" s="12">
        <f t="shared" si="95"/>
        <v>0</v>
      </c>
      <c r="O91" s="12">
        <f t="shared" si="95"/>
        <v>0</v>
      </c>
    </row>
    <row r="92" spans="1:15" ht="15" customHeight="1" x14ac:dyDescent="0.25">
      <c r="A92" s="32" t="s">
        <v>135</v>
      </c>
      <c r="B92" s="12" t="s">
        <v>152</v>
      </c>
      <c r="C92" s="30" t="s">
        <v>51</v>
      </c>
      <c r="D92" s="16">
        <f t="shared" si="92"/>
        <v>0.3</v>
      </c>
      <c r="E92" s="16">
        <v>0.3</v>
      </c>
      <c r="F92" s="16"/>
      <c r="G92" s="16"/>
      <c r="H92" s="10">
        <f t="shared" si="93"/>
        <v>0</v>
      </c>
      <c r="I92" s="10"/>
      <c r="J92" s="10"/>
      <c r="K92" s="10"/>
      <c r="L92" s="12">
        <f t="shared" si="94"/>
        <v>0.3</v>
      </c>
      <c r="M92" s="12">
        <f t="shared" si="95"/>
        <v>0.3</v>
      </c>
      <c r="N92" s="12">
        <f t="shared" si="95"/>
        <v>0</v>
      </c>
      <c r="O92" s="12">
        <f t="shared" si="95"/>
        <v>0</v>
      </c>
    </row>
    <row r="93" spans="1:15" ht="15" customHeight="1" x14ac:dyDescent="0.25">
      <c r="A93" s="32" t="s">
        <v>136</v>
      </c>
      <c r="B93" s="29" t="s">
        <v>418</v>
      </c>
      <c r="C93" s="15" t="s">
        <v>51</v>
      </c>
      <c r="D93" s="16">
        <f t="shared" si="92"/>
        <v>0.6</v>
      </c>
      <c r="E93" s="16">
        <v>0.6</v>
      </c>
      <c r="F93" s="16"/>
      <c r="G93" s="16"/>
      <c r="H93" s="10">
        <f t="shared" si="93"/>
        <v>0</v>
      </c>
      <c r="I93" s="10"/>
      <c r="J93" s="10"/>
      <c r="K93" s="10"/>
      <c r="L93" s="12">
        <f t="shared" si="94"/>
        <v>0.6</v>
      </c>
      <c r="M93" s="12">
        <f t="shared" si="95"/>
        <v>0.6</v>
      </c>
      <c r="N93" s="12">
        <f t="shared" si="95"/>
        <v>0</v>
      </c>
      <c r="O93" s="12">
        <f t="shared" si="95"/>
        <v>0</v>
      </c>
    </row>
    <row r="94" spans="1:15" ht="15" customHeight="1" x14ac:dyDescent="0.25">
      <c r="A94" s="32" t="s">
        <v>137</v>
      </c>
      <c r="B94" s="29" t="s">
        <v>419</v>
      </c>
      <c r="C94" s="15" t="s">
        <v>51</v>
      </c>
      <c r="D94" s="16">
        <f t="shared" si="92"/>
        <v>0.3</v>
      </c>
      <c r="E94" s="16">
        <v>0.3</v>
      </c>
      <c r="F94" s="16"/>
      <c r="G94" s="16"/>
      <c r="H94" s="10">
        <f t="shared" si="93"/>
        <v>0</v>
      </c>
      <c r="I94" s="10"/>
      <c r="J94" s="10"/>
      <c r="K94" s="10"/>
      <c r="L94" s="12">
        <f t="shared" si="94"/>
        <v>0.3</v>
      </c>
      <c r="M94" s="12">
        <f t="shared" si="95"/>
        <v>0.3</v>
      </c>
      <c r="N94" s="12">
        <f t="shared" si="95"/>
        <v>0</v>
      </c>
      <c r="O94" s="12">
        <f t="shared" si="95"/>
        <v>0</v>
      </c>
    </row>
    <row r="95" spans="1:15" ht="15" customHeight="1" x14ac:dyDescent="0.25">
      <c r="A95" s="32" t="s">
        <v>138</v>
      </c>
      <c r="B95" s="33" t="s">
        <v>42</v>
      </c>
      <c r="C95" s="82" t="s">
        <v>51</v>
      </c>
      <c r="D95" s="16">
        <f t="shared" si="92"/>
        <v>0.2</v>
      </c>
      <c r="E95" s="16">
        <v>0.2</v>
      </c>
      <c r="F95" s="16"/>
      <c r="G95" s="16"/>
      <c r="H95" s="10">
        <f t="shared" si="93"/>
        <v>0</v>
      </c>
      <c r="I95" s="10"/>
      <c r="J95" s="10"/>
      <c r="K95" s="10"/>
      <c r="L95" s="12">
        <f t="shared" si="94"/>
        <v>0.2</v>
      </c>
      <c r="M95" s="12">
        <f t="shared" ref="M95:O118" si="96">E95+I95</f>
        <v>0.2</v>
      </c>
      <c r="N95" s="12">
        <f t="shared" si="96"/>
        <v>0</v>
      </c>
      <c r="O95" s="12">
        <f t="shared" si="96"/>
        <v>0</v>
      </c>
    </row>
    <row r="96" spans="1:15" ht="15" customHeight="1" x14ac:dyDescent="0.25">
      <c r="A96" s="32" t="s">
        <v>139</v>
      </c>
      <c r="B96" s="34" t="s">
        <v>393</v>
      </c>
      <c r="C96" s="82" t="s">
        <v>51</v>
      </c>
      <c r="D96" s="16">
        <f>E96+G96</f>
        <v>0.1</v>
      </c>
      <c r="E96" s="16">
        <v>0.1</v>
      </c>
      <c r="F96" s="16"/>
      <c r="G96" s="16"/>
      <c r="H96" s="10">
        <f>I96+K96</f>
        <v>0</v>
      </c>
      <c r="I96" s="10"/>
      <c r="J96" s="10"/>
      <c r="K96" s="10"/>
      <c r="L96" s="12">
        <f>M96+O96</f>
        <v>0.1</v>
      </c>
      <c r="M96" s="12">
        <f>E96+I96</f>
        <v>0.1</v>
      </c>
      <c r="N96" s="12">
        <f>F96+J96</f>
        <v>0</v>
      </c>
      <c r="O96" s="12">
        <f>G96+K96</f>
        <v>0</v>
      </c>
    </row>
    <row r="97" spans="1:15" ht="15" customHeight="1" x14ac:dyDescent="0.25">
      <c r="A97" s="32" t="s">
        <v>164</v>
      </c>
      <c r="B97" s="34" t="s">
        <v>41</v>
      </c>
      <c r="C97" s="82" t="s">
        <v>51</v>
      </c>
      <c r="D97" s="16">
        <f t="shared" si="92"/>
        <v>0.5</v>
      </c>
      <c r="E97" s="16">
        <v>0.5</v>
      </c>
      <c r="F97" s="16"/>
      <c r="G97" s="16"/>
      <c r="H97" s="10">
        <f t="shared" si="93"/>
        <v>0</v>
      </c>
      <c r="I97" s="10"/>
      <c r="J97" s="10"/>
      <c r="K97" s="10"/>
      <c r="L97" s="12">
        <f t="shared" si="94"/>
        <v>0.5</v>
      </c>
      <c r="M97" s="12">
        <f t="shared" si="96"/>
        <v>0.5</v>
      </c>
      <c r="N97" s="12">
        <f t="shared" si="96"/>
        <v>0</v>
      </c>
      <c r="O97" s="12">
        <f t="shared" si="96"/>
        <v>0</v>
      </c>
    </row>
    <row r="98" spans="1:15" ht="15" customHeight="1" x14ac:dyDescent="0.25">
      <c r="A98" s="32" t="s">
        <v>140</v>
      </c>
      <c r="B98" s="29" t="s">
        <v>161</v>
      </c>
      <c r="C98" s="30" t="s">
        <v>51</v>
      </c>
      <c r="D98" s="16">
        <f t="shared" si="92"/>
        <v>0.1</v>
      </c>
      <c r="E98" s="16">
        <v>0.1</v>
      </c>
      <c r="F98" s="16"/>
      <c r="G98" s="16"/>
      <c r="H98" s="10">
        <f t="shared" si="93"/>
        <v>0</v>
      </c>
      <c r="I98" s="10"/>
      <c r="J98" s="10"/>
      <c r="K98" s="10"/>
      <c r="L98" s="12">
        <f t="shared" si="94"/>
        <v>0.1</v>
      </c>
      <c r="M98" s="12">
        <f t="shared" si="96"/>
        <v>0.1</v>
      </c>
      <c r="N98" s="12">
        <f t="shared" si="96"/>
        <v>0</v>
      </c>
      <c r="O98" s="12">
        <f t="shared" si="96"/>
        <v>0</v>
      </c>
    </row>
    <row r="99" spans="1:15" ht="15" customHeight="1" x14ac:dyDescent="0.25">
      <c r="A99" s="32" t="s">
        <v>183</v>
      </c>
      <c r="B99" s="29" t="s">
        <v>153</v>
      </c>
      <c r="C99" s="30" t="s">
        <v>51</v>
      </c>
      <c r="D99" s="16">
        <f t="shared" si="92"/>
        <v>0.4</v>
      </c>
      <c r="E99" s="16">
        <v>0.4</v>
      </c>
      <c r="F99" s="16"/>
      <c r="G99" s="16"/>
      <c r="H99" s="10">
        <f t="shared" si="93"/>
        <v>0</v>
      </c>
      <c r="I99" s="10"/>
      <c r="J99" s="10"/>
      <c r="K99" s="10"/>
      <c r="L99" s="12">
        <f t="shared" si="94"/>
        <v>0.4</v>
      </c>
      <c r="M99" s="12">
        <f t="shared" si="96"/>
        <v>0.4</v>
      </c>
      <c r="N99" s="12">
        <f t="shared" si="96"/>
        <v>0</v>
      </c>
      <c r="O99" s="12">
        <f t="shared" si="96"/>
        <v>0</v>
      </c>
    </row>
    <row r="100" spans="1:15" ht="15" customHeight="1" x14ac:dyDescent="0.25">
      <c r="A100" s="32" t="s">
        <v>184</v>
      </c>
      <c r="B100" s="29" t="s">
        <v>34</v>
      </c>
      <c r="C100" s="30" t="s">
        <v>51</v>
      </c>
      <c r="D100" s="16">
        <f t="shared" si="92"/>
        <v>0.4</v>
      </c>
      <c r="E100" s="16">
        <v>0.4</v>
      </c>
      <c r="F100" s="16"/>
      <c r="G100" s="16"/>
      <c r="H100" s="10">
        <f t="shared" si="93"/>
        <v>0</v>
      </c>
      <c r="I100" s="10"/>
      <c r="J100" s="10"/>
      <c r="K100" s="10"/>
      <c r="L100" s="12">
        <f t="shared" si="94"/>
        <v>0.4</v>
      </c>
      <c r="M100" s="12">
        <f t="shared" si="96"/>
        <v>0.4</v>
      </c>
      <c r="N100" s="12">
        <f t="shared" si="96"/>
        <v>0</v>
      </c>
      <c r="O100" s="12">
        <f t="shared" si="96"/>
        <v>0</v>
      </c>
    </row>
    <row r="101" spans="1:15" ht="15" customHeight="1" x14ac:dyDescent="0.25">
      <c r="A101" s="32" t="s">
        <v>185</v>
      </c>
      <c r="B101" s="29" t="s">
        <v>36</v>
      </c>
      <c r="C101" s="30" t="s">
        <v>51</v>
      </c>
      <c r="D101" s="16">
        <f t="shared" si="92"/>
        <v>0.1</v>
      </c>
      <c r="E101" s="16">
        <v>0.1</v>
      </c>
      <c r="F101" s="16"/>
      <c r="G101" s="16"/>
      <c r="H101" s="10">
        <f t="shared" si="93"/>
        <v>0</v>
      </c>
      <c r="I101" s="10"/>
      <c r="J101" s="10"/>
      <c r="K101" s="10"/>
      <c r="L101" s="12">
        <f t="shared" si="94"/>
        <v>0.1</v>
      </c>
      <c r="M101" s="12">
        <f t="shared" si="96"/>
        <v>0.1</v>
      </c>
      <c r="N101" s="12">
        <f t="shared" si="96"/>
        <v>0</v>
      </c>
      <c r="O101" s="12">
        <f t="shared" si="96"/>
        <v>0</v>
      </c>
    </row>
    <row r="102" spans="1:15" ht="15" customHeight="1" x14ac:dyDescent="0.25">
      <c r="A102" s="32" t="s">
        <v>186</v>
      </c>
      <c r="B102" s="29" t="s">
        <v>38</v>
      </c>
      <c r="C102" s="30" t="s">
        <v>51</v>
      </c>
      <c r="D102" s="16">
        <f t="shared" si="92"/>
        <v>0.2</v>
      </c>
      <c r="E102" s="16">
        <v>0.2</v>
      </c>
      <c r="F102" s="16"/>
      <c r="G102" s="16"/>
      <c r="H102" s="10">
        <f t="shared" si="93"/>
        <v>0</v>
      </c>
      <c r="I102" s="10"/>
      <c r="J102" s="10"/>
      <c r="K102" s="10"/>
      <c r="L102" s="12">
        <f t="shared" si="94"/>
        <v>0.2</v>
      </c>
      <c r="M102" s="12">
        <f t="shared" si="96"/>
        <v>0.2</v>
      </c>
      <c r="N102" s="12">
        <f t="shared" si="96"/>
        <v>0</v>
      </c>
      <c r="O102" s="12">
        <f t="shared" si="96"/>
        <v>0</v>
      </c>
    </row>
    <row r="103" spans="1:15" ht="16.5" customHeight="1" x14ac:dyDescent="0.25">
      <c r="A103" s="32" t="s">
        <v>187</v>
      </c>
      <c r="B103" s="12" t="s">
        <v>37</v>
      </c>
      <c r="C103" s="30" t="s">
        <v>51</v>
      </c>
      <c r="D103" s="16">
        <f t="shared" si="92"/>
        <v>0.9</v>
      </c>
      <c r="E103" s="16">
        <v>0.9</v>
      </c>
      <c r="F103" s="16"/>
      <c r="G103" s="16"/>
      <c r="H103" s="10">
        <f t="shared" si="93"/>
        <v>0</v>
      </c>
      <c r="I103" s="10"/>
      <c r="J103" s="10"/>
      <c r="K103" s="10"/>
      <c r="L103" s="12">
        <f t="shared" si="94"/>
        <v>0.9</v>
      </c>
      <c r="M103" s="12">
        <f t="shared" si="96"/>
        <v>0.9</v>
      </c>
      <c r="N103" s="12">
        <f t="shared" si="96"/>
        <v>0</v>
      </c>
      <c r="O103" s="12">
        <f t="shared" si="96"/>
        <v>0</v>
      </c>
    </row>
    <row r="104" spans="1:15" x14ac:dyDescent="0.25">
      <c r="A104" s="32" t="s">
        <v>188</v>
      </c>
      <c r="B104" s="35" t="s">
        <v>35</v>
      </c>
      <c r="C104" s="15" t="s">
        <v>51</v>
      </c>
      <c r="D104" s="16">
        <f t="shared" si="92"/>
        <v>0.3</v>
      </c>
      <c r="E104" s="16">
        <v>0.3</v>
      </c>
      <c r="F104" s="16"/>
      <c r="G104" s="16"/>
      <c r="H104" s="10">
        <f t="shared" si="93"/>
        <v>0</v>
      </c>
      <c r="I104" s="10"/>
      <c r="J104" s="10"/>
      <c r="K104" s="10"/>
      <c r="L104" s="12">
        <f t="shared" si="94"/>
        <v>0.3</v>
      </c>
      <c r="M104" s="12">
        <f t="shared" si="96"/>
        <v>0.3</v>
      </c>
      <c r="N104" s="12">
        <f t="shared" si="96"/>
        <v>0</v>
      </c>
      <c r="O104" s="12">
        <f t="shared" si="96"/>
        <v>0</v>
      </c>
    </row>
    <row r="105" spans="1:15" ht="15" customHeight="1" x14ac:dyDescent="0.25">
      <c r="A105" s="32" t="s">
        <v>189</v>
      </c>
      <c r="B105" s="36" t="s">
        <v>40</v>
      </c>
      <c r="C105" s="15" t="s">
        <v>51</v>
      </c>
      <c r="D105" s="16">
        <f t="shared" si="92"/>
        <v>0.9</v>
      </c>
      <c r="E105" s="16">
        <v>0.9</v>
      </c>
      <c r="F105" s="16"/>
      <c r="G105" s="16"/>
      <c r="H105" s="10">
        <f t="shared" si="93"/>
        <v>0</v>
      </c>
      <c r="I105" s="10"/>
      <c r="J105" s="10"/>
      <c r="K105" s="10"/>
      <c r="L105" s="12">
        <f t="shared" si="94"/>
        <v>0.9</v>
      </c>
      <c r="M105" s="12">
        <f t="shared" si="96"/>
        <v>0.9</v>
      </c>
      <c r="N105" s="12">
        <f t="shared" si="96"/>
        <v>0</v>
      </c>
      <c r="O105" s="12">
        <f t="shared" si="96"/>
        <v>0</v>
      </c>
    </row>
    <row r="106" spans="1:15" ht="15" customHeight="1" x14ac:dyDescent="0.25">
      <c r="A106" s="32" t="s">
        <v>190</v>
      </c>
      <c r="B106" s="35" t="s">
        <v>49</v>
      </c>
      <c r="C106" s="15" t="s">
        <v>51</v>
      </c>
      <c r="D106" s="16">
        <f t="shared" si="92"/>
        <v>0.3</v>
      </c>
      <c r="E106" s="16">
        <v>0.3</v>
      </c>
      <c r="F106" s="16">
        <v>0.2</v>
      </c>
      <c r="G106" s="16"/>
      <c r="H106" s="10">
        <f t="shared" si="93"/>
        <v>0</v>
      </c>
      <c r="I106" s="10"/>
      <c r="J106" s="10"/>
      <c r="K106" s="10"/>
      <c r="L106" s="12">
        <f t="shared" si="94"/>
        <v>0.3</v>
      </c>
      <c r="M106" s="12">
        <f t="shared" si="96"/>
        <v>0.3</v>
      </c>
      <c r="N106" s="12">
        <f t="shared" si="96"/>
        <v>0.2</v>
      </c>
      <c r="O106" s="12">
        <f t="shared" si="96"/>
        <v>0</v>
      </c>
    </row>
    <row r="107" spans="1:15" ht="15" customHeight="1" x14ac:dyDescent="0.25">
      <c r="A107" s="32" t="s">
        <v>191</v>
      </c>
      <c r="B107" s="35" t="s">
        <v>48</v>
      </c>
      <c r="C107" s="15" t="s">
        <v>51</v>
      </c>
      <c r="D107" s="16">
        <f t="shared" si="92"/>
        <v>7.8</v>
      </c>
      <c r="E107" s="16">
        <v>7.8</v>
      </c>
      <c r="F107" s="16">
        <v>5.6</v>
      </c>
      <c r="G107" s="16"/>
      <c r="H107" s="10">
        <f t="shared" si="93"/>
        <v>0</v>
      </c>
      <c r="I107" s="10"/>
      <c r="J107" s="10"/>
      <c r="K107" s="10"/>
      <c r="L107" s="12">
        <f t="shared" si="94"/>
        <v>7.8</v>
      </c>
      <c r="M107" s="12">
        <f t="shared" si="96"/>
        <v>7.8</v>
      </c>
      <c r="N107" s="12">
        <f t="shared" si="96"/>
        <v>5.6</v>
      </c>
      <c r="O107" s="12">
        <f t="shared" si="96"/>
        <v>0</v>
      </c>
    </row>
    <row r="108" spans="1:15" ht="15" customHeight="1" x14ac:dyDescent="0.25">
      <c r="A108" s="32" t="s">
        <v>192</v>
      </c>
      <c r="B108" s="35" t="s">
        <v>65</v>
      </c>
      <c r="C108" s="15" t="s">
        <v>51</v>
      </c>
      <c r="D108" s="16">
        <f t="shared" si="92"/>
        <v>0.5</v>
      </c>
      <c r="E108" s="16">
        <v>0.5</v>
      </c>
      <c r="F108" s="16"/>
      <c r="G108" s="16"/>
      <c r="H108" s="10">
        <f t="shared" si="93"/>
        <v>0</v>
      </c>
      <c r="I108" s="10"/>
      <c r="J108" s="10"/>
      <c r="K108" s="10"/>
      <c r="L108" s="12">
        <f t="shared" si="94"/>
        <v>0.5</v>
      </c>
      <c r="M108" s="12">
        <f t="shared" si="96"/>
        <v>0.5</v>
      </c>
      <c r="N108" s="12">
        <f t="shared" si="96"/>
        <v>0</v>
      </c>
      <c r="O108" s="12">
        <f t="shared" si="96"/>
        <v>0</v>
      </c>
    </row>
    <row r="109" spans="1:15" ht="15" customHeight="1" x14ac:dyDescent="0.25">
      <c r="A109" s="32" t="s">
        <v>193</v>
      </c>
      <c r="B109" s="35" t="s">
        <v>50</v>
      </c>
      <c r="C109" s="15" t="s">
        <v>51</v>
      </c>
      <c r="D109" s="16">
        <f t="shared" si="92"/>
        <v>1.8</v>
      </c>
      <c r="E109" s="16">
        <v>1.8</v>
      </c>
      <c r="F109" s="16"/>
      <c r="G109" s="16"/>
      <c r="H109" s="10">
        <f t="shared" si="93"/>
        <v>0</v>
      </c>
      <c r="I109" s="10"/>
      <c r="J109" s="10"/>
      <c r="K109" s="10"/>
      <c r="L109" s="12">
        <f t="shared" si="94"/>
        <v>1.8</v>
      </c>
      <c r="M109" s="12">
        <f t="shared" si="96"/>
        <v>1.8</v>
      </c>
      <c r="N109" s="12">
        <f t="shared" si="96"/>
        <v>0</v>
      </c>
      <c r="O109" s="12">
        <f t="shared" si="96"/>
        <v>0</v>
      </c>
    </row>
    <row r="110" spans="1:15" ht="15" customHeight="1" x14ac:dyDescent="0.25">
      <c r="A110" s="32" t="s">
        <v>141</v>
      </c>
      <c r="B110" s="35" t="s">
        <v>167</v>
      </c>
      <c r="C110" s="15" t="s">
        <v>51</v>
      </c>
      <c r="D110" s="16">
        <f t="shared" si="92"/>
        <v>0.3</v>
      </c>
      <c r="E110" s="16">
        <v>0.3</v>
      </c>
      <c r="F110" s="16"/>
      <c r="G110" s="16"/>
      <c r="H110" s="10">
        <f t="shared" si="93"/>
        <v>0</v>
      </c>
      <c r="I110" s="10"/>
      <c r="J110" s="10"/>
      <c r="K110" s="10"/>
      <c r="L110" s="12">
        <f t="shared" si="94"/>
        <v>0.3</v>
      </c>
      <c r="M110" s="12">
        <f t="shared" si="96"/>
        <v>0.3</v>
      </c>
      <c r="N110" s="12">
        <f t="shared" si="96"/>
        <v>0</v>
      </c>
      <c r="O110" s="12">
        <f t="shared" si="96"/>
        <v>0</v>
      </c>
    </row>
    <row r="111" spans="1:15" ht="15.95" customHeight="1" x14ac:dyDescent="0.25">
      <c r="A111" s="470" t="s">
        <v>142</v>
      </c>
      <c r="B111" s="21" t="s">
        <v>177</v>
      </c>
      <c r="C111" s="25"/>
      <c r="D111" s="266">
        <f>E111+G111</f>
        <v>16.100000000000001</v>
      </c>
      <c r="E111" s="23">
        <f>SUM(E91:E110)</f>
        <v>16.100000000000001</v>
      </c>
      <c r="F111" s="23">
        <f>SUM(F91:F110)</f>
        <v>5.8</v>
      </c>
      <c r="G111" s="23">
        <f>SUM(G91:G110)</f>
        <v>0</v>
      </c>
      <c r="H111" s="24">
        <f t="shared" si="93"/>
        <v>0</v>
      </c>
      <c r="I111" s="24">
        <f t="shared" ref="I111:K111" si="97">SUM(I91:I110)</f>
        <v>0</v>
      </c>
      <c r="J111" s="24">
        <f t="shared" si="97"/>
        <v>0</v>
      </c>
      <c r="K111" s="24">
        <f t="shared" si="97"/>
        <v>0</v>
      </c>
      <c r="L111" s="21">
        <f t="shared" si="94"/>
        <v>16.100000000000001</v>
      </c>
      <c r="M111" s="21">
        <f t="shared" ref="M111:O111" si="98">SUM(M91:M110)</f>
        <v>16.100000000000001</v>
      </c>
      <c r="N111" s="21">
        <f t="shared" si="98"/>
        <v>5.8</v>
      </c>
      <c r="O111" s="21">
        <f t="shared" si="98"/>
        <v>0</v>
      </c>
    </row>
    <row r="112" spans="1:15" ht="15.95" customHeight="1" x14ac:dyDescent="0.25">
      <c r="A112" s="32" t="s">
        <v>143</v>
      </c>
      <c r="B112" s="548" t="s">
        <v>66</v>
      </c>
      <c r="C112" s="549"/>
      <c r="D112" s="549"/>
      <c r="E112" s="549"/>
      <c r="F112" s="549"/>
      <c r="G112" s="549"/>
      <c r="H112" s="549"/>
      <c r="I112" s="549"/>
      <c r="J112" s="549"/>
      <c r="K112" s="549"/>
      <c r="L112" s="549"/>
      <c r="M112" s="549"/>
      <c r="N112" s="549"/>
      <c r="O112" s="549"/>
    </row>
    <row r="113" spans="1:15" ht="15" customHeight="1" x14ac:dyDescent="0.25">
      <c r="A113" s="38" t="s">
        <v>144</v>
      </c>
      <c r="B113" s="29" t="s">
        <v>57</v>
      </c>
      <c r="C113" s="39" t="s">
        <v>30</v>
      </c>
      <c r="D113" s="16">
        <f t="shared" ref="D113" si="99">E113+G113</f>
        <v>0.2</v>
      </c>
      <c r="E113" s="16">
        <v>0.2</v>
      </c>
      <c r="F113" s="16"/>
      <c r="G113" s="16"/>
      <c r="H113" s="10">
        <f t="shared" si="93"/>
        <v>0</v>
      </c>
      <c r="I113" s="10"/>
      <c r="J113" s="10"/>
      <c r="K113" s="10"/>
      <c r="L113" s="12">
        <f t="shared" si="94"/>
        <v>0.2</v>
      </c>
      <c r="M113" s="12">
        <f t="shared" si="96"/>
        <v>0.2</v>
      </c>
      <c r="N113" s="12">
        <f t="shared" si="96"/>
        <v>0</v>
      </c>
      <c r="O113" s="12">
        <f t="shared" si="96"/>
        <v>0</v>
      </c>
    </row>
    <row r="114" spans="1:15" ht="15.95" customHeight="1" x14ac:dyDescent="0.25">
      <c r="A114" s="468" t="s">
        <v>145</v>
      </c>
      <c r="B114" s="44" t="s">
        <v>179</v>
      </c>
      <c r="C114" s="83"/>
      <c r="D114" s="266">
        <f>E114+G114</f>
        <v>0.2</v>
      </c>
      <c r="E114" s="23">
        <f>SUM(E113:E113)</f>
        <v>0.2</v>
      </c>
      <c r="F114" s="23">
        <f>SUM(F113:F113)</f>
        <v>0</v>
      </c>
      <c r="G114" s="23">
        <f>SUM(G113:G113)</f>
        <v>0</v>
      </c>
      <c r="H114" s="24">
        <f t="shared" si="93"/>
        <v>0</v>
      </c>
      <c r="I114" s="24">
        <f t="shared" ref="I114:K114" si="100">SUM(I113:I113)</f>
        <v>0</v>
      </c>
      <c r="J114" s="24">
        <f t="shared" si="100"/>
        <v>0</v>
      </c>
      <c r="K114" s="24">
        <f t="shared" si="100"/>
        <v>0</v>
      </c>
      <c r="L114" s="21">
        <f t="shared" si="94"/>
        <v>0.2</v>
      </c>
      <c r="M114" s="21">
        <f t="shared" ref="M114:O114" si="101">SUM(M113:M113)</f>
        <v>0.2</v>
      </c>
      <c r="N114" s="21">
        <f t="shared" si="101"/>
        <v>0</v>
      </c>
      <c r="O114" s="21">
        <f t="shared" si="101"/>
        <v>0</v>
      </c>
    </row>
    <row r="115" spans="1:15" ht="15.95" customHeight="1" x14ac:dyDescent="0.25">
      <c r="A115" s="32" t="s">
        <v>146</v>
      </c>
      <c r="B115" s="548" t="s">
        <v>68</v>
      </c>
      <c r="C115" s="549"/>
      <c r="D115" s="549"/>
      <c r="E115" s="549"/>
      <c r="F115" s="549"/>
      <c r="G115" s="549"/>
      <c r="H115" s="549"/>
      <c r="I115" s="549"/>
      <c r="J115" s="549"/>
      <c r="K115" s="549"/>
      <c r="L115" s="549"/>
      <c r="M115" s="549"/>
      <c r="N115" s="549"/>
      <c r="O115" s="550"/>
    </row>
    <row r="116" spans="1:15" ht="15" customHeight="1" x14ac:dyDescent="0.25">
      <c r="A116" s="32" t="s">
        <v>147</v>
      </c>
      <c r="B116" s="11" t="s">
        <v>52</v>
      </c>
      <c r="C116" s="7" t="s">
        <v>24</v>
      </c>
      <c r="D116" s="8">
        <f>E116+G116</f>
        <v>0.1</v>
      </c>
      <c r="E116" s="42">
        <v>0.1</v>
      </c>
      <c r="F116" s="42"/>
      <c r="G116" s="42"/>
      <c r="H116" s="9">
        <f t="shared" si="93"/>
        <v>0</v>
      </c>
      <c r="I116" s="9"/>
      <c r="J116" s="9"/>
      <c r="K116" s="9"/>
      <c r="L116" s="11">
        <f t="shared" si="94"/>
        <v>0.1</v>
      </c>
      <c r="M116" s="11">
        <f t="shared" si="96"/>
        <v>0.1</v>
      </c>
      <c r="N116" s="11">
        <f>F116+J116</f>
        <v>0</v>
      </c>
      <c r="O116" s="11">
        <f t="shared" si="96"/>
        <v>0</v>
      </c>
    </row>
    <row r="117" spans="1:15" ht="15" customHeight="1" x14ac:dyDescent="0.25">
      <c r="A117" s="32" t="s">
        <v>148</v>
      </c>
      <c r="B117" s="12" t="s">
        <v>53</v>
      </c>
      <c r="C117" s="15" t="s">
        <v>24</v>
      </c>
      <c r="D117" s="16">
        <f>E117+G117</f>
        <v>0.1</v>
      </c>
      <c r="E117" s="16">
        <v>0.1</v>
      </c>
      <c r="F117" s="16"/>
      <c r="G117" s="16"/>
      <c r="H117" s="10">
        <f t="shared" si="93"/>
        <v>0</v>
      </c>
      <c r="I117" s="10"/>
      <c r="J117" s="10"/>
      <c r="K117" s="10"/>
      <c r="L117" s="12">
        <f t="shared" si="94"/>
        <v>0.1</v>
      </c>
      <c r="M117" s="12">
        <f t="shared" si="96"/>
        <v>0.1</v>
      </c>
      <c r="N117" s="12">
        <f t="shared" si="96"/>
        <v>0</v>
      </c>
      <c r="O117" s="12">
        <f t="shared" si="96"/>
        <v>0</v>
      </c>
    </row>
    <row r="118" spans="1:15" ht="15" customHeight="1" x14ac:dyDescent="0.25">
      <c r="A118" s="38" t="s">
        <v>149</v>
      </c>
      <c r="B118" s="12" t="s">
        <v>167</v>
      </c>
      <c r="C118" s="15" t="s">
        <v>24</v>
      </c>
      <c r="D118" s="16">
        <f>E118+G118</f>
        <v>0.1</v>
      </c>
      <c r="E118" s="43">
        <v>0.1</v>
      </c>
      <c r="F118" s="43"/>
      <c r="G118" s="43"/>
      <c r="H118" s="10">
        <f t="shared" si="93"/>
        <v>0</v>
      </c>
      <c r="I118" s="10"/>
      <c r="J118" s="10"/>
      <c r="K118" s="10"/>
      <c r="L118" s="12">
        <f t="shared" si="94"/>
        <v>0.1</v>
      </c>
      <c r="M118" s="12">
        <f t="shared" si="96"/>
        <v>0.1</v>
      </c>
      <c r="N118" s="12">
        <f t="shared" si="96"/>
        <v>0</v>
      </c>
      <c r="O118" s="12">
        <f t="shared" si="96"/>
        <v>0</v>
      </c>
    </row>
    <row r="119" spans="1:15" ht="15.95" customHeight="1" x14ac:dyDescent="0.25">
      <c r="A119" s="468" t="s">
        <v>150</v>
      </c>
      <c r="B119" s="84" t="s">
        <v>180</v>
      </c>
      <c r="C119" s="85"/>
      <c r="D119" s="266">
        <f>E119+G119</f>
        <v>0.30000000000000004</v>
      </c>
      <c r="E119" s="23">
        <f>SUM(E116:E118)</f>
        <v>0.30000000000000004</v>
      </c>
      <c r="F119" s="23">
        <f>SUM(F116:F118)</f>
        <v>0</v>
      </c>
      <c r="G119" s="23">
        <f>SUM(G116:G118)</f>
        <v>0</v>
      </c>
      <c r="H119" s="10">
        <f t="shared" si="93"/>
        <v>0</v>
      </c>
      <c r="I119" s="24">
        <f t="shared" ref="I119:K119" si="102">SUM(I116:I118)</f>
        <v>0</v>
      </c>
      <c r="J119" s="24">
        <f t="shared" si="102"/>
        <v>0</v>
      </c>
      <c r="K119" s="24">
        <f t="shared" si="102"/>
        <v>0</v>
      </c>
      <c r="L119" s="21">
        <f t="shared" si="94"/>
        <v>0.30000000000000004</v>
      </c>
      <c r="M119" s="21">
        <f t="shared" ref="M119:O119" si="103">SUM(M116:M118)</f>
        <v>0.30000000000000004</v>
      </c>
      <c r="N119" s="21">
        <f t="shared" si="103"/>
        <v>0</v>
      </c>
      <c r="O119" s="21">
        <f t="shared" si="103"/>
        <v>0</v>
      </c>
    </row>
    <row r="120" spans="1:15" ht="18" customHeight="1" x14ac:dyDescent="0.25">
      <c r="A120" s="32" t="s">
        <v>151</v>
      </c>
      <c r="B120" s="664" t="s">
        <v>490</v>
      </c>
      <c r="C120" s="664"/>
      <c r="D120" s="664"/>
      <c r="E120" s="664"/>
      <c r="F120" s="664"/>
      <c r="G120" s="664"/>
      <c r="H120" s="664"/>
      <c r="I120" s="664"/>
      <c r="J120" s="664"/>
      <c r="K120" s="664"/>
      <c r="L120" s="664"/>
      <c r="M120" s="664"/>
      <c r="N120" s="664"/>
      <c r="O120" s="664"/>
    </row>
    <row r="121" spans="1:15" ht="15.75" customHeight="1" x14ac:dyDescent="0.25">
      <c r="A121" s="32" t="s">
        <v>464</v>
      </c>
      <c r="B121" s="548" t="s">
        <v>59</v>
      </c>
      <c r="C121" s="549"/>
      <c r="D121" s="549"/>
      <c r="E121" s="549"/>
      <c r="F121" s="549"/>
      <c r="G121" s="549"/>
      <c r="H121" s="549"/>
      <c r="I121" s="549"/>
      <c r="J121" s="549"/>
      <c r="K121" s="549"/>
      <c r="L121" s="549"/>
      <c r="M121" s="549"/>
      <c r="N121" s="549"/>
      <c r="O121" s="550"/>
    </row>
    <row r="122" spans="1:15" ht="15" customHeight="1" x14ac:dyDescent="0.25">
      <c r="A122" s="32" t="s">
        <v>465</v>
      </c>
      <c r="B122" s="12" t="s">
        <v>20</v>
      </c>
      <c r="C122" s="30" t="s">
        <v>31</v>
      </c>
      <c r="D122" s="16">
        <f t="shared" ref="D122:D123" si="104">E122+G122</f>
        <v>1.6</v>
      </c>
      <c r="E122" s="16">
        <v>1.6</v>
      </c>
      <c r="F122" s="16"/>
      <c r="G122" s="16"/>
      <c r="H122" s="10">
        <f t="shared" ref="H122:H124" si="105">I122+K122</f>
        <v>0</v>
      </c>
      <c r="I122" s="10"/>
      <c r="J122" s="10"/>
      <c r="K122" s="10"/>
      <c r="L122" s="12">
        <f t="shared" ref="L122:L124" si="106">M122+O122</f>
        <v>1.6</v>
      </c>
      <c r="M122" s="12">
        <f t="shared" ref="M122:M123" si="107">E122+I122</f>
        <v>1.6</v>
      </c>
      <c r="N122" s="12">
        <f t="shared" ref="N122:N123" si="108">F122+J122</f>
        <v>0</v>
      </c>
      <c r="O122" s="12">
        <f t="shared" ref="O122:O123" si="109">G122+K122</f>
        <v>0</v>
      </c>
    </row>
    <row r="123" spans="1:15" ht="15" hidden="1" customHeight="1" x14ac:dyDescent="0.25">
      <c r="A123" s="38" t="s">
        <v>468</v>
      </c>
      <c r="B123" s="35" t="s">
        <v>13</v>
      </c>
      <c r="C123" s="15" t="s">
        <v>9</v>
      </c>
      <c r="D123" s="16">
        <f t="shared" si="104"/>
        <v>0</v>
      </c>
      <c r="E123" s="16"/>
      <c r="F123" s="16"/>
      <c r="G123" s="16"/>
      <c r="H123" s="10">
        <f t="shared" si="105"/>
        <v>0</v>
      </c>
      <c r="I123" s="10"/>
      <c r="J123" s="10"/>
      <c r="K123" s="10"/>
      <c r="L123" s="12">
        <f t="shared" si="106"/>
        <v>0</v>
      </c>
      <c r="M123" s="12">
        <f t="shared" si="107"/>
        <v>0</v>
      </c>
      <c r="N123" s="12">
        <f t="shared" si="108"/>
        <v>0</v>
      </c>
      <c r="O123" s="12">
        <f t="shared" si="109"/>
        <v>0</v>
      </c>
    </row>
    <row r="124" spans="1:15" ht="15" customHeight="1" x14ac:dyDescent="0.25">
      <c r="A124" s="470" t="s">
        <v>487</v>
      </c>
      <c r="B124" s="21" t="s">
        <v>175</v>
      </c>
      <c r="C124" s="28"/>
      <c r="D124" s="266">
        <f>E124+G124</f>
        <v>1.6</v>
      </c>
      <c r="E124" s="23">
        <f>SUM(E122:E123)</f>
        <v>1.6</v>
      </c>
      <c r="F124" s="23">
        <f>SUM(F122:F123)</f>
        <v>0</v>
      </c>
      <c r="G124" s="23">
        <f>SUM(G122:G123)</f>
        <v>0</v>
      </c>
      <c r="H124" s="24">
        <f t="shared" si="105"/>
        <v>0</v>
      </c>
      <c r="I124" s="24">
        <f>SUM(I122:I123)</f>
        <v>0</v>
      </c>
      <c r="J124" s="24">
        <f>SUM(J122:J123)</f>
        <v>0</v>
      </c>
      <c r="K124" s="24">
        <f>SUM(K122:K123)</f>
        <v>0</v>
      </c>
      <c r="L124" s="21">
        <f t="shared" si="106"/>
        <v>1.6</v>
      </c>
      <c r="M124" s="21">
        <f>SUM(M122:M123)</f>
        <v>1.6</v>
      </c>
      <c r="N124" s="21">
        <f>SUM(N122:N123)</f>
        <v>0</v>
      </c>
      <c r="O124" s="21">
        <f>SUM(O122:O123)</f>
        <v>0</v>
      </c>
    </row>
    <row r="125" spans="1:15" ht="18" customHeight="1" x14ac:dyDescent="0.25">
      <c r="A125" s="32" t="s">
        <v>467</v>
      </c>
      <c r="B125" s="664" t="s">
        <v>491</v>
      </c>
      <c r="C125" s="664"/>
      <c r="D125" s="664"/>
      <c r="E125" s="664"/>
      <c r="F125" s="664"/>
      <c r="G125" s="664"/>
      <c r="H125" s="664"/>
      <c r="I125" s="664"/>
      <c r="J125" s="664"/>
      <c r="K125" s="664"/>
      <c r="L125" s="664"/>
      <c r="M125" s="664"/>
      <c r="N125" s="664"/>
      <c r="O125" s="664"/>
    </row>
    <row r="126" spans="1:15" ht="15.75" customHeight="1" x14ac:dyDescent="0.25">
      <c r="A126" s="32" t="s">
        <v>468</v>
      </c>
      <c r="B126" s="548" t="s">
        <v>66</v>
      </c>
      <c r="C126" s="549"/>
      <c r="D126" s="549"/>
      <c r="E126" s="549"/>
      <c r="F126" s="549"/>
      <c r="G126" s="549"/>
      <c r="H126" s="549"/>
      <c r="I126" s="549"/>
      <c r="J126" s="549"/>
      <c r="K126" s="549"/>
      <c r="L126" s="549"/>
      <c r="M126" s="549"/>
      <c r="N126" s="549"/>
      <c r="O126" s="549"/>
    </row>
    <row r="127" spans="1:15" ht="15" customHeight="1" x14ac:dyDescent="0.25">
      <c r="A127" s="38" t="s">
        <v>469</v>
      </c>
      <c r="B127" s="12" t="s">
        <v>20</v>
      </c>
      <c r="C127" s="39" t="s">
        <v>30</v>
      </c>
      <c r="D127" s="16">
        <f t="shared" ref="D127:D128" si="110">E127+G127</f>
        <v>92.7</v>
      </c>
      <c r="E127" s="16"/>
      <c r="F127" s="16"/>
      <c r="G127" s="16">
        <v>92.7</v>
      </c>
      <c r="H127" s="10">
        <f t="shared" ref="H127:H129" si="111">I127+K127</f>
        <v>0</v>
      </c>
      <c r="I127" s="10"/>
      <c r="J127" s="10"/>
      <c r="K127" s="10"/>
      <c r="L127" s="12">
        <f t="shared" ref="L127:L129" si="112">M127+O127</f>
        <v>92.7</v>
      </c>
      <c r="M127" s="12">
        <f t="shared" ref="M127:M128" si="113">E127+I127</f>
        <v>0</v>
      </c>
      <c r="N127" s="12">
        <f t="shared" ref="N127:N128" si="114">F127+J127</f>
        <v>0</v>
      </c>
      <c r="O127" s="12">
        <f t="shared" ref="O127:O128" si="115">G127+K127</f>
        <v>92.7</v>
      </c>
    </row>
    <row r="128" spans="1:15" ht="15" hidden="1" customHeight="1" x14ac:dyDescent="0.25">
      <c r="A128" s="38" t="s">
        <v>473</v>
      </c>
      <c r="B128" s="35" t="s">
        <v>13</v>
      </c>
      <c r="C128" s="15" t="s">
        <v>9</v>
      </c>
      <c r="D128" s="16">
        <f t="shared" si="110"/>
        <v>0</v>
      </c>
      <c r="E128" s="16"/>
      <c r="F128" s="16"/>
      <c r="G128" s="16"/>
      <c r="H128" s="10">
        <f t="shared" si="111"/>
        <v>0</v>
      </c>
      <c r="I128" s="10"/>
      <c r="J128" s="10"/>
      <c r="K128" s="10"/>
      <c r="L128" s="12">
        <f t="shared" si="112"/>
        <v>0</v>
      </c>
      <c r="M128" s="12">
        <f t="shared" si="113"/>
        <v>0</v>
      </c>
      <c r="N128" s="12">
        <f t="shared" si="114"/>
        <v>0</v>
      </c>
      <c r="O128" s="12">
        <f t="shared" si="115"/>
        <v>0</v>
      </c>
    </row>
    <row r="129" spans="1:16" ht="15" customHeight="1" x14ac:dyDescent="0.25">
      <c r="A129" s="468" t="s">
        <v>470</v>
      </c>
      <c r="B129" s="21" t="s">
        <v>179</v>
      </c>
      <c r="C129" s="28"/>
      <c r="D129" s="266">
        <f>E129+G129</f>
        <v>92.7</v>
      </c>
      <c r="E129" s="23">
        <f>SUM(E127:E128)</f>
        <v>0</v>
      </c>
      <c r="F129" s="23">
        <f>SUM(F127:F128)</f>
        <v>0</v>
      </c>
      <c r="G129" s="23">
        <f>SUM(G127:G128)</f>
        <v>92.7</v>
      </c>
      <c r="H129" s="24">
        <f t="shared" si="111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112"/>
        <v>92.7</v>
      </c>
      <c r="M129" s="21">
        <f>SUM(M127:M128)</f>
        <v>0</v>
      </c>
      <c r="N129" s="21">
        <f>SUM(N127:N128)</f>
        <v>0</v>
      </c>
      <c r="O129" s="21">
        <f>SUM(O127:O128)</f>
        <v>92.7</v>
      </c>
    </row>
    <row r="130" spans="1:16" ht="15.75" customHeight="1" x14ac:dyDescent="0.25">
      <c r="A130" s="38" t="s">
        <v>488</v>
      </c>
      <c r="B130" s="664" t="s">
        <v>492</v>
      </c>
      <c r="C130" s="664"/>
      <c r="D130" s="664"/>
      <c r="E130" s="664"/>
      <c r="F130" s="664"/>
      <c r="G130" s="664"/>
      <c r="H130" s="664"/>
      <c r="I130" s="664"/>
      <c r="J130" s="664"/>
      <c r="K130" s="664"/>
      <c r="L130" s="664"/>
      <c r="M130" s="664"/>
      <c r="N130" s="664"/>
      <c r="O130" s="664"/>
    </row>
    <row r="131" spans="1:16" ht="15.75" customHeight="1" x14ac:dyDescent="0.25">
      <c r="A131" s="32" t="s">
        <v>471</v>
      </c>
      <c r="B131" s="548" t="s">
        <v>171</v>
      </c>
      <c r="C131" s="549"/>
      <c r="D131" s="549"/>
      <c r="E131" s="549"/>
      <c r="F131" s="549"/>
      <c r="G131" s="549"/>
      <c r="H131" s="549"/>
      <c r="I131" s="549"/>
      <c r="J131" s="549"/>
      <c r="K131" s="549"/>
      <c r="L131" s="549"/>
      <c r="M131" s="549"/>
      <c r="N131" s="549"/>
      <c r="O131" s="550"/>
    </row>
    <row r="132" spans="1:16" ht="15" customHeight="1" x14ac:dyDescent="0.25">
      <c r="A132" s="32" t="s">
        <v>472</v>
      </c>
      <c r="B132" s="12" t="s">
        <v>20</v>
      </c>
      <c r="C132" s="15" t="s">
        <v>51</v>
      </c>
      <c r="D132" s="16">
        <f t="shared" ref="D132:D133" si="116">E132+G132</f>
        <v>1</v>
      </c>
      <c r="E132" s="16">
        <v>1</v>
      </c>
      <c r="F132" s="16">
        <v>0.4</v>
      </c>
      <c r="G132" s="16"/>
      <c r="H132" s="10">
        <f t="shared" ref="H132:H134" si="117">I132+K132</f>
        <v>0</v>
      </c>
      <c r="I132" s="10"/>
      <c r="J132" s="10"/>
      <c r="K132" s="10"/>
      <c r="L132" s="12">
        <f t="shared" ref="L132:L134" si="118">M132+O132</f>
        <v>1</v>
      </c>
      <c r="M132" s="12">
        <f t="shared" ref="M132:M133" si="119">E132+I132</f>
        <v>1</v>
      </c>
      <c r="N132" s="12">
        <f t="shared" ref="N132:N133" si="120">F132+J132</f>
        <v>0.4</v>
      </c>
      <c r="O132" s="12">
        <f t="shared" ref="O132:O133" si="121">G132+K132</f>
        <v>0</v>
      </c>
    </row>
    <row r="133" spans="1:16" ht="15" hidden="1" customHeight="1" x14ac:dyDescent="0.25">
      <c r="A133" s="32" t="s">
        <v>473</v>
      </c>
      <c r="B133" s="35" t="s">
        <v>13</v>
      </c>
      <c r="C133" s="15" t="s">
        <v>9</v>
      </c>
      <c r="D133" s="16">
        <f t="shared" si="116"/>
        <v>0</v>
      </c>
      <c r="E133" s="16"/>
      <c r="F133" s="16"/>
      <c r="G133" s="16"/>
      <c r="H133" s="10">
        <f t="shared" si="117"/>
        <v>0</v>
      </c>
      <c r="I133" s="10"/>
      <c r="J133" s="10"/>
      <c r="K133" s="10"/>
      <c r="L133" s="12">
        <f t="shared" si="118"/>
        <v>0</v>
      </c>
      <c r="M133" s="12">
        <f t="shared" si="119"/>
        <v>0</v>
      </c>
      <c r="N133" s="12">
        <f t="shared" si="120"/>
        <v>0</v>
      </c>
      <c r="O133" s="12">
        <f t="shared" si="121"/>
        <v>0</v>
      </c>
    </row>
    <row r="134" spans="1:16" ht="15" customHeight="1" x14ac:dyDescent="0.25">
      <c r="A134" s="468" t="s">
        <v>473</v>
      </c>
      <c r="B134" s="21" t="s">
        <v>177</v>
      </c>
      <c r="C134" s="28"/>
      <c r="D134" s="266">
        <f>E134+G134</f>
        <v>1</v>
      </c>
      <c r="E134" s="23">
        <f>SUM(E132:E133)</f>
        <v>1</v>
      </c>
      <c r="F134" s="23">
        <f>SUM(F132:F133)</f>
        <v>0.4</v>
      </c>
      <c r="G134" s="23">
        <f>SUM(G132:G133)</f>
        <v>0</v>
      </c>
      <c r="H134" s="24">
        <f t="shared" si="117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118"/>
        <v>1</v>
      </c>
      <c r="M134" s="21">
        <f>SUM(M132:M133)</f>
        <v>1</v>
      </c>
      <c r="N134" s="21">
        <f>SUM(N132:N133)</f>
        <v>0.4</v>
      </c>
      <c r="O134" s="21">
        <f>SUM(O132:O133)</f>
        <v>0</v>
      </c>
    </row>
    <row r="135" spans="1:16" ht="15.95" customHeight="1" x14ac:dyDescent="0.25">
      <c r="A135" s="38" t="s">
        <v>474</v>
      </c>
      <c r="B135" s="664" t="s">
        <v>68</v>
      </c>
      <c r="C135" s="664"/>
      <c r="D135" s="664"/>
      <c r="E135" s="664"/>
      <c r="F135" s="664"/>
      <c r="G135" s="664"/>
      <c r="H135" s="664"/>
      <c r="I135" s="664"/>
      <c r="J135" s="664"/>
      <c r="K135" s="664"/>
      <c r="L135" s="664"/>
      <c r="M135" s="664"/>
      <c r="N135" s="664"/>
      <c r="O135" s="664"/>
    </row>
    <row r="136" spans="1:16" ht="15" customHeight="1" x14ac:dyDescent="0.25">
      <c r="A136" s="38" t="s">
        <v>475</v>
      </c>
      <c r="B136" s="12" t="s">
        <v>20</v>
      </c>
      <c r="C136" s="7" t="s">
        <v>24</v>
      </c>
      <c r="D136" s="8">
        <f>E136+G136</f>
        <v>16</v>
      </c>
      <c r="E136" s="42">
        <v>1.8</v>
      </c>
      <c r="F136" s="42">
        <v>0.9</v>
      </c>
      <c r="G136" s="42">
        <v>14.2</v>
      </c>
      <c r="H136" s="9">
        <f t="shared" ref="H136:H138" si="122">I136+K136</f>
        <v>0</v>
      </c>
      <c r="I136" s="9"/>
      <c r="J136" s="9"/>
      <c r="K136" s="9"/>
      <c r="L136" s="11">
        <f t="shared" ref="L136:L138" si="123">M136+O136</f>
        <v>16</v>
      </c>
      <c r="M136" s="11">
        <f t="shared" ref="M136:M137" si="124">E136+I136</f>
        <v>1.8</v>
      </c>
      <c r="N136" s="11">
        <f>F136+J136</f>
        <v>0.9</v>
      </c>
      <c r="O136" s="11">
        <f t="shared" ref="O136:O137" si="125">G136+K136</f>
        <v>14.2</v>
      </c>
    </row>
    <row r="137" spans="1:16" ht="15" customHeight="1" x14ac:dyDescent="0.25">
      <c r="A137" s="38" t="s">
        <v>476</v>
      </c>
      <c r="B137" s="12" t="s">
        <v>53</v>
      </c>
      <c r="C137" s="15" t="s">
        <v>24</v>
      </c>
      <c r="D137" s="16">
        <f>E137+G137</f>
        <v>43.1</v>
      </c>
      <c r="E137" s="16">
        <v>43.1</v>
      </c>
      <c r="F137" s="16">
        <v>31.4</v>
      </c>
      <c r="G137" s="16"/>
      <c r="H137" s="10">
        <f t="shared" si="122"/>
        <v>0</v>
      </c>
      <c r="I137" s="10"/>
      <c r="J137" s="10"/>
      <c r="K137" s="10"/>
      <c r="L137" s="12">
        <f t="shared" si="123"/>
        <v>43.1</v>
      </c>
      <c r="M137" s="12">
        <f t="shared" si="124"/>
        <v>43.1</v>
      </c>
      <c r="N137" s="12">
        <f t="shared" ref="N137" si="126">F137+J137</f>
        <v>31.4</v>
      </c>
      <c r="O137" s="12">
        <f t="shared" si="125"/>
        <v>0</v>
      </c>
    </row>
    <row r="138" spans="1:16" ht="15.95" customHeight="1" x14ac:dyDescent="0.25">
      <c r="A138" s="468" t="s">
        <v>477</v>
      </c>
      <c r="B138" s="44" t="s">
        <v>180</v>
      </c>
      <c r="C138" s="439"/>
      <c r="D138" s="266">
        <f>E138+G138</f>
        <v>59.099999999999994</v>
      </c>
      <c r="E138" s="23">
        <f>SUM(E136:E137)</f>
        <v>44.9</v>
      </c>
      <c r="F138" s="23">
        <f>SUM(F136:F137)</f>
        <v>32.299999999999997</v>
      </c>
      <c r="G138" s="23">
        <f>SUM(G136:G137)</f>
        <v>14.2</v>
      </c>
      <c r="H138" s="10">
        <f t="shared" si="122"/>
        <v>0</v>
      </c>
      <c r="I138" s="24">
        <f>SUM(I136:I137)</f>
        <v>0</v>
      </c>
      <c r="J138" s="24">
        <f>SUM(J136:J137)</f>
        <v>0</v>
      </c>
      <c r="K138" s="24">
        <f>SUM(K136:K137)</f>
        <v>0</v>
      </c>
      <c r="L138" s="21">
        <f t="shared" si="123"/>
        <v>59.099999999999994</v>
      </c>
      <c r="M138" s="21">
        <f>SUM(M136:M137)</f>
        <v>44.9</v>
      </c>
      <c r="N138" s="21">
        <f>SUM(N136:N137)</f>
        <v>32.299999999999997</v>
      </c>
      <c r="O138" s="21">
        <f>SUM(O136:O137)</f>
        <v>14.2</v>
      </c>
    </row>
    <row r="139" spans="1:16" x14ac:dyDescent="0.25">
      <c r="A139" s="471" t="s">
        <v>478</v>
      </c>
      <c r="B139" s="442" t="s">
        <v>172</v>
      </c>
      <c r="C139" s="415"/>
      <c r="D139" s="266">
        <f>D141+D142+D143+D144+D145</f>
        <v>780.6</v>
      </c>
      <c r="E139" s="23">
        <f t="shared" ref="E139:O139" si="127">E141+E142+E143+E144+E145</f>
        <v>570.5</v>
      </c>
      <c r="F139" s="23">
        <f t="shared" si="127"/>
        <v>38.499999999999993</v>
      </c>
      <c r="G139" s="23">
        <f t="shared" si="127"/>
        <v>210.1</v>
      </c>
      <c r="H139" s="10">
        <f t="shared" si="127"/>
        <v>0</v>
      </c>
      <c r="I139" s="24">
        <f t="shared" si="127"/>
        <v>0</v>
      </c>
      <c r="J139" s="24">
        <f t="shared" si="127"/>
        <v>0</v>
      </c>
      <c r="K139" s="24">
        <f t="shared" si="127"/>
        <v>0</v>
      </c>
      <c r="L139" s="21">
        <f t="shared" si="127"/>
        <v>780.6</v>
      </c>
      <c r="M139" s="21">
        <f t="shared" si="127"/>
        <v>570.5</v>
      </c>
      <c r="N139" s="21">
        <f t="shared" si="127"/>
        <v>38.499999999999993</v>
      </c>
      <c r="O139" s="21">
        <f t="shared" si="127"/>
        <v>210.1</v>
      </c>
      <c r="P139" s="413"/>
    </row>
    <row r="140" spans="1:16" ht="15" customHeight="1" x14ac:dyDescent="0.25">
      <c r="A140" s="472"/>
      <c r="B140" s="437" t="s">
        <v>194</v>
      </c>
      <c r="C140" s="440"/>
      <c r="D140" s="319"/>
      <c r="E140" s="192"/>
      <c r="F140" s="193"/>
      <c r="G140" s="193"/>
      <c r="H140" s="194"/>
      <c r="I140" s="194"/>
      <c r="J140" s="195"/>
      <c r="K140" s="195"/>
      <c r="L140" s="196"/>
      <c r="M140" s="196"/>
      <c r="N140" s="197"/>
      <c r="O140" s="197"/>
    </row>
    <row r="141" spans="1:16" x14ac:dyDescent="0.25">
      <c r="A141" s="472"/>
      <c r="B141" s="438" t="s">
        <v>479</v>
      </c>
      <c r="C141" s="440"/>
      <c r="D141" s="316">
        <f>E141+G141</f>
        <v>607.4</v>
      </c>
      <c r="E141" s="96">
        <f>E19+E25+E58+E69+E75</f>
        <v>505.9</v>
      </c>
      <c r="F141" s="96">
        <f>F19+F25+F58+F69+F75</f>
        <v>0</v>
      </c>
      <c r="G141" s="96">
        <f>G19+G25+G58+G69+G75</f>
        <v>101.5</v>
      </c>
      <c r="H141" s="100">
        <f>I141+K141</f>
        <v>0</v>
      </c>
      <c r="I141" s="100">
        <f>I19+I25+I58+I69+I75</f>
        <v>0</v>
      </c>
      <c r="J141" s="100">
        <f>J19+J25+J58+J69+J75</f>
        <v>0</v>
      </c>
      <c r="K141" s="100">
        <f>K19+K25+K58+K69+K75</f>
        <v>0</v>
      </c>
      <c r="L141" s="101">
        <f>M141+O141</f>
        <v>607.4</v>
      </c>
      <c r="M141" s="101">
        <f>M19+M25+M58+M69+M75</f>
        <v>505.9</v>
      </c>
      <c r="N141" s="101">
        <f>N19+N25+N58+N69+N75</f>
        <v>0</v>
      </c>
      <c r="O141" s="101">
        <f>O19+O25+O58+O69+O75</f>
        <v>101.5</v>
      </c>
    </row>
    <row r="142" spans="1:16" x14ac:dyDescent="0.25">
      <c r="A142" s="472"/>
      <c r="B142" s="438" t="s">
        <v>498</v>
      </c>
      <c r="C142" s="440"/>
      <c r="D142" s="316">
        <f t="shared" ref="D142:D144" si="128">E142+G142</f>
        <v>18.8</v>
      </c>
      <c r="E142" s="96">
        <f>E81+E86+E89+E111+E114+E119</f>
        <v>17.100000000000001</v>
      </c>
      <c r="F142" s="96">
        <f>F81+F86+F89+F111+F114+F119</f>
        <v>5.8</v>
      </c>
      <c r="G142" s="96">
        <f>G81+G86+G89+G111+G114+G119</f>
        <v>1.7</v>
      </c>
      <c r="H142" s="100">
        <f t="shared" ref="H142:H145" si="129">I142+K142</f>
        <v>0</v>
      </c>
      <c r="I142" s="100">
        <f>I81+I86+I89+I111+I114+I119</f>
        <v>0</v>
      </c>
      <c r="J142" s="100">
        <f>J81+J86+J89+J111+J114+J119</f>
        <v>0</v>
      </c>
      <c r="K142" s="100">
        <f>K81+K86+K89+K111+K114+K119</f>
        <v>0</v>
      </c>
      <c r="L142" s="101">
        <f t="shared" ref="L142:L145" si="130">M142+O142</f>
        <v>18.8</v>
      </c>
      <c r="M142" s="101">
        <f>M81+M86+M89+M111+M114+M119</f>
        <v>17.100000000000001</v>
      </c>
      <c r="N142" s="101">
        <f>N81+N86+N89+N111+N114+N119</f>
        <v>5.8</v>
      </c>
      <c r="O142" s="101">
        <f>O81+O86+O89+O111+O114+O119</f>
        <v>1.7</v>
      </c>
    </row>
    <row r="143" spans="1:16" x14ac:dyDescent="0.25">
      <c r="A143" s="472"/>
      <c r="B143" s="438" t="s">
        <v>494</v>
      </c>
      <c r="C143" s="440"/>
      <c r="D143" s="316">
        <f t="shared" si="128"/>
        <v>1.6</v>
      </c>
      <c r="E143" s="96">
        <f>E124</f>
        <v>1.6</v>
      </c>
      <c r="F143" s="96">
        <f>F124</f>
        <v>0</v>
      </c>
      <c r="G143" s="96">
        <f>G124</f>
        <v>0</v>
      </c>
      <c r="H143" s="100">
        <f t="shared" si="129"/>
        <v>0</v>
      </c>
      <c r="I143" s="100">
        <f>I124</f>
        <v>0</v>
      </c>
      <c r="J143" s="100">
        <f>J124</f>
        <v>0</v>
      </c>
      <c r="K143" s="100">
        <f>K124</f>
        <v>0</v>
      </c>
      <c r="L143" s="101">
        <f t="shared" si="130"/>
        <v>1.6</v>
      </c>
      <c r="M143" s="101">
        <f>M124</f>
        <v>1.6</v>
      </c>
      <c r="N143" s="101">
        <f>N124</f>
        <v>0</v>
      </c>
      <c r="O143" s="101">
        <f>O124</f>
        <v>0</v>
      </c>
    </row>
    <row r="144" spans="1:16" x14ac:dyDescent="0.25">
      <c r="A144" s="472"/>
      <c r="B144" s="438" t="s">
        <v>496</v>
      </c>
      <c r="C144" s="440"/>
      <c r="D144" s="316">
        <f t="shared" si="128"/>
        <v>92.7</v>
      </c>
      <c r="E144" s="96">
        <f>E129</f>
        <v>0</v>
      </c>
      <c r="F144" s="96">
        <f>F129</f>
        <v>0</v>
      </c>
      <c r="G144" s="96">
        <f>G129</f>
        <v>92.7</v>
      </c>
      <c r="H144" s="100">
        <f t="shared" si="129"/>
        <v>0</v>
      </c>
      <c r="I144" s="100">
        <f>I129</f>
        <v>0</v>
      </c>
      <c r="J144" s="100">
        <f>J129</f>
        <v>0</v>
      </c>
      <c r="K144" s="100">
        <f>K129</f>
        <v>0</v>
      </c>
      <c r="L144" s="101">
        <f t="shared" si="130"/>
        <v>92.7</v>
      </c>
      <c r="M144" s="101">
        <f>M129</f>
        <v>0</v>
      </c>
      <c r="N144" s="101">
        <f>N129</f>
        <v>0</v>
      </c>
      <c r="O144" s="101">
        <f>O129</f>
        <v>92.7</v>
      </c>
    </row>
    <row r="145" spans="1:17" ht="26.25" x14ac:dyDescent="0.25">
      <c r="A145" s="473"/>
      <c r="B145" s="443" t="s">
        <v>497</v>
      </c>
      <c r="C145" s="441"/>
      <c r="D145" s="316">
        <f>E145+G145</f>
        <v>60.099999999999994</v>
      </c>
      <c r="E145" s="96">
        <f>E134+E138</f>
        <v>45.9</v>
      </c>
      <c r="F145" s="96">
        <f t="shared" ref="F145:G145" si="131">F134+F138</f>
        <v>32.699999999999996</v>
      </c>
      <c r="G145" s="96">
        <f t="shared" si="131"/>
        <v>14.2</v>
      </c>
      <c r="H145" s="100">
        <f t="shared" si="129"/>
        <v>0</v>
      </c>
      <c r="I145" s="100">
        <f t="shared" ref="I145:O145" si="132">I134+I138</f>
        <v>0</v>
      </c>
      <c r="J145" s="100">
        <f t="shared" si="132"/>
        <v>0</v>
      </c>
      <c r="K145" s="100">
        <f t="shared" si="132"/>
        <v>0</v>
      </c>
      <c r="L145" s="101">
        <f t="shared" si="130"/>
        <v>60.099999999999994</v>
      </c>
      <c r="M145" s="101">
        <f t="shared" ref="M145" si="133">M134+M138</f>
        <v>45.9</v>
      </c>
      <c r="N145" s="101">
        <f t="shared" si="132"/>
        <v>32.699999999999996</v>
      </c>
      <c r="O145" s="101">
        <f t="shared" si="132"/>
        <v>14.2</v>
      </c>
    </row>
    <row r="146" spans="1:17" ht="12.75" customHeight="1" x14ac:dyDescent="0.25">
      <c r="A146" s="106"/>
      <c r="B146" s="123"/>
      <c r="C146" s="124"/>
      <c r="D146" s="50"/>
      <c r="E146" s="50"/>
      <c r="F146" s="108"/>
      <c r="G146" s="108"/>
      <c r="H146" s="108"/>
      <c r="I146" s="108"/>
      <c r="J146" s="108"/>
      <c r="K146" s="108"/>
      <c r="L146" s="108"/>
      <c r="M146" s="108"/>
      <c r="N146" s="108"/>
      <c r="P146" s="70" t="s">
        <v>305</v>
      </c>
      <c r="Q146" s="71">
        <f>SUMIF(C15:C138,1,L15:L138)</f>
        <v>24.9</v>
      </c>
    </row>
    <row r="147" spans="1:17" x14ac:dyDescent="0.25">
      <c r="A147" s="106"/>
      <c r="B147" s="6"/>
      <c r="C147" s="109"/>
      <c r="D147" s="6"/>
      <c r="E147" s="6"/>
      <c r="F147" s="110"/>
      <c r="G147" s="6"/>
      <c r="H147" s="6"/>
      <c r="I147" s="6"/>
      <c r="J147" s="6"/>
      <c r="K147" s="6"/>
      <c r="L147" s="6"/>
      <c r="M147" s="6"/>
      <c r="N147" s="6"/>
      <c r="P147" s="70" t="s">
        <v>306</v>
      </c>
      <c r="Q147" s="71">
        <f>SUMIF(C15:C138,2,L15:L138)</f>
        <v>0</v>
      </c>
    </row>
    <row r="148" spans="1:17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P148" s="70" t="s">
        <v>307</v>
      </c>
      <c r="Q148" s="71">
        <f>SUMIF(C15:C138,3,L15:L138)</f>
        <v>17.900000000000002</v>
      </c>
    </row>
    <row r="149" spans="1:17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P149" s="70" t="s">
        <v>308</v>
      </c>
      <c r="Q149" s="71">
        <f>SUMIF(C15:C138,4,L15:L138)</f>
        <v>87.4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P150" s="70" t="s">
        <v>311</v>
      </c>
      <c r="Q150" s="71">
        <f>SUMIF(C15:C138,5,L15:L138)</f>
        <v>75.599999999999994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P151" s="70" t="s">
        <v>309</v>
      </c>
      <c r="Q151" s="71">
        <f>SUMIF(C15:C138,6,L15:L138)</f>
        <v>56.3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P152" s="70" t="s">
        <v>310</v>
      </c>
      <c r="Q152" s="71">
        <f>SUMIF(C15:C138,7,L15:L138)</f>
        <v>1.7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70" t="s">
        <v>312</v>
      </c>
      <c r="Q153" s="71">
        <f>SUMIF(C15:C138,8,L15:L138)</f>
        <v>108.2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70" t="s">
        <v>313</v>
      </c>
      <c r="Q154" s="71">
        <f>SUMIF(C15:C138,9,L15:L138)</f>
        <v>134.60000000000002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70" t="s">
        <v>314</v>
      </c>
      <c r="Q155" s="71">
        <f>SUMIF(C15:C138,10,L15:L138)</f>
        <v>273.99999999999994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5" t="s">
        <v>172</v>
      </c>
      <c r="Q156" s="76">
        <f>SUM(Q146:Q155)</f>
        <v>780.59999999999991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7"/>
      <c r="Q157" s="77">
        <f>Q156-L139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C259" s="53"/>
    </row>
    <row r="260" spans="1:14" x14ac:dyDescent="0.25">
      <c r="C260" s="53"/>
    </row>
    <row r="261" spans="1:14" x14ac:dyDescent="0.25">
      <c r="C261" s="53"/>
    </row>
    <row r="262" spans="1:14" x14ac:dyDescent="0.25">
      <c r="C262" s="53"/>
    </row>
    <row r="263" spans="1:14" x14ac:dyDescent="0.25">
      <c r="C263" s="53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</sheetData>
  <mergeCells count="42">
    <mergeCell ref="B135:O135"/>
    <mergeCell ref="B121:O121"/>
    <mergeCell ref="B125:O125"/>
    <mergeCell ref="B126:O126"/>
    <mergeCell ref="B130:O130"/>
    <mergeCell ref="B131:O131"/>
    <mergeCell ref="B87:O87"/>
    <mergeCell ref="B90:O90"/>
    <mergeCell ref="B112:O112"/>
    <mergeCell ref="B115:O115"/>
    <mergeCell ref="B120:O120"/>
    <mergeCell ref="B13:O13"/>
    <mergeCell ref="B70:O70"/>
    <mergeCell ref="B76:O76"/>
    <mergeCell ref="B77:O77"/>
    <mergeCell ref="B82:O82"/>
    <mergeCell ref="B14:O14"/>
    <mergeCell ref="B20:O20"/>
    <mergeCell ref="B26:O26"/>
    <mergeCell ref="B59:O59"/>
    <mergeCell ref="H10:H12"/>
    <mergeCell ref="I10:K10"/>
    <mergeCell ref="L10:L12"/>
    <mergeCell ref="M10:O10"/>
    <mergeCell ref="E11:F11"/>
    <mergeCell ref="G11:G12"/>
    <mergeCell ref="I11:J11"/>
    <mergeCell ref="K11:K12"/>
    <mergeCell ref="M11:N11"/>
    <mergeCell ref="O11:O12"/>
    <mergeCell ref="B1:O1"/>
    <mergeCell ref="B2:O2"/>
    <mergeCell ref="B3:O3"/>
    <mergeCell ref="B4:O4"/>
    <mergeCell ref="A8:O8"/>
    <mergeCell ref="B5:O5"/>
    <mergeCell ref="B6:O6"/>
    <mergeCell ref="A10:A12"/>
    <mergeCell ref="B10:B12"/>
    <mergeCell ref="C10:C12"/>
    <mergeCell ref="D10:D12"/>
    <mergeCell ref="E10:G10"/>
  </mergeCells>
  <pageMargins left="0.59055118110236227" right="0.39370078740157483" top="0.78740157480314965" bottom="0.78740157480314965" header="0.31496062992125984" footer="0.31496062992125984"/>
  <pageSetup paperSize="9" scale="9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7"/>
  <sheetViews>
    <sheetView showZeros="0" tabSelected="1" workbookViewId="0">
      <selection activeCell="S18" sqref="S18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65" t="s">
        <v>328</v>
      </c>
      <c r="C1" s="665"/>
      <c r="D1" s="665"/>
      <c r="E1" s="665"/>
      <c r="F1" s="665"/>
      <c r="G1" s="665"/>
      <c r="H1" s="665"/>
      <c r="I1" s="665"/>
      <c r="J1" s="665"/>
      <c r="K1" s="665"/>
      <c r="L1" s="665"/>
      <c r="M1" s="665"/>
      <c r="N1" s="665"/>
    </row>
    <row r="2" spans="1:15" x14ac:dyDescent="0.25">
      <c r="B2" s="665" t="s">
        <v>448</v>
      </c>
      <c r="C2" s="665"/>
      <c r="D2" s="665"/>
      <c r="E2" s="665"/>
      <c r="F2" s="665"/>
      <c r="G2" s="665"/>
      <c r="H2" s="665"/>
      <c r="I2" s="665"/>
      <c r="J2" s="665"/>
      <c r="K2" s="665"/>
      <c r="L2" s="665"/>
      <c r="M2" s="665"/>
      <c r="N2" s="665"/>
    </row>
    <row r="3" spans="1:15" x14ac:dyDescent="0.25">
      <c r="B3" s="665" t="s">
        <v>506</v>
      </c>
      <c r="C3" s="665"/>
      <c r="D3" s="665"/>
      <c r="E3" s="665"/>
      <c r="F3" s="665"/>
      <c r="G3" s="665"/>
      <c r="H3" s="665"/>
      <c r="I3" s="665"/>
      <c r="J3" s="665"/>
      <c r="K3" s="665"/>
      <c r="L3" s="665"/>
      <c r="M3" s="665"/>
      <c r="N3" s="665"/>
    </row>
    <row r="4" spans="1:15" x14ac:dyDescent="0.25">
      <c r="B4" s="665" t="s">
        <v>350</v>
      </c>
      <c r="C4" s="665"/>
      <c r="D4" s="665"/>
      <c r="E4" s="665"/>
      <c r="F4" s="665"/>
      <c r="G4" s="665"/>
      <c r="H4" s="665"/>
      <c r="I4" s="665"/>
      <c r="J4" s="665"/>
      <c r="K4" s="665"/>
      <c r="L4" s="665"/>
      <c r="M4" s="665"/>
      <c r="N4" s="665"/>
    </row>
    <row r="5" spans="1:15" x14ac:dyDescent="0.25">
      <c r="B5" s="654" t="s">
        <v>510</v>
      </c>
      <c r="C5" s="654"/>
      <c r="D5" s="654"/>
      <c r="E5" s="654"/>
      <c r="F5" s="654"/>
      <c r="G5" s="654"/>
      <c r="H5" s="654"/>
      <c r="I5" s="654"/>
      <c r="J5" s="654"/>
      <c r="K5" s="654"/>
      <c r="L5" s="654"/>
      <c r="M5" s="654"/>
      <c r="N5" s="654"/>
      <c r="O5" s="654"/>
    </row>
    <row r="6" spans="1:15" x14ac:dyDescent="0.25">
      <c r="B6" s="654" t="s">
        <v>519</v>
      </c>
      <c r="C6" s="654"/>
      <c r="D6" s="654"/>
      <c r="E6" s="654"/>
      <c r="F6" s="654"/>
      <c r="G6" s="654"/>
      <c r="H6" s="654"/>
      <c r="I6" s="654"/>
      <c r="J6" s="654"/>
      <c r="K6" s="654"/>
      <c r="L6" s="654"/>
      <c r="M6" s="654"/>
      <c r="N6" s="654"/>
      <c r="O6" s="654"/>
    </row>
    <row r="7" spans="1:15" x14ac:dyDescent="0.25">
      <c r="B7" s="654" t="s">
        <v>538</v>
      </c>
      <c r="C7" s="654"/>
      <c r="D7" s="654"/>
      <c r="E7" s="654"/>
      <c r="F7" s="654"/>
      <c r="G7" s="654"/>
      <c r="H7" s="654"/>
      <c r="I7" s="654"/>
      <c r="J7" s="654"/>
      <c r="K7" s="654"/>
      <c r="L7" s="654"/>
      <c r="M7" s="654"/>
      <c r="N7" s="654"/>
      <c r="O7" s="654"/>
    </row>
    <row r="8" spans="1:15" x14ac:dyDescent="0.25">
      <c r="B8" s="654" t="s">
        <v>545</v>
      </c>
      <c r="C8" s="654"/>
      <c r="D8" s="654"/>
      <c r="E8" s="654"/>
      <c r="F8" s="654"/>
      <c r="G8" s="654"/>
      <c r="H8" s="654"/>
      <c r="I8" s="654"/>
      <c r="J8" s="654"/>
      <c r="K8" s="654"/>
      <c r="L8" s="654"/>
      <c r="M8" s="654"/>
      <c r="N8" s="654"/>
      <c r="O8" s="654"/>
    </row>
    <row r="10" spans="1:15" x14ac:dyDescent="0.25">
      <c r="A10" s="567" t="s">
        <v>461</v>
      </c>
      <c r="B10" s="567"/>
      <c r="C10" s="567"/>
      <c r="D10" s="567"/>
      <c r="E10" s="567"/>
      <c r="F10" s="567"/>
      <c r="G10" s="567"/>
      <c r="H10" s="567"/>
      <c r="I10" s="567"/>
      <c r="J10" s="567"/>
      <c r="K10" s="567"/>
      <c r="L10" s="567"/>
      <c r="M10" s="567"/>
      <c r="N10" s="567"/>
    </row>
    <row r="11" spans="1:15" ht="17.25" customHeight="1" x14ac:dyDescent="0.25">
      <c r="A11" s="58"/>
      <c r="B11" s="58"/>
      <c r="C11" s="58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4" t="s">
        <v>407</v>
      </c>
      <c r="O11" s="4"/>
    </row>
    <row r="12" spans="1:15" ht="15" customHeight="1" x14ac:dyDescent="0.25">
      <c r="A12" s="571" t="s">
        <v>5</v>
      </c>
      <c r="B12" s="574" t="s">
        <v>226</v>
      </c>
      <c r="C12" s="552" t="s">
        <v>336</v>
      </c>
      <c r="D12" s="556" t="s">
        <v>194</v>
      </c>
      <c r="E12" s="556"/>
      <c r="F12" s="557"/>
      <c r="G12" s="577" t="s">
        <v>338</v>
      </c>
      <c r="H12" s="580" t="s">
        <v>194</v>
      </c>
      <c r="I12" s="581"/>
      <c r="J12" s="582"/>
      <c r="K12" s="551" t="s">
        <v>0</v>
      </c>
      <c r="L12" s="559" t="s">
        <v>194</v>
      </c>
      <c r="M12" s="560"/>
      <c r="N12" s="561"/>
    </row>
    <row r="13" spans="1:15" ht="15" customHeight="1" x14ac:dyDescent="0.25">
      <c r="A13" s="572"/>
      <c r="B13" s="575"/>
      <c r="C13" s="553"/>
      <c r="D13" s="557" t="s">
        <v>1</v>
      </c>
      <c r="E13" s="586"/>
      <c r="F13" s="558" t="s">
        <v>2</v>
      </c>
      <c r="G13" s="578"/>
      <c r="H13" s="592" t="s">
        <v>1</v>
      </c>
      <c r="I13" s="592"/>
      <c r="J13" s="570" t="s">
        <v>2</v>
      </c>
      <c r="K13" s="551"/>
      <c r="L13" s="551" t="s">
        <v>1</v>
      </c>
      <c r="M13" s="551"/>
      <c r="N13" s="562" t="s">
        <v>2</v>
      </c>
    </row>
    <row r="14" spans="1:15" ht="28.5" customHeight="1" x14ac:dyDescent="0.25">
      <c r="A14" s="573"/>
      <c r="B14" s="576"/>
      <c r="C14" s="554"/>
      <c r="D14" s="114" t="s">
        <v>3</v>
      </c>
      <c r="E14" s="115" t="s">
        <v>4</v>
      </c>
      <c r="F14" s="558"/>
      <c r="G14" s="579"/>
      <c r="H14" s="116" t="s">
        <v>3</v>
      </c>
      <c r="I14" s="112" t="s">
        <v>4</v>
      </c>
      <c r="J14" s="570"/>
      <c r="K14" s="551"/>
      <c r="L14" s="113" t="s">
        <v>3</v>
      </c>
      <c r="M14" s="111" t="s">
        <v>4</v>
      </c>
      <c r="N14" s="562"/>
    </row>
    <row r="15" spans="1:15" ht="15" customHeight="1" x14ac:dyDescent="0.25">
      <c r="A15" s="5" t="s">
        <v>71</v>
      </c>
      <c r="B15" s="17" t="s">
        <v>6</v>
      </c>
      <c r="C15" s="16">
        <f>D15+F15</f>
        <v>6522.8</v>
      </c>
      <c r="D15" s="16">
        <f>'4 pr._savarankiškos f-jos'!E85+'5 pr._valstybinės f-jos'!E78+'7 pr._kita dotacija'!E66+'9 pr._įstaigų pajamos'!E41+'10 pr._skolintos lėšos'!E27+'11 pr._apyvartinės lėšos'!E19+'11 pr._apyvartinės lėšos'!E81</f>
        <v>5138.7</v>
      </c>
      <c r="E15" s="16">
        <f>'4 pr._savarankiškos f-jos'!F85+'5 pr._valstybinės f-jos'!F78+'7 pr._kita dotacija'!F66+'9 pr._įstaigų pajamos'!F41+'10 pr._skolintos lėšos'!F27+'11 pr._apyvartinės lėšos'!F19+'11 pr._apyvartinės lėšos'!F81</f>
        <v>2706.5</v>
      </c>
      <c r="F15" s="16">
        <f>'4 pr._savarankiškos f-jos'!G85+'5 pr._valstybinės f-jos'!G78+'7 pr._kita dotacija'!G66+'9 pr._įstaigų pajamos'!G41+'10 pr._skolintos lėšos'!G27+'11 pr._apyvartinės lėšos'!G19+'11 pr._apyvartinės lėšos'!G81</f>
        <v>1384.1000000000001</v>
      </c>
      <c r="G15" s="10">
        <f t="shared" ref="G15" si="0">H15+J15</f>
        <v>36.400000000000006</v>
      </c>
      <c r="H15" s="10">
        <f>'4 pr._savarankiškos f-jos'!I85+'5 pr._valstybinės f-jos'!I78+'7 pr._kita dotacija'!I66+'9 pr._įstaigų pajamos'!I41+'10 pr._skolintos lėšos'!I27+'11 pr._apyvartinės lėšos'!I19+'11 pr._apyvartinės lėšos'!I81</f>
        <v>-13.599999999999994</v>
      </c>
      <c r="I15" s="10">
        <f>'4 pr._savarankiškos f-jos'!J85+'5 pr._valstybinės f-jos'!J78+'7 pr._kita dotacija'!J66+'9 pr._įstaigų pajamos'!J41+'10 pr._skolintos lėšos'!J27+'11 pr._apyvartinės lėšos'!J19+'11 pr._apyvartinės lėšos'!J81</f>
        <v>23.400000000000002</v>
      </c>
      <c r="J15" s="10">
        <f>'4 pr._savarankiškos f-jos'!K85+'5 pr._valstybinės f-jos'!K78+'7 pr._kita dotacija'!K66+'9 pr._įstaigų pajamos'!K41+'10 pr._skolintos lėšos'!K27+'11 pr._apyvartinės lėšos'!K19+'11 pr._apyvartinės lėšos'!K81</f>
        <v>50</v>
      </c>
      <c r="K15" s="12">
        <f t="shared" ref="K15" si="1">L15+N15</f>
        <v>6559.2000000000007</v>
      </c>
      <c r="L15" s="94">
        <f>'4 pr._savarankiškos f-jos'!M85+'5 pr._valstybinės f-jos'!M78+'7 pr._kita dotacija'!M66+'9 pr._įstaigų pajamos'!M41+'10 pr._skolintos lėšos'!M27+'11 pr._apyvartinės lėšos'!M19+'11 pr._apyvartinės lėšos'!M81</f>
        <v>5125.1000000000004</v>
      </c>
      <c r="M15" s="94">
        <f>'4 pr._savarankiškos f-jos'!N85+'5 pr._valstybinės f-jos'!N78+'7 pr._kita dotacija'!N66+'9 pr._įstaigų pajamos'!N41+'10 pr._skolintos lėšos'!N27+'11 pr._apyvartinės lėšos'!N19+'11 pr._apyvartinės lėšos'!N81</f>
        <v>2729.8999999999996</v>
      </c>
      <c r="N15" s="94">
        <f>'4 pr._savarankiškos f-jos'!O85+'5 pr._valstybinės f-jos'!O78+'7 pr._kita dotacija'!O66+'9 pr._įstaigų pajamos'!O41+'10 pr._skolintos lėšos'!O27+'11 pr._apyvartinės lėšos'!O19+'11 pr._apyvartinės lėšos'!O81</f>
        <v>1434.1</v>
      </c>
    </row>
    <row r="16" spans="1:15" ht="15" customHeight="1" x14ac:dyDescent="0.25">
      <c r="A16" s="5" t="s">
        <v>182</v>
      </c>
      <c r="B16" s="17" t="s">
        <v>59</v>
      </c>
      <c r="C16" s="16">
        <f t="shared" ref="C16:C21" si="2">D16+F16</f>
        <v>2890.8999999999987</v>
      </c>
      <c r="D16" s="16">
        <f>'4 pr._savarankiškos f-jos'!E139+'8 pr._aplinkos apsaugos s. p.'!E15+'9 pr._įstaigų pajamos'!E54+'10 pr._skolintos lėšos'!E34+'7 pr._kita dotacija'!E73+'11 pr._apyvartinės lėšos'!E25+'11 pr._apyvartinės lėšos'!E86+'11 pr._apyvartinės lėšos'!E124</f>
        <v>2291.599999999999</v>
      </c>
      <c r="E16" s="16">
        <f>'4 pr._savarankiškos f-jos'!F139+'8 pr._aplinkos apsaugos s. p.'!F15+'9 pr._įstaigų pajamos'!F54+'10 pr._skolintos lėšos'!F34+'7 pr._kita dotacija'!F73+'11 pr._apyvartinės lėšos'!F25+'11 pr._apyvartinės lėšos'!F86+'11 pr._apyvartinės lėšos'!F124</f>
        <v>0</v>
      </c>
      <c r="F16" s="16">
        <f>'4 pr._savarankiškos f-jos'!G139+'8 pr._aplinkos apsaugos s. p.'!G15+'9 pr._įstaigų pajamos'!G54+'10 pr._skolintos lėšos'!G34+'7 pr._kita dotacija'!G73+'11 pr._apyvartinės lėšos'!G25+'11 pr._apyvartinės lėšos'!G86+'11 pr._apyvartinės lėšos'!G124</f>
        <v>599.29999999999995</v>
      </c>
      <c r="G16" s="10">
        <f t="shared" ref="G16:G18" si="3">H16+J16</f>
        <v>1706.1</v>
      </c>
      <c r="H16" s="10">
        <f>'4 pr._savarankiškos f-jos'!I139+'8 pr._aplinkos apsaugos s. p.'!I15+'9 pr._įstaigų pajamos'!I54+'10 pr._skolintos lėšos'!I34+'7 pr._kita dotacija'!I73+'11 pr._apyvartinės lėšos'!I25+'11 pr._apyvartinės lėšos'!I86+'11 pr._apyvartinės lėšos'!I124</f>
        <v>895.3</v>
      </c>
      <c r="I16" s="10">
        <f>'4 pr._savarankiškos f-jos'!J139+'8 pr._aplinkos apsaugos s. p.'!J15+'9 pr._įstaigų pajamos'!J54+'10 pr._skolintos lėšos'!J34+'7 pr._kita dotacija'!J73+'11 pr._apyvartinės lėšos'!J25+'11 pr._apyvartinės lėšos'!J86+'11 pr._apyvartinės lėšos'!J124</f>
        <v>0</v>
      </c>
      <c r="J16" s="10">
        <f>'4 pr._savarankiškos f-jos'!K139+'8 pr._aplinkos apsaugos s. p.'!K15+'9 pr._įstaigų pajamos'!K54+'10 pr._skolintos lėšos'!K34+'7 pr._kita dotacija'!K73+'11 pr._apyvartinės lėšos'!K25+'11 pr._apyvartinės lėšos'!K86+'11 pr._apyvartinės lėšos'!K124</f>
        <v>810.80000000000007</v>
      </c>
      <c r="K16" s="12">
        <f t="shared" ref="K16:K18" si="4">L16+N16</f>
        <v>4597</v>
      </c>
      <c r="L16" s="12">
        <f>'4 pr._savarankiškos f-jos'!M139+'8 pr._aplinkos apsaugos s. p.'!M15+'9 pr._įstaigų pajamos'!M54+'10 pr._skolintos lėšos'!M34+'7 pr._kita dotacija'!M73+'11 pr._apyvartinės lėšos'!M25+'11 pr._apyvartinės lėšos'!M86+'11 pr._apyvartinės lėšos'!M124</f>
        <v>3186.8999999999996</v>
      </c>
      <c r="M16" s="12">
        <f>'4 pr._savarankiškos f-jos'!N139+'8 pr._aplinkos apsaugos s. p.'!N15+'9 pr._įstaigų pajamos'!N54+'10 pr._skolintos lėšos'!N34+'7 pr._kita dotacija'!N73+'11 pr._apyvartinės lėšos'!N25+'11 pr._apyvartinės lėšos'!N86+'11 pr._apyvartinės lėšos'!N124</f>
        <v>0</v>
      </c>
      <c r="N16" s="12">
        <f>'4 pr._savarankiškos f-jos'!O139+'8 pr._aplinkos apsaugos s. p.'!O15+'9 pr._įstaigų pajamos'!O54+'10 pr._skolintos lėšos'!O34+'7 pr._kita dotacija'!O73+'11 pr._apyvartinės lėšos'!O25+'11 pr._apyvartinės lėšos'!O86+'11 pr._apyvartinės lėšos'!O124</f>
        <v>1410.1000000000001</v>
      </c>
    </row>
    <row r="17" spans="1:16" ht="15.95" customHeight="1" x14ac:dyDescent="0.25">
      <c r="A17" s="5" t="s">
        <v>72</v>
      </c>
      <c r="B17" s="17" t="s">
        <v>63</v>
      </c>
      <c r="C17" s="16">
        <f t="shared" si="2"/>
        <v>502.90000000000003</v>
      </c>
      <c r="D17" s="16">
        <f>'4 pr._savarankiškos f-jos'!E143+'5 pr._valstybinės f-jos'!E84+'8 pr._aplinkos apsaugos s. p.'!E18+'9 pr._įstaigų pajamos'!E58+'10 pr._skolintos lėšos'!E37+'7 pr._kita dotacija'!E83+'11 pr._apyvartinės lėšos'!E88</f>
        <v>268.70000000000005</v>
      </c>
      <c r="E17" s="16">
        <f>'4 pr._savarankiškos f-jos'!F143+'5 pr._valstybinės f-jos'!F84+'8 pr._aplinkos apsaugos s. p.'!F18+'9 pr._įstaigų pajamos'!F58+'10 pr._skolintos lėšos'!F37+'7 pr._kita dotacija'!F83+'11 pr._apyvartinės lėšos'!F88</f>
        <v>121.4</v>
      </c>
      <c r="F17" s="16">
        <f>'4 pr._savarankiškos f-jos'!G143+'5 pr._valstybinės f-jos'!G84+'8 pr._aplinkos apsaugos s. p.'!G18+'9 pr._įstaigų pajamos'!G58+'10 pr._skolintos lėšos'!G37+'7 pr._kita dotacija'!G83+'11 pr._apyvartinės lėšos'!G88</f>
        <v>234.2</v>
      </c>
      <c r="G17" s="10">
        <f t="shared" si="3"/>
        <v>43.4</v>
      </c>
      <c r="H17" s="10">
        <f>'4 pr._savarankiškos f-jos'!I143+'5 pr._valstybinės f-jos'!I84+'8 pr._aplinkos apsaugos s. p.'!I18+'9 pr._įstaigų pajamos'!I58+'10 pr._skolintos lėšos'!I37+'7 pr._kita dotacija'!I83+'11 pr._apyvartinės lėšos'!I88</f>
        <v>1.6</v>
      </c>
      <c r="I17" s="10">
        <f>'4 pr._savarankiškos f-jos'!J143+'5 pr._valstybinės f-jos'!J84+'8 pr._aplinkos apsaugos s. p.'!J18+'9 pr._įstaigų pajamos'!J58+'10 pr._skolintos lėšos'!J37+'7 pr._kita dotacija'!J83+'11 pr._apyvartinės lėšos'!J88</f>
        <v>1.2</v>
      </c>
      <c r="J17" s="10">
        <f>'4 pr._savarankiškos f-jos'!K143+'5 pr._valstybinės f-jos'!K84+'8 pr._aplinkos apsaugos s. p.'!K18+'9 pr._įstaigų pajamos'!K58+'10 pr._skolintos lėšos'!K37+'7 pr._kita dotacija'!K83+'11 pr._apyvartinės lėšos'!K88</f>
        <v>41.8</v>
      </c>
      <c r="K17" s="12">
        <f t="shared" si="4"/>
        <v>546.30000000000007</v>
      </c>
      <c r="L17" s="12">
        <f>'4 pr._savarankiškos f-jos'!M143+'5 pr._valstybinės f-jos'!M84+'8 pr._aplinkos apsaugos s. p.'!M18+'9 pr._įstaigų pajamos'!M58+'10 pr._skolintos lėšos'!M37+'7 pr._kita dotacija'!M83+'11 pr._apyvartinės lėšos'!M88</f>
        <v>270.30000000000007</v>
      </c>
      <c r="M17" s="12">
        <f>'4 pr._savarankiškos f-jos'!N143+'5 pr._valstybinės f-jos'!N84+'8 pr._aplinkos apsaugos s. p.'!N18+'9 pr._įstaigų pajamos'!N58+'10 pr._skolintos lėšos'!N37+'7 pr._kita dotacija'!N83+'11 pr._apyvartinės lėšos'!N88</f>
        <v>122.60000000000001</v>
      </c>
      <c r="N17" s="12">
        <f>'4 pr._savarankiškos f-jos'!O143+'5 pr._valstybinės f-jos'!O84+'8 pr._aplinkos apsaugos s. p.'!O18+'9 pr._įstaigų pajamos'!O58+'10 pr._skolintos lėšos'!O37+'7 pr._kita dotacija'!O83+'11 pr._apyvartinės lėšos'!O88</f>
        <v>276</v>
      </c>
    </row>
    <row r="18" spans="1:16" ht="15" customHeight="1" x14ac:dyDescent="0.25">
      <c r="A18" s="5" t="s">
        <v>73</v>
      </c>
      <c r="B18" s="17" t="s">
        <v>171</v>
      </c>
      <c r="C18" s="16">
        <f>D18+F18</f>
        <v>17112</v>
      </c>
      <c r="D18" s="16">
        <f>'4 pr._savarankiškos f-jos'!E183+'6 pr._mokinio krepšelis'!E51+'7 pr._kita dotacija'!E230+'9 pr._įstaigų pajamos'!E94+'10 pr._skolintos lėšos'!E40+'11 pr._apyvartinės lėšos'!E58+'11 pr._apyvartinės lėšos'!E111+'11 pr._apyvartinės lėšos'!E134</f>
        <v>16268.8</v>
      </c>
      <c r="E18" s="16">
        <f>'4 pr._savarankiškos f-jos'!F183+'6 pr._mokinio krepšelis'!F51+'7 pr._kita dotacija'!F230+'9 pr._įstaigų pajamos'!F94+'10 pr._skolintos lėšos'!F40+'11 pr._apyvartinės lėšos'!F58+'11 pr._apyvartinės lėšos'!F111+'11 pr._apyvartinės lėšos'!F134</f>
        <v>10553.7</v>
      </c>
      <c r="F18" s="16">
        <f>'4 pr._savarankiškos f-jos'!G183+'6 pr._mokinio krepšelis'!G51+'7 pr._kita dotacija'!G230+'9 pr._įstaigų pajamos'!G94+'10 pr._skolintos lėšos'!G40+'11 pr._apyvartinės lėšos'!G58+'11 pr._apyvartinės lėšos'!G111+'11 pr._apyvartinės lėšos'!G134</f>
        <v>843.2</v>
      </c>
      <c r="G18" s="10">
        <f t="shared" si="3"/>
        <v>71.400000000000006</v>
      </c>
      <c r="H18" s="10">
        <f>'4 pr._savarankiškos f-jos'!I183+'6 pr._mokinio krepšelis'!I51+'7 pr._kita dotacija'!I230+'9 pr._įstaigų pajamos'!I94+'10 pr._skolintos lėšos'!I40+'11 pr._apyvartinės lėšos'!I58+'11 pr._apyvartinės lėšos'!I111+'11 pr._apyvartinės lėšos'!I134</f>
        <v>71.400000000000006</v>
      </c>
      <c r="I18" s="10">
        <f>'4 pr._savarankiškos f-jos'!J183+'6 pr._mokinio krepšelis'!J51+'7 pr._kita dotacija'!J230+'9 pr._įstaigų pajamos'!J94+'10 pr._skolintos lėšos'!J40+'11 pr._apyvartinės lėšos'!J58+'11 pr._apyvartinės lėšos'!J111+'11 pr._apyvartinės lėšos'!J134</f>
        <v>56.400000000000006</v>
      </c>
      <c r="J18" s="10">
        <f>'4 pr._savarankiškos f-jos'!K183+'6 pr._mokinio krepšelis'!K51+'7 pr._kita dotacija'!K230+'9 pr._įstaigų pajamos'!K94+'10 pr._skolintos lėšos'!K40+'11 pr._apyvartinės lėšos'!K58+'11 pr._apyvartinės lėšos'!K111+'11 pr._apyvartinės lėšos'!K134</f>
        <v>0</v>
      </c>
      <c r="K18" s="12">
        <f t="shared" si="4"/>
        <v>17183.399999999998</v>
      </c>
      <c r="L18" s="12">
        <f>'4 pr._savarankiškos f-jos'!M183+'6 pr._mokinio krepšelis'!M51+'7 pr._kita dotacija'!M230+'9 pr._įstaigų pajamos'!M94+'10 pr._skolintos lėšos'!M40+'11 pr._apyvartinės lėšos'!M58+'11 pr._apyvartinės lėšos'!M111+'11 pr._apyvartinės lėšos'!M134</f>
        <v>16340.199999999999</v>
      </c>
      <c r="M18" s="12">
        <f>'4 pr._savarankiškos f-jos'!N183+'6 pr._mokinio krepšelis'!N51+'7 pr._kita dotacija'!N230+'9 pr._įstaigų pajamos'!N94+'10 pr._skolintos lėšos'!N40+'11 pr._apyvartinės lėšos'!N58+'11 pr._apyvartinės lėšos'!N111+'11 pr._apyvartinės lėšos'!N134</f>
        <v>10610.100000000002</v>
      </c>
      <c r="N18" s="12">
        <f>'4 pr._savarankiškos f-jos'!O183+'6 pr._mokinio krepšelis'!O51+'7 pr._kita dotacija'!O230+'9 pr._įstaigų pajamos'!O94+'10 pr._skolintos lėšos'!O40+'11 pr._apyvartinės lėšos'!O58+'11 pr._apyvartinės lėšos'!O111+'11 pr._apyvartinės lėšos'!O134</f>
        <v>843.2</v>
      </c>
    </row>
    <row r="19" spans="1:16" x14ac:dyDescent="0.25">
      <c r="A19" s="5" t="s">
        <v>74</v>
      </c>
      <c r="B19" s="17" t="s">
        <v>181</v>
      </c>
      <c r="C19" s="16">
        <f t="shared" si="2"/>
        <v>1308.5999999999999</v>
      </c>
      <c r="D19" s="16">
        <f>'4 pr._savarankiškos f-jos'!E188+'5 pr._valstybinės f-jos'!E110+'10 pr._skolintos lėšos'!E43+'7 pr._kita dotacija'!E236</f>
        <v>734.3</v>
      </c>
      <c r="E19" s="16">
        <f>'4 pr._savarankiškos f-jos'!F188+'5 pr._valstybinės f-jos'!F110+'10 pr._skolintos lėšos'!F43+'7 pr._kita dotacija'!F236</f>
        <v>166.3</v>
      </c>
      <c r="F19" s="16">
        <f>'4 pr._savarankiškos f-jos'!G188+'5 pr._valstybinės f-jos'!G110+'10 pr._skolintos lėšos'!G43+'7 pr._kita dotacija'!G236</f>
        <v>574.29999999999995</v>
      </c>
      <c r="G19" s="10">
        <f t="shared" ref="G19:G21" si="5">H19+J19</f>
        <v>0</v>
      </c>
      <c r="H19" s="10">
        <f>'4 pr._savarankiškos f-jos'!I188+'5 pr._valstybinės f-jos'!I110+'10 pr._skolintos lėšos'!I43+'7 pr._kita dotacija'!I236</f>
        <v>0</v>
      </c>
      <c r="I19" s="10">
        <f>'4 pr._savarankiškos f-jos'!J188+'5 pr._valstybinės f-jos'!J110+'10 pr._skolintos lėšos'!J43+'7 pr._kita dotacija'!J236</f>
        <v>0</v>
      </c>
      <c r="J19" s="10">
        <f>'4 pr._savarankiškos f-jos'!K188+'5 pr._valstybinės f-jos'!K110+'10 pr._skolintos lėšos'!K43+'7 pr._kita dotacija'!K236</f>
        <v>0</v>
      </c>
      <c r="K19" s="12">
        <f t="shared" ref="K19:K21" si="6">L19+N19</f>
        <v>1308.5999999999999</v>
      </c>
      <c r="L19" s="12">
        <f>'4 pr._savarankiškos f-jos'!M188+'5 pr._valstybinės f-jos'!M110+'10 pr._skolintos lėšos'!M43+'7 pr._kita dotacija'!M236</f>
        <v>734.3</v>
      </c>
      <c r="M19" s="12">
        <f>'4 pr._savarankiškos f-jos'!N188+'5 pr._valstybinės f-jos'!N110+'10 pr._skolintos lėšos'!N43+'7 pr._kita dotacija'!N236</f>
        <v>166.3</v>
      </c>
      <c r="N19" s="12">
        <f>'4 pr._savarankiškos f-jos'!O188+'5 pr._valstybinės f-jos'!O110+'10 pr._skolintos lėšos'!O43+'7 pr._kita dotacija'!O236</f>
        <v>574.29999999999995</v>
      </c>
    </row>
    <row r="20" spans="1:16" x14ac:dyDescent="0.25">
      <c r="A20" s="5" t="s">
        <v>75</v>
      </c>
      <c r="B20" s="17" t="s">
        <v>66</v>
      </c>
      <c r="C20" s="16">
        <f t="shared" si="2"/>
        <v>4058.2000000000003</v>
      </c>
      <c r="D20" s="16">
        <f>'4 pr._savarankiškos f-jos'!E205+'9 pr._įstaigų pajamos'!E110+'10 pr._skolintos lėšos'!E47+'7 pr._kita dotacija'!E294+'11 pr._apyvartinės lėšos'!E69+'11 pr._apyvartinės lėšos'!E114+'11 pr._apyvartinės lėšos'!E129</f>
        <v>2118.2000000000003</v>
      </c>
      <c r="E20" s="16">
        <f>'4 pr._savarankiškos f-jos'!F205+'9 pr._įstaigų pajamos'!F110+'10 pr._skolintos lėšos'!F47+'7 pr._kita dotacija'!F294+'11 pr._apyvartinės lėšos'!F69+'11 pr._apyvartinės lėšos'!F114+'11 pr._apyvartinės lėšos'!F129</f>
        <v>1102.0999999999999</v>
      </c>
      <c r="F20" s="16">
        <f>'4 pr._savarankiškos f-jos'!G205+'9 pr._įstaigų pajamos'!G110+'10 pr._skolintos lėšos'!G47+'7 pr._kita dotacija'!G294+'11 pr._apyvartinės lėšos'!G69+'11 pr._apyvartinės lėšos'!G114+'11 pr._apyvartinės lėšos'!G129</f>
        <v>1940</v>
      </c>
      <c r="G20" s="10">
        <f t="shared" si="5"/>
        <v>851.2</v>
      </c>
      <c r="H20" s="10">
        <f>'4 pr._savarankiškos f-jos'!I205+'9 pr._įstaigų pajamos'!I110+'10 pr._skolintos lėšos'!I47+'7 pr._kita dotacija'!I294+'11 pr._apyvartinės lėšos'!I69+'11 pr._apyvartinės lėšos'!I114+'11 pr._apyvartinės lėšos'!I129</f>
        <v>26</v>
      </c>
      <c r="I20" s="10">
        <f>'4 pr._savarankiškos f-jos'!J205+'9 pr._įstaigų pajamos'!J110+'10 pr._skolintos lėšos'!J47+'7 pr._kita dotacija'!J294+'11 pr._apyvartinės lėšos'!J69+'11 pr._apyvartinės lėšos'!J114+'11 pr._apyvartinės lėšos'!J129</f>
        <v>19.8</v>
      </c>
      <c r="J20" s="10">
        <f>'4 pr._savarankiškos f-jos'!K205+'9 pr._įstaigų pajamos'!K110+'10 pr._skolintos lėšos'!K47+'7 pr._kita dotacija'!K294+'11 pr._apyvartinės lėšos'!K69+'11 pr._apyvartinės lėšos'!K114+'11 pr._apyvartinės lėšos'!K129</f>
        <v>825.2</v>
      </c>
      <c r="K20" s="12">
        <f t="shared" si="6"/>
        <v>4909.3999999999996</v>
      </c>
      <c r="L20" s="12">
        <f>'4 pr._savarankiškos f-jos'!M205+'9 pr._įstaigų pajamos'!M110+'10 pr._skolintos lėšos'!M47+'7 pr._kita dotacija'!M294+'11 pr._apyvartinės lėšos'!M69+'11 pr._apyvartinės lėšos'!M114+'11 pr._apyvartinės lėšos'!M129</f>
        <v>2144.2000000000003</v>
      </c>
      <c r="M20" s="12">
        <f>'4 pr._savarankiškos f-jos'!N205+'9 pr._įstaigų pajamos'!N110+'10 pr._skolintos lėšos'!N47+'7 pr._kita dotacija'!N294+'11 pr._apyvartinės lėšos'!N69+'11 pr._apyvartinės lėšos'!N114+'11 pr._apyvartinės lėšos'!N129</f>
        <v>1121.8999999999999</v>
      </c>
      <c r="N20" s="12">
        <f>'4 pr._savarankiškos f-jos'!O205+'9 pr._įstaigų pajamos'!O110+'10 pr._skolintos lėšos'!O47+'7 pr._kita dotacija'!O294+'11 pr._apyvartinės lėšos'!O69+'11 pr._apyvartinės lėšos'!O114+'11 pr._apyvartinės lėšos'!O129</f>
        <v>2765.2</v>
      </c>
    </row>
    <row r="21" spans="1:16" x14ac:dyDescent="0.25">
      <c r="A21" s="5" t="s">
        <v>76</v>
      </c>
      <c r="B21" s="17" t="s">
        <v>68</v>
      </c>
      <c r="C21" s="16">
        <f t="shared" si="2"/>
        <v>5064.3999999999996</v>
      </c>
      <c r="D21" s="16">
        <f>'4 pr._savarankiškos f-jos'!E216+'5 pr._valstybinės f-jos'!E121+'9 pr._įstaigų pajamos'!E116+'7 pr._kita dotacija'!E313+'10 pr._skolintos lėšos'!E50+'11 pr._apyvartinės lėšos'!E75+'11 pr._apyvartinės lėšos'!E119+'11 pr._apyvartinės lėšos'!E138</f>
        <v>4877.7999999999993</v>
      </c>
      <c r="E21" s="16">
        <f>'4 pr._savarankiškos f-jos'!F216+'5 pr._valstybinės f-jos'!F121+'9 pr._įstaigų pajamos'!F116+'7 pr._kita dotacija'!F313+'10 pr._skolintos lėšos'!F50+'11 pr._apyvartinės lėšos'!F75+'11 pr._apyvartinės lėšos'!F119+'11 pr._apyvartinės lėšos'!F138</f>
        <v>1161.8999999999999</v>
      </c>
      <c r="F21" s="16">
        <f>'4 pr._savarankiškos f-jos'!G216+'5 pr._valstybinės f-jos'!G121+'9 pr._įstaigų pajamos'!G116+'7 pr._kita dotacija'!G313+'10 pr._skolintos lėšos'!G50+'11 pr._apyvartinės lėšos'!G75+'11 pr._apyvartinės lėšos'!G119+'11 pr._apyvartinės lėšos'!G138</f>
        <v>186.6</v>
      </c>
      <c r="G21" s="10">
        <f t="shared" si="5"/>
        <v>39.1</v>
      </c>
      <c r="H21" s="10">
        <f>'4 pr._savarankiškos f-jos'!I216+'5 pr._valstybinės f-jos'!I121+'9 pr._įstaigų pajamos'!I116+'7 pr._kita dotacija'!I313+'10 pr._skolintos lėšos'!I50+'11 pr._apyvartinės lėšos'!I75+'11 pr._apyvartinės lėšos'!I119+'11 pr._apyvartinės lėšos'!I138</f>
        <v>39.1</v>
      </c>
      <c r="I21" s="10">
        <f>'4 pr._savarankiškos f-jos'!J216+'5 pr._valstybinės f-jos'!J121+'9 pr._įstaigų pajamos'!J116+'7 pr._kita dotacija'!J313+'10 pr._skolintos lėšos'!J50+'11 pr._apyvartinės lėšos'!J75+'11 pr._apyvartinės lėšos'!J119+'11 pr._apyvartinės lėšos'!J138</f>
        <v>14.6</v>
      </c>
      <c r="J21" s="10">
        <f>'4 pr._savarankiškos f-jos'!K216+'5 pr._valstybinės f-jos'!K121+'9 pr._įstaigų pajamos'!K116+'7 pr._kita dotacija'!K313+'10 pr._skolintos lėšos'!K50+'11 pr._apyvartinės lėšos'!K75+'11 pr._apyvartinės lėšos'!K119+'11 pr._apyvartinės lėšos'!K138</f>
        <v>0</v>
      </c>
      <c r="K21" s="12">
        <f t="shared" si="6"/>
        <v>5103.5</v>
      </c>
      <c r="L21" s="12">
        <f>'4 pr._savarankiškos f-jos'!M216+'5 pr._valstybinės f-jos'!M121+'9 pr._įstaigų pajamos'!M116+'7 pr._kita dotacija'!M313+'10 pr._skolintos lėšos'!M50+'11 pr._apyvartinės lėšos'!M75+'11 pr._apyvartinės lėšos'!M119+'11 pr._apyvartinės lėšos'!M138</f>
        <v>4916.8999999999996</v>
      </c>
      <c r="M21" s="12">
        <f>'4 pr._savarankiškos f-jos'!N216+'5 pr._valstybinės f-jos'!N121+'9 pr._įstaigų pajamos'!N116+'7 pr._kita dotacija'!N313+'10 pr._skolintos lėšos'!N50+'11 pr._apyvartinės lėšos'!N75+'11 pr._apyvartinės lėšos'!N119+'11 pr._apyvartinės lėšos'!N138</f>
        <v>1176.4999999999998</v>
      </c>
      <c r="N21" s="12">
        <f>'4 pr._savarankiškos f-jos'!O216+'5 pr._valstybinės f-jos'!O121+'9 pr._įstaigų pajamos'!O116+'7 pr._kita dotacija'!O313+'10 pr._skolintos lėšos'!O50+'11 pr._apyvartinės lėšos'!O75+'11 pr._apyvartinės lėšos'!O119+'11 pr._apyvartinės lėšos'!O138</f>
        <v>186.6</v>
      </c>
    </row>
    <row r="22" spans="1:16" x14ac:dyDescent="0.25">
      <c r="A22" s="122" t="s">
        <v>77</v>
      </c>
      <c r="B22" s="45" t="s">
        <v>172</v>
      </c>
      <c r="C22" s="47">
        <f>SUM(C15:C21)</f>
        <v>37459.799999999996</v>
      </c>
      <c r="D22" s="47">
        <f>SUM(D15:D21)</f>
        <v>31698.1</v>
      </c>
      <c r="E22" s="47">
        <f>SUM(E15:E21)</f>
        <v>15811.9</v>
      </c>
      <c r="F22" s="47">
        <f>SUM(F15:F21)</f>
        <v>5761.7000000000007</v>
      </c>
      <c r="G22" s="48">
        <f t="shared" ref="G22:N22" si="7">SUM(G15:G21)</f>
        <v>2747.6</v>
      </c>
      <c r="H22" s="48">
        <f t="shared" si="7"/>
        <v>1019.8</v>
      </c>
      <c r="I22" s="48">
        <f t="shared" si="7"/>
        <v>115.39999999999999</v>
      </c>
      <c r="J22" s="48">
        <f t="shared" si="7"/>
        <v>1727.8000000000002</v>
      </c>
      <c r="K22" s="49">
        <f t="shared" si="7"/>
        <v>40207.399999999994</v>
      </c>
      <c r="L22" s="49">
        <f t="shared" si="7"/>
        <v>32717.9</v>
      </c>
      <c r="M22" s="49">
        <f t="shared" si="7"/>
        <v>15927.300000000001</v>
      </c>
      <c r="N22" s="49">
        <f t="shared" si="7"/>
        <v>7489.5</v>
      </c>
    </row>
    <row r="23" spans="1:16" x14ac:dyDescent="0.25">
      <c r="A23" s="6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6" x14ac:dyDescent="0.25">
      <c r="A24" s="6"/>
      <c r="B24" s="6"/>
      <c r="C24" s="6"/>
      <c r="D24" s="6"/>
      <c r="E24" s="6"/>
      <c r="F24" s="6"/>
    </row>
    <row r="25" spans="1:16" x14ac:dyDescent="0.25">
      <c r="A25" s="6"/>
      <c r="B25" s="6"/>
      <c r="C25" s="6"/>
      <c r="D25" s="6"/>
      <c r="E25" s="6"/>
      <c r="F25" s="6"/>
      <c r="O25" s="77"/>
      <c r="P25" s="125" t="s">
        <v>323</v>
      </c>
    </row>
    <row r="26" spans="1:16" x14ac:dyDescent="0.25">
      <c r="A26" s="6"/>
      <c r="B26" s="6"/>
      <c r="C26" s="6"/>
      <c r="D26" s="6"/>
      <c r="E26" s="6"/>
      <c r="F26" s="6"/>
      <c r="O26" s="70" t="s">
        <v>305</v>
      </c>
      <c r="P26" s="71">
        <f>'4 pr._savarankiškos f-jos'!Q222+'5 pr._valstybinės f-jos'!Q146+'6 pr._mokinio krepšelis'!Q12+'7 pr._kita dotacija'!S329+'8 pr._aplinkos apsaugos s. p.'!Q12+'9 pr._įstaigų pajamos'!Q119+'10 pr._skolintos lėšos'!Q53+'11 pr._apyvartinės lėšos'!Q146</f>
        <v>4663.3</v>
      </c>
    </row>
    <row r="27" spans="1:16" x14ac:dyDescent="0.25">
      <c r="A27" s="6"/>
      <c r="B27" s="6"/>
      <c r="C27" s="6"/>
      <c r="D27" s="6"/>
      <c r="E27" s="6"/>
      <c r="F27" s="6"/>
      <c r="O27" s="70" t="s">
        <v>306</v>
      </c>
      <c r="P27" s="71">
        <f>'4 pr._savarankiškos f-jos'!Q223+'5 pr._valstybinės f-jos'!Q147+'6 pr._mokinio krepšelis'!Q13+'7 pr._kita dotacija'!S330+'8 pr._aplinkos apsaugos s. p.'!Q13+'9 pr._įstaigų pajamos'!Q120+'10 pr._skolintos lėšos'!Q54+'11 pr._apyvartinės lėšos'!Q147</f>
        <v>24.299999999999997</v>
      </c>
    </row>
    <row r="28" spans="1:16" x14ac:dyDescent="0.25">
      <c r="A28" s="6"/>
      <c r="B28" s="6"/>
      <c r="C28" s="6"/>
      <c r="D28" s="6"/>
      <c r="E28" s="6"/>
      <c r="F28" s="6"/>
      <c r="O28" s="70" t="s">
        <v>307</v>
      </c>
      <c r="P28" s="71">
        <f>'4 pr._savarankiškos f-jos'!Q224+'5 pr._valstybinės f-jos'!Q148+'6 pr._mokinio krepšelis'!Q14+'7 pr._kita dotacija'!S331+'8 pr._aplinkos apsaugos s. p.'!Q14+'9 pr._įstaigų pajamos'!Q121+'10 pr._skolintos lėšos'!Q55+'11 pr._apyvartinės lėšos'!Q148</f>
        <v>452.29999999999995</v>
      </c>
    </row>
    <row r="29" spans="1:16" x14ac:dyDescent="0.25">
      <c r="A29" s="6"/>
      <c r="B29" s="6"/>
      <c r="C29" s="6"/>
      <c r="D29" s="6"/>
      <c r="E29" s="6"/>
      <c r="F29" s="6"/>
      <c r="O29" s="70" t="s">
        <v>308</v>
      </c>
      <c r="P29" s="71">
        <f>'4 pr._savarankiškos f-jos'!Q225+'5 pr._valstybinės f-jos'!Q149+'6 pr._mokinio krepšelis'!Q15+'7 pr._kita dotacija'!S332+'8 pr._aplinkos apsaugos s. p.'!Q15+'9 pr._įstaigų pajamos'!Q122+'10 pr._skolintos lėšos'!Q56+'11 pr._apyvartinės lėšos'!Q149</f>
        <v>3407.8</v>
      </c>
    </row>
    <row r="30" spans="1:16" x14ac:dyDescent="0.25">
      <c r="A30" s="6"/>
      <c r="B30" s="6"/>
      <c r="C30" s="6"/>
      <c r="D30" s="6"/>
      <c r="E30" s="6"/>
      <c r="F30" s="6"/>
      <c r="O30" s="70" t="s">
        <v>311</v>
      </c>
      <c r="P30" s="71">
        <f>'4 pr._savarankiškos f-jos'!Q226+'5 pr._valstybinės f-jos'!Q150+'6 pr._mokinio krepšelis'!Q16+'7 pr._kita dotacija'!S333+'8 pr._aplinkos apsaugos s. p.'!Q16+'9 pr._įstaigų pajamos'!Q123+'10 pr._skolintos lėšos'!Q57+'11 pr._apyvartinės lėšos'!Q150</f>
        <v>2245.5</v>
      </c>
    </row>
    <row r="31" spans="1:16" x14ac:dyDescent="0.25">
      <c r="A31" s="6"/>
      <c r="B31" s="6"/>
      <c r="C31" s="6"/>
      <c r="D31" s="6"/>
      <c r="E31" s="6"/>
      <c r="F31" s="6"/>
      <c r="G31" s="2" t="s">
        <v>173</v>
      </c>
      <c r="O31" s="70" t="s">
        <v>309</v>
      </c>
      <c r="P31" s="71">
        <f>'4 pr._savarankiškos f-jos'!Q227+'5 pr._valstybinės f-jos'!Q151+'6 pr._mokinio krepšelis'!Q17+'7 pr._kita dotacija'!S334+'8 pr._aplinkos apsaugos s. p.'!Q17+'9 pr._įstaigų pajamos'!Q124+'10 pr._skolintos lėšos'!Q58+'11 pr._apyvartinės lėšos'!Q151</f>
        <v>1414.7999999999997</v>
      </c>
    </row>
    <row r="32" spans="1:16" x14ac:dyDescent="0.25">
      <c r="A32" s="6"/>
      <c r="B32" s="6"/>
      <c r="C32" s="6"/>
      <c r="D32" s="6"/>
      <c r="E32" s="6"/>
      <c r="F32" s="6"/>
      <c r="O32" s="70" t="s">
        <v>310</v>
      </c>
      <c r="P32" s="71">
        <f>'4 pr._savarankiškos f-jos'!Q228+'5 pr._valstybinės f-jos'!Q152+'6 pr._mokinio krepšelis'!Q18+'7 pr._kita dotacija'!S335+'8 pr._aplinkos apsaugos s. p.'!Q18+'9 pr._įstaigų pajamos'!Q125+'10 pr._skolintos lėšos'!Q59+'11 pr._apyvartinės lėšos'!Q152</f>
        <v>555.5</v>
      </c>
    </row>
    <row r="33" spans="1:16" x14ac:dyDescent="0.25">
      <c r="A33" s="6"/>
      <c r="B33" s="6"/>
      <c r="C33" s="6"/>
      <c r="D33" s="6"/>
      <c r="E33" s="6"/>
      <c r="F33" s="6"/>
      <c r="O33" s="70" t="s">
        <v>312</v>
      </c>
      <c r="P33" s="71">
        <f>'4 pr._savarankiškos f-jos'!Q229+'5 pr._valstybinės f-jos'!Q153+'6 pr._mokinio krepšelis'!Q19+'7 pr._kita dotacija'!S336+'8 pr._aplinkos apsaugos s. p.'!Q19+'9 pr._įstaigų pajamos'!Q126+'10 pr._skolintos lėšos'!Q60+'11 pr._apyvartinės lėšos'!Q153</f>
        <v>5003.7999999999993</v>
      </c>
    </row>
    <row r="34" spans="1:16" x14ac:dyDescent="0.25">
      <c r="A34" s="6"/>
      <c r="B34" s="6"/>
      <c r="C34" s="6"/>
      <c r="D34" s="6"/>
      <c r="E34" s="6"/>
      <c r="F34" s="6"/>
      <c r="O34" s="70" t="s">
        <v>313</v>
      </c>
      <c r="P34" s="71">
        <f>'4 pr._savarankiškos f-jos'!Q230+'5 pr._valstybinės f-jos'!Q154+'6 pr._mokinio krepšelis'!Q20+'7 pr._kita dotacija'!S337+'8 pr._aplinkos apsaugos s. p.'!Q20+'9 pr._įstaigų pajamos'!Q127+'10 pr._skolintos lėšos'!Q61+'11 pr._apyvartinės lėšos'!Q154</f>
        <v>17163.599999999999</v>
      </c>
    </row>
    <row r="35" spans="1:16" x14ac:dyDescent="0.25">
      <c r="A35" s="6"/>
      <c r="B35" s="6"/>
      <c r="C35" s="6"/>
      <c r="D35" s="6"/>
      <c r="E35" s="6"/>
      <c r="F35" s="6"/>
      <c r="O35" s="70" t="s">
        <v>314</v>
      </c>
      <c r="P35" s="71">
        <f>'4 pr._savarankiškos f-jos'!Q231+'5 pr._valstybinės f-jos'!Q155+'6 pr._mokinio krepšelis'!Q21+'7 pr._kita dotacija'!S338+'8 pr._aplinkos apsaugos s. p.'!Q21+'9 pr._įstaigų pajamos'!Q128+'10 pr._skolintos lėšos'!Q62+'11 pr._apyvartinės lėšos'!Q155</f>
        <v>5268.5</v>
      </c>
    </row>
    <row r="36" spans="1:16" x14ac:dyDescent="0.25">
      <c r="A36" s="6"/>
      <c r="B36" s="6"/>
      <c r="C36" s="6"/>
      <c r="D36" s="6"/>
      <c r="E36" s="6"/>
      <c r="F36" s="6"/>
      <c r="O36" s="75" t="s">
        <v>172</v>
      </c>
      <c r="P36" s="76">
        <f>SUM(P26:P35)</f>
        <v>40199.399999999994</v>
      </c>
    </row>
    <row r="37" spans="1:16" x14ac:dyDescent="0.25">
      <c r="A37" s="6"/>
      <c r="B37" s="6"/>
      <c r="C37" s="6"/>
      <c r="D37" s="6"/>
      <c r="E37" s="6"/>
      <c r="F37" s="6"/>
      <c r="O37" s="77"/>
      <c r="P37" s="77"/>
    </row>
    <row r="38" spans="1:16" x14ac:dyDescent="0.25">
      <c r="A38" s="6"/>
      <c r="B38" s="6"/>
      <c r="C38" s="6"/>
      <c r="D38" s="6"/>
      <c r="E38" s="6"/>
      <c r="F38" s="6"/>
      <c r="O38" s="77"/>
      <c r="P38" s="77">
        <f>K22-P36</f>
        <v>8</v>
      </c>
    </row>
    <row r="39" spans="1:16" x14ac:dyDescent="0.25">
      <c r="A39" s="6"/>
      <c r="B39" s="6"/>
      <c r="C39" s="6"/>
      <c r="D39" s="6"/>
      <c r="E39" s="6"/>
      <c r="F39" s="6"/>
    </row>
    <row r="40" spans="1:16" x14ac:dyDescent="0.25">
      <c r="A40" s="6"/>
      <c r="B40" s="6"/>
      <c r="C40" s="6"/>
      <c r="D40" s="6"/>
      <c r="E40" s="6"/>
      <c r="F40" s="6"/>
    </row>
    <row r="41" spans="1:16" x14ac:dyDescent="0.25">
      <c r="A41" s="6"/>
      <c r="B41" s="6"/>
      <c r="C41" s="6"/>
      <c r="D41" s="6"/>
      <c r="E41" s="6"/>
      <c r="F41" s="6"/>
    </row>
    <row r="42" spans="1:16" x14ac:dyDescent="0.25">
      <c r="A42" s="6"/>
      <c r="B42" s="6"/>
      <c r="C42" s="6"/>
      <c r="D42" s="6"/>
      <c r="E42" s="6"/>
      <c r="F42" s="6"/>
    </row>
    <row r="43" spans="1:16" x14ac:dyDescent="0.25">
      <c r="A43" s="6"/>
      <c r="B43" s="6"/>
      <c r="C43" s="6"/>
      <c r="D43" s="6"/>
      <c r="E43" s="6"/>
      <c r="F43" s="6"/>
    </row>
    <row r="44" spans="1:16" x14ac:dyDescent="0.25">
      <c r="A44" s="6"/>
      <c r="B44" s="6"/>
      <c r="C44" s="6"/>
      <c r="D44" s="6"/>
      <c r="E44" s="6"/>
      <c r="F44" s="6"/>
    </row>
    <row r="45" spans="1:16" x14ac:dyDescent="0.25">
      <c r="A45" s="6"/>
      <c r="B45" s="6"/>
      <c r="C45" s="6"/>
      <c r="D45" s="6"/>
      <c r="E45" s="6"/>
      <c r="F45" s="6"/>
    </row>
    <row r="46" spans="1:16" x14ac:dyDescent="0.25">
      <c r="A46" s="6"/>
      <c r="B46" s="6"/>
      <c r="C46" s="6"/>
      <c r="D46" s="6"/>
      <c r="E46" s="6"/>
      <c r="F46" s="6"/>
    </row>
    <row r="47" spans="1:16" x14ac:dyDescent="0.25">
      <c r="A47" s="6"/>
      <c r="B47" s="6"/>
      <c r="C47" s="6"/>
      <c r="D47" s="6"/>
      <c r="E47" s="6"/>
      <c r="F47" s="6"/>
    </row>
    <row r="48" spans="1:1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</sheetData>
  <mergeCells count="23">
    <mergeCell ref="B1:N1"/>
    <mergeCell ref="B2:N2"/>
    <mergeCell ref="B3:N3"/>
    <mergeCell ref="B4:N4"/>
    <mergeCell ref="N13:N14"/>
    <mergeCell ref="D12:F12"/>
    <mergeCell ref="L12:N12"/>
    <mergeCell ref="L13:M13"/>
    <mergeCell ref="A10:N10"/>
    <mergeCell ref="H13:I13"/>
    <mergeCell ref="G12:G14"/>
    <mergeCell ref="H12:J12"/>
    <mergeCell ref="B12:B14"/>
    <mergeCell ref="A12:A14"/>
    <mergeCell ref="J13:J14"/>
    <mergeCell ref="F13:F14"/>
    <mergeCell ref="B5:O5"/>
    <mergeCell ref="B6:O6"/>
    <mergeCell ref="K12:K14"/>
    <mergeCell ref="C12:C14"/>
    <mergeCell ref="D13:E13"/>
    <mergeCell ref="B7:O7"/>
    <mergeCell ref="B8:O8"/>
  </mergeCells>
  <pageMargins left="1.1811023622047245" right="0.19685039370078741" top="0.78740157480314965" bottom="0.78740157480314965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9"/>
  <sheetViews>
    <sheetView showZeros="0" topLeftCell="A80" zoomScale="98" zoomScaleNormal="98" workbookViewId="0">
      <selection activeCell="N85" sqref="N85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85" t="s">
        <v>328</v>
      </c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585"/>
    </row>
    <row r="2" spans="1:15" x14ac:dyDescent="0.25">
      <c r="B2" s="585" t="s">
        <v>448</v>
      </c>
      <c r="C2" s="585"/>
      <c r="D2" s="585"/>
      <c r="E2" s="585"/>
      <c r="F2" s="585"/>
      <c r="G2" s="585"/>
      <c r="H2" s="585"/>
      <c r="I2" s="585"/>
      <c r="J2" s="585"/>
      <c r="K2" s="585"/>
      <c r="L2" s="585"/>
      <c r="M2" s="585"/>
      <c r="N2" s="585"/>
      <c r="O2" s="585"/>
    </row>
    <row r="3" spans="1:15" x14ac:dyDescent="0.25">
      <c r="B3" s="585" t="s">
        <v>506</v>
      </c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</row>
    <row r="4" spans="1:15" x14ac:dyDescent="0.25">
      <c r="B4" s="585" t="s">
        <v>332</v>
      </c>
      <c r="C4" s="585"/>
      <c r="D4" s="585"/>
      <c r="E4" s="585"/>
      <c r="F4" s="585"/>
      <c r="G4" s="585"/>
      <c r="H4" s="585"/>
      <c r="I4" s="585"/>
      <c r="J4" s="585"/>
      <c r="K4" s="585"/>
      <c r="L4" s="585"/>
      <c r="M4" s="585"/>
      <c r="N4" s="585"/>
      <c r="O4" s="585"/>
    </row>
    <row r="5" spans="1:15" x14ac:dyDescent="0.25">
      <c r="B5" s="583" t="s">
        <v>508</v>
      </c>
      <c r="C5" s="583"/>
      <c r="D5" s="583"/>
      <c r="E5" s="583"/>
      <c r="F5" s="583"/>
      <c r="G5" s="583"/>
      <c r="H5" s="583"/>
      <c r="I5" s="583"/>
      <c r="J5" s="583"/>
      <c r="K5" s="583"/>
      <c r="L5" s="583"/>
      <c r="M5" s="583"/>
      <c r="N5" s="583"/>
      <c r="O5" s="583"/>
    </row>
    <row r="6" spans="1:15" x14ac:dyDescent="0.25">
      <c r="B6" s="583" t="s">
        <v>509</v>
      </c>
      <c r="C6" s="583"/>
      <c r="D6" s="583"/>
      <c r="E6" s="583"/>
      <c r="F6" s="583"/>
      <c r="G6" s="583"/>
      <c r="H6" s="583"/>
      <c r="I6" s="583"/>
      <c r="J6" s="583"/>
      <c r="K6" s="583"/>
      <c r="L6" s="583"/>
      <c r="M6" s="583"/>
      <c r="N6" s="583"/>
      <c r="O6" s="583"/>
    </row>
    <row r="7" spans="1:15" x14ac:dyDescent="0.25">
      <c r="B7" s="584"/>
      <c r="C7" s="584"/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4"/>
    </row>
    <row r="8" spans="1:15" ht="30.75" customHeight="1" x14ac:dyDescent="0.25">
      <c r="A8" s="567" t="s">
        <v>454</v>
      </c>
      <c r="B8" s="567"/>
      <c r="C8" s="567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</row>
    <row r="9" spans="1:15" x14ac:dyDescent="0.25">
      <c r="G9" s="4"/>
      <c r="H9" s="4"/>
      <c r="I9" s="4"/>
      <c r="J9" s="4"/>
      <c r="K9" s="4"/>
      <c r="L9" s="4"/>
      <c r="M9" s="4"/>
      <c r="N9" s="4"/>
      <c r="O9" s="4" t="s">
        <v>407</v>
      </c>
    </row>
    <row r="10" spans="1:15" ht="15" customHeight="1" x14ac:dyDescent="0.25">
      <c r="A10" s="571" t="s">
        <v>5</v>
      </c>
      <c r="B10" s="574" t="s">
        <v>326</v>
      </c>
      <c r="C10" s="574" t="s">
        <v>504</v>
      </c>
      <c r="D10" s="552" t="s">
        <v>336</v>
      </c>
      <c r="E10" s="555" t="s">
        <v>194</v>
      </c>
      <c r="F10" s="556"/>
      <c r="G10" s="557"/>
      <c r="H10" s="577" t="s">
        <v>337</v>
      </c>
      <c r="I10" s="580" t="s">
        <v>194</v>
      </c>
      <c r="J10" s="581"/>
      <c r="K10" s="582"/>
      <c r="L10" s="551" t="s">
        <v>0</v>
      </c>
      <c r="M10" s="559" t="s">
        <v>194</v>
      </c>
      <c r="N10" s="560"/>
      <c r="O10" s="561"/>
    </row>
    <row r="11" spans="1:15" x14ac:dyDescent="0.25">
      <c r="A11" s="572"/>
      <c r="B11" s="575"/>
      <c r="C11" s="575"/>
      <c r="D11" s="553"/>
      <c r="E11" s="558" t="s">
        <v>195</v>
      </c>
      <c r="F11" s="563" t="s">
        <v>196</v>
      </c>
      <c r="G11" s="558" t="s">
        <v>197</v>
      </c>
      <c r="H11" s="578"/>
      <c r="I11" s="570" t="s">
        <v>195</v>
      </c>
      <c r="J11" s="565" t="s">
        <v>196</v>
      </c>
      <c r="K11" s="570" t="s">
        <v>197</v>
      </c>
      <c r="L11" s="551"/>
      <c r="M11" s="562" t="s">
        <v>195</v>
      </c>
      <c r="N11" s="568" t="s">
        <v>196</v>
      </c>
      <c r="O11" s="562" t="s">
        <v>197</v>
      </c>
    </row>
    <row r="12" spans="1:15" ht="70.5" customHeight="1" x14ac:dyDescent="0.25">
      <c r="A12" s="573"/>
      <c r="B12" s="576"/>
      <c r="C12" s="576"/>
      <c r="D12" s="554"/>
      <c r="E12" s="558"/>
      <c r="F12" s="564"/>
      <c r="G12" s="558"/>
      <c r="H12" s="579"/>
      <c r="I12" s="570"/>
      <c r="J12" s="566"/>
      <c r="K12" s="570"/>
      <c r="L12" s="551"/>
      <c r="M12" s="562"/>
      <c r="N12" s="569"/>
      <c r="O12" s="562"/>
    </row>
    <row r="13" spans="1:15" ht="15.95" customHeight="1" x14ac:dyDescent="0.25">
      <c r="A13" s="5" t="s">
        <v>71</v>
      </c>
      <c r="B13" s="548" t="s">
        <v>6</v>
      </c>
      <c r="C13" s="549"/>
      <c r="D13" s="549"/>
      <c r="E13" s="549"/>
      <c r="F13" s="549"/>
      <c r="G13" s="549"/>
      <c r="H13" s="549"/>
      <c r="I13" s="549"/>
      <c r="J13" s="549"/>
      <c r="K13" s="549"/>
      <c r="L13" s="549"/>
      <c r="M13" s="549"/>
      <c r="N13" s="549"/>
      <c r="O13" s="550"/>
    </row>
    <row r="14" spans="1:15" ht="15" customHeight="1" x14ac:dyDescent="0.25">
      <c r="A14" s="5" t="s">
        <v>182</v>
      </c>
      <c r="B14" s="6" t="s">
        <v>20</v>
      </c>
      <c r="C14" s="7" t="s">
        <v>9</v>
      </c>
      <c r="D14" s="8">
        <f>E14+F14+G14</f>
        <v>16.3</v>
      </c>
      <c r="E14" s="8">
        <v>14.3</v>
      </c>
      <c r="F14" s="8">
        <v>2</v>
      </c>
      <c r="G14" s="8"/>
      <c r="H14" s="9">
        <f>I14+J14+K14</f>
        <v>0</v>
      </c>
      <c r="I14" s="10"/>
      <c r="J14" s="10"/>
      <c r="K14" s="10"/>
      <c r="L14" s="11">
        <f>M14+N14+O14</f>
        <v>16.3</v>
      </c>
      <c r="M14" s="12">
        <f>E14+I14</f>
        <v>14.3</v>
      </c>
      <c r="N14" s="12">
        <f>F14+J14</f>
        <v>2</v>
      </c>
      <c r="O14" s="12">
        <f>G14+K14</f>
        <v>0</v>
      </c>
    </row>
    <row r="15" spans="1:15" x14ac:dyDescent="0.25">
      <c r="A15" s="13" t="s">
        <v>72</v>
      </c>
      <c r="B15" s="14" t="s">
        <v>324</v>
      </c>
      <c r="C15" s="15" t="s">
        <v>9</v>
      </c>
      <c r="D15" s="16">
        <f t="shared" ref="D15:D24" si="0">E15+F15+G15</f>
        <v>2.9</v>
      </c>
      <c r="E15" s="16">
        <v>2.9</v>
      </c>
      <c r="F15" s="16"/>
      <c r="G15" s="16"/>
      <c r="H15" s="9">
        <f t="shared" ref="H15:H17" si="1">I15+J15+K15</f>
        <v>0</v>
      </c>
      <c r="I15" s="10"/>
      <c r="J15" s="10"/>
      <c r="K15" s="10"/>
      <c r="L15" s="12">
        <f t="shared" ref="L15:L24" si="2">M15+N15+O15</f>
        <v>2.9</v>
      </c>
      <c r="M15" s="12">
        <f t="shared" ref="M15:M24" si="3">E15+I15</f>
        <v>2.9</v>
      </c>
      <c r="N15" s="12">
        <f t="shared" ref="N15:N24" si="4">F15+J15</f>
        <v>0</v>
      </c>
      <c r="O15" s="12">
        <f t="shared" ref="O15:O24" si="5">G15+K15</f>
        <v>0</v>
      </c>
    </row>
    <row r="16" spans="1:15" ht="15" customHeight="1" x14ac:dyDescent="0.25">
      <c r="A16" s="5" t="s">
        <v>73</v>
      </c>
      <c r="B16" s="17" t="s">
        <v>10</v>
      </c>
      <c r="C16" s="15" t="s">
        <v>9</v>
      </c>
      <c r="D16" s="16">
        <f t="shared" si="0"/>
        <v>0.2</v>
      </c>
      <c r="E16" s="16">
        <v>0.2</v>
      </c>
      <c r="F16" s="16"/>
      <c r="G16" s="16"/>
      <c r="H16" s="9">
        <f t="shared" si="1"/>
        <v>0</v>
      </c>
      <c r="I16" s="10"/>
      <c r="J16" s="10"/>
      <c r="K16" s="10"/>
      <c r="L16" s="12">
        <f t="shared" si="2"/>
        <v>0.2</v>
      </c>
      <c r="M16" s="12">
        <f t="shared" si="3"/>
        <v>0.2</v>
      </c>
      <c r="N16" s="12">
        <f t="shared" si="4"/>
        <v>0</v>
      </c>
      <c r="O16" s="12">
        <f t="shared" si="5"/>
        <v>0</v>
      </c>
    </row>
    <row r="17" spans="1:15" ht="15" customHeight="1" x14ac:dyDescent="0.25">
      <c r="A17" s="5" t="s">
        <v>74</v>
      </c>
      <c r="B17" s="17" t="s">
        <v>11</v>
      </c>
      <c r="C17" s="15" t="s">
        <v>9</v>
      </c>
      <c r="D17" s="16">
        <f t="shared" si="0"/>
        <v>0.5</v>
      </c>
      <c r="E17" s="16">
        <v>0.5</v>
      </c>
      <c r="F17" s="16"/>
      <c r="G17" s="16"/>
      <c r="H17" s="9">
        <f t="shared" si="1"/>
        <v>0</v>
      </c>
      <c r="I17" s="10"/>
      <c r="J17" s="10"/>
      <c r="K17" s="10"/>
      <c r="L17" s="12">
        <f t="shared" si="2"/>
        <v>0.5</v>
      </c>
      <c r="M17" s="12">
        <f t="shared" si="3"/>
        <v>0.5</v>
      </c>
      <c r="N17" s="12">
        <f t="shared" si="4"/>
        <v>0</v>
      </c>
      <c r="O17" s="12">
        <f t="shared" si="5"/>
        <v>0</v>
      </c>
    </row>
    <row r="18" spans="1:15" ht="15" customHeight="1" x14ac:dyDescent="0.25">
      <c r="A18" s="13" t="s">
        <v>75</v>
      </c>
      <c r="B18" s="17" t="s">
        <v>12</v>
      </c>
      <c r="C18" s="15" t="s">
        <v>9</v>
      </c>
      <c r="D18" s="16">
        <f t="shared" si="0"/>
        <v>1.5</v>
      </c>
      <c r="E18" s="16">
        <v>1.5</v>
      </c>
      <c r="F18" s="16"/>
      <c r="G18" s="16"/>
      <c r="H18" s="10">
        <f t="shared" ref="H18:H24" si="6">I18+J18+K18</f>
        <v>0</v>
      </c>
      <c r="I18" s="10"/>
      <c r="J18" s="10"/>
      <c r="K18" s="10"/>
      <c r="L18" s="12">
        <f t="shared" si="2"/>
        <v>1.5</v>
      </c>
      <c r="M18" s="12">
        <f t="shared" si="3"/>
        <v>1.5</v>
      </c>
      <c r="N18" s="12">
        <f t="shared" si="4"/>
        <v>0</v>
      </c>
      <c r="O18" s="12">
        <f t="shared" si="5"/>
        <v>0</v>
      </c>
    </row>
    <row r="19" spans="1:15" ht="15" hidden="1" customHeight="1" x14ac:dyDescent="0.25">
      <c r="A19" s="13" t="s">
        <v>76</v>
      </c>
      <c r="B19" s="17" t="s">
        <v>13</v>
      </c>
      <c r="C19" s="15" t="s">
        <v>9</v>
      </c>
      <c r="D19" s="16">
        <f t="shared" si="0"/>
        <v>0</v>
      </c>
      <c r="E19" s="16"/>
      <c r="F19" s="16"/>
      <c r="G19" s="16"/>
      <c r="H19" s="10">
        <f t="shared" si="6"/>
        <v>0</v>
      </c>
      <c r="I19" s="10"/>
      <c r="J19" s="10"/>
      <c r="K19" s="10"/>
      <c r="L19" s="12">
        <f t="shared" si="2"/>
        <v>0</v>
      </c>
      <c r="M19" s="12">
        <f t="shared" si="3"/>
        <v>0</v>
      </c>
      <c r="N19" s="12">
        <f t="shared" ref="N19" si="7">F19+J19</f>
        <v>0</v>
      </c>
      <c r="O19" s="12">
        <f t="shared" ref="O19" si="8">G19+K19</f>
        <v>0</v>
      </c>
    </row>
    <row r="20" spans="1:15" ht="15" customHeight="1" x14ac:dyDescent="0.25">
      <c r="A20" s="19" t="s">
        <v>76</v>
      </c>
      <c r="B20" s="18" t="s">
        <v>14</v>
      </c>
      <c r="C20" s="15" t="s">
        <v>9</v>
      </c>
      <c r="D20" s="16">
        <f t="shared" si="0"/>
        <v>2</v>
      </c>
      <c r="E20" s="16">
        <v>2</v>
      </c>
      <c r="F20" s="16"/>
      <c r="G20" s="16"/>
      <c r="H20" s="10">
        <f t="shared" si="6"/>
        <v>0</v>
      </c>
      <c r="I20" s="10"/>
      <c r="J20" s="10"/>
      <c r="K20" s="10"/>
      <c r="L20" s="12">
        <f t="shared" si="2"/>
        <v>2</v>
      </c>
      <c r="M20" s="12">
        <f t="shared" si="3"/>
        <v>2</v>
      </c>
      <c r="N20" s="12">
        <f t="shared" si="4"/>
        <v>0</v>
      </c>
      <c r="O20" s="12">
        <f t="shared" si="5"/>
        <v>0</v>
      </c>
    </row>
    <row r="21" spans="1:15" ht="15" customHeight="1" x14ac:dyDescent="0.25">
      <c r="A21" s="5" t="s">
        <v>77</v>
      </c>
      <c r="B21" s="6" t="s">
        <v>15</v>
      </c>
      <c r="C21" s="15" t="s">
        <v>9</v>
      </c>
      <c r="D21" s="16">
        <f t="shared" si="0"/>
        <v>0.1</v>
      </c>
      <c r="E21" s="16">
        <v>0.1</v>
      </c>
      <c r="F21" s="16"/>
      <c r="G21" s="16"/>
      <c r="H21" s="10">
        <f t="shared" si="6"/>
        <v>0</v>
      </c>
      <c r="I21" s="10"/>
      <c r="J21" s="10"/>
      <c r="K21" s="10"/>
      <c r="L21" s="12">
        <f t="shared" si="2"/>
        <v>0.1</v>
      </c>
      <c r="M21" s="12">
        <f t="shared" si="3"/>
        <v>0.1</v>
      </c>
      <c r="N21" s="12">
        <f t="shared" si="4"/>
        <v>0</v>
      </c>
      <c r="O21" s="12">
        <f t="shared" si="5"/>
        <v>0</v>
      </c>
    </row>
    <row r="22" spans="1:15" ht="15" customHeight="1" x14ac:dyDescent="0.25">
      <c r="A22" s="5" t="s">
        <v>78</v>
      </c>
      <c r="B22" s="17" t="s">
        <v>16</v>
      </c>
      <c r="C22" s="15" t="s">
        <v>9</v>
      </c>
      <c r="D22" s="16">
        <f t="shared" si="0"/>
        <v>2.5</v>
      </c>
      <c r="E22" s="16">
        <v>2.5</v>
      </c>
      <c r="F22" s="16"/>
      <c r="G22" s="16"/>
      <c r="H22" s="10">
        <f t="shared" si="6"/>
        <v>0</v>
      </c>
      <c r="I22" s="10"/>
      <c r="J22" s="10"/>
      <c r="K22" s="10"/>
      <c r="L22" s="12">
        <f t="shared" si="2"/>
        <v>2.5</v>
      </c>
      <c r="M22" s="12">
        <f t="shared" si="3"/>
        <v>2.5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5" t="s">
        <v>79</v>
      </c>
      <c r="B23" s="17" t="s">
        <v>17</v>
      </c>
      <c r="C23" s="15" t="s">
        <v>9</v>
      </c>
      <c r="D23" s="16">
        <f t="shared" si="0"/>
        <v>0.6</v>
      </c>
      <c r="E23" s="16">
        <v>0.6</v>
      </c>
      <c r="F23" s="16"/>
      <c r="G23" s="16"/>
      <c r="H23" s="10">
        <f t="shared" si="6"/>
        <v>0</v>
      </c>
      <c r="I23" s="10"/>
      <c r="J23" s="10"/>
      <c r="K23" s="10"/>
      <c r="L23" s="12">
        <f t="shared" si="2"/>
        <v>0.6</v>
      </c>
      <c r="M23" s="12">
        <f t="shared" si="3"/>
        <v>0.6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8" t="s">
        <v>80</v>
      </c>
      <c r="B24" s="17" t="s">
        <v>18</v>
      </c>
      <c r="C24" s="15" t="s">
        <v>9</v>
      </c>
      <c r="D24" s="16">
        <f t="shared" si="0"/>
        <v>0.7</v>
      </c>
      <c r="E24" s="16">
        <v>0.7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0.7</v>
      </c>
      <c r="M24" s="12">
        <f t="shared" si="3"/>
        <v>0.7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8" t="s">
        <v>81</v>
      </c>
      <c r="B25" s="35" t="s">
        <v>170</v>
      </c>
      <c r="C25" s="418" t="s">
        <v>21</v>
      </c>
      <c r="D25" s="16">
        <f t="shared" ref="D25" si="9">E25+F25+G25</f>
        <v>1.5</v>
      </c>
      <c r="E25" s="16"/>
      <c r="F25" s="16">
        <v>1.5</v>
      </c>
      <c r="G25" s="16"/>
      <c r="H25" s="10">
        <f t="shared" ref="H25" si="10">I25+J25+K25</f>
        <v>0</v>
      </c>
      <c r="I25" s="10"/>
      <c r="J25" s="10"/>
      <c r="K25" s="10"/>
      <c r="L25" s="12">
        <f t="shared" ref="L25" si="11">M25+N25+O25</f>
        <v>1.5</v>
      </c>
      <c r="M25" s="12">
        <f t="shared" ref="M25" si="12">E25+I25</f>
        <v>0</v>
      </c>
      <c r="N25" s="12">
        <f t="shared" ref="N25" si="13">F25+J25</f>
        <v>1.5</v>
      </c>
      <c r="O25" s="12">
        <f t="shared" ref="O25" si="14">G25+K25</f>
        <v>0</v>
      </c>
    </row>
    <row r="26" spans="1:15" ht="15.95" customHeight="1" x14ac:dyDescent="0.25">
      <c r="A26" s="99" t="s">
        <v>82</v>
      </c>
      <c r="B26" s="21" t="s">
        <v>174</v>
      </c>
      <c r="C26" s="22"/>
      <c r="D26" s="23">
        <f>SUM(D14:D25)</f>
        <v>28.8</v>
      </c>
      <c r="E26" s="23">
        <f t="shared" ref="E26:O26" si="15">SUM(E14:E25)</f>
        <v>25.3</v>
      </c>
      <c r="F26" s="23">
        <f t="shared" si="15"/>
        <v>3.5</v>
      </c>
      <c r="G26" s="23">
        <f t="shared" si="15"/>
        <v>0</v>
      </c>
      <c r="H26" s="24">
        <f t="shared" si="15"/>
        <v>0</v>
      </c>
      <c r="I26" s="24">
        <f t="shared" si="15"/>
        <v>0</v>
      </c>
      <c r="J26" s="24">
        <f t="shared" si="15"/>
        <v>0</v>
      </c>
      <c r="K26" s="24">
        <f t="shared" si="15"/>
        <v>0</v>
      </c>
      <c r="L26" s="21">
        <f t="shared" si="15"/>
        <v>28.8</v>
      </c>
      <c r="M26" s="21">
        <f t="shared" si="15"/>
        <v>25.3</v>
      </c>
      <c r="N26" s="21">
        <f t="shared" si="15"/>
        <v>3.5</v>
      </c>
      <c r="O26" s="21">
        <f t="shared" si="15"/>
        <v>0</v>
      </c>
    </row>
    <row r="27" spans="1:15" ht="15.95" customHeight="1" x14ac:dyDescent="0.25">
      <c r="A27" s="5" t="s">
        <v>83</v>
      </c>
      <c r="B27" s="548" t="s">
        <v>59</v>
      </c>
      <c r="C27" s="549"/>
      <c r="D27" s="549"/>
      <c r="E27" s="549"/>
      <c r="F27" s="549"/>
      <c r="G27" s="549"/>
      <c r="H27" s="549"/>
      <c r="I27" s="549"/>
      <c r="J27" s="549"/>
      <c r="K27" s="549"/>
      <c r="L27" s="549"/>
      <c r="M27" s="549"/>
      <c r="N27" s="549"/>
      <c r="O27" s="550"/>
    </row>
    <row r="28" spans="1:15" ht="15" customHeight="1" x14ac:dyDescent="0.25">
      <c r="A28" s="5" t="s">
        <v>84</v>
      </c>
      <c r="B28" s="6" t="s">
        <v>7</v>
      </c>
      <c r="C28" s="7" t="s">
        <v>22</v>
      </c>
      <c r="D28" s="8">
        <f>E28+F28+G28</f>
        <v>0.1</v>
      </c>
      <c r="E28" s="8">
        <v>0.1</v>
      </c>
      <c r="F28" s="8"/>
      <c r="G28" s="8"/>
      <c r="H28" s="9">
        <f>I28+J28+K28</f>
        <v>0</v>
      </c>
      <c r="I28" s="9"/>
      <c r="J28" s="9"/>
      <c r="K28" s="9"/>
      <c r="L28" s="11">
        <f>M28+N28+O28</f>
        <v>0.1</v>
      </c>
      <c r="M28" s="11">
        <f>E28+I28</f>
        <v>0.1</v>
      </c>
      <c r="N28" s="11">
        <f t="shared" ref="N28:N37" si="16">F28+J28</f>
        <v>0</v>
      </c>
      <c r="O28" s="11">
        <f t="shared" ref="O28:O37" si="17">G28+K28</f>
        <v>0</v>
      </c>
    </row>
    <row r="29" spans="1:15" ht="15" customHeight="1" x14ac:dyDescent="0.25">
      <c r="A29" s="5" t="s">
        <v>85</v>
      </c>
      <c r="B29" s="17" t="s">
        <v>10</v>
      </c>
      <c r="C29" s="15" t="s">
        <v>22</v>
      </c>
      <c r="D29" s="16">
        <f t="shared" ref="D29:D38" si="18">E29+F29+G29</f>
        <v>1.2</v>
      </c>
      <c r="E29" s="16">
        <v>0.6</v>
      </c>
      <c r="F29" s="16">
        <v>0.6</v>
      </c>
      <c r="G29" s="16"/>
      <c r="H29" s="10">
        <f t="shared" ref="H29:H37" si="19">I29+J29+K29</f>
        <v>0</v>
      </c>
      <c r="I29" s="10"/>
      <c r="J29" s="10"/>
      <c r="K29" s="10"/>
      <c r="L29" s="12">
        <f t="shared" ref="L29:L37" si="20">M29+N29+O29</f>
        <v>1.2</v>
      </c>
      <c r="M29" s="12">
        <f t="shared" ref="M29:M37" si="21">E29+I29</f>
        <v>0.6</v>
      </c>
      <c r="N29" s="12">
        <f t="shared" si="16"/>
        <v>0.6</v>
      </c>
      <c r="O29" s="12">
        <f t="shared" si="17"/>
        <v>0</v>
      </c>
    </row>
    <row r="30" spans="1:15" ht="15" customHeight="1" x14ac:dyDescent="0.25">
      <c r="A30" s="5" t="s">
        <v>86</v>
      </c>
      <c r="B30" s="17" t="s">
        <v>11</v>
      </c>
      <c r="C30" s="15" t="s">
        <v>22</v>
      </c>
      <c r="D30" s="16">
        <f t="shared" si="18"/>
        <v>13.299999999999999</v>
      </c>
      <c r="E30" s="16">
        <v>12.6</v>
      </c>
      <c r="F30" s="16">
        <v>0.7</v>
      </c>
      <c r="G30" s="16"/>
      <c r="H30" s="10">
        <f t="shared" si="19"/>
        <v>0</v>
      </c>
      <c r="I30" s="10"/>
      <c r="J30" s="10"/>
      <c r="K30" s="10"/>
      <c r="L30" s="12">
        <f t="shared" si="20"/>
        <v>13.299999999999999</v>
      </c>
      <c r="M30" s="12">
        <f t="shared" si="21"/>
        <v>12.6</v>
      </c>
      <c r="N30" s="12">
        <f t="shared" si="16"/>
        <v>0.7</v>
      </c>
      <c r="O30" s="12">
        <f t="shared" si="17"/>
        <v>0</v>
      </c>
    </row>
    <row r="31" spans="1:15" ht="15" customHeight="1" x14ac:dyDescent="0.25">
      <c r="A31" s="5" t="s">
        <v>87</v>
      </c>
      <c r="B31" s="17" t="s">
        <v>12</v>
      </c>
      <c r="C31" s="15" t="s">
        <v>22</v>
      </c>
      <c r="D31" s="16">
        <f t="shared" si="18"/>
        <v>1.1000000000000001</v>
      </c>
      <c r="E31" s="16"/>
      <c r="F31" s="16">
        <v>1.1000000000000001</v>
      </c>
      <c r="G31" s="16"/>
      <c r="H31" s="10">
        <f t="shared" si="19"/>
        <v>0</v>
      </c>
      <c r="I31" s="10"/>
      <c r="J31" s="10"/>
      <c r="K31" s="10"/>
      <c r="L31" s="12">
        <f t="shared" si="20"/>
        <v>1.1000000000000001</v>
      </c>
      <c r="M31" s="12">
        <f t="shared" si="21"/>
        <v>0</v>
      </c>
      <c r="N31" s="12">
        <f t="shared" si="16"/>
        <v>1.1000000000000001</v>
      </c>
      <c r="O31" s="12">
        <f t="shared" si="17"/>
        <v>0</v>
      </c>
    </row>
    <row r="32" spans="1:15" ht="15" customHeight="1" x14ac:dyDescent="0.25">
      <c r="A32" s="13" t="s">
        <v>88</v>
      </c>
      <c r="B32" s="17" t="s">
        <v>13</v>
      </c>
      <c r="C32" s="15" t="s">
        <v>22</v>
      </c>
      <c r="D32" s="16">
        <f t="shared" si="18"/>
        <v>1.6</v>
      </c>
      <c r="E32" s="16">
        <v>1.6</v>
      </c>
      <c r="F32" s="16"/>
      <c r="G32" s="16"/>
      <c r="H32" s="10">
        <f t="shared" si="19"/>
        <v>0</v>
      </c>
      <c r="I32" s="10"/>
      <c r="J32" s="10"/>
      <c r="K32" s="10"/>
      <c r="L32" s="12">
        <f t="shared" si="20"/>
        <v>1.6</v>
      </c>
      <c r="M32" s="12">
        <f t="shared" si="21"/>
        <v>1.6</v>
      </c>
      <c r="N32" s="12">
        <f t="shared" si="16"/>
        <v>0</v>
      </c>
      <c r="O32" s="12">
        <f t="shared" si="17"/>
        <v>0</v>
      </c>
    </row>
    <row r="33" spans="1:15" ht="15" customHeight="1" x14ac:dyDescent="0.25">
      <c r="A33" s="13" t="s">
        <v>89</v>
      </c>
      <c r="B33" s="18" t="s">
        <v>14</v>
      </c>
      <c r="C33" s="15" t="s">
        <v>22</v>
      </c>
      <c r="D33" s="16">
        <f t="shared" si="18"/>
        <v>2.9</v>
      </c>
      <c r="E33" s="16">
        <v>1.4</v>
      </c>
      <c r="F33" s="16">
        <v>1.5</v>
      </c>
      <c r="G33" s="16"/>
      <c r="H33" s="10">
        <f t="shared" si="19"/>
        <v>0</v>
      </c>
      <c r="I33" s="10"/>
      <c r="J33" s="10"/>
      <c r="K33" s="10"/>
      <c r="L33" s="12">
        <f t="shared" si="20"/>
        <v>2.9</v>
      </c>
      <c r="M33" s="12">
        <f t="shared" si="21"/>
        <v>1.4</v>
      </c>
      <c r="N33" s="12">
        <f t="shared" si="16"/>
        <v>1.5</v>
      </c>
      <c r="O33" s="12">
        <f t="shared" si="17"/>
        <v>0</v>
      </c>
    </row>
    <row r="34" spans="1:15" ht="15" customHeight="1" x14ac:dyDescent="0.25">
      <c r="A34" s="5" t="s">
        <v>90</v>
      </c>
      <c r="B34" s="6" t="s">
        <v>15</v>
      </c>
      <c r="C34" s="15" t="s">
        <v>22</v>
      </c>
      <c r="D34" s="16">
        <f t="shared" si="18"/>
        <v>2.9</v>
      </c>
      <c r="E34" s="16">
        <v>2.2999999999999998</v>
      </c>
      <c r="F34" s="16">
        <v>0.6</v>
      </c>
      <c r="G34" s="16"/>
      <c r="H34" s="10">
        <f t="shared" si="19"/>
        <v>0</v>
      </c>
      <c r="I34" s="10"/>
      <c r="J34" s="10"/>
      <c r="K34" s="10"/>
      <c r="L34" s="12">
        <f t="shared" si="20"/>
        <v>2.9</v>
      </c>
      <c r="M34" s="12">
        <f t="shared" si="21"/>
        <v>2.2999999999999998</v>
      </c>
      <c r="N34" s="12">
        <f t="shared" si="16"/>
        <v>0.6</v>
      </c>
      <c r="O34" s="12">
        <f t="shared" si="17"/>
        <v>0</v>
      </c>
    </row>
    <row r="35" spans="1:15" ht="15" customHeight="1" x14ac:dyDescent="0.25">
      <c r="A35" s="5" t="s">
        <v>91</v>
      </c>
      <c r="B35" s="17" t="s">
        <v>16</v>
      </c>
      <c r="C35" s="15" t="s">
        <v>22</v>
      </c>
      <c r="D35" s="16">
        <f t="shared" si="18"/>
        <v>9.9</v>
      </c>
      <c r="E35" s="16">
        <v>7</v>
      </c>
      <c r="F35" s="16">
        <v>2.9</v>
      </c>
      <c r="G35" s="16"/>
      <c r="H35" s="10">
        <f t="shared" si="19"/>
        <v>0</v>
      </c>
      <c r="I35" s="10"/>
      <c r="J35" s="10"/>
      <c r="K35" s="10"/>
      <c r="L35" s="12">
        <f t="shared" si="20"/>
        <v>9.9</v>
      </c>
      <c r="M35" s="12">
        <f t="shared" si="21"/>
        <v>7</v>
      </c>
      <c r="N35" s="12">
        <f t="shared" si="16"/>
        <v>2.9</v>
      </c>
      <c r="O35" s="12">
        <f t="shared" si="17"/>
        <v>0</v>
      </c>
    </row>
    <row r="36" spans="1:15" ht="15" customHeight="1" x14ac:dyDescent="0.25">
      <c r="A36" s="5" t="s">
        <v>92</v>
      </c>
      <c r="B36" s="17" t="s">
        <v>17</v>
      </c>
      <c r="C36" s="15" t="s">
        <v>22</v>
      </c>
      <c r="D36" s="16">
        <f t="shared" si="18"/>
        <v>0.4</v>
      </c>
      <c r="E36" s="16">
        <v>0.1</v>
      </c>
      <c r="F36" s="16">
        <v>0.3</v>
      </c>
      <c r="G36" s="16"/>
      <c r="H36" s="10">
        <f t="shared" si="19"/>
        <v>0</v>
      </c>
      <c r="I36" s="10"/>
      <c r="J36" s="10"/>
      <c r="K36" s="10"/>
      <c r="L36" s="12">
        <f t="shared" si="20"/>
        <v>0.4</v>
      </c>
      <c r="M36" s="12">
        <f t="shared" si="21"/>
        <v>0.1</v>
      </c>
      <c r="N36" s="12">
        <f t="shared" si="16"/>
        <v>0.3</v>
      </c>
      <c r="O36" s="12">
        <f t="shared" si="17"/>
        <v>0</v>
      </c>
    </row>
    <row r="37" spans="1:15" ht="15" customHeight="1" x14ac:dyDescent="0.25">
      <c r="A37" s="5" t="s">
        <v>93</v>
      </c>
      <c r="B37" s="17" t="s">
        <v>18</v>
      </c>
      <c r="C37" s="15" t="s">
        <v>22</v>
      </c>
      <c r="D37" s="16">
        <f t="shared" si="18"/>
        <v>1.5</v>
      </c>
      <c r="E37" s="16">
        <v>0.9</v>
      </c>
      <c r="F37" s="16">
        <v>0.6</v>
      </c>
      <c r="G37" s="16"/>
      <c r="H37" s="10">
        <f t="shared" si="19"/>
        <v>0</v>
      </c>
      <c r="I37" s="10"/>
      <c r="J37" s="10"/>
      <c r="K37" s="10"/>
      <c r="L37" s="12">
        <f t="shared" si="20"/>
        <v>1.5</v>
      </c>
      <c r="M37" s="12">
        <f t="shared" si="21"/>
        <v>0.9</v>
      </c>
      <c r="N37" s="12">
        <f t="shared" si="16"/>
        <v>0.6</v>
      </c>
      <c r="O37" s="12">
        <f t="shared" si="17"/>
        <v>0</v>
      </c>
    </row>
    <row r="38" spans="1:15" ht="15" customHeight="1" x14ac:dyDescent="0.25">
      <c r="A38" s="38" t="s">
        <v>94</v>
      </c>
      <c r="B38" s="17" t="s">
        <v>19</v>
      </c>
      <c r="C38" s="15" t="s">
        <v>22</v>
      </c>
      <c r="D38" s="16">
        <f t="shared" si="18"/>
        <v>0.9</v>
      </c>
      <c r="E38" s="16"/>
      <c r="F38" s="16">
        <v>0.9</v>
      </c>
      <c r="G38" s="16"/>
      <c r="H38" s="10">
        <f>I38+J38+K38</f>
        <v>0</v>
      </c>
      <c r="I38" s="10"/>
      <c r="J38" s="10"/>
      <c r="K38" s="10"/>
      <c r="L38" s="12">
        <f>M38+N38+O38</f>
        <v>0.9</v>
      </c>
      <c r="M38" s="12">
        <f>E38+I38</f>
        <v>0</v>
      </c>
      <c r="N38" s="12">
        <f>F38+J38</f>
        <v>0.9</v>
      </c>
      <c r="O38" s="12">
        <f>G38+K38</f>
        <v>0</v>
      </c>
    </row>
    <row r="39" spans="1:15" ht="15.95" customHeight="1" x14ac:dyDescent="0.25">
      <c r="A39" s="99" t="s">
        <v>95</v>
      </c>
      <c r="B39" s="21" t="s">
        <v>175</v>
      </c>
      <c r="C39" s="25"/>
      <c r="D39" s="23">
        <f>SUM(D28:D38)</f>
        <v>35.799999999999997</v>
      </c>
      <c r="E39" s="23">
        <f>SUM(E28:E38)</f>
        <v>26.599999999999998</v>
      </c>
      <c r="F39" s="23">
        <f>SUM(F28:F38)</f>
        <v>9.2000000000000011</v>
      </c>
      <c r="G39" s="23">
        <f>SUM(G28:G38)</f>
        <v>0</v>
      </c>
      <c r="H39" s="24">
        <f t="shared" ref="H39:O39" si="22">SUM(H28:H38)</f>
        <v>0</v>
      </c>
      <c r="I39" s="24">
        <f t="shared" si="22"/>
        <v>0</v>
      </c>
      <c r="J39" s="24">
        <f t="shared" si="22"/>
        <v>0</v>
      </c>
      <c r="K39" s="24">
        <f t="shared" si="22"/>
        <v>0</v>
      </c>
      <c r="L39" s="21">
        <f t="shared" si="22"/>
        <v>35.799999999999997</v>
      </c>
      <c r="M39" s="21">
        <f t="shared" si="22"/>
        <v>26.599999999999998</v>
      </c>
      <c r="N39" s="21">
        <f t="shared" si="22"/>
        <v>9.2000000000000011</v>
      </c>
      <c r="O39" s="21">
        <f t="shared" si="22"/>
        <v>0</v>
      </c>
    </row>
    <row r="40" spans="1:15" ht="15.95" customHeight="1" x14ac:dyDescent="0.25">
      <c r="A40" s="5" t="s">
        <v>96</v>
      </c>
      <c r="B40" s="548" t="s">
        <v>63</v>
      </c>
      <c r="C40" s="549"/>
      <c r="D40" s="549"/>
      <c r="E40" s="549"/>
      <c r="F40" s="549"/>
      <c r="G40" s="549"/>
      <c r="H40" s="549"/>
      <c r="I40" s="549"/>
      <c r="J40" s="549"/>
      <c r="K40" s="549"/>
      <c r="L40" s="549"/>
      <c r="M40" s="549"/>
      <c r="N40" s="549"/>
      <c r="O40" s="550"/>
    </row>
    <row r="41" spans="1:15" ht="15" customHeight="1" x14ac:dyDescent="0.25">
      <c r="A41" s="38" t="s">
        <v>97</v>
      </c>
      <c r="B41" s="26" t="s">
        <v>20</v>
      </c>
      <c r="C41" s="7" t="s">
        <v>32</v>
      </c>
      <c r="D41" s="8">
        <f>E41+F41+G41</f>
        <v>105.6</v>
      </c>
      <c r="E41" s="8">
        <v>105.6</v>
      </c>
      <c r="F41" s="8"/>
      <c r="G41" s="8"/>
      <c r="H41" s="10">
        <f>I41+J41+K41</f>
        <v>0</v>
      </c>
      <c r="I41" s="10"/>
      <c r="J41" s="10"/>
      <c r="K41" s="10"/>
      <c r="L41" s="12">
        <f>M41+N41+O41</f>
        <v>105.6</v>
      </c>
      <c r="M41" s="12">
        <f t="shared" ref="M41:O42" si="23">E41+I41</f>
        <v>105.6</v>
      </c>
      <c r="N41" s="12">
        <f t="shared" si="23"/>
        <v>0</v>
      </c>
      <c r="O41" s="12">
        <f t="shared" si="23"/>
        <v>0</v>
      </c>
    </row>
    <row r="42" spans="1:15" ht="15" hidden="1" customHeight="1" x14ac:dyDescent="0.25">
      <c r="A42" s="40" t="s">
        <v>98</v>
      </c>
      <c r="B42" s="29" t="s">
        <v>70</v>
      </c>
      <c r="C42" s="30" t="s">
        <v>32</v>
      </c>
      <c r="D42" s="8">
        <f>E42+F42+G42</f>
        <v>0</v>
      </c>
      <c r="E42" s="8"/>
      <c r="F42" s="8"/>
      <c r="G42" s="8"/>
      <c r="H42" s="10">
        <f>I42+J42+K42</f>
        <v>0</v>
      </c>
      <c r="I42" s="10"/>
      <c r="J42" s="10"/>
      <c r="K42" s="10"/>
      <c r="L42" s="12">
        <f>M42+N42+O42</f>
        <v>0</v>
      </c>
      <c r="M42" s="12">
        <f t="shared" si="23"/>
        <v>0</v>
      </c>
      <c r="N42" s="12">
        <f t="shared" si="23"/>
        <v>0</v>
      </c>
      <c r="O42" s="12">
        <f t="shared" si="23"/>
        <v>0</v>
      </c>
    </row>
    <row r="43" spans="1:15" ht="15.95" customHeight="1" x14ac:dyDescent="0.25">
      <c r="A43" s="20" t="s">
        <v>98</v>
      </c>
      <c r="B43" s="27" t="s">
        <v>176</v>
      </c>
      <c r="C43" s="28"/>
      <c r="D43" s="23">
        <f>D41+D42</f>
        <v>105.6</v>
      </c>
      <c r="E43" s="23">
        <f t="shared" ref="E43:O43" si="24">E41+E42</f>
        <v>105.6</v>
      </c>
      <c r="F43" s="23">
        <f t="shared" si="24"/>
        <v>0</v>
      </c>
      <c r="G43" s="23">
        <f t="shared" si="24"/>
        <v>0</v>
      </c>
      <c r="H43" s="24">
        <f t="shared" si="24"/>
        <v>0</v>
      </c>
      <c r="I43" s="24">
        <f t="shared" si="24"/>
        <v>0</v>
      </c>
      <c r="J43" s="24">
        <f t="shared" si="24"/>
        <v>0</v>
      </c>
      <c r="K43" s="24">
        <f t="shared" si="24"/>
        <v>0</v>
      </c>
      <c r="L43" s="21">
        <f t="shared" si="24"/>
        <v>105.6</v>
      </c>
      <c r="M43" s="21">
        <f t="shared" si="24"/>
        <v>105.6</v>
      </c>
      <c r="N43" s="21">
        <f t="shared" si="24"/>
        <v>0</v>
      </c>
      <c r="O43" s="21">
        <f t="shared" si="24"/>
        <v>0</v>
      </c>
    </row>
    <row r="44" spans="1:15" ht="15.95" customHeight="1" x14ac:dyDescent="0.25">
      <c r="A44" s="5" t="s">
        <v>99</v>
      </c>
      <c r="B44" s="548" t="s">
        <v>171</v>
      </c>
      <c r="C44" s="549"/>
      <c r="D44" s="549"/>
      <c r="E44" s="549"/>
      <c r="F44" s="549"/>
      <c r="G44" s="549"/>
      <c r="H44" s="549"/>
      <c r="I44" s="549"/>
      <c r="J44" s="549"/>
      <c r="K44" s="549"/>
      <c r="L44" s="549"/>
      <c r="M44" s="549"/>
      <c r="N44" s="549"/>
      <c r="O44" s="550"/>
    </row>
    <row r="45" spans="1:15" ht="15.95" customHeight="1" x14ac:dyDescent="0.25">
      <c r="A45" s="13" t="s">
        <v>100</v>
      </c>
      <c r="B45" s="14" t="s">
        <v>55</v>
      </c>
      <c r="C45" s="30" t="s">
        <v>51</v>
      </c>
      <c r="D45" s="16">
        <f>E45+F45+G45</f>
        <v>0.1</v>
      </c>
      <c r="E45" s="16">
        <v>0.1</v>
      </c>
      <c r="F45" s="16"/>
      <c r="G45" s="16"/>
      <c r="H45" s="10">
        <f>I45+J45+K45</f>
        <v>0</v>
      </c>
      <c r="I45" s="10"/>
      <c r="J45" s="10"/>
      <c r="K45" s="10"/>
      <c r="L45" s="12">
        <f>M45+N45+O45</f>
        <v>0.1</v>
      </c>
      <c r="M45" s="12">
        <f t="shared" ref="M45:O47" si="25">E45+I45</f>
        <v>0.1</v>
      </c>
      <c r="N45" s="12">
        <f t="shared" si="25"/>
        <v>0</v>
      </c>
      <c r="O45" s="12">
        <f t="shared" si="25"/>
        <v>0</v>
      </c>
    </row>
    <row r="46" spans="1:15" ht="15.95" customHeight="1" x14ac:dyDescent="0.25">
      <c r="A46" s="13" t="s">
        <v>101</v>
      </c>
      <c r="B46" s="12" t="s">
        <v>33</v>
      </c>
      <c r="C46" s="30" t="s">
        <v>51</v>
      </c>
      <c r="D46" s="16">
        <f>E46+F46+G46</f>
        <v>0.1</v>
      </c>
      <c r="E46" s="16">
        <v>0.1</v>
      </c>
      <c r="F46" s="16"/>
      <c r="G46" s="16"/>
      <c r="H46" s="10">
        <f>I46+J46+K46</f>
        <v>0</v>
      </c>
      <c r="I46" s="10"/>
      <c r="J46" s="10"/>
      <c r="K46" s="10"/>
      <c r="L46" s="12">
        <f>M46+N46+O46</f>
        <v>0.1</v>
      </c>
      <c r="M46" s="12">
        <f t="shared" si="25"/>
        <v>0.1</v>
      </c>
      <c r="N46" s="12">
        <f t="shared" si="25"/>
        <v>0</v>
      </c>
      <c r="O46" s="12">
        <f t="shared" si="25"/>
        <v>0</v>
      </c>
    </row>
    <row r="47" spans="1:15" ht="15" customHeight="1" x14ac:dyDescent="0.25">
      <c r="A47" s="19" t="s">
        <v>102</v>
      </c>
      <c r="B47" s="29" t="s">
        <v>160</v>
      </c>
      <c r="C47" s="30" t="s">
        <v>51</v>
      </c>
      <c r="D47" s="16">
        <f>E47+F47+G47</f>
        <v>1.5</v>
      </c>
      <c r="E47" s="16">
        <v>1.5</v>
      </c>
      <c r="F47" s="16"/>
      <c r="G47" s="16"/>
      <c r="H47" s="10">
        <f>I47+J47+K47</f>
        <v>0</v>
      </c>
      <c r="I47" s="10"/>
      <c r="J47" s="10"/>
      <c r="K47" s="10"/>
      <c r="L47" s="12">
        <f>M47+N47+O47</f>
        <v>1.5</v>
      </c>
      <c r="M47" s="12">
        <f t="shared" si="25"/>
        <v>1.5</v>
      </c>
      <c r="N47" s="12">
        <f t="shared" si="25"/>
        <v>0</v>
      </c>
      <c r="O47" s="12">
        <f t="shared" si="25"/>
        <v>0</v>
      </c>
    </row>
    <row r="48" spans="1:15" ht="15" customHeight="1" x14ac:dyDescent="0.25">
      <c r="A48" s="5" t="s">
        <v>103</v>
      </c>
      <c r="B48" s="29" t="s">
        <v>417</v>
      </c>
      <c r="C48" s="30" t="s">
        <v>51</v>
      </c>
      <c r="D48" s="16">
        <f t="shared" ref="D48:D78" si="26">E48+F48+G48</f>
        <v>6.3999999999999995</v>
      </c>
      <c r="E48" s="16">
        <v>0.1</v>
      </c>
      <c r="F48" s="16"/>
      <c r="G48" s="16">
        <v>6.3</v>
      </c>
      <c r="H48" s="10">
        <f t="shared" ref="H48:H78" si="27">I48+J48+K48</f>
        <v>0</v>
      </c>
      <c r="I48" s="10"/>
      <c r="J48" s="10"/>
      <c r="K48" s="10"/>
      <c r="L48" s="12">
        <f t="shared" ref="L48:L78" si="28">M48+N48+O48</f>
        <v>6.3999999999999995</v>
      </c>
      <c r="M48" s="12">
        <f t="shared" ref="M48:M78" si="29">E48+I48</f>
        <v>0.1</v>
      </c>
      <c r="N48" s="12">
        <f t="shared" ref="N48:N78" si="30">F48+J48</f>
        <v>0</v>
      </c>
      <c r="O48" s="12">
        <f t="shared" ref="O48:O78" si="31">G48+K48</f>
        <v>6.3</v>
      </c>
    </row>
    <row r="49" spans="1:15" ht="15" customHeight="1" x14ac:dyDescent="0.25">
      <c r="A49" s="5" t="s">
        <v>104</v>
      </c>
      <c r="B49" s="18" t="s">
        <v>152</v>
      </c>
      <c r="C49" s="30" t="s">
        <v>51</v>
      </c>
      <c r="D49" s="16">
        <f t="shared" si="26"/>
        <v>7.1</v>
      </c>
      <c r="E49" s="16"/>
      <c r="F49" s="16">
        <v>7.1</v>
      </c>
      <c r="G49" s="16"/>
      <c r="H49" s="10">
        <f t="shared" si="27"/>
        <v>0</v>
      </c>
      <c r="I49" s="10"/>
      <c r="J49" s="10"/>
      <c r="K49" s="10"/>
      <c r="L49" s="12">
        <f t="shared" si="28"/>
        <v>7.1</v>
      </c>
      <c r="M49" s="12">
        <f t="shared" si="29"/>
        <v>0</v>
      </c>
      <c r="N49" s="12">
        <f t="shared" si="30"/>
        <v>7.1</v>
      </c>
      <c r="O49" s="12">
        <f t="shared" si="31"/>
        <v>0</v>
      </c>
    </row>
    <row r="50" spans="1:15" ht="15" customHeight="1" x14ac:dyDescent="0.25">
      <c r="A50" s="32" t="s">
        <v>105</v>
      </c>
      <c r="B50" s="31" t="s">
        <v>342</v>
      </c>
      <c r="C50" s="30" t="s">
        <v>51</v>
      </c>
      <c r="D50" s="16">
        <f t="shared" si="26"/>
        <v>7.8999999999999995</v>
      </c>
      <c r="E50" s="16">
        <v>0.1</v>
      </c>
      <c r="F50" s="16"/>
      <c r="G50" s="16">
        <v>7.8</v>
      </c>
      <c r="H50" s="10">
        <f t="shared" si="27"/>
        <v>0</v>
      </c>
      <c r="I50" s="10"/>
      <c r="J50" s="10"/>
      <c r="K50" s="10"/>
      <c r="L50" s="12">
        <f t="shared" si="28"/>
        <v>7.8999999999999995</v>
      </c>
      <c r="M50" s="12">
        <f t="shared" si="29"/>
        <v>0.1</v>
      </c>
      <c r="N50" s="12">
        <f t="shared" si="30"/>
        <v>0</v>
      </c>
      <c r="O50" s="12">
        <f t="shared" si="31"/>
        <v>7.8</v>
      </c>
    </row>
    <row r="51" spans="1:15" ht="15" customHeight="1" x14ac:dyDescent="0.25">
      <c r="A51" s="32" t="s">
        <v>106</v>
      </c>
      <c r="B51" s="29" t="s">
        <v>418</v>
      </c>
      <c r="C51" s="15" t="s">
        <v>51</v>
      </c>
      <c r="D51" s="16">
        <f t="shared" si="26"/>
        <v>37.6</v>
      </c>
      <c r="E51" s="16">
        <v>1.7</v>
      </c>
      <c r="F51" s="16">
        <v>30.7</v>
      </c>
      <c r="G51" s="16">
        <v>5.2</v>
      </c>
      <c r="H51" s="10">
        <f t="shared" si="27"/>
        <v>0</v>
      </c>
      <c r="I51" s="10"/>
      <c r="J51" s="10"/>
      <c r="K51" s="10"/>
      <c r="L51" s="12">
        <f t="shared" si="28"/>
        <v>37.6</v>
      </c>
      <c r="M51" s="12">
        <f t="shared" si="29"/>
        <v>1.7</v>
      </c>
      <c r="N51" s="12">
        <f t="shared" si="30"/>
        <v>30.7</v>
      </c>
      <c r="O51" s="12">
        <f t="shared" si="31"/>
        <v>5.2</v>
      </c>
    </row>
    <row r="52" spans="1:15" ht="15" customHeight="1" x14ac:dyDescent="0.25">
      <c r="A52" s="32" t="s">
        <v>107</v>
      </c>
      <c r="B52" s="29" t="s">
        <v>419</v>
      </c>
      <c r="C52" s="15" t="s">
        <v>51</v>
      </c>
      <c r="D52" s="16">
        <f t="shared" si="26"/>
        <v>10.9</v>
      </c>
      <c r="E52" s="16">
        <v>0.8</v>
      </c>
      <c r="F52" s="16">
        <v>0.6</v>
      </c>
      <c r="G52" s="16">
        <v>9.5</v>
      </c>
      <c r="H52" s="10">
        <f t="shared" si="27"/>
        <v>0</v>
      </c>
      <c r="I52" s="10"/>
      <c r="J52" s="10"/>
      <c r="K52" s="10"/>
      <c r="L52" s="12">
        <f t="shared" si="28"/>
        <v>10.9</v>
      </c>
      <c r="M52" s="12">
        <f t="shared" si="29"/>
        <v>0.8</v>
      </c>
      <c r="N52" s="12">
        <f t="shared" si="30"/>
        <v>0.6</v>
      </c>
      <c r="O52" s="12">
        <f t="shared" si="31"/>
        <v>9.5</v>
      </c>
    </row>
    <row r="53" spans="1:15" ht="15" customHeight="1" x14ac:dyDescent="0.25">
      <c r="A53" s="32" t="s">
        <v>108</v>
      </c>
      <c r="B53" s="29" t="s">
        <v>420</v>
      </c>
      <c r="C53" s="30" t="s">
        <v>51</v>
      </c>
      <c r="D53" s="16">
        <f>E53+F53+G53</f>
        <v>0.1</v>
      </c>
      <c r="E53" s="16">
        <v>0.1</v>
      </c>
      <c r="F53" s="16"/>
      <c r="G53" s="16"/>
      <c r="H53" s="10">
        <f>I53+J53+K53</f>
        <v>0</v>
      </c>
      <c r="I53" s="10"/>
      <c r="J53" s="10"/>
      <c r="K53" s="10"/>
      <c r="L53" s="12">
        <f>M53+N53+O53</f>
        <v>0.1</v>
      </c>
      <c r="M53" s="12">
        <f>E53+I53</f>
        <v>0.1</v>
      </c>
      <c r="N53" s="12">
        <f>F53+J53</f>
        <v>0</v>
      </c>
      <c r="O53" s="12">
        <f>G53+K53</f>
        <v>0</v>
      </c>
    </row>
    <row r="54" spans="1:15" ht="15" customHeight="1" x14ac:dyDescent="0.25">
      <c r="A54" s="32" t="s">
        <v>109</v>
      </c>
      <c r="B54" s="33" t="s">
        <v>391</v>
      </c>
      <c r="C54" s="15" t="s">
        <v>51</v>
      </c>
      <c r="D54" s="16">
        <f t="shared" si="26"/>
        <v>2.2000000000000002</v>
      </c>
      <c r="E54" s="16">
        <v>2.2000000000000002</v>
      </c>
      <c r="F54" s="16"/>
      <c r="G54" s="16"/>
      <c r="H54" s="10">
        <f t="shared" si="27"/>
        <v>0</v>
      </c>
      <c r="I54" s="10"/>
      <c r="J54" s="10"/>
      <c r="K54" s="10"/>
      <c r="L54" s="12">
        <f t="shared" si="28"/>
        <v>2.2000000000000002</v>
      </c>
      <c r="M54" s="12">
        <f t="shared" si="29"/>
        <v>2.2000000000000002</v>
      </c>
      <c r="N54" s="12">
        <f t="shared" si="30"/>
        <v>0</v>
      </c>
      <c r="O54" s="12">
        <f t="shared" si="31"/>
        <v>0</v>
      </c>
    </row>
    <row r="55" spans="1:15" ht="15" customHeight="1" x14ac:dyDescent="0.25">
      <c r="A55" s="32" t="s">
        <v>155</v>
      </c>
      <c r="B55" s="202" t="s">
        <v>46</v>
      </c>
      <c r="C55" s="15" t="s">
        <v>51</v>
      </c>
      <c r="D55" s="16">
        <f t="shared" si="26"/>
        <v>0.1</v>
      </c>
      <c r="E55" s="16">
        <v>0.1</v>
      </c>
      <c r="F55" s="16"/>
      <c r="G55" s="16"/>
      <c r="H55" s="10">
        <f t="shared" si="27"/>
        <v>0</v>
      </c>
      <c r="I55" s="10"/>
      <c r="J55" s="10"/>
      <c r="K55" s="10"/>
      <c r="L55" s="12">
        <f t="shared" ref="L55" si="32">M55+N55+O55</f>
        <v>0.1</v>
      </c>
      <c r="M55" s="12">
        <f t="shared" ref="M55" si="33">E55+I55</f>
        <v>0.1</v>
      </c>
      <c r="N55" s="12">
        <f t="shared" ref="N55" si="34">F55+J55</f>
        <v>0</v>
      </c>
      <c r="O55" s="12">
        <f t="shared" ref="O55" si="35">G55+K55</f>
        <v>0</v>
      </c>
    </row>
    <row r="56" spans="1:15" ht="15" customHeight="1" x14ac:dyDescent="0.25">
      <c r="A56" s="32" t="s">
        <v>156</v>
      </c>
      <c r="B56" s="12" t="s">
        <v>43</v>
      </c>
      <c r="C56" s="15" t="s">
        <v>51</v>
      </c>
      <c r="D56" s="16">
        <f t="shared" si="26"/>
        <v>0.1</v>
      </c>
      <c r="E56" s="16">
        <v>0.1</v>
      </c>
      <c r="F56" s="16"/>
      <c r="G56" s="16"/>
      <c r="H56" s="10">
        <f t="shared" si="27"/>
        <v>0</v>
      </c>
      <c r="I56" s="10"/>
      <c r="J56" s="10"/>
      <c r="K56" s="10"/>
      <c r="L56" s="12">
        <f t="shared" si="28"/>
        <v>0.1</v>
      </c>
      <c r="M56" s="12">
        <f t="shared" si="29"/>
        <v>0.1</v>
      </c>
      <c r="N56" s="12">
        <f t="shared" si="30"/>
        <v>0</v>
      </c>
      <c r="O56" s="12">
        <f t="shared" si="31"/>
        <v>0</v>
      </c>
    </row>
    <row r="57" spans="1:15" ht="15" customHeight="1" x14ac:dyDescent="0.25">
      <c r="A57" s="32" t="s">
        <v>110</v>
      </c>
      <c r="B57" s="34" t="s">
        <v>165</v>
      </c>
      <c r="C57" s="30" t="s">
        <v>51</v>
      </c>
      <c r="D57" s="16">
        <f t="shared" si="26"/>
        <v>6.6</v>
      </c>
      <c r="E57" s="16">
        <v>0.1</v>
      </c>
      <c r="F57" s="16"/>
      <c r="G57" s="16">
        <v>6.5</v>
      </c>
      <c r="H57" s="10">
        <f t="shared" si="27"/>
        <v>0</v>
      </c>
      <c r="I57" s="10"/>
      <c r="J57" s="10"/>
      <c r="K57" s="10"/>
      <c r="L57" s="12">
        <f t="shared" si="28"/>
        <v>6.6</v>
      </c>
      <c r="M57" s="12">
        <f t="shared" ref="M57:O60" si="36">E57+I57</f>
        <v>0.1</v>
      </c>
      <c r="N57" s="12">
        <f t="shared" si="36"/>
        <v>0</v>
      </c>
      <c r="O57" s="12">
        <f t="shared" si="36"/>
        <v>6.5</v>
      </c>
    </row>
    <row r="58" spans="1:15" ht="15" customHeight="1" x14ac:dyDescent="0.25">
      <c r="A58" s="32" t="s">
        <v>157</v>
      </c>
      <c r="B58" s="34" t="s">
        <v>44</v>
      </c>
      <c r="C58" s="30" t="s">
        <v>51</v>
      </c>
      <c r="D58" s="16">
        <f t="shared" si="26"/>
        <v>0.1</v>
      </c>
      <c r="E58" s="16">
        <v>0.1</v>
      </c>
      <c r="F58" s="16"/>
      <c r="G58" s="16"/>
      <c r="H58" s="10">
        <f t="shared" si="27"/>
        <v>0</v>
      </c>
      <c r="I58" s="10"/>
      <c r="J58" s="10"/>
      <c r="K58" s="10"/>
      <c r="L58" s="12">
        <f t="shared" ref="L58:L59" si="37">M58+N58+O58</f>
        <v>0.1</v>
      </c>
      <c r="M58" s="12">
        <f t="shared" ref="M58" si="38">E58+I58</f>
        <v>0.1</v>
      </c>
      <c r="N58" s="12">
        <f t="shared" ref="N58" si="39">F58+J58</f>
        <v>0</v>
      </c>
      <c r="O58" s="12">
        <f t="shared" ref="O58" si="40">G58+K58</f>
        <v>0</v>
      </c>
    </row>
    <row r="59" spans="1:15" ht="15" customHeight="1" x14ac:dyDescent="0.25">
      <c r="A59" s="5" t="s">
        <v>158</v>
      </c>
      <c r="B59" s="93" t="s">
        <v>47</v>
      </c>
      <c r="C59" s="30" t="s">
        <v>51</v>
      </c>
      <c r="D59" s="16">
        <f t="shared" si="26"/>
        <v>0.1</v>
      </c>
      <c r="E59" s="16">
        <v>0.1</v>
      </c>
      <c r="F59" s="16"/>
      <c r="G59" s="16"/>
      <c r="H59" s="10">
        <f t="shared" si="27"/>
        <v>0</v>
      </c>
      <c r="I59" s="10"/>
      <c r="J59" s="10"/>
      <c r="K59" s="10"/>
      <c r="L59" s="12">
        <f t="shared" si="37"/>
        <v>0.1</v>
      </c>
      <c r="M59" s="12">
        <f t="shared" ref="M59" si="41">E59+I59</f>
        <v>0.1</v>
      </c>
      <c r="N59" s="12">
        <f t="shared" ref="N59" si="42">F59+J59</f>
        <v>0</v>
      </c>
      <c r="O59" s="12">
        <f t="shared" ref="O59" si="43">G59+K59</f>
        <v>0</v>
      </c>
    </row>
    <row r="60" spans="1:15" ht="15" customHeight="1" x14ac:dyDescent="0.25">
      <c r="A60" s="5" t="s">
        <v>111</v>
      </c>
      <c r="B60" s="33" t="s">
        <v>392</v>
      </c>
      <c r="C60" s="30" t="s">
        <v>51</v>
      </c>
      <c r="D60" s="16">
        <f>E60+F60+G60</f>
        <v>4.8</v>
      </c>
      <c r="E60" s="16"/>
      <c r="F60" s="16"/>
      <c r="G60" s="16">
        <v>4.8</v>
      </c>
      <c r="H60" s="10">
        <f t="shared" si="27"/>
        <v>0</v>
      </c>
      <c r="I60" s="10"/>
      <c r="J60" s="10"/>
      <c r="K60" s="10"/>
      <c r="L60" s="12">
        <f t="shared" si="28"/>
        <v>4.8</v>
      </c>
      <c r="M60" s="12">
        <f t="shared" si="36"/>
        <v>0</v>
      </c>
      <c r="N60" s="12">
        <f t="shared" si="36"/>
        <v>0</v>
      </c>
      <c r="O60" s="12">
        <f t="shared" si="36"/>
        <v>4.8</v>
      </c>
    </row>
    <row r="61" spans="1:15" ht="15" customHeight="1" x14ac:dyDescent="0.25">
      <c r="A61" s="5" t="s">
        <v>112</v>
      </c>
      <c r="B61" s="33" t="s">
        <v>42</v>
      </c>
      <c r="C61" s="30" t="s">
        <v>51</v>
      </c>
      <c r="D61" s="16">
        <f t="shared" si="26"/>
        <v>27.1</v>
      </c>
      <c r="E61" s="16">
        <v>0.1</v>
      </c>
      <c r="F61" s="16"/>
      <c r="G61" s="16">
        <v>27</v>
      </c>
      <c r="H61" s="10">
        <f t="shared" si="27"/>
        <v>0</v>
      </c>
      <c r="I61" s="10"/>
      <c r="J61" s="10"/>
      <c r="K61" s="10"/>
      <c r="L61" s="12">
        <f t="shared" si="28"/>
        <v>27.1</v>
      </c>
      <c r="M61" s="12">
        <f t="shared" si="29"/>
        <v>0.1</v>
      </c>
      <c r="N61" s="12">
        <f t="shared" si="30"/>
        <v>0</v>
      </c>
      <c r="O61" s="12">
        <f t="shared" si="31"/>
        <v>27</v>
      </c>
    </row>
    <row r="62" spans="1:15" ht="15" customHeight="1" x14ac:dyDescent="0.25">
      <c r="A62" s="5" t="s">
        <v>113</v>
      </c>
      <c r="B62" s="33" t="s">
        <v>393</v>
      </c>
      <c r="C62" s="30" t="s">
        <v>51</v>
      </c>
      <c r="D62" s="16">
        <f>E62+F62+G62</f>
        <v>12.1</v>
      </c>
      <c r="E62" s="16">
        <v>0.1</v>
      </c>
      <c r="F62" s="16"/>
      <c r="G62" s="16">
        <v>12</v>
      </c>
      <c r="H62" s="10">
        <f t="shared" si="27"/>
        <v>0</v>
      </c>
      <c r="I62" s="10"/>
      <c r="J62" s="10"/>
      <c r="K62" s="10"/>
      <c r="L62" s="12">
        <f t="shared" si="28"/>
        <v>12.1</v>
      </c>
      <c r="M62" s="12">
        <f>E62+I62</f>
        <v>0.1</v>
      </c>
      <c r="N62" s="12">
        <f>F62+J62</f>
        <v>0</v>
      </c>
      <c r="O62" s="12">
        <f>G62+K62</f>
        <v>12</v>
      </c>
    </row>
    <row r="63" spans="1:15" ht="15" customHeight="1" x14ac:dyDescent="0.25">
      <c r="A63" s="5" t="s">
        <v>114</v>
      </c>
      <c r="B63" s="34" t="s">
        <v>41</v>
      </c>
      <c r="C63" s="30" t="s">
        <v>51</v>
      </c>
      <c r="D63" s="16">
        <f t="shared" si="26"/>
        <v>22.6</v>
      </c>
      <c r="E63" s="16">
        <v>0.1</v>
      </c>
      <c r="F63" s="16"/>
      <c r="G63" s="16">
        <v>22.5</v>
      </c>
      <c r="H63" s="10">
        <f t="shared" si="27"/>
        <v>0</v>
      </c>
      <c r="I63" s="10"/>
      <c r="J63" s="10"/>
      <c r="K63" s="10"/>
      <c r="L63" s="12">
        <f t="shared" si="28"/>
        <v>22.6</v>
      </c>
      <c r="M63" s="12">
        <f t="shared" si="29"/>
        <v>0.1</v>
      </c>
      <c r="N63" s="12">
        <f t="shared" si="30"/>
        <v>0</v>
      </c>
      <c r="O63" s="12">
        <f t="shared" si="31"/>
        <v>22.5</v>
      </c>
    </row>
    <row r="64" spans="1:15" ht="15" customHeight="1" x14ac:dyDescent="0.25">
      <c r="A64" s="5" t="s">
        <v>115</v>
      </c>
      <c r="B64" s="29" t="s">
        <v>161</v>
      </c>
      <c r="C64" s="30" t="s">
        <v>51</v>
      </c>
      <c r="D64" s="16">
        <f t="shared" si="26"/>
        <v>6.2</v>
      </c>
      <c r="E64" s="16">
        <v>1</v>
      </c>
      <c r="F64" s="16"/>
      <c r="G64" s="16">
        <v>5.2</v>
      </c>
      <c r="H64" s="10">
        <f t="shared" si="27"/>
        <v>0</v>
      </c>
      <c r="I64" s="10"/>
      <c r="J64" s="10"/>
      <c r="K64" s="10"/>
      <c r="L64" s="12">
        <f t="shared" si="28"/>
        <v>6.2</v>
      </c>
      <c r="M64" s="12">
        <f t="shared" si="29"/>
        <v>1</v>
      </c>
      <c r="N64" s="12">
        <f t="shared" si="30"/>
        <v>0</v>
      </c>
      <c r="O64" s="12">
        <f t="shared" si="31"/>
        <v>5.2</v>
      </c>
    </row>
    <row r="65" spans="1:15" ht="15" customHeight="1" x14ac:dyDescent="0.25">
      <c r="A65" s="5" t="s">
        <v>166</v>
      </c>
      <c r="B65" s="29" t="s">
        <v>153</v>
      </c>
      <c r="C65" s="30" t="s">
        <v>51</v>
      </c>
      <c r="D65" s="16">
        <f t="shared" si="26"/>
        <v>60.4</v>
      </c>
      <c r="E65" s="16"/>
      <c r="F65" s="16"/>
      <c r="G65" s="16">
        <v>60.4</v>
      </c>
      <c r="H65" s="10">
        <f t="shared" si="27"/>
        <v>0</v>
      </c>
      <c r="I65" s="10"/>
      <c r="J65" s="10"/>
      <c r="K65" s="10"/>
      <c r="L65" s="12">
        <f t="shared" si="28"/>
        <v>60.4</v>
      </c>
      <c r="M65" s="12">
        <f t="shared" si="29"/>
        <v>0</v>
      </c>
      <c r="N65" s="12">
        <f t="shared" si="30"/>
        <v>0</v>
      </c>
      <c r="O65" s="12">
        <f t="shared" si="31"/>
        <v>60.4</v>
      </c>
    </row>
    <row r="66" spans="1:15" ht="15" customHeight="1" x14ac:dyDescent="0.25">
      <c r="A66" s="5" t="s">
        <v>116</v>
      </c>
      <c r="B66" s="29" t="s">
        <v>34</v>
      </c>
      <c r="C66" s="30" t="s">
        <v>51</v>
      </c>
      <c r="D66" s="16">
        <f t="shared" si="26"/>
        <v>35.299999999999997</v>
      </c>
      <c r="E66" s="16"/>
      <c r="F66" s="16"/>
      <c r="G66" s="16">
        <v>35.299999999999997</v>
      </c>
      <c r="H66" s="10">
        <f t="shared" si="27"/>
        <v>0</v>
      </c>
      <c r="I66" s="10"/>
      <c r="J66" s="10"/>
      <c r="K66" s="10"/>
      <c r="L66" s="12">
        <f t="shared" si="28"/>
        <v>35.299999999999997</v>
      </c>
      <c r="M66" s="12">
        <f t="shared" si="29"/>
        <v>0</v>
      </c>
      <c r="N66" s="12">
        <f t="shared" si="30"/>
        <v>0</v>
      </c>
      <c r="O66" s="12">
        <f t="shared" si="31"/>
        <v>35.299999999999997</v>
      </c>
    </row>
    <row r="67" spans="1:15" ht="15" customHeight="1" x14ac:dyDescent="0.25">
      <c r="A67" s="5" t="s">
        <v>117</v>
      </c>
      <c r="B67" s="29" t="s">
        <v>36</v>
      </c>
      <c r="C67" s="30" t="s">
        <v>51</v>
      </c>
      <c r="D67" s="16">
        <f t="shared" si="26"/>
        <v>35.6</v>
      </c>
      <c r="E67" s="16"/>
      <c r="F67" s="16"/>
      <c r="G67" s="16">
        <v>35.6</v>
      </c>
      <c r="H67" s="10">
        <f t="shared" si="27"/>
        <v>0</v>
      </c>
      <c r="I67" s="10"/>
      <c r="J67" s="10"/>
      <c r="K67" s="10"/>
      <c r="L67" s="12">
        <f t="shared" si="28"/>
        <v>35.6</v>
      </c>
      <c r="M67" s="12">
        <f t="shared" si="29"/>
        <v>0</v>
      </c>
      <c r="N67" s="12">
        <f t="shared" si="30"/>
        <v>0</v>
      </c>
      <c r="O67" s="12">
        <f t="shared" si="31"/>
        <v>35.6</v>
      </c>
    </row>
    <row r="68" spans="1:15" ht="15" customHeight="1" x14ac:dyDescent="0.25">
      <c r="A68" s="5" t="s">
        <v>118</v>
      </c>
      <c r="B68" s="29" t="s">
        <v>38</v>
      </c>
      <c r="C68" s="30" t="s">
        <v>51</v>
      </c>
      <c r="D68" s="16">
        <f t="shared" si="26"/>
        <v>76.400000000000006</v>
      </c>
      <c r="E68" s="16"/>
      <c r="F68" s="16"/>
      <c r="G68" s="16">
        <v>76.400000000000006</v>
      </c>
      <c r="H68" s="10">
        <f t="shared" si="27"/>
        <v>0</v>
      </c>
      <c r="I68" s="10"/>
      <c r="J68" s="10"/>
      <c r="K68" s="10"/>
      <c r="L68" s="12">
        <f t="shared" si="28"/>
        <v>76.400000000000006</v>
      </c>
      <c r="M68" s="12">
        <f t="shared" si="29"/>
        <v>0</v>
      </c>
      <c r="N68" s="12">
        <f t="shared" si="30"/>
        <v>0</v>
      </c>
      <c r="O68" s="12">
        <f t="shared" si="31"/>
        <v>76.400000000000006</v>
      </c>
    </row>
    <row r="69" spans="1:15" ht="15" customHeight="1" x14ac:dyDescent="0.25">
      <c r="A69" s="5" t="s">
        <v>119</v>
      </c>
      <c r="B69" s="29" t="s">
        <v>37</v>
      </c>
      <c r="C69" s="30" t="s">
        <v>51</v>
      </c>
      <c r="D69" s="16">
        <f t="shared" si="26"/>
        <v>38.200000000000003</v>
      </c>
      <c r="E69" s="16"/>
      <c r="F69" s="16"/>
      <c r="G69" s="16">
        <v>38.200000000000003</v>
      </c>
      <c r="H69" s="10">
        <f t="shared" si="27"/>
        <v>0</v>
      </c>
      <c r="I69" s="10"/>
      <c r="J69" s="10"/>
      <c r="K69" s="10"/>
      <c r="L69" s="12">
        <f t="shared" si="28"/>
        <v>38.200000000000003</v>
      </c>
      <c r="M69" s="12">
        <f t="shared" si="29"/>
        <v>0</v>
      </c>
      <c r="N69" s="12">
        <f t="shared" si="30"/>
        <v>0</v>
      </c>
      <c r="O69" s="12">
        <f t="shared" si="31"/>
        <v>38.200000000000003</v>
      </c>
    </row>
    <row r="70" spans="1:15" ht="15" customHeight="1" x14ac:dyDescent="0.25">
      <c r="A70" s="5" t="s">
        <v>120</v>
      </c>
      <c r="B70" s="35" t="s">
        <v>35</v>
      </c>
      <c r="C70" s="15" t="s">
        <v>51</v>
      </c>
      <c r="D70" s="16">
        <f t="shared" si="26"/>
        <v>69.7</v>
      </c>
      <c r="E70" s="16"/>
      <c r="F70" s="16"/>
      <c r="G70" s="16">
        <v>69.7</v>
      </c>
      <c r="H70" s="10">
        <f t="shared" si="27"/>
        <v>0</v>
      </c>
      <c r="I70" s="10"/>
      <c r="J70" s="10"/>
      <c r="K70" s="10"/>
      <c r="L70" s="12">
        <f t="shared" si="28"/>
        <v>69.7</v>
      </c>
      <c r="M70" s="12">
        <f t="shared" si="29"/>
        <v>0</v>
      </c>
      <c r="N70" s="12">
        <f t="shared" si="30"/>
        <v>0</v>
      </c>
      <c r="O70" s="12">
        <f t="shared" si="31"/>
        <v>69.7</v>
      </c>
    </row>
    <row r="71" spans="1:15" ht="15" customHeight="1" x14ac:dyDescent="0.25">
      <c r="A71" s="5" t="s">
        <v>162</v>
      </c>
      <c r="B71" s="36" t="s">
        <v>39</v>
      </c>
      <c r="C71" s="15" t="s">
        <v>51</v>
      </c>
      <c r="D71" s="16">
        <f t="shared" si="26"/>
        <v>8.9</v>
      </c>
      <c r="E71" s="16"/>
      <c r="F71" s="16"/>
      <c r="G71" s="16">
        <v>8.9</v>
      </c>
      <c r="H71" s="10">
        <f t="shared" si="27"/>
        <v>0</v>
      </c>
      <c r="I71" s="10"/>
      <c r="J71" s="10"/>
      <c r="K71" s="10"/>
      <c r="L71" s="12">
        <f t="shared" si="28"/>
        <v>8.9</v>
      </c>
      <c r="M71" s="12">
        <f t="shared" si="29"/>
        <v>0</v>
      </c>
      <c r="N71" s="12">
        <f t="shared" si="30"/>
        <v>0</v>
      </c>
      <c r="O71" s="12">
        <f t="shared" si="31"/>
        <v>8.9</v>
      </c>
    </row>
    <row r="72" spans="1:15" ht="15" customHeight="1" x14ac:dyDescent="0.25">
      <c r="A72" s="5" t="s">
        <v>121</v>
      </c>
      <c r="B72" s="36" t="s">
        <v>40</v>
      </c>
      <c r="C72" s="15" t="s">
        <v>51</v>
      </c>
      <c r="D72" s="16">
        <f t="shared" si="26"/>
        <v>16.2</v>
      </c>
      <c r="E72" s="16"/>
      <c r="F72" s="16"/>
      <c r="G72" s="16">
        <v>16.2</v>
      </c>
      <c r="H72" s="10">
        <f t="shared" si="27"/>
        <v>0</v>
      </c>
      <c r="I72" s="10"/>
      <c r="J72" s="10"/>
      <c r="K72" s="10"/>
      <c r="L72" s="12">
        <f t="shared" si="28"/>
        <v>16.2</v>
      </c>
      <c r="M72" s="12">
        <f t="shared" si="29"/>
        <v>0</v>
      </c>
      <c r="N72" s="12">
        <f t="shared" si="30"/>
        <v>0</v>
      </c>
      <c r="O72" s="12">
        <f t="shared" si="31"/>
        <v>16.2</v>
      </c>
    </row>
    <row r="73" spans="1:15" ht="15" customHeight="1" x14ac:dyDescent="0.25">
      <c r="A73" s="32" t="s">
        <v>122</v>
      </c>
      <c r="B73" s="35" t="s">
        <v>49</v>
      </c>
      <c r="C73" s="15" t="s">
        <v>51</v>
      </c>
      <c r="D73" s="16">
        <f t="shared" si="26"/>
        <v>4.3999999999999995</v>
      </c>
      <c r="E73" s="16"/>
      <c r="F73" s="16">
        <v>0.1</v>
      </c>
      <c r="G73" s="16">
        <v>4.3</v>
      </c>
      <c r="H73" s="10">
        <f t="shared" si="27"/>
        <v>0</v>
      </c>
      <c r="I73" s="10"/>
      <c r="J73" s="10"/>
      <c r="K73" s="10"/>
      <c r="L73" s="12">
        <f t="shared" si="28"/>
        <v>4.3999999999999995</v>
      </c>
      <c r="M73" s="12">
        <f t="shared" si="29"/>
        <v>0</v>
      </c>
      <c r="N73" s="12">
        <f t="shared" si="30"/>
        <v>0.1</v>
      </c>
      <c r="O73" s="12">
        <f t="shared" si="31"/>
        <v>4.3</v>
      </c>
    </row>
    <row r="74" spans="1:15" ht="15" customHeight="1" x14ac:dyDescent="0.25">
      <c r="A74" s="38" t="s">
        <v>123</v>
      </c>
      <c r="B74" s="35" t="s">
        <v>48</v>
      </c>
      <c r="C74" s="15" t="s">
        <v>51</v>
      </c>
      <c r="D74" s="16">
        <f t="shared" si="26"/>
        <v>52.3</v>
      </c>
      <c r="E74" s="16"/>
      <c r="F74" s="16">
        <v>0.3</v>
      </c>
      <c r="G74" s="16">
        <v>52</v>
      </c>
      <c r="H74" s="10">
        <f t="shared" si="27"/>
        <v>0</v>
      </c>
      <c r="I74" s="10"/>
      <c r="J74" s="10"/>
      <c r="K74" s="10"/>
      <c r="L74" s="12">
        <f t="shared" si="28"/>
        <v>52.3</v>
      </c>
      <c r="M74" s="12">
        <f t="shared" si="29"/>
        <v>0</v>
      </c>
      <c r="N74" s="12">
        <f t="shared" si="30"/>
        <v>0.3</v>
      </c>
      <c r="O74" s="12">
        <f t="shared" si="31"/>
        <v>52</v>
      </c>
    </row>
    <row r="75" spans="1:15" ht="15" customHeight="1" x14ac:dyDescent="0.25">
      <c r="A75" s="13" t="s">
        <v>124</v>
      </c>
      <c r="B75" s="35" t="s">
        <v>65</v>
      </c>
      <c r="C75" s="15" t="s">
        <v>51</v>
      </c>
      <c r="D75" s="16">
        <f t="shared" si="26"/>
        <v>11.8</v>
      </c>
      <c r="E75" s="16"/>
      <c r="F75" s="16"/>
      <c r="G75" s="16">
        <v>11.8</v>
      </c>
      <c r="H75" s="10">
        <f t="shared" si="27"/>
        <v>0</v>
      </c>
      <c r="I75" s="10"/>
      <c r="J75" s="10"/>
      <c r="K75" s="10"/>
      <c r="L75" s="12">
        <f t="shared" si="28"/>
        <v>11.8</v>
      </c>
      <c r="M75" s="12">
        <f t="shared" si="29"/>
        <v>0</v>
      </c>
      <c r="N75" s="12">
        <f t="shared" si="30"/>
        <v>0</v>
      </c>
      <c r="O75" s="12">
        <f t="shared" si="31"/>
        <v>11.8</v>
      </c>
    </row>
    <row r="76" spans="1:15" ht="15" customHeight="1" x14ac:dyDescent="0.25">
      <c r="A76" s="19" t="s">
        <v>125</v>
      </c>
      <c r="B76" s="35" t="s">
        <v>50</v>
      </c>
      <c r="C76" s="15" t="s">
        <v>51</v>
      </c>
      <c r="D76" s="16">
        <f t="shared" si="26"/>
        <v>26.5</v>
      </c>
      <c r="E76" s="16"/>
      <c r="F76" s="16">
        <v>26.5</v>
      </c>
      <c r="G76" s="16"/>
      <c r="H76" s="10">
        <f t="shared" si="27"/>
        <v>0</v>
      </c>
      <c r="I76" s="10"/>
      <c r="J76" s="10"/>
      <c r="K76" s="10"/>
      <c r="L76" s="12">
        <f t="shared" si="28"/>
        <v>26.5</v>
      </c>
      <c r="M76" s="12">
        <f t="shared" si="29"/>
        <v>0</v>
      </c>
      <c r="N76" s="12">
        <f t="shared" si="30"/>
        <v>26.5</v>
      </c>
      <c r="O76" s="12">
        <f t="shared" si="31"/>
        <v>0</v>
      </c>
    </row>
    <row r="77" spans="1:15" ht="15" customHeight="1" x14ac:dyDescent="0.25">
      <c r="A77" s="371" t="s">
        <v>126</v>
      </c>
      <c r="B77" s="35" t="s">
        <v>167</v>
      </c>
      <c r="C77" s="15" t="s">
        <v>51</v>
      </c>
      <c r="D77" s="16">
        <f t="shared" si="26"/>
        <v>14</v>
      </c>
      <c r="E77" s="16">
        <v>0.1</v>
      </c>
      <c r="F77" s="16"/>
      <c r="G77" s="16">
        <v>13.9</v>
      </c>
      <c r="H77" s="10">
        <f t="shared" si="27"/>
        <v>0</v>
      </c>
      <c r="I77" s="10"/>
      <c r="J77" s="10"/>
      <c r="K77" s="10"/>
      <c r="L77" s="12">
        <f t="shared" si="28"/>
        <v>14</v>
      </c>
      <c r="M77" s="12">
        <f t="shared" si="29"/>
        <v>0.1</v>
      </c>
      <c r="N77" s="12">
        <f t="shared" si="30"/>
        <v>0</v>
      </c>
      <c r="O77" s="12">
        <f t="shared" si="31"/>
        <v>13.9</v>
      </c>
    </row>
    <row r="78" spans="1:15" s="37" customFormat="1" ht="15" customHeight="1" x14ac:dyDescent="0.25">
      <c r="A78" s="32" t="s">
        <v>127</v>
      </c>
      <c r="B78" s="35" t="s">
        <v>168</v>
      </c>
      <c r="C78" s="15" t="s">
        <v>51</v>
      </c>
      <c r="D78" s="16">
        <f t="shared" si="26"/>
        <v>2</v>
      </c>
      <c r="E78" s="16">
        <v>2</v>
      </c>
      <c r="F78" s="16"/>
      <c r="G78" s="16"/>
      <c r="H78" s="10">
        <f t="shared" si="27"/>
        <v>0</v>
      </c>
      <c r="I78" s="10"/>
      <c r="J78" s="10"/>
      <c r="K78" s="10"/>
      <c r="L78" s="12">
        <f t="shared" si="28"/>
        <v>2</v>
      </c>
      <c r="M78" s="12">
        <f t="shared" si="29"/>
        <v>2</v>
      </c>
      <c r="N78" s="12">
        <f t="shared" si="30"/>
        <v>0</v>
      </c>
      <c r="O78" s="12">
        <f t="shared" si="31"/>
        <v>0</v>
      </c>
    </row>
    <row r="79" spans="1:15" ht="15.95" customHeight="1" x14ac:dyDescent="0.25">
      <c r="A79" s="373" t="s">
        <v>128</v>
      </c>
      <c r="B79" s="27" t="s">
        <v>177</v>
      </c>
      <c r="C79" s="25"/>
      <c r="D79" s="21">
        <f>SUM(D44:D78)</f>
        <v>605.39999999999986</v>
      </c>
      <c r="E79" s="21">
        <f>SUM(E44:E78)</f>
        <v>10.599999999999996</v>
      </c>
      <c r="F79" s="21">
        <f>SUM(F44:F78)</f>
        <v>65.3</v>
      </c>
      <c r="G79" s="21">
        <f>SUM(G44:G78)</f>
        <v>529.49999999999989</v>
      </c>
      <c r="H79" s="24">
        <f>SUM(H45:H78)</f>
        <v>0</v>
      </c>
      <c r="I79" s="24">
        <f>SUM(I45:I78)</f>
        <v>0</v>
      </c>
      <c r="J79" s="24">
        <f>SUM(J45:J78)</f>
        <v>0</v>
      </c>
      <c r="K79" s="24">
        <f>SUM(K45:K78)</f>
        <v>0</v>
      </c>
      <c r="L79" s="21">
        <f>SUM(L44:L78)</f>
        <v>605.39999999999986</v>
      </c>
      <c r="M79" s="21">
        <f>SUM(M44:M78)</f>
        <v>10.599999999999996</v>
      </c>
      <c r="N79" s="21">
        <f>SUM(N44:N78)</f>
        <v>65.3</v>
      </c>
      <c r="O79" s="21">
        <f>SUM(O44:O78)</f>
        <v>529.49999999999989</v>
      </c>
    </row>
    <row r="80" spans="1:15" ht="15.95" customHeight="1" x14ac:dyDescent="0.25">
      <c r="A80" s="32" t="s">
        <v>129</v>
      </c>
      <c r="B80" s="548" t="s">
        <v>66</v>
      </c>
      <c r="C80" s="549"/>
      <c r="D80" s="549"/>
      <c r="E80" s="549"/>
      <c r="F80" s="549"/>
      <c r="G80" s="549"/>
      <c r="H80" s="549"/>
      <c r="I80" s="549"/>
      <c r="J80" s="549"/>
      <c r="K80" s="549"/>
      <c r="L80" s="549"/>
      <c r="M80" s="549"/>
      <c r="N80" s="549"/>
      <c r="O80" s="550"/>
    </row>
    <row r="81" spans="1:15" ht="15" customHeight="1" x14ac:dyDescent="0.25">
      <c r="A81" s="32" t="s">
        <v>130</v>
      </c>
      <c r="B81" s="29" t="s">
        <v>7</v>
      </c>
      <c r="C81" s="39" t="s">
        <v>30</v>
      </c>
      <c r="D81" s="16">
        <f>E81+F81+G81</f>
        <v>0.7</v>
      </c>
      <c r="E81" s="16">
        <v>0.4</v>
      </c>
      <c r="F81" s="16">
        <v>0.3</v>
      </c>
      <c r="G81" s="16"/>
      <c r="H81" s="10">
        <f>I81+J81+K81</f>
        <v>0</v>
      </c>
      <c r="I81" s="10"/>
      <c r="J81" s="10"/>
      <c r="K81" s="10"/>
      <c r="L81" s="12">
        <f>M81+N81+O81</f>
        <v>0.7</v>
      </c>
      <c r="M81" s="12">
        <f>E81+I81</f>
        <v>0.4</v>
      </c>
      <c r="N81" s="12">
        <f>F81+J81</f>
        <v>0.3</v>
      </c>
      <c r="O81" s="12">
        <f>G81+K81</f>
        <v>0</v>
      </c>
    </row>
    <row r="82" spans="1:15" ht="15" customHeight="1" x14ac:dyDescent="0.25">
      <c r="A82" s="32" t="s">
        <v>131</v>
      </c>
      <c r="B82" s="29" t="s">
        <v>10</v>
      </c>
      <c r="C82" s="39" t="s">
        <v>30</v>
      </c>
      <c r="D82" s="16">
        <f t="shared" ref="D82:D94" si="44">E82+F82+G82</f>
        <v>0.6</v>
      </c>
      <c r="E82" s="16"/>
      <c r="F82" s="16">
        <v>0.6</v>
      </c>
      <c r="G82" s="16"/>
      <c r="H82" s="10">
        <f t="shared" ref="H82:H94" si="45">I82+J82+K82</f>
        <v>0</v>
      </c>
      <c r="I82" s="10"/>
      <c r="J82" s="10"/>
      <c r="K82" s="10"/>
      <c r="L82" s="12">
        <f t="shared" ref="L82:L94" si="46">M82+N82+O82</f>
        <v>0.6</v>
      </c>
      <c r="M82" s="12">
        <f t="shared" ref="M82:M94" si="47">E82+I82</f>
        <v>0</v>
      </c>
      <c r="N82" s="12">
        <f t="shared" ref="N82:N94" si="48">F82+J82</f>
        <v>0.6</v>
      </c>
      <c r="O82" s="12">
        <f t="shared" ref="O82:O94" si="49">G82+K82</f>
        <v>0</v>
      </c>
    </row>
    <row r="83" spans="1:15" ht="15" customHeight="1" x14ac:dyDescent="0.25">
      <c r="A83" s="32" t="s">
        <v>132</v>
      </c>
      <c r="B83" s="29" t="s">
        <v>11</v>
      </c>
      <c r="C83" s="39" t="s">
        <v>30</v>
      </c>
      <c r="D83" s="16">
        <f t="shared" si="44"/>
        <v>1</v>
      </c>
      <c r="E83" s="16"/>
      <c r="F83" s="16">
        <v>1</v>
      </c>
      <c r="G83" s="16"/>
      <c r="H83" s="10">
        <f t="shared" si="45"/>
        <v>0</v>
      </c>
      <c r="I83" s="10"/>
      <c r="J83" s="10"/>
      <c r="K83" s="10"/>
      <c r="L83" s="12">
        <f t="shared" si="46"/>
        <v>1</v>
      </c>
      <c r="M83" s="12">
        <f t="shared" si="47"/>
        <v>0</v>
      </c>
      <c r="N83" s="12">
        <f t="shared" si="48"/>
        <v>1</v>
      </c>
      <c r="O83" s="12">
        <f t="shared" si="49"/>
        <v>0</v>
      </c>
    </row>
    <row r="84" spans="1:15" ht="15" customHeight="1" x14ac:dyDescent="0.25">
      <c r="A84" s="32" t="s">
        <v>163</v>
      </c>
      <c r="B84" s="29" t="s">
        <v>15</v>
      </c>
      <c r="C84" s="39" t="s">
        <v>30</v>
      </c>
      <c r="D84" s="16">
        <f t="shared" si="44"/>
        <v>0.8</v>
      </c>
      <c r="E84" s="16"/>
      <c r="F84" s="16">
        <v>0.8</v>
      </c>
      <c r="G84" s="16"/>
      <c r="H84" s="10">
        <f t="shared" si="45"/>
        <v>0</v>
      </c>
      <c r="I84" s="10"/>
      <c r="J84" s="10"/>
      <c r="K84" s="10"/>
      <c r="L84" s="12">
        <f t="shared" si="46"/>
        <v>0.8</v>
      </c>
      <c r="M84" s="12">
        <f t="shared" si="47"/>
        <v>0</v>
      </c>
      <c r="N84" s="12">
        <f t="shared" si="48"/>
        <v>0.8</v>
      </c>
      <c r="O84" s="12">
        <f t="shared" si="49"/>
        <v>0</v>
      </c>
    </row>
    <row r="85" spans="1:15" ht="15" customHeight="1" x14ac:dyDescent="0.25">
      <c r="A85" s="32" t="s">
        <v>133</v>
      </c>
      <c r="B85" s="29" t="s">
        <v>27</v>
      </c>
      <c r="C85" s="39" t="s">
        <v>30</v>
      </c>
      <c r="D85" s="16">
        <f t="shared" si="44"/>
        <v>12.8</v>
      </c>
      <c r="E85" s="16"/>
      <c r="F85" s="16">
        <v>10.5</v>
      </c>
      <c r="G85" s="16">
        <v>2.2999999999999998</v>
      </c>
      <c r="H85" s="10">
        <f t="shared" si="45"/>
        <v>0</v>
      </c>
      <c r="I85" s="10"/>
      <c r="J85" s="10"/>
      <c r="K85" s="10"/>
      <c r="L85" s="12">
        <f t="shared" si="46"/>
        <v>12.8</v>
      </c>
      <c r="M85" s="12">
        <f t="shared" si="47"/>
        <v>0</v>
      </c>
      <c r="N85" s="12">
        <f t="shared" si="48"/>
        <v>10.5</v>
      </c>
      <c r="O85" s="12">
        <f t="shared" si="49"/>
        <v>2.2999999999999998</v>
      </c>
    </row>
    <row r="86" spans="1:15" ht="15" customHeight="1" x14ac:dyDescent="0.25">
      <c r="A86" s="32" t="s">
        <v>134</v>
      </c>
      <c r="B86" s="29" t="s">
        <v>57</v>
      </c>
      <c r="C86" s="39" t="s">
        <v>30</v>
      </c>
      <c r="D86" s="16">
        <f t="shared" si="44"/>
        <v>3.4000000000000004</v>
      </c>
      <c r="E86" s="16">
        <v>0.2</v>
      </c>
      <c r="F86" s="16">
        <v>3.2</v>
      </c>
      <c r="G86" s="16"/>
      <c r="H86" s="10">
        <f t="shared" si="45"/>
        <v>0</v>
      </c>
      <c r="I86" s="10"/>
      <c r="J86" s="10"/>
      <c r="K86" s="10"/>
      <c r="L86" s="12">
        <f t="shared" si="46"/>
        <v>3.4000000000000004</v>
      </c>
      <c r="M86" s="12">
        <f t="shared" si="47"/>
        <v>0.2</v>
      </c>
      <c r="N86" s="12">
        <f t="shared" si="48"/>
        <v>3.2</v>
      </c>
      <c r="O86" s="12">
        <f t="shared" si="49"/>
        <v>0</v>
      </c>
    </row>
    <row r="87" spans="1:15" ht="15" customHeight="1" x14ac:dyDescent="0.25">
      <c r="A87" s="32" t="s">
        <v>135</v>
      </c>
      <c r="B87" s="29" t="s">
        <v>58</v>
      </c>
      <c r="C87" s="39" t="s">
        <v>30</v>
      </c>
      <c r="D87" s="16">
        <f t="shared" si="44"/>
        <v>2.2999999999999998</v>
      </c>
      <c r="E87" s="16">
        <v>0.3</v>
      </c>
      <c r="F87" s="16">
        <v>2</v>
      </c>
      <c r="G87" s="16"/>
      <c r="H87" s="10">
        <f t="shared" si="45"/>
        <v>0</v>
      </c>
      <c r="I87" s="10"/>
      <c r="J87" s="10"/>
      <c r="K87" s="10"/>
      <c r="L87" s="12">
        <f t="shared" si="46"/>
        <v>2.2999999999999998</v>
      </c>
      <c r="M87" s="12">
        <f t="shared" si="47"/>
        <v>0.3</v>
      </c>
      <c r="N87" s="12">
        <f t="shared" si="48"/>
        <v>2</v>
      </c>
      <c r="O87" s="12">
        <f t="shared" si="49"/>
        <v>0</v>
      </c>
    </row>
    <row r="88" spans="1:15" ht="15" customHeight="1" x14ac:dyDescent="0.25">
      <c r="A88" s="32" t="s">
        <v>136</v>
      </c>
      <c r="B88" s="29" t="s">
        <v>394</v>
      </c>
      <c r="C88" s="39" t="s">
        <v>30</v>
      </c>
      <c r="D88" s="16">
        <f t="shared" si="44"/>
        <v>0.79999999999999993</v>
      </c>
      <c r="E88" s="16">
        <v>0.1</v>
      </c>
      <c r="F88" s="16">
        <v>0.7</v>
      </c>
      <c r="G88" s="16"/>
      <c r="H88" s="10">
        <f t="shared" si="45"/>
        <v>0</v>
      </c>
      <c r="I88" s="10"/>
      <c r="J88" s="10"/>
      <c r="K88" s="10"/>
      <c r="L88" s="12">
        <f t="shared" si="46"/>
        <v>0.79999999999999993</v>
      </c>
      <c r="M88" s="12">
        <f t="shared" si="47"/>
        <v>0.1</v>
      </c>
      <c r="N88" s="12">
        <f t="shared" si="48"/>
        <v>0.7</v>
      </c>
      <c r="O88" s="12">
        <f t="shared" si="49"/>
        <v>0</v>
      </c>
    </row>
    <row r="89" spans="1:15" ht="15" customHeight="1" x14ac:dyDescent="0.25">
      <c r="A89" s="32" t="s">
        <v>137</v>
      </c>
      <c r="B89" s="29" t="s">
        <v>395</v>
      </c>
      <c r="C89" s="39" t="s">
        <v>30</v>
      </c>
      <c r="D89" s="16">
        <f t="shared" si="44"/>
        <v>0.8</v>
      </c>
      <c r="E89" s="16">
        <v>0.4</v>
      </c>
      <c r="F89" s="16">
        <v>0.4</v>
      </c>
      <c r="G89" s="16"/>
      <c r="H89" s="10">
        <f t="shared" si="45"/>
        <v>0</v>
      </c>
      <c r="I89" s="10"/>
      <c r="J89" s="10"/>
      <c r="K89" s="10"/>
      <c r="L89" s="12">
        <f t="shared" si="46"/>
        <v>0.8</v>
      </c>
      <c r="M89" s="12">
        <f t="shared" si="47"/>
        <v>0.4</v>
      </c>
      <c r="N89" s="12">
        <f t="shared" si="48"/>
        <v>0.4</v>
      </c>
      <c r="O89" s="12">
        <f t="shared" si="49"/>
        <v>0</v>
      </c>
    </row>
    <row r="90" spans="1:15" ht="15" customHeight="1" x14ac:dyDescent="0.25">
      <c r="A90" s="38" t="s">
        <v>138</v>
      </c>
      <c r="B90" s="29" t="s">
        <v>67</v>
      </c>
      <c r="C90" s="39" t="s">
        <v>30</v>
      </c>
      <c r="D90" s="16">
        <f t="shared" si="44"/>
        <v>1.2999999999999998</v>
      </c>
      <c r="E90" s="16">
        <v>0.6</v>
      </c>
      <c r="F90" s="16">
        <v>0.7</v>
      </c>
      <c r="G90" s="16"/>
      <c r="H90" s="10">
        <f t="shared" si="45"/>
        <v>0</v>
      </c>
      <c r="I90" s="10"/>
      <c r="J90" s="10"/>
      <c r="K90" s="10"/>
      <c r="L90" s="12">
        <f t="shared" si="46"/>
        <v>1.2999999999999998</v>
      </c>
      <c r="M90" s="12">
        <f t="shared" si="47"/>
        <v>0.6</v>
      </c>
      <c r="N90" s="12">
        <f t="shared" si="48"/>
        <v>0.7</v>
      </c>
      <c r="O90" s="12">
        <f t="shared" si="49"/>
        <v>0</v>
      </c>
    </row>
    <row r="91" spans="1:15" ht="15" customHeight="1" x14ac:dyDescent="0.25">
      <c r="A91" s="13" t="s">
        <v>139</v>
      </c>
      <c r="B91" s="29" t="s">
        <v>154</v>
      </c>
      <c r="C91" s="39" t="s">
        <v>30</v>
      </c>
      <c r="D91" s="16">
        <f t="shared" si="44"/>
        <v>1.6</v>
      </c>
      <c r="E91" s="16">
        <v>0.8</v>
      </c>
      <c r="F91" s="16">
        <v>0.8</v>
      </c>
      <c r="G91" s="16"/>
      <c r="H91" s="10">
        <f t="shared" si="45"/>
        <v>0</v>
      </c>
      <c r="I91" s="10"/>
      <c r="J91" s="10"/>
      <c r="K91" s="10"/>
      <c r="L91" s="12">
        <f t="shared" si="46"/>
        <v>1.6</v>
      </c>
      <c r="M91" s="12">
        <f t="shared" si="47"/>
        <v>0.8</v>
      </c>
      <c r="N91" s="12">
        <f t="shared" si="48"/>
        <v>0.8</v>
      </c>
      <c r="O91" s="12">
        <f t="shared" si="49"/>
        <v>0</v>
      </c>
    </row>
    <row r="92" spans="1:15" ht="15" customHeight="1" x14ac:dyDescent="0.25">
      <c r="A92" s="13" t="s">
        <v>164</v>
      </c>
      <c r="B92" s="29" t="s">
        <v>28</v>
      </c>
      <c r="C92" s="39" t="s">
        <v>30</v>
      </c>
      <c r="D92" s="16">
        <f t="shared" si="44"/>
        <v>1.8</v>
      </c>
      <c r="E92" s="16">
        <v>0.5</v>
      </c>
      <c r="F92" s="16">
        <v>1.3</v>
      </c>
      <c r="G92" s="16"/>
      <c r="H92" s="10">
        <f t="shared" si="45"/>
        <v>0</v>
      </c>
      <c r="I92" s="10"/>
      <c r="J92" s="10"/>
      <c r="K92" s="10"/>
      <c r="L92" s="12">
        <f t="shared" si="46"/>
        <v>1.8</v>
      </c>
      <c r="M92" s="12">
        <f t="shared" si="47"/>
        <v>0.5</v>
      </c>
      <c r="N92" s="12">
        <f t="shared" si="48"/>
        <v>1.3</v>
      </c>
      <c r="O92" s="12">
        <f t="shared" si="49"/>
        <v>0</v>
      </c>
    </row>
    <row r="93" spans="1:15" ht="15" customHeight="1" x14ac:dyDescent="0.25">
      <c r="A93" s="371" t="s">
        <v>140</v>
      </c>
      <c r="B93" s="12" t="s">
        <v>29</v>
      </c>
      <c r="C93" s="39" t="s">
        <v>30</v>
      </c>
      <c r="D93" s="16">
        <f t="shared" si="44"/>
        <v>13</v>
      </c>
      <c r="E93" s="16">
        <v>8.5</v>
      </c>
      <c r="F93" s="16">
        <v>4.5</v>
      </c>
      <c r="G93" s="16"/>
      <c r="H93" s="10">
        <f t="shared" si="45"/>
        <v>0</v>
      </c>
      <c r="I93" s="10"/>
      <c r="J93" s="10"/>
      <c r="K93" s="10"/>
      <c r="L93" s="12">
        <f t="shared" si="46"/>
        <v>13</v>
      </c>
      <c r="M93" s="12">
        <f t="shared" si="47"/>
        <v>8.5</v>
      </c>
      <c r="N93" s="12">
        <f t="shared" si="48"/>
        <v>4.5</v>
      </c>
      <c r="O93" s="12">
        <f t="shared" si="49"/>
        <v>0</v>
      </c>
    </row>
    <row r="94" spans="1:15" ht="15" customHeight="1" x14ac:dyDescent="0.25">
      <c r="A94" s="13" t="s">
        <v>183</v>
      </c>
      <c r="B94" s="41" t="s">
        <v>64</v>
      </c>
      <c r="C94" s="39" t="s">
        <v>30</v>
      </c>
      <c r="D94" s="16">
        <f t="shared" si="44"/>
        <v>13.2</v>
      </c>
      <c r="E94" s="16">
        <v>0.2</v>
      </c>
      <c r="F94" s="16"/>
      <c r="G94" s="16">
        <v>13</v>
      </c>
      <c r="H94" s="10">
        <f t="shared" si="45"/>
        <v>0</v>
      </c>
      <c r="I94" s="10"/>
      <c r="J94" s="10"/>
      <c r="K94" s="10"/>
      <c r="L94" s="12">
        <f t="shared" si="46"/>
        <v>13.2</v>
      </c>
      <c r="M94" s="12">
        <f t="shared" si="47"/>
        <v>0.2</v>
      </c>
      <c r="N94" s="12">
        <f t="shared" si="48"/>
        <v>0</v>
      </c>
      <c r="O94" s="12">
        <f t="shared" si="49"/>
        <v>13</v>
      </c>
    </row>
    <row r="95" spans="1:15" ht="15.95" customHeight="1" x14ac:dyDescent="0.25">
      <c r="A95" s="372" t="s">
        <v>184</v>
      </c>
      <c r="B95" s="27" t="s">
        <v>179</v>
      </c>
      <c r="C95" s="25"/>
      <c r="D95" s="23">
        <f>SUM(D81:D94)</f>
        <v>54.100000000000009</v>
      </c>
      <c r="E95" s="23">
        <f>SUM(E81:E94)</f>
        <v>12</v>
      </c>
      <c r="F95" s="23">
        <f>SUM(F81:F94)</f>
        <v>26.799999999999997</v>
      </c>
      <c r="G95" s="23">
        <f>SUM(G81:G94)</f>
        <v>15.3</v>
      </c>
      <c r="H95" s="24">
        <f t="shared" ref="H95:O95" si="50">SUM(H81:H94)</f>
        <v>0</v>
      </c>
      <c r="I95" s="24">
        <f t="shared" si="50"/>
        <v>0</v>
      </c>
      <c r="J95" s="24">
        <f t="shared" si="50"/>
        <v>0</v>
      </c>
      <c r="K95" s="24">
        <f t="shared" si="50"/>
        <v>0</v>
      </c>
      <c r="L95" s="21">
        <f t="shared" si="50"/>
        <v>54.100000000000009</v>
      </c>
      <c r="M95" s="21">
        <f t="shared" si="50"/>
        <v>12</v>
      </c>
      <c r="N95" s="21">
        <f t="shared" si="50"/>
        <v>26.799999999999997</v>
      </c>
      <c r="O95" s="21">
        <f t="shared" si="50"/>
        <v>15.3</v>
      </c>
    </row>
    <row r="96" spans="1:15" ht="15.95" customHeight="1" x14ac:dyDescent="0.25">
      <c r="A96" s="38" t="s">
        <v>185</v>
      </c>
      <c r="B96" s="548" t="s">
        <v>68</v>
      </c>
      <c r="C96" s="549"/>
      <c r="D96" s="549"/>
      <c r="E96" s="549"/>
      <c r="F96" s="549"/>
      <c r="G96" s="549"/>
      <c r="H96" s="549"/>
      <c r="I96" s="549"/>
      <c r="J96" s="549"/>
      <c r="K96" s="549"/>
      <c r="L96" s="549"/>
      <c r="M96" s="549"/>
      <c r="N96" s="549"/>
      <c r="O96" s="550"/>
    </row>
    <row r="97" spans="1:15" ht="15" customHeight="1" x14ac:dyDescent="0.25">
      <c r="A97" s="38" t="s">
        <v>186</v>
      </c>
      <c r="B97" s="11" t="s">
        <v>52</v>
      </c>
      <c r="C97" s="7" t="s">
        <v>24</v>
      </c>
      <c r="D97" s="8">
        <f>E97+F97+G97</f>
        <v>233</v>
      </c>
      <c r="E97" s="42"/>
      <c r="F97" s="42"/>
      <c r="G97" s="42">
        <v>233</v>
      </c>
      <c r="H97" s="10">
        <f>I97+J97+K97</f>
        <v>0</v>
      </c>
      <c r="I97" s="10"/>
      <c r="J97" s="10"/>
      <c r="K97" s="10"/>
      <c r="L97" s="12">
        <f>M97+N97+O97</f>
        <v>233</v>
      </c>
      <c r="M97" s="12">
        <f t="shared" ref="M97:O100" si="51">E97+I97</f>
        <v>0</v>
      </c>
      <c r="N97" s="12">
        <f t="shared" si="51"/>
        <v>0</v>
      </c>
      <c r="O97" s="12">
        <f t="shared" si="51"/>
        <v>233</v>
      </c>
    </row>
    <row r="98" spans="1:15" ht="15" customHeight="1" x14ac:dyDescent="0.25">
      <c r="A98" s="38" t="s">
        <v>187</v>
      </c>
      <c r="B98" s="12" t="s">
        <v>53</v>
      </c>
      <c r="C98" s="15" t="s">
        <v>24</v>
      </c>
      <c r="D98" s="16">
        <f>E98+F98+G98</f>
        <v>30</v>
      </c>
      <c r="E98" s="16"/>
      <c r="F98" s="16"/>
      <c r="G98" s="16">
        <v>30</v>
      </c>
      <c r="H98" s="10">
        <f>I98+J98+K98</f>
        <v>0</v>
      </c>
      <c r="I98" s="10"/>
      <c r="J98" s="10"/>
      <c r="K98" s="10"/>
      <c r="L98" s="12">
        <f>M98+N98+O98</f>
        <v>30</v>
      </c>
      <c r="M98" s="12">
        <f t="shared" si="51"/>
        <v>0</v>
      </c>
      <c r="N98" s="12">
        <f t="shared" si="51"/>
        <v>0</v>
      </c>
      <c r="O98" s="12">
        <f t="shared" si="51"/>
        <v>30</v>
      </c>
    </row>
    <row r="99" spans="1:15" ht="15" customHeight="1" x14ac:dyDescent="0.25">
      <c r="A99" s="38" t="s">
        <v>188</v>
      </c>
      <c r="B99" s="12" t="s">
        <v>167</v>
      </c>
      <c r="C99" s="15" t="s">
        <v>24</v>
      </c>
      <c r="D99" s="16">
        <f>E99+F99+G99</f>
        <v>8</v>
      </c>
      <c r="E99" s="43"/>
      <c r="F99" s="43"/>
      <c r="G99" s="43">
        <v>8</v>
      </c>
      <c r="H99" s="10">
        <f>I99+J99+K99</f>
        <v>0</v>
      </c>
      <c r="I99" s="10"/>
      <c r="J99" s="10"/>
      <c r="K99" s="10"/>
      <c r="L99" s="12">
        <f>M99+N99+O99</f>
        <v>8</v>
      </c>
      <c r="M99" s="12">
        <f t="shared" si="51"/>
        <v>0</v>
      </c>
      <c r="N99" s="12">
        <f t="shared" si="51"/>
        <v>0</v>
      </c>
      <c r="O99" s="12">
        <f t="shared" si="51"/>
        <v>8</v>
      </c>
    </row>
    <row r="100" spans="1:15" s="37" customFormat="1" ht="15" customHeight="1" x14ac:dyDescent="0.25">
      <c r="A100" s="38" t="s">
        <v>189</v>
      </c>
      <c r="B100" s="12" t="s">
        <v>69</v>
      </c>
      <c r="C100" s="30" t="s">
        <v>24</v>
      </c>
      <c r="D100" s="16">
        <f>E100+F100+G100</f>
        <v>3</v>
      </c>
      <c r="E100" s="16"/>
      <c r="F100" s="16"/>
      <c r="G100" s="16">
        <v>3</v>
      </c>
      <c r="H100" s="10">
        <f>I100+J100+K100</f>
        <v>0</v>
      </c>
      <c r="I100" s="10"/>
      <c r="J100" s="10"/>
      <c r="K100" s="10"/>
      <c r="L100" s="12">
        <f>M100+N100+O100</f>
        <v>3</v>
      </c>
      <c r="M100" s="12">
        <f t="shared" si="51"/>
        <v>0</v>
      </c>
      <c r="N100" s="12">
        <f t="shared" si="51"/>
        <v>0</v>
      </c>
      <c r="O100" s="12">
        <f t="shared" si="51"/>
        <v>3</v>
      </c>
    </row>
    <row r="101" spans="1:15" ht="15.95" customHeight="1" x14ac:dyDescent="0.25">
      <c r="A101" s="20" t="s">
        <v>190</v>
      </c>
      <c r="B101" s="44" t="s">
        <v>180</v>
      </c>
      <c r="C101" s="25"/>
      <c r="D101" s="23">
        <f>SUM(D97:D100)</f>
        <v>274</v>
      </c>
      <c r="E101" s="23">
        <f>SUM(E97:E100)</f>
        <v>0</v>
      </c>
      <c r="F101" s="23">
        <f>SUM(F97:F100)</f>
        <v>0</v>
      </c>
      <c r="G101" s="23">
        <f>SUM(G97:G100)</f>
        <v>274</v>
      </c>
      <c r="H101" s="24">
        <f t="shared" ref="H101:O101" si="52">SUM(H97:H100)</f>
        <v>0</v>
      </c>
      <c r="I101" s="24">
        <f t="shared" si="52"/>
        <v>0</v>
      </c>
      <c r="J101" s="24">
        <f t="shared" si="52"/>
        <v>0</v>
      </c>
      <c r="K101" s="24">
        <f t="shared" si="52"/>
        <v>0</v>
      </c>
      <c r="L101" s="21">
        <f t="shared" si="52"/>
        <v>274</v>
      </c>
      <c r="M101" s="21">
        <f t="shared" si="52"/>
        <v>0</v>
      </c>
      <c r="N101" s="21">
        <f t="shared" si="52"/>
        <v>0</v>
      </c>
      <c r="O101" s="21">
        <f t="shared" si="52"/>
        <v>274</v>
      </c>
    </row>
    <row r="102" spans="1:15" ht="15.95" customHeight="1" x14ac:dyDescent="0.25">
      <c r="A102" s="20" t="s">
        <v>191</v>
      </c>
      <c r="B102" s="45" t="s">
        <v>172</v>
      </c>
      <c r="C102" s="46"/>
      <c r="D102" s="47">
        <f t="shared" ref="D102:O102" si="53">D26+D39+D43+D79+D95+D101</f>
        <v>1103.6999999999998</v>
      </c>
      <c r="E102" s="47">
        <f t="shared" si="53"/>
        <v>180.1</v>
      </c>
      <c r="F102" s="47">
        <f t="shared" si="53"/>
        <v>104.8</v>
      </c>
      <c r="G102" s="47">
        <f t="shared" si="53"/>
        <v>818.79999999999984</v>
      </c>
      <c r="H102" s="48">
        <f t="shared" si="53"/>
        <v>0</v>
      </c>
      <c r="I102" s="48">
        <f t="shared" si="53"/>
        <v>0</v>
      </c>
      <c r="J102" s="48">
        <f t="shared" si="53"/>
        <v>0</v>
      </c>
      <c r="K102" s="48">
        <f t="shared" si="53"/>
        <v>0</v>
      </c>
      <c r="L102" s="49">
        <f t="shared" si="53"/>
        <v>1103.6999999999998</v>
      </c>
      <c r="M102" s="49">
        <f t="shared" si="53"/>
        <v>180.1</v>
      </c>
      <c r="N102" s="49">
        <f t="shared" si="53"/>
        <v>104.8</v>
      </c>
      <c r="O102" s="49">
        <f t="shared" si="53"/>
        <v>818.79999999999984</v>
      </c>
    </row>
    <row r="103" spans="1:15" x14ac:dyDescent="0.25">
      <c r="A103" s="55"/>
      <c r="B103" s="50"/>
      <c r="C103" s="51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</row>
    <row r="104" spans="1:15" x14ac:dyDescent="0.25">
      <c r="A104" s="6"/>
      <c r="B104" s="6"/>
      <c r="C104" s="52"/>
      <c r="D104" s="6"/>
      <c r="E104" s="6"/>
      <c r="F104" s="6"/>
      <c r="G104" s="6"/>
    </row>
    <row r="105" spans="1:15" x14ac:dyDescent="0.25">
      <c r="A105" s="6"/>
      <c r="B105" s="6"/>
      <c r="C105" s="52"/>
      <c r="D105" s="6"/>
      <c r="E105" s="6"/>
      <c r="F105" s="6"/>
      <c r="G105" s="6"/>
    </row>
    <row r="106" spans="1:15" x14ac:dyDescent="0.25">
      <c r="A106" s="6"/>
      <c r="B106" s="6"/>
      <c r="C106" s="52"/>
      <c r="D106" s="6"/>
      <c r="E106" s="6"/>
      <c r="F106" s="6"/>
      <c r="G106" s="6"/>
    </row>
    <row r="107" spans="1:15" x14ac:dyDescent="0.25">
      <c r="A107" s="6"/>
      <c r="B107" s="6"/>
      <c r="C107" s="52"/>
      <c r="D107" s="6"/>
      <c r="E107" s="6"/>
      <c r="F107" s="6"/>
      <c r="G107" s="6"/>
    </row>
    <row r="108" spans="1:15" x14ac:dyDescent="0.25">
      <c r="A108" s="6"/>
      <c r="B108" s="6"/>
      <c r="C108" s="52"/>
      <c r="D108" s="6"/>
      <c r="E108" s="6"/>
      <c r="F108" s="6"/>
      <c r="G108" s="6"/>
    </row>
    <row r="109" spans="1:15" x14ac:dyDescent="0.25">
      <c r="A109" s="6"/>
      <c r="B109" s="6"/>
      <c r="C109" s="52"/>
      <c r="D109" s="6"/>
      <c r="E109" s="6"/>
      <c r="F109" s="6"/>
      <c r="G109" s="6"/>
    </row>
    <row r="110" spans="1:15" x14ac:dyDescent="0.25">
      <c r="A110" s="6"/>
      <c r="B110" s="6"/>
      <c r="C110" s="52"/>
      <c r="D110" s="6"/>
      <c r="E110" s="6"/>
      <c r="F110" s="6"/>
      <c r="G110" s="6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C201" s="53"/>
    </row>
    <row r="202" spans="1:7" x14ac:dyDescent="0.25">
      <c r="C202" s="53"/>
    </row>
    <row r="203" spans="1:7" x14ac:dyDescent="0.25">
      <c r="C203" s="53"/>
    </row>
    <row r="204" spans="1:7" x14ac:dyDescent="0.25">
      <c r="C204" s="53"/>
    </row>
    <row r="205" spans="1:7" x14ac:dyDescent="0.25">
      <c r="C205" s="53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</sheetData>
  <mergeCells count="32">
    <mergeCell ref="B6:O6"/>
    <mergeCell ref="B7:O7"/>
    <mergeCell ref="B1:O1"/>
    <mergeCell ref="B2:O2"/>
    <mergeCell ref="B3:O3"/>
    <mergeCell ref="B4:O4"/>
    <mergeCell ref="B5:O5"/>
    <mergeCell ref="A8:O8"/>
    <mergeCell ref="N11:N12"/>
    <mergeCell ref="O11:O12"/>
    <mergeCell ref="K11:K12"/>
    <mergeCell ref="A10:A12"/>
    <mergeCell ref="B10:B12"/>
    <mergeCell ref="C10:C12"/>
    <mergeCell ref="H10:H12"/>
    <mergeCell ref="I10:K10"/>
    <mergeCell ref="I11:I12"/>
    <mergeCell ref="B96:O96"/>
    <mergeCell ref="L10:L12"/>
    <mergeCell ref="D10:D12"/>
    <mergeCell ref="E10:G10"/>
    <mergeCell ref="G11:G12"/>
    <mergeCell ref="E11:E12"/>
    <mergeCell ref="B80:O80"/>
    <mergeCell ref="M10:O10"/>
    <mergeCell ref="M11:M12"/>
    <mergeCell ref="B44:O44"/>
    <mergeCell ref="F11:F12"/>
    <mergeCell ref="B27:O27"/>
    <mergeCell ref="B40:O40"/>
    <mergeCell ref="B13:O13"/>
    <mergeCell ref="J11:J12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2"/>
  <sheetViews>
    <sheetView showZeros="0" workbookViewId="0">
      <selection activeCell="B8" sqref="B8:N8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545" t="s">
        <v>328</v>
      </c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</row>
    <row r="2" spans="1:14" x14ac:dyDescent="0.25">
      <c r="B2" s="545" t="s">
        <v>448</v>
      </c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</row>
    <row r="3" spans="1:14" x14ac:dyDescent="0.25">
      <c r="B3" s="545" t="s">
        <v>506</v>
      </c>
      <c r="C3" s="545"/>
      <c r="D3" s="545"/>
      <c r="E3" s="545"/>
      <c r="F3" s="545"/>
      <c r="G3" s="545"/>
      <c r="H3" s="545"/>
      <c r="I3" s="545"/>
      <c r="J3" s="545"/>
      <c r="K3" s="545"/>
      <c r="L3" s="545"/>
      <c r="M3" s="545"/>
      <c r="N3" s="545"/>
    </row>
    <row r="4" spans="1:14" x14ac:dyDescent="0.25">
      <c r="B4" s="545" t="s">
        <v>333</v>
      </c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</row>
    <row r="5" spans="1:14" ht="15.75" customHeight="1" x14ac:dyDescent="0.25">
      <c r="B5" s="593" t="s">
        <v>512</v>
      </c>
      <c r="C5" s="593"/>
      <c r="D5" s="593"/>
      <c r="E5" s="593"/>
      <c r="F5" s="593"/>
      <c r="G5" s="593"/>
      <c r="H5" s="593"/>
      <c r="I5" s="593"/>
      <c r="J5" s="593"/>
      <c r="K5" s="593"/>
      <c r="L5" s="593"/>
      <c r="M5" s="593"/>
      <c r="N5" s="593"/>
    </row>
    <row r="6" spans="1:14" ht="15" customHeight="1" x14ac:dyDescent="0.25">
      <c r="B6" s="593" t="s">
        <v>521</v>
      </c>
      <c r="C6" s="593"/>
      <c r="D6" s="593"/>
      <c r="E6" s="593"/>
      <c r="F6" s="593"/>
      <c r="G6" s="593"/>
      <c r="H6" s="593"/>
      <c r="I6" s="593"/>
      <c r="J6" s="593"/>
      <c r="K6" s="593"/>
      <c r="L6" s="593"/>
      <c r="M6" s="593"/>
      <c r="N6" s="593"/>
    </row>
    <row r="7" spans="1:14" ht="15" customHeight="1" x14ac:dyDescent="0.25">
      <c r="B7" s="593" t="s">
        <v>523</v>
      </c>
      <c r="C7" s="593"/>
      <c r="D7" s="593"/>
      <c r="E7" s="593"/>
      <c r="F7" s="593"/>
      <c r="G7" s="593"/>
      <c r="H7" s="593"/>
      <c r="I7" s="593"/>
      <c r="J7" s="593"/>
      <c r="K7" s="593"/>
      <c r="L7" s="593"/>
      <c r="M7" s="593"/>
      <c r="N7" s="593"/>
    </row>
    <row r="8" spans="1:14" ht="15" customHeight="1" x14ac:dyDescent="0.25">
      <c r="B8" s="593" t="s">
        <v>542</v>
      </c>
      <c r="C8" s="593"/>
      <c r="D8" s="593"/>
      <c r="E8" s="593"/>
      <c r="F8" s="593"/>
      <c r="G8" s="593"/>
      <c r="H8" s="593"/>
      <c r="I8" s="593"/>
      <c r="J8" s="593"/>
      <c r="K8" s="593"/>
      <c r="L8" s="593"/>
      <c r="M8" s="593"/>
      <c r="N8" s="593"/>
    </row>
    <row r="9" spans="1:14" ht="15" customHeight="1" x14ac:dyDescent="0.25">
      <c r="B9" s="486"/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</row>
    <row r="10" spans="1:14" ht="15" customHeight="1" x14ac:dyDescent="0.25">
      <c r="A10" s="567" t="s">
        <v>505</v>
      </c>
      <c r="B10" s="567"/>
      <c r="C10" s="567"/>
      <c r="D10" s="567"/>
      <c r="E10" s="567"/>
      <c r="F10" s="567"/>
      <c r="G10" s="567"/>
      <c r="H10" s="567"/>
      <c r="I10" s="567"/>
      <c r="J10" s="567"/>
      <c r="K10" s="567"/>
      <c r="L10" s="567"/>
      <c r="M10" s="567"/>
      <c r="N10" s="567"/>
    </row>
    <row r="11" spans="1:14" x14ac:dyDescent="0.25">
      <c r="F11" s="4"/>
      <c r="N11" s="4" t="s">
        <v>407</v>
      </c>
    </row>
    <row r="12" spans="1:14" ht="15" customHeight="1" x14ac:dyDescent="0.25">
      <c r="A12" s="571" t="s">
        <v>5</v>
      </c>
      <c r="B12" s="574" t="s">
        <v>334</v>
      </c>
      <c r="C12" s="552" t="s">
        <v>336</v>
      </c>
      <c r="D12" s="556" t="s">
        <v>194</v>
      </c>
      <c r="E12" s="556"/>
      <c r="F12" s="557"/>
      <c r="G12" s="577" t="s">
        <v>338</v>
      </c>
      <c r="H12" s="580" t="s">
        <v>194</v>
      </c>
      <c r="I12" s="581"/>
      <c r="J12" s="582"/>
      <c r="K12" s="587" t="s">
        <v>0</v>
      </c>
      <c r="L12" s="588" t="s">
        <v>194</v>
      </c>
      <c r="M12" s="589"/>
      <c r="N12" s="590"/>
    </row>
    <row r="13" spans="1:14" ht="15" customHeight="1" x14ac:dyDescent="0.25">
      <c r="A13" s="572"/>
      <c r="B13" s="575"/>
      <c r="C13" s="553"/>
      <c r="D13" s="557" t="s">
        <v>1</v>
      </c>
      <c r="E13" s="586"/>
      <c r="F13" s="558" t="s">
        <v>2</v>
      </c>
      <c r="G13" s="578"/>
      <c r="H13" s="592" t="s">
        <v>1</v>
      </c>
      <c r="I13" s="592"/>
      <c r="J13" s="570" t="s">
        <v>2</v>
      </c>
      <c r="K13" s="587"/>
      <c r="L13" s="587" t="s">
        <v>1</v>
      </c>
      <c r="M13" s="587"/>
      <c r="N13" s="591" t="s">
        <v>2</v>
      </c>
    </row>
    <row r="14" spans="1:14" ht="28.5" customHeight="1" x14ac:dyDescent="0.25">
      <c r="A14" s="573"/>
      <c r="B14" s="576"/>
      <c r="C14" s="554"/>
      <c r="D14" s="88" t="s">
        <v>3</v>
      </c>
      <c r="E14" s="89" t="s">
        <v>4</v>
      </c>
      <c r="F14" s="558"/>
      <c r="G14" s="579"/>
      <c r="H14" s="90" t="s">
        <v>3</v>
      </c>
      <c r="I14" s="91" t="s">
        <v>4</v>
      </c>
      <c r="J14" s="570"/>
      <c r="K14" s="587"/>
      <c r="L14" s="142" t="s">
        <v>3</v>
      </c>
      <c r="M14" s="143" t="s">
        <v>4</v>
      </c>
      <c r="N14" s="591"/>
    </row>
    <row r="15" spans="1:14" ht="15" customHeight="1" x14ac:dyDescent="0.25">
      <c r="A15" s="5" t="s">
        <v>71</v>
      </c>
      <c r="B15" s="17" t="s">
        <v>56</v>
      </c>
      <c r="C15" s="16">
        <f>D15+F15</f>
        <v>84.1</v>
      </c>
      <c r="D15" s="16">
        <f>'4 pr._savarankiškos f-jos'!E16</f>
        <v>84.1</v>
      </c>
      <c r="E15" s="16">
        <f>'4 pr._savarankiškos f-jos'!F16</f>
        <v>62.5</v>
      </c>
      <c r="F15" s="16">
        <f>'4 pr._savarankiškos f-jos'!G16</f>
        <v>0</v>
      </c>
      <c r="G15" s="10">
        <f>H15+J15</f>
        <v>0</v>
      </c>
      <c r="H15" s="10">
        <f>'4 pr._savarankiškos f-jos'!I16</f>
        <v>0</v>
      </c>
      <c r="I15" s="10">
        <f>'4 pr._savarankiškos f-jos'!J16</f>
        <v>0</v>
      </c>
      <c r="J15" s="10">
        <f>'4 pr._savarankiškos f-jos'!K16</f>
        <v>0</v>
      </c>
      <c r="K15" s="94">
        <f>L15+N15</f>
        <v>84.1</v>
      </c>
      <c r="L15" s="94">
        <f>'4 pr._savarankiškos f-jos'!M16</f>
        <v>84.1</v>
      </c>
      <c r="M15" s="94">
        <f>'4 pr._savarankiškos f-jos'!N16</f>
        <v>62.5</v>
      </c>
      <c r="N15" s="94">
        <f>'4 pr._savarankiškos f-jos'!O16</f>
        <v>0</v>
      </c>
    </row>
    <row r="16" spans="1:14" ht="15" customHeight="1" x14ac:dyDescent="0.25">
      <c r="A16" s="13" t="s">
        <v>182</v>
      </c>
      <c r="B16" s="17" t="s">
        <v>20</v>
      </c>
      <c r="C16" s="16">
        <f>D16+F16</f>
        <v>14765.999999999996</v>
      </c>
      <c r="D16" s="16">
        <f>'4 pr._savarankiškos f-jos'!E19+'4 pr._savarankiškos f-jos'!E87+'4 pr._savarankiškos f-jos'!E141+'4 pr._savarankiškos f-jos'!E145+'4 pr._savarankiškos f-jos'!E185+'4 pr._savarankiškos f-jos'!E190+'4 pr._savarankiškos f-jos'!E207+'5 pr._valstybinės f-jos'!E16+'5 pr._valstybinės f-jos'!E86+'5 pr._valstybinės f-jos'!E112+'6 pr._mokinio krepšelis'!E12+'8 pr._aplinkos apsaugos s. p.'!E14+'8 pr._aplinkos apsaugos s. p.'!E17+'9 pr._įstaigų pajamos'!E30+'9 pr._įstaigų pajamos'!E56+'10 pr._skolintos lėšos'!E26+'10 pr._skolintos lėšos'!E29+'10 pr._skolintos lėšos'!E42+'10 pr._skolintos lėšos'!E45+'10 pr._skolintos lėšos'!E49+'7 pr._kita dotacija'!E16+'7 pr._kita dotacija'!E68+'7 pr._kita dotacija'!E75+'7 pr._kita dotacija'!E85+'7 pr._kita dotacija'!E232+'7 pr._kita dotacija'!E238+'7 pr._kita dotacija'!E296+'11 pr._apyvartinės lėšos'!E15+'11 pr._apyvartinės lėšos'!E21+'11 pr._apyvartinės lėšos'!E27+'11 pr._apyvartinės lėšos'!E71+'11 pr._apyvartinės lėšos'!E88+'11 pr._apyvartinės lėšos'!E122+'11 pr._apyvartinės lėšos'!E127+'11 pr._apyvartinės lėšos'!E132+'11 pr._apyvartinės lėšos'!E136</f>
        <v>10232.699999999997</v>
      </c>
      <c r="E16" s="16">
        <f>'4 pr._savarankiškos f-jos'!F19+'4 pr._savarankiškos f-jos'!F87+'4 pr._savarankiškos f-jos'!F141+'4 pr._savarankiškos f-jos'!F145+'4 pr._savarankiškos f-jos'!F185+'4 pr._savarankiškos f-jos'!F190+'4 pr._savarankiškos f-jos'!F207+'5 pr._valstybinės f-jos'!F16+'5 pr._valstybinės f-jos'!F86+'5 pr._valstybinės f-jos'!F112+'6 pr._mokinio krepšelis'!F12+'8 pr._aplinkos apsaugos s. p.'!F14+'8 pr._aplinkos apsaugos s. p.'!F17+'9 pr._įstaigų pajamos'!F30+'9 pr._įstaigų pajamos'!F56+'10 pr._skolintos lėšos'!F26+'10 pr._skolintos lėšos'!F29+'10 pr._skolintos lėšos'!F42+'10 pr._skolintos lėšos'!F45+'10 pr._skolintos lėšos'!F49+'7 pr._kita dotacija'!F16+'7 pr._kita dotacija'!F68+'7 pr._kita dotacija'!F75+'7 pr._kita dotacija'!F85+'7 pr._kita dotacija'!F232+'7 pr._kita dotacija'!F238+'7 pr._kita dotacija'!F296+'11 pr._apyvartinės lėšos'!F15+'11 pr._apyvartinės lėšos'!F21+'11 pr._apyvartinės lėšos'!F27+'11 pr._apyvartinės lėšos'!F71+'11 pr._apyvartinės lėšos'!F88+'11 pr._apyvartinės lėšos'!F122+'11 pr._apyvartinės lėšos'!F127+'11 pr._apyvartinės lėšos'!F132+'11 pr._apyvartinės lėšos'!F136</f>
        <v>2273.1</v>
      </c>
      <c r="F16" s="16">
        <f>'4 pr._savarankiškos f-jos'!G19+'4 pr._savarankiškos f-jos'!G87+'4 pr._savarankiškos f-jos'!G141+'4 pr._savarankiškos f-jos'!G145+'4 pr._savarankiškos f-jos'!G185+'4 pr._savarankiškos f-jos'!G190+'4 pr._savarankiškos f-jos'!G207+'5 pr._valstybinės f-jos'!G16+'5 pr._valstybinės f-jos'!G86+'5 pr._valstybinės f-jos'!G112+'6 pr._mokinio krepšelis'!G12+'8 pr._aplinkos apsaugos s. p.'!G14+'8 pr._aplinkos apsaugos s. p.'!G17+'9 pr._įstaigų pajamos'!G30+'9 pr._įstaigų pajamos'!G56+'10 pr._skolintos lėšos'!G26+'10 pr._skolintos lėšos'!G29+'10 pr._skolintos lėšos'!G42+'10 pr._skolintos lėšos'!G45+'10 pr._skolintos lėšos'!G49+'7 pr._kita dotacija'!G16+'7 pr._kita dotacija'!G68+'7 pr._kita dotacija'!G75+'7 pr._kita dotacija'!G85+'7 pr._kita dotacija'!G232+'7 pr._kita dotacija'!G238+'7 pr._kita dotacija'!G296+'11 pr._apyvartinės lėšos'!G15+'11 pr._apyvartinės lėšos'!G21+'11 pr._apyvartinės lėšos'!G27+'11 pr._apyvartinės lėšos'!G71+'11 pr._apyvartinės lėšos'!G88+'11 pr._apyvartinės lėšos'!G122+'11 pr._apyvartinės lėšos'!G127+'11 pr._apyvartinės lėšos'!G132+'11 pr._apyvartinės lėšos'!G136</f>
        <v>4533.2999999999993</v>
      </c>
      <c r="G16" s="10">
        <f t="shared" ref="G16" si="0">H16+J16</f>
        <v>2602.8000000000002</v>
      </c>
      <c r="H16" s="10">
        <f>'4 pr._savarankiškos f-jos'!I19+'4 pr._savarankiškos f-jos'!I87+'4 pr._savarankiškos f-jos'!I141+'4 pr._savarankiškos f-jos'!I145+'4 pr._savarankiškos f-jos'!I185+'4 pr._savarankiškos f-jos'!I190+'4 pr._savarankiškos f-jos'!I207+'5 pr._valstybinės f-jos'!I16+'5 pr._valstybinės f-jos'!I86+'5 pr._valstybinės f-jos'!I112+'6 pr._mokinio krepšelis'!I12+'8 pr._aplinkos apsaugos s. p.'!I14+'8 pr._aplinkos apsaugos s. p.'!I17+'9 pr._įstaigų pajamos'!I30+'9 pr._įstaigų pajamos'!I56+'10 pr._skolintos lėšos'!I26+'10 pr._skolintos lėšos'!I29+'10 pr._skolintos lėšos'!I42+'10 pr._skolintos lėšos'!I45+'10 pr._skolintos lėšos'!I49+'7 pr._kita dotacija'!I16+'7 pr._kita dotacija'!I68+'7 pr._kita dotacija'!I75+'7 pr._kita dotacija'!I85+'7 pr._kita dotacija'!I232+'7 pr._kita dotacija'!I238+'7 pr._kita dotacija'!I296+'11 pr._apyvartinės lėšos'!I15+'11 pr._apyvartinės lėšos'!I21+'11 pr._apyvartinės lėšos'!I27+'11 pr._apyvartinės lėšos'!I71+'11 pr._apyvartinės lėšos'!I88+'11 pr._apyvartinės lėšos'!I122+'11 pr._apyvartinės lėšos'!I127+'11 pr._apyvartinės lėšos'!I132+'11 pr._apyvartinės lėšos'!I136</f>
        <v>882.1</v>
      </c>
      <c r="I16" s="10">
        <f>'4 pr._savarankiškos f-jos'!J19+'4 pr._savarankiškos f-jos'!J87+'4 pr._savarankiškos f-jos'!J141+'4 pr._savarankiškos f-jos'!J145+'4 pr._savarankiškos f-jos'!J185+'4 pr._savarankiškos f-jos'!J190+'4 pr._savarankiškos f-jos'!J207+'5 pr._valstybinės f-jos'!J16+'5 pr._valstybinės f-jos'!J86+'5 pr._valstybinės f-jos'!J112+'6 pr._mokinio krepšelis'!J12+'8 pr._aplinkos apsaugos s. p.'!J14+'8 pr._aplinkos apsaugos s. p.'!J17+'9 pr._įstaigų pajamos'!J30+'9 pr._įstaigų pajamos'!J56+'10 pr._skolintos lėšos'!J26+'10 pr._skolintos lėšos'!J29+'10 pr._skolintos lėšos'!J42+'10 pr._skolintos lėšos'!J45+'10 pr._skolintos lėšos'!J49+'7 pr._kita dotacija'!J16+'7 pr._kita dotacija'!J68+'7 pr._kita dotacija'!J75+'7 pr._kita dotacija'!J85+'7 pr._kita dotacija'!J232+'7 pr._kita dotacija'!J238+'7 pr._kita dotacija'!J296+'11 pr._apyvartinės lėšos'!J15+'11 pr._apyvartinės lėšos'!J21+'11 pr._apyvartinės lėšos'!J27+'11 pr._apyvartinės lėšos'!J71+'11 pr._apyvartinės lėšos'!J88+'11 pr._apyvartinės lėšos'!J122+'11 pr._apyvartinės lėšos'!J127+'11 pr._apyvartinės lėšos'!J132+'11 pr._apyvartinės lėšos'!J136</f>
        <v>9.2999999999999989</v>
      </c>
      <c r="J16" s="10">
        <f>'4 pr._savarankiškos f-jos'!K19+'4 pr._savarankiškos f-jos'!K87+'4 pr._savarankiškos f-jos'!K141+'4 pr._savarankiškos f-jos'!K145+'4 pr._savarankiškos f-jos'!K185+'4 pr._savarankiškos f-jos'!K190+'4 pr._savarankiškos f-jos'!K207+'5 pr._valstybinės f-jos'!K16+'5 pr._valstybinės f-jos'!K86+'5 pr._valstybinės f-jos'!K112+'6 pr._mokinio krepšelis'!K12+'8 pr._aplinkos apsaugos s. p.'!K14+'8 pr._aplinkos apsaugos s. p.'!K17+'9 pr._įstaigų pajamos'!K30+'9 pr._įstaigų pajamos'!K56+'10 pr._skolintos lėšos'!K26+'10 pr._skolintos lėšos'!K29+'10 pr._skolintos lėšos'!K42+'10 pr._skolintos lėšos'!K45+'10 pr._skolintos lėšos'!K49+'7 pr._kita dotacija'!K16+'7 pr._kita dotacija'!K68+'7 pr._kita dotacija'!K75+'7 pr._kita dotacija'!K85+'7 pr._kita dotacija'!K232+'7 pr._kita dotacija'!K238+'7 pr._kita dotacija'!K296+'11 pr._apyvartinės lėšos'!K15+'11 pr._apyvartinės lėšos'!K21+'11 pr._apyvartinės lėšos'!K27+'11 pr._apyvartinės lėšos'!K71+'11 pr._apyvartinės lėšos'!K88+'11 pr._apyvartinės lėšos'!K122+'11 pr._apyvartinės lėšos'!K127+'11 pr._apyvartinės lėšos'!K132+'11 pr._apyvartinės lėšos'!K136</f>
        <v>1720.7</v>
      </c>
      <c r="K16" s="94">
        <f t="shared" ref="K16" si="1">L16+N16</f>
        <v>17368.799999999996</v>
      </c>
      <c r="L16" s="94">
        <f>'4 pr._savarankiškos f-jos'!M19+'4 pr._savarankiškos f-jos'!M87+'4 pr._savarankiškos f-jos'!M141+'4 pr._savarankiškos f-jos'!M145+'4 pr._savarankiškos f-jos'!M185+'4 pr._savarankiškos f-jos'!M190+'4 pr._savarankiškos f-jos'!M207+'5 pr._valstybinės f-jos'!M16+'5 pr._valstybinės f-jos'!M86+'5 pr._valstybinės f-jos'!M112+'6 pr._mokinio krepšelis'!M12+'8 pr._aplinkos apsaugos s. p.'!M14+'8 pr._aplinkos apsaugos s. p.'!M17+'9 pr._įstaigų pajamos'!M30+'9 pr._įstaigų pajamos'!M56+'10 pr._skolintos lėšos'!M26+'10 pr._skolintos lėšos'!M29+'10 pr._skolintos lėšos'!M42+'10 pr._skolintos lėšos'!M45+'10 pr._skolintos lėšos'!M49+'7 pr._kita dotacija'!M16+'7 pr._kita dotacija'!M68+'7 pr._kita dotacija'!M75+'7 pr._kita dotacija'!M85+'7 pr._kita dotacija'!M232+'7 pr._kita dotacija'!M238+'7 pr._kita dotacija'!M296+'11 pr._apyvartinės lėšos'!M15+'11 pr._apyvartinės lėšos'!M21+'11 pr._apyvartinės lėšos'!M27+'11 pr._apyvartinės lėšos'!M71+'11 pr._apyvartinės lėšos'!M88+'11 pr._apyvartinės lėšos'!M122+'11 pr._apyvartinės lėšos'!M127+'11 pr._apyvartinės lėšos'!M132+'11 pr._apyvartinės lėšos'!M136</f>
        <v>11114.799999999996</v>
      </c>
      <c r="M16" s="94">
        <f>'4 pr._savarankiškos f-jos'!N19+'4 pr._savarankiškos f-jos'!N87+'4 pr._savarankiškos f-jos'!N141+'4 pr._savarankiškos f-jos'!N145+'4 pr._savarankiškos f-jos'!N185+'4 pr._savarankiškos f-jos'!N190+'4 pr._savarankiškos f-jos'!N207+'5 pr._valstybinės f-jos'!N16+'5 pr._valstybinės f-jos'!N86+'5 pr._valstybinės f-jos'!N112+'6 pr._mokinio krepšelis'!N12+'8 pr._aplinkos apsaugos s. p.'!N14+'8 pr._aplinkos apsaugos s. p.'!N17+'9 pr._įstaigų pajamos'!N30+'9 pr._įstaigų pajamos'!N56+'10 pr._skolintos lėšos'!N26+'10 pr._skolintos lėšos'!N29+'10 pr._skolintos lėšos'!N42+'10 pr._skolintos lėšos'!N45+'10 pr._skolintos lėšos'!N49+'7 pr._kita dotacija'!N16+'7 pr._kita dotacija'!N68+'7 pr._kita dotacija'!N75+'7 pr._kita dotacija'!N85+'7 pr._kita dotacija'!N232+'7 pr._kita dotacija'!N238+'7 pr._kita dotacija'!N296+'11 pr._apyvartinės lėšos'!N15+'11 pr._apyvartinės lėšos'!N21+'11 pr._apyvartinės lėšos'!N27+'11 pr._apyvartinės lėšos'!N71+'11 pr._apyvartinės lėšos'!N88+'11 pr._apyvartinės lėšos'!N122+'11 pr._apyvartinės lėšos'!N127+'11 pr._apyvartinės lėšos'!N132+'11 pr._apyvartinės lėšos'!N136</f>
        <v>2282.4</v>
      </c>
      <c r="N16" s="94">
        <f>'4 pr._savarankiškos f-jos'!O19+'4 pr._savarankiškos f-jos'!O87+'4 pr._savarankiškos f-jos'!O141+'4 pr._savarankiškos f-jos'!O145+'4 pr._savarankiškos f-jos'!O185+'4 pr._savarankiškos f-jos'!O190+'4 pr._savarankiškos f-jos'!O207+'5 pr._valstybinės f-jos'!O16+'5 pr._valstybinės f-jos'!O86+'5 pr._valstybinės f-jos'!O112+'6 pr._mokinio krepšelis'!O12+'8 pr._aplinkos apsaugos s. p.'!O14+'8 pr._aplinkos apsaugos s. p.'!O17+'9 pr._įstaigų pajamos'!O30+'9 pr._įstaigų pajamos'!O56+'10 pr._skolintos lėšos'!O26+'10 pr._skolintos lėšos'!O29+'10 pr._skolintos lėšos'!O42+'10 pr._skolintos lėšos'!O45+'10 pr._skolintos lėšos'!O49+'7 pr._kita dotacija'!O16+'7 pr._kita dotacija'!O68+'7 pr._kita dotacija'!O75+'7 pr._kita dotacija'!O85+'7 pr._kita dotacija'!O232+'7 pr._kita dotacija'!O238+'7 pr._kita dotacija'!O296+'11 pr._apyvartinės lėšos'!O15+'11 pr._apyvartinės lėšos'!O21+'11 pr._apyvartinės lėšos'!O27+'11 pr._apyvartinės lėšos'!O71+'11 pr._apyvartinės lėšos'!O88+'11 pr._apyvartinės lėšos'!O122+'11 pr._apyvartinės lėšos'!O127+'11 pr._apyvartinės lėšos'!O132+'11 pr._apyvartinės lėšos'!O136</f>
        <v>6253.9999999999991</v>
      </c>
    </row>
    <row r="17" spans="1:14" ht="15" customHeight="1" x14ac:dyDescent="0.25">
      <c r="A17" s="5" t="s">
        <v>72</v>
      </c>
      <c r="B17" s="17" t="s">
        <v>7</v>
      </c>
      <c r="C17" s="16">
        <f t="shared" ref="C17:C27" si="2">D17+F17</f>
        <v>152.29999999999998</v>
      </c>
      <c r="D17" s="16">
        <f>'4 pr._savarankiškos f-jos'!E26+'4 pr._savarankiškos f-jos'!E95+'4 pr._savarankiškos f-jos'!E191+'5 pr._valstybinės f-jos'!E34+'5 pr._valstybinės f-jos'!E88+'7 pr._kita dotacija'!E21+'7 pr._kita dotacija'!E240+'9 pr._įstaigų pajamos'!E31+'9 pr._įstaigų pajamos'!E43++'9 pr._įstaigų pajamos'!E96</f>
        <v>152.29999999999998</v>
      </c>
      <c r="E17" s="16">
        <f>'4 pr._savarankiškos f-jos'!F26+'4 pr._savarankiškos f-jos'!F95+'4 pr._savarankiškos f-jos'!F191+'5 pr._valstybinės f-jos'!F34+'5 pr._valstybinės f-jos'!F88+'7 pr._kita dotacija'!F21+'7 pr._kita dotacija'!F240+'9 pr._įstaigų pajamos'!F31+'9 pr._įstaigų pajamos'!F43++'9 pr._įstaigų pajamos'!F96</f>
        <v>84.9</v>
      </c>
      <c r="F17" s="16">
        <f>'4 pr._savarankiškos f-jos'!G26+'4 pr._savarankiškos f-jos'!G95+'4 pr._savarankiškos f-jos'!G191+'5 pr._valstybinės f-jos'!G34+'5 pr._valstybinės f-jos'!G88+'7 pr._kita dotacija'!G21+'7 pr._kita dotacija'!G240+'9 pr._įstaigų pajamos'!G31+'9 pr._įstaigų pajamos'!G43++'9 pr._įstaigų pajamos'!G96</f>
        <v>0</v>
      </c>
      <c r="G17" s="10">
        <f t="shared" ref="G17:G29" si="3">H17+J17</f>
        <v>1.3</v>
      </c>
      <c r="H17" s="10">
        <f>'4 pr._savarankiškos f-jos'!I26+'4 pr._savarankiškos f-jos'!I95+'4 pr._savarankiškos f-jos'!I191+'5 pr._valstybinės f-jos'!I34+'5 pr._valstybinės f-jos'!I88+'7 pr._kita dotacija'!I21+'7 pr._kita dotacija'!I240+'9 pr._įstaigų pajamos'!I31+'9 pr._įstaigų pajamos'!I43++'9 pr._įstaigų pajamos'!I96</f>
        <v>1.3</v>
      </c>
      <c r="I17" s="10">
        <f>'4 pr._savarankiškos f-jos'!J26+'4 pr._savarankiškos f-jos'!J95+'4 pr._savarankiškos f-jos'!J191+'5 pr._valstybinės f-jos'!J34+'5 pr._valstybinės f-jos'!J88+'7 pr._kita dotacija'!J21+'7 pr._kita dotacija'!J240+'9 pr._įstaigų pajamos'!J31+'9 pr._įstaigų pajamos'!J43++'9 pr._įstaigų pajamos'!J96</f>
        <v>1</v>
      </c>
      <c r="J17" s="10">
        <f>'4 pr._savarankiškos f-jos'!K26+'4 pr._savarankiškos f-jos'!K95+'4 pr._savarankiškos f-jos'!K191+'5 pr._valstybinės f-jos'!K34+'5 pr._valstybinės f-jos'!K88+'7 pr._kita dotacija'!K21+'7 pr._kita dotacija'!K240+'9 pr._įstaigų pajamos'!K31+'9 pr._įstaigų pajamos'!K43++'9 pr._įstaigų pajamos'!K96</f>
        <v>0</v>
      </c>
      <c r="K17" s="94">
        <f t="shared" ref="K17:K29" si="4">L17+N17</f>
        <v>153.6</v>
      </c>
      <c r="L17" s="94">
        <f>'4 pr._savarankiškos f-jos'!M26+'4 pr._savarankiškos f-jos'!M95+'4 pr._savarankiškos f-jos'!M191+'5 pr._valstybinės f-jos'!M34+'5 pr._valstybinės f-jos'!M88+'7 pr._kita dotacija'!M21+'7 pr._kita dotacija'!M240+'9 pr._įstaigų pajamos'!M31+'9 pr._įstaigų pajamos'!M43++'9 pr._įstaigų pajamos'!M96</f>
        <v>153.6</v>
      </c>
      <c r="M17" s="94">
        <f>'4 pr._savarankiškos f-jos'!N26+'4 pr._savarankiškos f-jos'!N95+'4 pr._savarankiškos f-jos'!N191+'5 pr._valstybinės f-jos'!N34+'5 pr._valstybinės f-jos'!N88+'7 pr._kita dotacija'!N21+'7 pr._kita dotacija'!N240+'9 pr._įstaigų pajamos'!N31+'9 pr._įstaigų pajamos'!N43++'9 pr._įstaigų pajamos'!N96</f>
        <v>85.9</v>
      </c>
      <c r="N17" s="94">
        <f>'4 pr._savarankiškos f-jos'!O26+'4 pr._savarankiškos f-jos'!O95+'4 pr._savarankiškos f-jos'!O191+'5 pr._valstybinės f-jos'!O34+'5 pr._valstybinės f-jos'!O88+'7 pr._kita dotacija'!O21+'7 pr._kita dotacija'!O240+'9 pr._įstaigų pajamos'!O31+'9 pr._įstaigų pajamos'!O43++'9 pr._įstaigų pajamos'!O96</f>
        <v>0</v>
      </c>
    </row>
    <row r="18" spans="1:14" ht="15" customHeight="1" x14ac:dyDescent="0.25">
      <c r="A18" s="5" t="s">
        <v>73</v>
      </c>
      <c r="B18" s="17" t="s">
        <v>10</v>
      </c>
      <c r="C18" s="16">
        <f t="shared" si="2"/>
        <v>143.39999999999998</v>
      </c>
      <c r="D18" s="16">
        <f>'4 pr._savarankiškos f-jos'!E32+'4 pr._savarankiškos f-jos'!E99+'4 pr._savarankiškos f-jos'!E192+'5 pr._valstybinės f-jos'!E38+'5 pr._valstybinės f-jos'!E90+'7 pr._kita dotacija'!E244+'7 pr._kita dotacija'!E25+'9 pr._įstaigų pajamos'!E32+'9 pr._įstaigų pajamos'!E44+'9 pr._įstaigų pajamos'!E97</f>
        <v>143.39999999999998</v>
      </c>
      <c r="E18" s="16">
        <f>'4 pr._savarankiškos f-jos'!F32+'4 pr._savarankiškos f-jos'!F99+'4 pr._savarankiškos f-jos'!F192+'5 pr._valstybinės f-jos'!F38+'5 pr._valstybinės f-jos'!F90+'7 pr._kita dotacija'!F244+'7 pr._kita dotacija'!F25+'9 pr._įstaigų pajamos'!F32+'9 pr._įstaigų pajamos'!F44+'9 pr._įstaigų pajamos'!F97</f>
        <v>87.2</v>
      </c>
      <c r="F18" s="16">
        <f>'4 pr._savarankiškos f-jos'!G32+'4 pr._savarankiškos f-jos'!G99+'4 pr._savarankiškos f-jos'!G192+'5 pr._valstybinės f-jos'!G38+'5 pr._valstybinės f-jos'!G90+'7 pr._kita dotacija'!G244+'7 pr._kita dotacija'!G25+'9 pr._įstaigų pajamos'!G32+'9 pr._įstaigų pajamos'!G44+'9 pr._įstaigų pajamos'!G97</f>
        <v>0</v>
      </c>
      <c r="G18" s="10">
        <f t="shared" si="3"/>
        <v>1.7000000000000002</v>
      </c>
      <c r="H18" s="10">
        <f>'4 pr._savarankiškos f-jos'!I32+'4 pr._savarankiškos f-jos'!I99+'4 pr._savarankiškos f-jos'!I192+'5 pr._valstybinės f-jos'!I38+'5 pr._valstybinės f-jos'!I90+'7 pr._kita dotacija'!I244+'7 pr._kita dotacija'!I25+'9 pr._įstaigų pajamos'!I32+'9 pr._įstaigų pajamos'!I44+'9 pr._įstaigų pajamos'!I97</f>
        <v>1.7000000000000002</v>
      </c>
      <c r="I18" s="10">
        <f>'4 pr._savarankiškos f-jos'!J32+'4 pr._savarankiškos f-jos'!J99+'4 pr._savarankiškos f-jos'!J192+'5 pr._valstybinės f-jos'!J38+'5 pr._valstybinės f-jos'!J90+'7 pr._kita dotacija'!J244+'7 pr._kita dotacija'!J25+'9 pr._įstaigų pajamos'!J32+'9 pr._įstaigų pajamos'!J44+'9 pr._įstaigų pajamos'!J97</f>
        <v>1.3000000000000003</v>
      </c>
      <c r="J18" s="10">
        <f>'4 pr._savarankiškos f-jos'!K32+'4 pr._savarankiškos f-jos'!K99+'4 pr._savarankiškos f-jos'!K192+'5 pr._valstybinės f-jos'!K38+'5 pr._valstybinės f-jos'!K90+'7 pr._kita dotacija'!K244+'7 pr._kita dotacija'!K25+'9 pr._įstaigų pajamos'!K32+'9 pr._įstaigų pajamos'!K44+'9 pr._įstaigų pajamos'!K97</f>
        <v>0</v>
      </c>
      <c r="K18" s="94">
        <f t="shared" si="4"/>
        <v>145.09999999999997</v>
      </c>
      <c r="L18" s="94">
        <f>'4 pr._savarankiškos f-jos'!M32+'4 pr._savarankiškos f-jos'!M99+'4 pr._savarankiškos f-jos'!M192+'5 pr._valstybinės f-jos'!M38+'5 pr._valstybinės f-jos'!M90+'7 pr._kita dotacija'!M244+'7 pr._kita dotacija'!M25+'9 pr._įstaigų pajamos'!M32+'9 pr._įstaigų pajamos'!M44+'9 pr._įstaigų pajamos'!M97</f>
        <v>145.09999999999997</v>
      </c>
      <c r="M18" s="94">
        <f>'4 pr._savarankiškos f-jos'!N32+'4 pr._savarankiškos f-jos'!N99+'4 pr._savarankiškos f-jos'!N192+'5 pr._valstybinės f-jos'!N38+'5 pr._valstybinės f-jos'!N90+'7 pr._kita dotacija'!N244+'7 pr._kita dotacija'!N25+'9 pr._įstaigų pajamos'!N32+'9 pr._įstaigų pajamos'!N44+'9 pr._įstaigų pajamos'!N97</f>
        <v>88.5</v>
      </c>
      <c r="N18" s="94">
        <f>'4 pr._savarankiškos f-jos'!O32+'4 pr._savarankiškos f-jos'!O99+'4 pr._savarankiškos f-jos'!O192+'5 pr._valstybinės f-jos'!O38+'5 pr._valstybinės f-jos'!O90+'7 pr._kita dotacija'!O244+'7 pr._kita dotacija'!O25+'9 pr._įstaigų pajamos'!O32+'9 pr._įstaigų pajamos'!O44+'9 pr._įstaigų pajamos'!O97</f>
        <v>0</v>
      </c>
    </row>
    <row r="19" spans="1:14" ht="15" customHeight="1" x14ac:dyDescent="0.25">
      <c r="A19" s="5" t="s">
        <v>74</v>
      </c>
      <c r="B19" s="17" t="s">
        <v>11</v>
      </c>
      <c r="C19" s="16">
        <f t="shared" si="2"/>
        <v>271</v>
      </c>
      <c r="D19" s="16">
        <f>'4 pr._savarankiškos f-jos'!E37+'4 pr._savarankiškos f-jos'!E103+'4 pr._savarankiškos f-jos'!E193+'5 pr._valstybinės f-jos'!E42+'5 pr._valstybinės f-jos'!E92+'7 pr._kita dotacija'!E29+'7 pr._kita dotacija'!E248+'9 pr._įstaigų pajamos'!E33+'9 pr._įstaigų pajamos'!E45+'9 pr._įstaigų pajamos'!E98</f>
        <v>266.8</v>
      </c>
      <c r="E19" s="16">
        <f>'4 pr._savarankiškos f-jos'!F37+'4 pr._savarankiškos f-jos'!F103+'4 pr._savarankiškos f-jos'!F193+'5 pr._valstybinės f-jos'!F42+'5 pr._valstybinės f-jos'!F92+'7 pr._kita dotacija'!F29+'7 pr._kita dotacija'!F248+'9 pr._įstaigų pajamos'!F33+'9 pr._įstaigų pajamos'!F45+'9 pr._įstaigų pajamos'!F98</f>
        <v>158.4</v>
      </c>
      <c r="F19" s="16">
        <f>'4 pr._savarankiškos f-jos'!G37+'4 pr._savarankiškos f-jos'!G103+'4 pr._savarankiškos f-jos'!G193+'5 pr._valstybinės f-jos'!G42+'5 pr._valstybinės f-jos'!G92+'7 pr._kita dotacija'!G29+'7 pr._kita dotacija'!G248+'9 pr._įstaigų pajamos'!G33+'9 pr._įstaigų pajamos'!G45+'9 pr._įstaigų pajamos'!G98</f>
        <v>4.2</v>
      </c>
      <c r="G19" s="10">
        <f t="shared" si="3"/>
        <v>4.4000000000000004</v>
      </c>
      <c r="H19" s="10">
        <f>'4 pr._savarankiškos f-jos'!I37+'4 pr._savarankiškos f-jos'!I103+'4 pr._savarankiškos f-jos'!I193+'5 pr._valstybinės f-jos'!I42+'5 pr._valstybinės f-jos'!I92+'7 pr._kita dotacija'!I29+'7 pr._kita dotacija'!I248+'9 pr._įstaigų pajamos'!I33+'9 pr._įstaigų pajamos'!I45+'9 pr._įstaigų pajamos'!I98</f>
        <v>4.4000000000000004</v>
      </c>
      <c r="I19" s="10">
        <f>'4 pr._savarankiškos f-jos'!J37+'4 pr._savarankiškos f-jos'!J103+'4 pr._savarankiškos f-jos'!J193+'5 pr._valstybinės f-jos'!J42+'5 pr._valstybinės f-jos'!J92+'7 pr._kita dotacija'!J29+'7 pr._kita dotacija'!J248+'9 pr._įstaigų pajamos'!J33+'9 pr._įstaigų pajamos'!J45+'9 pr._įstaigų pajamos'!J98</f>
        <v>3.4000000000000004</v>
      </c>
      <c r="J19" s="10">
        <f>'4 pr._savarankiškos f-jos'!K37+'4 pr._savarankiškos f-jos'!K103+'4 pr._savarankiškos f-jos'!K193+'5 pr._valstybinės f-jos'!K42+'5 pr._valstybinės f-jos'!K92+'7 pr._kita dotacija'!K29+'7 pr._kita dotacija'!K248+'9 pr._įstaigų pajamos'!K33+'9 pr._įstaigų pajamos'!K45+'9 pr._įstaigų pajamos'!K98</f>
        <v>0</v>
      </c>
      <c r="K19" s="94">
        <f t="shared" si="4"/>
        <v>275.39999999999998</v>
      </c>
      <c r="L19" s="94">
        <f>'4 pr._savarankiškos f-jos'!M37+'4 pr._savarankiškos f-jos'!M103+'4 pr._savarankiškos f-jos'!M193+'5 pr._valstybinės f-jos'!M42+'5 pr._valstybinės f-jos'!M92+'7 pr._kita dotacija'!M29+'7 pr._kita dotacija'!M248+'9 pr._įstaigų pajamos'!M33+'9 pr._įstaigų pajamos'!M45+'9 pr._įstaigų pajamos'!M98</f>
        <v>271.2</v>
      </c>
      <c r="M19" s="94">
        <f>'4 pr._savarankiškos f-jos'!N37+'4 pr._savarankiškos f-jos'!N103+'4 pr._savarankiškos f-jos'!N193+'5 pr._valstybinės f-jos'!N42+'5 pr._valstybinės f-jos'!N92+'7 pr._kita dotacija'!N29+'7 pr._kita dotacija'!N248+'9 pr._įstaigų pajamos'!N33+'9 pr._įstaigų pajamos'!N45+'9 pr._įstaigų pajamos'!N98</f>
        <v>161.80000000000001</v>
      </c>
      <c r="N19" s="94">
        <f>'4 pr._savarankiškos f-jos'!O37+'4 pr._savarankiškos f-jos'!O103+'4 pr._savarankiškos f-jos'!O193+'5 pr._valstybinės f-jos'!O42+'5 pr._valstybinės f-jos'!O92+'7 pr._kita dotacija'!O29+'7 pr._kita dotacija'!O248+'9 pr._įstaigų pajamos'!O33+'9 pr._įstaigų pajamos'!O45+'9 pr._įstaigų pajamos'!O98</f>
        <v>4.2</v>
      </c>
    </row>
    <row r="20" spans="1:14" ht="15" customHeight="1" x14ac:dyDescent="0.25">
      <c r="A20" s="5" t="s">
        <v>75</v>
      </c>
      <c r="B20" s="17" t="s">
        <v>12</v>
      </c>
      <c r="C20" s="16">
        <f t="shared" si="2"/>
        <v>168.2</v>
      </c>
      <c r="D20" s="16">
        <f>'4 pr._savarankiškos f-jos'!E43+'4 pr._savarankiškos f-jos'!E107+'5 pr._valstybinės f-jos'!E46+'5 pr._valstybinės f-jos'!E94+'7 pr._kita dotacija'!E34+'9 pr._įstaigų pajamos'!E34+'9 pr._įstaigų pajamos'!E46+'11 pr._apyvartinės lėšos'!E78+'11 pr._apyvartinės lėšos'!E83</f>
        <v>164.7</v>
      </c>
      <c r="E20" s="16">
        <f>'4 pr._savarankiškos f-jos'!F43+'4 pr._savarankiškos f-jos'!F107+'5 pr._valstybinės f-jos'!F46+'5 pr._valstybinės f-jos'!F94+'7 pr._kita dotacija'!F34+'9 pr._įstaigų pajamos'!F34+'9 pr._įstaigų pajamos'!F46+'11 pr._apyvartinės lėšos'!F78+'11 pr._apyvartinės lėšos'!F83</f>
        <v>95.1</v>
      </c>
      <c r="F20" s="16">
        <f>'4 pr._savarankiškos f-jos'!G43+'4 pr._savarankiškos f-jos'!G107+'5 pr._valstybinės f-jos'!G46+'5 pr._valstybinės f-jos'!G94+'7 pr._kita dotacija'!G34+'9 pr._įstaigų pajamos'!G34+'9 pr._įstaigų pajamos'!G46+'11 pr._apyvartinės lėšos'!G78+'11 pr._apyvartinės lėšos'!G83</f>
        <v>3.5</v>
      </c>
      <c r="G20" s="10">
        <f t="shared" si="3"/>
        <v>3.0000000000000004</v>
      </c>
      <c r="H20" s="10">
        <f>'4 pr._savarankiškos f-jos'!I43+'4 pr._savarankiškos f-jos'!I107+'5 pr._valstybinės f-jos'!I46+'5 pr._valstybinės f-jos'!I94+'7 pr._kita dotacija'!I34+'9 pr._įstaigų pajamos'!I34+'9 pr._įstaigų pajamos'!I46+'11 pr._apyvartinės lėšos'!I78+'11 pr._apyvartinės lėšos'!I83</f>
        <v>3.0000000000000004</v>
      </c>
      <c r="I20" s="10">
        <f>'4 pr._savarankiškos f-jos'!J43+'4 pr._savarankiškos f-jos'!J107+'5 pr._valstybinės f-jos'!J46+'5 pr._valstybinės f-jos'!J94+'7 pr._kita dotacija'!J34+'9 pr._įstaigų pajamos'!J34+'9 pr._įstaigų pajamos'!J46+'11 pr._apyvartinės lėšos'!J78+'11 pr._apyvartinės lėšos'!J83</f>
        <v>2.3000000000000003</v>
      </c>
      <c r="J20" s="10">
        <f>'4 pr._savarankiškos f-jos'!K43+'4 pr._savarankiškos f-jos'!K107+'5 pr._valstybinės f-jos'!K46+'5 pr._valstybinės f-jos'!K94+'7 pr._kita dotacija'!K34+'9 pr._įstaigų pajamos'!K34+'9 pr._įstaigų pajamos'!K46+'11 pr._apyvartinės lėšos'!K78+'11 pr._apyvartinės lėšos'!K83</f>
        <v>0</v>
      </c>
      <c r="K20" s="94">
        <f t="shared" si="4"/>
        <v>171.2</v>
      </c>
      <c r="L20" s="94">
        <f>'4 pr._savarankiškos f-jos'!M43+'4 pr._savarankiškos f-jos'!M107+'5 pr._valstybinės f-jos'!M46+'5 pr._valstybinės f-jos'!M94+'7 pr._kita dotacija'!M34+'9 pr._įstaigų pajamos'!M34+'9 pr._įstaigų pajamos'!M46+'11 pr._apyvartinės lėšos'!M78+'11 pr._apyvartinės lėšos'!M83</f>
        <v>167.7</v>
      </c>
      <c r="M20" s="94">
        <f>'4 pr._savarankiškos f-jos'!N43+'4 pr._savarankiškos f-jos'!N107+'5 pr._valstybinės f-jos'!N46+'5 pr._valstybinės f-jos'!N94+'7 pr._kita dotacija'!N34+'9 pr._įstaigų pajamos'!N34+'9 pr._įstaigų pajamos'!N46+'11 pr._apyvartinės lėšos'!N78+'11 pr._apyvartinės lėšos'!N83</f>
        <v>97.399999999999991</v>
      </c>
      <c r="N20" s="94">
        <f>'4 pr._savarankiškos f-jos'!O43+'4 pr._savarankiškos f-jos'!O107+'5 pr._valstybinės f-jos'!O46+'5 pr._valstybinės f-jos'!O94+'7 pr._kita dotacija'!O34+'9 pr._įstaigų pajamos'!O34+'9 pr._įstaigų pajamos'!O46+'11 pr._apyvartinės lėšos'!O78+'11 pr._apyvartinės lėšos'!O83</f>
        <v>3.5</v>
      </c>
    </row>
    <row r="21" spans="1:14" ht="15" customHeight="1" x14ac:dyDescent="0.25">
      <c r="A21" s="5" t="s">
        <v>76</v>
      </c>
      <c r="B21" s="17" t="s">
        <v>13</v>
      </c>
      <c r="C21" s="16">
        <f t="shared" si="2"/>
        <v>118.89999999999999</v>
      </c>
      <c r="D21" s="16">
        <f>'4 pr._savarankiškos f-jos'!E48+'4 pr._savarankiškos f-jos'!E111+'5 pr._valstybinės f-jos'!E50+'5 pr._valstybinės f-jos'!E96+'7 pr._kita dotacija'!E38+'9 pr._įstaigų pajamos'!E47</f>
        <v>118.89999999999999</v>
      </c>
      <c r="E21" s="16">
        <f>'4 pr._savarankiškos f-jos'!F48+'4 pr._savarankiškos f-jos'!F111+'5 pr._valstybinės f-jos'!F50+'5 pr._valstybinės f-jos'!F96+'7 pr._kita dotacija'!F38+'9 pr._įstaigų pajamos'!F47</f>
        <v>70</v>
      </c>
      <c r="F21" s="16">
        <f>'4 pr._savarankiškos f-jos'!G48+'4 pr._savarankiškos f-jos'!G111+'5 pr._valstybinės f-jos'!G50+'5 pr._valstybinės f-jos'!G96+'7 pr._kita dotacija'!G38+'9 pr._įstaigų pajamos'!G47</f>
        <v>0</v>
      </c>
      <c r="G21" s="10">
        <f t="shared" si="3"/>
        <v>0.79999999999999993</v>
      </c>
      <c r="H21" s="10">
        <f>'4 pr._savarankiškos f-jos'!I48+'4 pr._savarankiškos f-jos'!I111+'5 pr._valstybinės f-jos'!I50+'5 pr._valstybinės f-jos'!I96+'7 pr._kita dotacija'!I38+'9 pr._įstaigų pajamos'!I47</f>
        <v>0.79999999999999993</v>
      </c>
      <c r="I21" s="10">
        <f>'4 pr._savarankiškos f-jos'!J48+'4 pr._savarankiškos f-jos'!J111+'5 pr._valstybinės f-jos'!J50+'5 pr._valstybinės f-jos'!J96+'7 pr._kita dotacija'!J38+'9 pr._įstaigų pajamos'!J47</f>
        <v>0.6</v>
      </c>
      <c r="J21" s="10">
        <f>'4 pr._savarankiškos f-jos'!K48+'4 pr._savarankiškos f-jos'!K111+'5 pr._valstybinės f-jos'!K50+'5 pr._valstybinės f-jos'!K96+'7 pr._kita dotacija'!K38+'9 pr._įstaigų pajamos'!K47</f>
        <v>0</v>
      </c>
      <c r="K21" s="94">
        <f t="shared" si="4"/>
        <v>119.69999999999999</v>
      </c>
      <c r="L21" s="94">
        <f>'4 pr._savarankiškos f-jos'!M48+'4 pr._savarankiškos f-jos'!M111+'5 pr._valstybinės f-jos'!M50+'5 pr._valstybinės f-jos'!M96+'7 pr._kita dotacija'!M38+'9 pr._įstaigų pajamos'!M47</f>
        <v>119.69999999999999</v>
      </c>
      <c r="M21" s="94">
        <f>'4 pr._savarankiškos f-jos'!N48+'4 pr._savarankiškos f-jos'!N111+'5 pr._valstybinės f-jos'!N50+'5 pr._valstybinės f-jos'!N96+'7 pr._kita dotacija'!N38+'9 pr._įstaigų pajamos'!N47</f>
        <v>70.599999999999994</v>
      </c>
      <c r="N21" s="94">
        <f>'4 pr._savarankiškos f-jos'!O48+'4 pr._savarankiškos f-jos'!O111+'5 pr._valstybinės f-jos'!O50+'5 pr._valstybinės f-jos'!O96+'7 pr._kita dotacija'!O38+'9 pr._įstaigų pajamos'!O47</f>
        <v>0</v>
      </c>
    </row>
    <row r="22" spans="1:14" ht="15" customHeight="1" x14ac:dyDescent="0.25">
      <c r="A22" s="5" t="s">
        <v>77</v>
      </c>
      <c r="B22" s="12" t="s">
        <v>14</v>
      </c>
      <c r="C22" s="16">
        <f t="shared" si="2"/>
        <v>146.80000000000001</v>
      </c>
      <c r="D22" s="16">
        <f>'4 pr._savarankiškos f-jos'!E53+'4 pr._savarankiškos f-jos'!E115+'5 pr._valstybinės f-jos'!E54+'5 pr._valstybinės f-jos'!E98+'7 pr._kita dotacija'!E42+'9 pr._įstaigų pajamos'!E35+'9 pr._įstaigų pajamos'!E48</f>
        <v>146.80000000000001</v>
      </c>
      <c r="E22" s="16">
        <f>'4 pr._savarankiškos f-jos'!F53+'4 pr._savarankiškos f-jos'!F115+'5 pr._valstybinės f-jos'!F54+'5 pr._valstybinės f-jos'!F98+'7 pr._kita dotacija'!F42+'9 pr._įstaigų pajamos'!F35+'9 pr._įstaigų pajamos'!F48</f>
        <v>72.8</v>
      </c>
      <c r="F22" s="16">
        <f>'4 pr._savarankiškos f-jos'!G53+'4 pr._savarankiškos f-jos'!G115+'5 pr._valstybinės f-jos'!G54+'5 pr._valstybinės f-jos'!G98+'7 pr._kita dotacija'!G42+'9 pr._įstaigų pajamos'!G35+'9 pr._įstaigų pajamos'!G48</f>
        <v>0</v>
      </c>
      <c r="G22" s="10">
        <f t="shared" si="3"/>
        <v>0.79999999999999993</v>
      </c>
      <c r="H22" s="10">
        <f>'4 pr._savarankiškos f-jos'!I53+'4 pr._savarankiškos f-jos'!I115+'5 pr._valstybinės f-jos'!I54+'5 pr._valstybinės f-jos'!I98+'7 pr._kita dotacija'!I42+'9 pr._įstaigų pajamos'!I35+'9 pr._įstaigų pajamos'!I48</f>
        <v>0.79999999999999993</v>
      </c>
      <c r="I22" s="10">
        <f>'4 pr._savarankiškos f-jos'!J53+'4 pr._savarankiškos f-jos'!J115+'5 pr._valstybinės f-jos'!J54+'5 pr._valstybinės f-jos'!J98+'7 pr._kita dotacija'!J42+'9 pr._įstaigų pajamos'!J35+'9 pr._įstaigų pajamos'!J48</f>
        <v>0.6</v>
      </c>
      <c r="J22" s="10">
        <f>'4 pr._savarankiškos f-jos'!K53+'4 pr._savarankiškos f-jos'!K115+'5 pr._valstybinės f-jos'!K54+'5 pr._valstybinės f-jos'!K98+'7 pr._kita dotacija'!K42+'9 pr._įstaigų pajamos'!K35+'9 pr._įstaigų pajamos'!K48</f>
        <v>0</v>
      </c>
      <c r="K22" s="94">
        <f t="shared" si="4"/>
        <v>147.60000000000002</v>
      </c>
      <c r="L22" s="94">
        <f>'4 pr._savarankiškos f-jos'!M53+'4 pr._savarankiškos f-jos'!M115+'5 pr._valstybinės f-jos'!M54+'5 pr._valstybinės f-jos'!M98+'7 pr._kita dotacija'!M42+'9 pr._įstaigų pajamos'!M35+'9 pr._įstaigų pajamos'!M48</f>
        <v>147.60000000000002</v>
      </c>
      <c r="M22" s="94">
        <f>'4 pr._savarankiškos f-jos'!N53+'4 pr._savarankiškos f-jos'!N115+'5 pr._valstybinės f-jos'!N54+'5 pr._valstybinės f-jos'!N98+'7 pr._kita dotacija'!N42+'9 pr._įstaigų pajamos'!N35+'9 pr._įstaigų pajamos'!N48</f>
        <v>73.399999999999991</v>
      </c>
      <c r="N22" s="94">
        <f>'4 pr._savarankiškos f-jos'!O53+'4 pr._savarankiškos f-jos'!O115+'5 pr._valstybinės f-jos'!O54+'5 pr._valstybinės f-jos'!O98+'7 pr._kita dotacija'!O42+'9 pr._įstaigų pajamos'!O35+'9 pr._įstaigų pajamos'!O48</f>
        <v>0</v>
      </c>
    </row>
    <row r="23" spans="1:14" ht="15" customHeight="1" x14ac:dyDescent="0.25">
      <c r="A23" s="13" t="s">
        <v>78</v>
      </c>
      <c r="B23" s="12" t="s">
        <v>15</v>
      </c>
      <c r="C23" s="16">
        <f t="shared" si="2"/>
        <v>164.79999999999998</v>
      </c>
      <c r="D23" s="16">
        <f>'4 pr._savarankiškos f-jos'!E58+'4 pr._savarankiškos f-jos'!E119++'4 pr._savarankiškos f-jos'!E194+'5 pr._valstybinės f-jos'!E58+'5 pr._valstybinės f-jos'!E100+'7 pr._kita dotacija'!E46+'7 pr._kita dotacija'!E252+'9 pr._įstaigų pajamos'!E36+'9 pr._įstaigų pajamos'!E49+'9 pr._įstaigų pajamos'!E99+'11 pr._apyvartinės lėšos'!E85</f>
        <v>162.79999999999998</v>
      </c>
      <c r="E23" s="16">
        <f>'4 pr._savarankiškos f-jos'!F58+'4 pr._savarankiškos f-jos'!F119++'4 pr._savarankiškos f-jos'!F194+'5 pr._valstybinės f-jos'!F58+'5 pr._valstybinės f-jos'!F100+'7 pr._kita dotacija'!F46+'7 pr._kita dotacija'!F252+'9 pr._įstaigų pajamos'!F36+'9 pr._įstaigų pajamos'!F49+'9 pr._įstaigų pajamos'!F99+'11 pr._apyvartinės lėšos'!F85</f>
        <v>100.2</v>
      </c>
      <c r="F23" s="16">
        <f>'4 pr._savarankiškos f-jos'!G58+'4 pr._savarankiškos f-jos'!G119++'4 pr._savarankiškos f-jos'!G194+'5 pr._valstybinės f-jos'!G58+'5 pr._valstybinės f-jos'!G100+'7 pr._kita dotacija'!G46+'7 pr._kita dotacija'!G252+'9 pr._įstaigų pajamos'!G36+'9 pr._įstaigų pajamos'!G49+'9 pr._įstaigų pajamos'!G99+'11 pr._apyvartinės lėšos'!G85</f>
        <v>2</v>
      </c>
      <c r="G23" s="10">
        <f t="shared" si="3"/>
        <v>1.9000000000000001</v>
      </c>
      <c r="H23" s="10">
        <f>'4 pr._savarankiškos f-jos'!I58+'4 pr._savarankiškos f-jos'!I119++'4 pr._savarankiškos f-jos'!I194+'5 pr._valstybinės f-jos'!I58+'5 pr._valstybinės f-jos'!I100+'7 pr._kita dotacija'!I46+'7 pr._kita dotacija'!I252+'9 pr._įstaigų pajamos'!I36+'9 pr._įstaigų pajamos'!I49+'9 pr._įstaigų pajamos'!I99+'11 pr._apyvartinės lėšos'!I85</f>
        <v>1.9000000000000001</v>
      </c>
      <c r="I23" s="10">
        <f>'4 pr._savarankiškos f-jos'!J58+'4 pr._savarankiškos f-jos'!J119++'4 pr._savarankiškos f-jos'!J194+'5 pr._valstybinės f-jos'!J58+'5 pr._valstybinės f-jos'!J100+'7 pr._kita dotacija'!J46+'7 pr._kita dotacija'!J252+'9 pr._įstaigų pajamos'!J36+'9 pr._įstaigų pajamos'!J49+'9 pr._įstaigų pajamos'!J99+'11 pr._apyvartinės lėšos'!J85</f>
        <v>1.5000000000000002</v>
      </c>
      <c r="J23" s="10">
        <f>'4 pr._savarankiškos f-jos'!K58+'4 pr._savarankiškos f-jos'!K119++'4 pr._savarankiškos f-jos'!K194+'5 pr._valstybinės f-jos'!K58+'5 pr._valstybinės f-jos'!K100+'7 pr._kita dotacija'!K46+'7 pr._kita dotacija'!K252+'9 pr._įstaigų pajamos'!K36+'9 pr._įstaigų pajamos'!K49+'9 pr._įstaigų pajamos'!K99+'11 pr._apyvartinės lėšos'!K85</f>
        <v>0</v>
      </c>
      <c r="K23" s="94">
        <f t="shared" si="4"/>
        <v>166.7</v>
      </c>
      <c r="L23" s="94">
        <f>'4 pr._savarankiškos f-jos'!M58+'4 pr._savarankiškos f-jos'!M119++'4 pr._savarankiškos f-jos'!M194+'5 pr._valstybinės f-jos'!M58+'5 pr._valstybinės f-jos'!M100+'7 pr._kita dotacija'!M46+'7 pr._kita dotacija'!M252+'9 pr._įstaigų pajamos'!M36+'9 pr._įstaigų pajamos'!M49+'9 pr._įstaigų pajamos'!M99+'11 pr._apyvartinės lėšos'!M85</f>
        <v>164.7</v>
      </c>
      <c r="M23" s="94">
        <f>'4 pr._savarankiškos f-jos'!N58+'4 pr._savarankiškos f-jos'!N119++'4 pr._savarankiškos f-jos'!N194+'5 pr._valstybinės f-jos'!N58+'5 pr._valstybinės f-jos'!N100+'7 pr._kita dotacija'!N46+'7 pr._kita dotacija'!N252+'9 pr._įstaigų pajamos'!N36+'9 pr._įstaigų pajamos'!N49+'9 pr._įstaigų pajamos'!N99+'11 pr._apyvartinės lėšos'!N85</f>
        <v>101.7</v>
      </c>
      <c r="N23" s="94">
        <f>'4 pr._savarankiškos f-jos'!O58+'4 pr._savarankiškos f-jos'!O119++'4 pr._savarankiškos f-jos'!O194+'5 pr._valstybinės f-jos'!O58+'5 pr._valstybinės f-jos'!O100+'7 pr._kita dotacija'!O46+'7 pr._kita dotacija'!O252+'9 pr._įstaigų pajamos'!O36+'9 pr._įstaigų pajamos'!O49+'9 pr._įstaigų pajamos'!O99+'11 pr._apyvartinės lėšos'!O85</f>
        <v>2</v>
      </c>
    </row>
    <row r="24" spans="1:14" ht="15" customHeight="1" x14ac:dyDescent="0.25">
      <c r="A24" s="19" t="s">
        <v>79</v>
      </c>
      <c r="B24" s="17" t="s">
        <v>16</v>
      </c>
      <c r="C24" s="16">
        <f t="shared" si="2"/>
        <v>266.79999999999995</v>
      </c>
      <c r="D24" s="16">
        <f>'4 pr._savarankiškos f-jos'!E63+'4 pr._savarankiškos f-jos'!E123+'5 pr._valstybinės f-jos'!E62+'5 pr._valstybinės f-jos'!E102+'7 pr._kita dotacija'!E50+'9 pr._įstaigų pajamos'!E37+'9 pr._įstaigų pajamos'!E50</f>
        <v>265.29999999999995</v>
      </c>
      <c r="E24" s="16">
        <f>'4 pr._savarankiškos f-jos'!F63+'4 pr._savarankiškos f-jos'!F123+'5 pr._valstybinės f-jos'!F62+'5 pr._valstybinės f-jos'!F102+'7 pr._kita dotacija'!F50+'9 pr._įstaigų pajamos'!F37+'9 pr._įstaigų pajamos'!F50</f>
        <v>153.79999999999998</v>
      </c>
      <c r="F24" s="16">
        <f>'4 pr._savarankiškos f-jos'!G63+'4 pr._savarankiškos f-jos'!G123+'5 pr._valstybinės f-jos'!G62+'5 pr._valstybinės f-jos'!G102+'7 pr._kita dotacija'!G50+'9 pr._įstaigų pajamos'!G37+'9 pr._įstaigų pajamos'!G50</f>
        <v>1.5</v>
      </c>
      <c r="G24" s="10">
        <f t="shared" si="3"/>
        <v>3.3</v>
      </c>
      <c r="H24" s="10">
        <f>'4 pr._savarankiškos f-jos'!I63+'4 pr._savarankiškos f-jos'!I123+'5 pr._valstybinės f-jos'!I62+'5 pr._valstybinės f-jos'!I102+'7 pr._kita dotacija'!I50+'9 pr._įstaigų pajamos'!I37+'9 pr._įstaigų pajamos'!I50</f>
        <v>2.1999999999999997</v>
      </c>
      <c r="I24" s="10">
        <f>'4 pr._savarankiškos f-jos'!J63+'4 pr._savarankiškos f-jos'!J123+'5 pr._valstybinės f-jos'!J62+'5 pr._valstybinės f-jos'!J102+'7 pr._kita dotacija'!J50+'9 pr._įstaigų pajamos'!J37+'9 pr._įstaigų pajamos'!J50</f>
        <v>2.5</v>
      </c>
      <c r="J24" s="10">
        <f>'4 pr._savarankiškos f-jos'!K63+'4 pr._savarankiškos f-jos'!K123+'5 pr._valstybinės f-jos'!K62+'5 pr._valstybinės f-jos'!K102+'7 pr._kita dotacija'!K50+'9 pr._įstaigų pajamos'!K37+'9 pr._įstaigų pajamos'!K50</f>
        <v>1.1000000000000001</v>
      </c>
      <c r="K24" s="94">
        <f t="shared" si="4"/>
        <v>270.10000000000002</v>
      </c>
      <c r="L24" s="94">
        <f>'4 pr._savarankiškos f-jos'!M63+'4 pr._savarankiškos f-jos'!M123+'5 pr._valstybinės f-jos'!M62+'5 pr._valstybinės f-jos'!M102+'7 pr._kita dotacija'!M50+'9 pr._įstaigų pajamos'!M37+'9 pr._įstaigų pajamos'!M50</f>
        <v>267.5</v>
      </c>
      <c r="M24" s="94">
        <f>'4 pr._savarankiškos f-jos'!N63+'4 pr._savarankiškos f-jos'!N123+'5 pr._valstybinės f-jos'!N62+'5 pr._valstybinės f-jos'!N102+'7 pr._kita dotacija'!N50+'9 pr._įstaigų pajamos'!N37+'9 pr._įstaigų pajamos'!N50</f>
        <v>156.29999999999998</v>
      </c>
      <c r="N24" s="94">
        <f>'4 pr._savarankiškos f-jos'!O63+'4 pr._savarankiškos f-jos'!O123+'5 pr._valstybinės f-jos'!O62+'5 pr._valstybinės f-jos'!O102+'7 pr._kita dotacija'!O50+'9 pr._įstaigų pajamos'!O37+'9 pr._įstaigų pajamos'!O50</f>
        <v>2.6</v>
      </c>
    </row>
    <row r="25" spans="1:14" ht="15" customHeight="1" x14ac:dyDescent="0.25">
      <c r="A25" s="5" t="s">
        <v>80</v>
      </c>
      <c r="B25" s="17" t="s">
        <v>17</v>
      </c>
      <c r="C25" s="16">
        <f t="shared" si="2"/>
        <v>147.79999999999998</v>
      </c>
      <c r="D25" s="16">
        <f>'4 pr._savarankiškos f-jos'!E69+'4 pr._savarankiškos f-jos'!E127+'5 pr._valstybinės f-jos'!E66+'5 pr._valstybinės f-jos'!E104+'7 pr._kita dotacija'!E54+'9 pr._įstaigų pajamos'!E38+'9 pr._įstaigų pajamos'!E51+'11 pr._apyvartinės lėšos'!E24</f>
        <v>127.1</v>
      </c>
      <c r="E25" s="16">
        <f>'4 pr._savarankiškos f-jos'!F69+'4 pr._savarankiškos f-jos'!F127+'5 pr._valstybinės f-jos'!F66+'5 pr._valstybinės f-jos'!F104+'7 pr._kita dotacija'!F54+'9 pr._įstaigų pajamos'!F38+'9 pr._įstaigų pajamos'!F51+'11 pr._apyvartinės lėšos'!F24</f>
        <v>76.2</v>
      </c>
      <c r="F25" s="16">
        <f>'4 pr._savarankiškos f-jos'!G69+'4 pr._savarankiškos f-jos'!G127+'5 pr._valstybinės f-jos'!G66+'5 pr._valstybinės f-jos'!G104+'7 pr._kita dotacija'!G54+'9 pr._įstaigų pajamos'!G38+'9 pr._įstaigų pajamos'!G51+'11 pr._apyvartinės lėšos'!G24</f>
        <v>20.7</v>
      </c>
      <c r="G25" s="10">
        <f t="shared" si="3"/>
        <v>1</v>
      </c>
      <c r="H25" s="10">
        <f>'4 pr._savarankiškos f-jos'!I69+'4 pr._savarankiškos f-jos'!I127+'5 pr._valstybinės f-jos'!I66+'5 pr._valstybinės f-jos'!I104+'7 pr._kita dotacija'!I54+'9 pr._įstaigų pajamos'!I38+'9 pr._įstaigų pajamos'!I51+'11 pr._apyvartinės lėšos'!I24</f>
        <v>1</v>
      </c>
      <c r="I25" s="10">
        <f>'4 pr._savarankiškos f-jos'!J69+'4 pr._savarankiškos f-jos'!J127+'5 pr._valstybinės f-jos'!J66+'5 pr._valstybinės f-jos'!J104+'7 pr._kita dotacija'!J54+'9 pr._įstaigų pajamos'!J38+'9 pr._įstaigų pajamos'!J51+'11 pr._apyvartinės lėšos'!J24</f>
        <v>0.79999999999999993</v>
      </c>
      <c r="J25" s="10">
        <f>'4 pr._savarankiškos f-jos'!K69+'4 pr._savarankiškos f-jos'!K127+'5 pr._valstybinės f-jos'!K66+'5 pr._valstybinės f-jos'!K104+'7 pr._kita dotacija'!K54+'9 pr._įstaigų pajamos'!K38+'9 pr._įstaigų pajamos'!K51+'11 pr._apyvartinės lėšos'!K24</f>
        <v>0</v>
      </c>
      <c r="K25" s="94">
        <f t="shared" si="4"/>
        <v>148.79999999999998</v>
      </c>
      <c r="L25" s="94">
        <f>'4 pr._savarankiškos f-jos'!M69+'4 pr._savarankiškos f-jos'!M127+'5 pr._valstybinės f-jos'!M66+'5 pr._valstybinės f-jos'!M104+'7 pr._kita dotacija'!M54+'9 pr._įstaigų pajamos'!M38+'9 pr._įstaigų pajamos'!M51+'11 pr._apyvartinės lėšos'!M24</f>
        <v>128.1</v>
      </c>
      <c r="M25" s="94">
        <f>'4 pr._savarankiškos f-jos'!N69+'4 pr._savarankiškos f-jos'!N127+'5 pr._valstybinės f-jos'!N66+'5 pr._valstybinės f-jos'!N104+'7 pr._kita dotacija'!N54+'9 pr._įstaigų pajamos'!N38+'9 pr._įstaigų pajamos'!N51+'11 pr._apyvartinės lėšos'!N24</f>
        <v>77</v>
      </c>
      <c r="N25" s="94">
        <f>'4 pr._savarankiškos f-jos'!O69+'4 pr._savarankiškos f-jos'!O127+'5 pr._valstybinės f-jos'!O66+'5 pr._valstybinės f-jos'!O104+'7 pr._kita dotacija'!O54+'9 pr._įstaigų pajamos'!O38+'9 pr._įstaigų pajamos'!O51+'11 pr._apyvartinės lėšos'!O24</f>
        <v>20.7</v>
      </c>
    </row>
    <row r="26" spans="1:14" ht="15" customHeight="1" x14ac:dyDescent="0.25">
      <c r="A26" s="5" t="s">
        <v>81</v>
      </c>
      <c r="B26" s="17" t="s">
        <v>18</v>
      </c>
      <c r="C26" s="16">
        <f t="shared" si="2"/>
        <v>94</v>
      </c>
      <c r="D26" s="16">
        <f>'4 pr._savarankiškos f-jos'!E74+'4 pr._savarankiškos f-jos'!E131+'5 pr._valstybinės f-jos'!E70+'5 pr._valstybinės f-jos'!E106+'7 pr._kita dotacija'!E58+'9 pr._įstaigų pajamos'!E39+'9 pr._įstaigų pajamos'!E52</f>
        <v>94</v>
      </c>
      <c r="E26" s="16">
        <f>'4 pr._savarankiškos f-jos'!F74+'4 pr._savarankiškos f-jos'!F131+'5 pr._valstybinės f-jos'!F70+'5 pr._valstybinės f-jos'!F106+'7 pr._kita dotacija'!F58+'9 pr._įstaigų pajamos'!F39+'9 pr._įstaigų pajamos'!F52</f>
        <v>58.1</v>
      </c>
      <c r="F26" s="16">
        <f>'4 pr._savarankiškos f-jos'!G74+'4 pr._savarankiškos f-jos'!G131+'5 pr._valstybinės f-jos'!G70+'5 pr._valstybinės f-jos'!G106+'7 pr._kita dotacija'!G58+'9 pr._įstaigų pajamos'!G39+'9 pr._įstaigų pajamos'!G52</f>
        <v>0</v>
      </c>
      <c r="G26" s="10">
        <f t="shared" si="3"/>
        <v>0.89999999999999991</v>
      </c>
      <c r="H26" s="10">
        <f>'4 pr._savarankiškos f-jos'!I74+'4 pr._savarankiškos f-jos'!I131+'5 pr._valstybinės f-jos'!I70+'5 pr._valstybinės f-jos'!I106+'7 pr._kita dotacija'!I58+'9 pr._įstaigų pajamos'!I39+'9 pr._įstaigų pajamos'!I52</f>
        <v>0.89999999999999991</v>
      </c>
      <c r="I26" s="10">
        <f>'4 pr._savarankiškos f-jos'!J74+'4 pr._savarankiškos f-jos'!J131+'5 pr._valstybinės f-jos'!J70+'5 pr._valstybinės f-jos'!J106+'7 pr._kita dotacija'!J58+'9 pr._įstaigų pajamos'!J39+'9 pr._įstaigų pajamos'!J52</f>
        <v>0.7</v>
      </c>
      <c r="J26" s="10">
        <f>'4 pr._savarankiškos f-jos'!K74+'4 pr._savarankiškos f-jos'!K131+'5 pr._valstybinės f-jos'!K70+'5 pr._valstybinės f-jos'!K106+'7 pr._kita dotacija'!K58+'9 pr._įstaigų pajamos'!K39+'9 pr._įstaigų pajamos'!K52</f>
        <v>0</v>
      </c>
      <c r="K26" s="94">
        <f t="shared" si="4"/>
        <v>94.9</v>
      </c>
      <c r="L26" s="94">
        <f>'4 pr._savarankiškos f-jos'!M74+'4 pr._savarankiškos f-jos'!M131+'5 pr._valstybinės f-jos'!M70+'5 pr._valstybinės f-jos'!M106+'7 pr._kita dotacija'!M58+'9 pr._įstaigų pajamos'!M39+'9 pr._įstaigų pajamos'!M52</f>
        <v>94.9</v>
      </c>
      <c r="M26" s="94">
        <f>'4 pr._savarankiškos f-jos'!N74+'4 pr._savarankiškos f-jos'!N131+'5 pr._valstybinės f-jos'!N70+'5 pr._valstybinės f-jos'!N106+'7 pr._kita dotacija'!N58+'9 pr._įstaigų pajamos'!N39+'9 pr._įstaigų pajamos'!N52</f>
        <v>58.800000000000004</v>
      </c>
      <c r="N26" s="94">
        <f>'4 pr._savarankiškos f-jos'!O74+'4 pr._savarankiškos f-jos'!O131+'5 pr._valstybinės f-jos'!O70+'5 pr._valstybinės f-jos'!O106+'7 pr._kita dotacija'!O58+'9 pr._įstaigų pajamos'!O39+'9 pr._įstaigų pajamos'!O52</f>
        <v>0</v>
      </c>
    </row>
    <row r="27" spans="1:14" ht="15" customHeight="1" x14ac:dyDescent="0.25">
      <c r="A27" s="5" t="s">
        <v>82</v>
      </c>
      <c r="B27" s="17" t="s">
        <v>19</v>
      </c>
      <c r="C27" s="16">
        <f t="shared" si="2"/>
        <v>764.6</v>
      </c>
      <c r="D27" s="16">
        <f>'4 pr._savarankiškos f-jos'!E79+'4 pr._savarankiškos f-jos'!E135+'5 pr._valstybinės f-jos'!E74+'5 pr._valstybinės f-jos'!E108+'7 pr._kita dotacija'!E62+'9 pr._įstaigų pajamos'!E53</f>
        <v>764.6</v>
      </c>
      <c r="E27" s="16">
        <f>'4 pr._savarankiškos f-jos'!F79+'4 pr._savarankiškos f-jos'!F135+'5 pr._valstybinės f-jos'!F74+'5 pr._valstybinės f-jos'!F108+'7 pr._kita dotacija'!F62+'9 pr._įstaigų pajamos'!F53</f>
        <v>160.1</v>
      </c>
      <c r="F27" s="16">
        <f>'4 pr._savarankiškos f-jos'!G79+'4 pr._savarankiškos f-jos'!G135+'5 pr._valstybinės f-jos'!G74+'5 pr._valstybinės f-jos'!G108+'7 pr._kita dotacija'!G62+'9 pr._įstaigų pajamos'!G53</f>
        <v>0</v>
      </c>
      <c r="G27" s="10">
        <f t="shared" si="3"/>
        <v>1.1000000000000001</v>
      </c>
      <c r="H27" s="10">
        <f>'4 pr._savarankiškos f-jos'!I79+'4 pr._savarankiškos f-jos'!I135+'5 pr._valstybinės f-jos'!I74+'5 pr._valstybinės f-jos'!I108+'7 pr._kita dotacija'!I62+'9 pr._įstaigų pajamos'!I53</f>
        <v>1.1000000000000001</v>
      </c>
      <c r="I27" s="10">
        <f>'4 pr._savarankiškos f-jos'!J79+'4 pr._savarankiškos f-jos'!J135+'5 pr._valstybinės f-jos'!J74+'5 pr._valstybinės f-jos'!J108+'7 pr._kita dotacija'!J62+'9 pr._įstaigų pajamos'!J53</f>
        <v>0.8</v>
      </c>
      <c r="J27" s="10">
        <f>'4 pr._savarankiškos f-jos'!K79+'4 pr._savarankiškos f-jos'!K135+'5 pr._valstybinės f-jos'!K74+'5 pr._valstybinės f-jos'!K108+'7 pr._kita dotacija'!K62+'9 pr._įstaigų pajamos'!K53</f>
        <v>0</v>
      </c>
      <c r="K27" s="94">
        <f t="shared" si="4"/>
        <v>765.7</v>
      </c>
      <c r="L27" s="94">
        <f>'4 pr._savarankiškos f-jos'!M79+'4 pr._savarankiškos f-jos'!M135+'5 pr._valstybinės f-jos'!M74+'5 pr._valstybinės f-jos'!M108+'7 pr._kita dotacija'!M62+'9 pr._įstaigų pajamos'!M53</f>
        <v>765.7</v>
      </c>
      <c r="M27" s="94">
        <f>'4 pr._savarankiškos f-jos'!N79+'4 pr._savarankiškos f-jos'!N135+'5 pr._valstybinės f-jos'!N74+'5 pr._valstybinės f-jos'!N108+'7 pr._kita dotacija'!N62+'9 pr._įstaigų pajamos'!N53</f>
        <v>160.9</v>
      </c>
      <c r="N27" s="94">
        <f>'4 pr._savarankiškos f-jos'!O79+'4 pr._savarankiškos f-jos'!O135+'5 pr._valstybinės f-jos'!O74+'5 pr._valstybinės f-jos'!O108+'7 pr._kita dotacija'!O62+'9 pr._įstaigų pajamos'!O53</f>
        <v>0</v>
      </c>
    </row>
    <row r="28" spans="1:14" ht="15" customHeight="1" x14ac:dyDescent="0.25">
      <c r="A28" s="5" t="s">
        <v>83</v>
      </c>
      <c r="B28" s="17" t="s">
        <v>26</v>
      </c>
      <c r="C28" s="16">
        <f>D28+F28</f>
        <v>1444</v>
      </c>
      <c r="D28" s="16">
        <f>'4 pr._savarankiškos f-jos'!E83</f>
        <v>247.8</v>
      </c>
      <c r="E28" s="16">
        <f>'4 pr._savarankiškos f-jos'!F83</f>
        <v>0</v>
      </c>
      <c r="F28" s="16">
        <f>'4 pr._savarankiškos f-jos'!G83</f>
        <v>1196.2</v>
      </c>
      <c r="G28" s="10">
        <f t="shared" si="3"/>
        <v>6</v>
      </c>
      <c r="H28" s="10">
        <f>'4 pr._savarankiškos f-jos'!I83</f>
        <v>0</v>
      </c>
      <c r="I28" s="10">
        <f>'4 pr._savarankiškos f-jos'!J83</f>
        <v>0</v>
      </c>
      <c r="J28" s="10">
        <f>'4 pr._savarankiškos f-jos'!K83</f>
        <v>6</v>
      </c>
      <c r="K28" s="94">
        <f t="shared" si="4"/>
        <v>1450</v>
      </c>
      <c r="L28" s="94">
        <f>'4 pr._savarankiškos f-jos'!M83</f>
        <v>247.8</v>
      </c>
      <c r="M28" s="94">
        <f>'4 pr._savarankiškos f-jos'!N83</f>
        <v>0</v>
      </c>
      <c r="N28" s="94">
        <f>'4 pr._savarankiškos f-jos'!O83</f>
        <v>1202.2</v>
      </c>
    </row>
    <row r="29" spans="1:14" ht="15" customHeight="1" x14ac:dyDescent="0.25">
      <c r="A29" s="13" t="s">
        <v>84</v>
      </c>
      <c r="B29" s="35" t="s">
        <v>170</v>
      </c>
      <c r="C29" s="16">
        <f>D29+F29</f>
        <v>374.40000000000003</v>
      </c>
      <c r="D29" s="16">
        <f>'4 pr._savarankiškos f-jos'!E84+'5 pr._valstybinės f-jos'!E76+'11 pr._apyvartinės lėšos'!E80+'9 pr._įstaigų pajamos'!E40</f>
        <v>374.40000000000003</v>
      </c>
      <c r="E29" s="16">
        <f>'4 pr._savarankiškos f-jos'!F84+'5 pr._valstybinės f-jos'!F76+'11 pr._apyvartinės lėšos'!F80+'9 pr._įstaigų pajamos'!F40</f>
        <v>259.10000000000002</v>
      </c>
      <c r="F29" s="16">
        <f>'4 pr._savarankiškos f-jos'!G84+'5 pr._valstybinės f-jos'!G76+'11 pr._apyvartinės lėšos'!G80+'9 pr._įstaigų pajamos'!G40</f>
        <v>0</v>
      </c>
      <c r="G29" s="10">
        <f t="shared" si="3"/>
        <v>0</v>
      </c>
      <c r="H29" s="10">
        <f>'4 pr._savarankiškos f-jos'!I84+'5 pr._valstybinės f-jos'!I76+'11 pr._apyvartinės lėšos'!I80+'9 pr._įstaigų pajamos'!I40</f>
        <v>0</v>
      </c>
      <c r="I29" s="10">
        <f>'4 pr._savarankiškos f-jos'!J84+'5 pr._valstybinės f-jos'!J76+'11 pr._apyvartinės lėšos'!J80+'9 pr._įstaigų pajamos'!J40</f>
        <v>0</v>
      </c>
      <c r="J29" s="10">
        <f>'4 pr._savarankiškos f-jos'!K84+'5 pr._valstybinės f-jos'!K76+'11 pr._apyvartinės lėšos'!K80+'9 pr._įstaigų pajamos'!K40</f>
        <v>0</v>
      </c>
      <c r="K29" s="94">
        <f t="shared" si="4"/>
        <v>374.40000000000003</v>
      </c>
      <c r="L29" s="94">
        <f>'4 pr._savarankiškos f-jos'!M84+'5 pr._valstybinės f-jos'!M76+'11 pr._apyvartinės lėšos'!M80+'9 pr._įstaigų pajamos'!M40</f>
        <v>374.40000000000003</v>
      </c>
      <c r="M29" s="94">
        <f>'4 pr._savarankiškos f-jos'!N84+'5 pr._valstybinės f-jos'!N76+'11 pr._apyvartinės lėšos'!N80+'9 pr._įstaigų pajamos'!N40</f>
        <v>259.10000000000002</v>
      </c>
      <c r="N29" s="94">
        <f>'4 pr._savarankiškos f-jos'!O84+'5 pr._valstybinės f-jos'!O76+'11 pr._apyvartinės lėšos'!O80+'9 pr._įstaigų pajamos'!O40</f>
        <v>0</v>
      </c>
    </row>
    <row r="30" spans="1:14" ht="15" customHeight="1" x14ac:dyDescent="0.25">
      <c r="A30" s="19" t="s">
        <v>85</v>
      </c>
      <c r="B30" s="29" t="s">
        <v>70</v>
      </c>
      <c r="C30" s="16">
        <f>D30+F30</f>
        <v>199.40000000000003</v>
      </c>
      <c r="D30" s="16">
        <f>'4 pr._savarankiškos f-jos'!E142+'5 pr._valstybinės f-jos'!E80+'9 pr._įstaigų pajamos'!E57+'7 pr._kita dotacija'!E79</f>
        <v>199.40000000000003</v>
      </c>
      <c r="E30" s="16">
        <f>'4 pr._savarankiškos f-jos'!F142+'5 pr._valstybinės f-jos'!F80+'9 pr._įstaigų pajamos'!F57+'7 pr._kita dotacija'!F79</f>
        <v>121.4</v>
      </c>
      <c r="F30" s="16">
        <f>'4 pr._savarankiškos f-jos'!G142+'5 pr._valstybinės f-jos'!G80+'9 pr._įstaigų pajamos'!G57+'7 pr._kita dotacija'!G79</f>
        <v>0</v>
      </c>
      <c r="G30" s="10">
        <f t="shared" ref="G30:G31" si="5">H30+J30</f>
        <v>1.6</v>
      </c>
      <c r="H30" s="10">
        <f>'4 pr._savarankiškos f-jos'!I142+'5 pr._valstybinės f-jos'!I80+'9 pr._įstaigų pajamos'!I57+'7 pr._kita dotacija'!I79</f>
        <v>1.6</v>
      </c>
      <c r="I30" s="10">
        <f>'4 pr._savarankiškos f-jos'!J142+'5 pr._valstybinės f-jos'!J80+'9 pr._įstaigų pajamos'!J57+'7 pr._kita dotacija'!J79</f>
        <v>1.2</v>
      </c>
      <c r="J30" s="10">
        <f>'4 pr._savarankiškos f-jos'!K142+'5 pr._valstybinės f-jos'!K80+'9 pr._įstaigų pajamos'!K57+'7 pr._kita dotacija'!K79</f>
        <v>0</v>
      </c>
      <c r="K30" s="94">
        <f t="shared" ref="K30:K34" si="6">L30+N30</f>
        <v>201.00000000000003</v>
      </c>
      <c r="L30" s="94">
        <f>'4 pr._savarankiškos f-jos'!M142+'5 pr._valstybinės f-jos'!M80+'9 pr._įstaigų pajamos'!M57+'7 pr._kita dotacija'!M79</f>
        <v>201.00000000000003</v>
      </c>
      <c r="M30" s="94">
        <f>'4 pr._savarankiškos f-jos'!N142+'5 pr._valstybinės f-jos'!N80+'9 pr._įstaigų pajamos'!N57+'7 pr._kita dotacija'!N79</f>
        <v>122.60000000000001</v>
      </c>
      <c r="N30" s="94">
        <f>'4 pr._savarankiškos f-jos'!O142+'5 pr._valstybinės f-jos'!O80+'9 pr._įstaigų pajamos'!O57+'7 pr._kita dotacija'!O79</f>
        <v>0</v>
      </c>
    </row>
    <row r="31" spans="1:14" ht="15" customHeight="1" x14ac:dyDescent="0.25">
      <c r="A31" s="5" t="s">
        <v>86</v>
      </c>
      <c r="B31" s="92" t="s">
        <v>55</v>
      </c>
      <c r="C31" s="16">
        <f>D31+F31</f>
        <v>602.00000000000011</v>
      </c>
      <c r="D31" s="16">
        <f>'4 pr._savarankiškos f-jos'!E148+'6 pr._mokinio krepšelis'!E15+'7 pr._kita dotacija'!E91+'9 pr._įstaigų pajamos'!E60+'11 pr._apyvartinės lėšos'!E28</f>
        <v>602.00000000000011</v>
      </c>
      <c r="E31" s="16">
        <f>'4 pr._savarankiškos f-jos'!F148+'6 pr._mokinio krepšelis'!F15+'7 pr._kita dotacija'!F91+'9 pr._įstaigų pajamos'!F60+'11 pr._apyvartinės lėšos'!F28</f>
        <v>421</v>
      </c>
      <c r="F31" s="16">
        <f>'4 pr._savarankiškos f-jos'!G148+'6 pr._mokinio krepšelis'!G15+'7 pr._kita dotacija'!G91+'9 pr._įstaigų pajamos'!G60+'11 pr._apyvartinės lėšos'!G28</f>
        <v>0</v>
      </c>
      <c r="G31" s="10">
        <f t="shared" si="5"/>
        <v>2.9</v>
      </c>
      <c r="H31" s="10">
        <f>'4 pr._savarankiškos f-jos'!I148+'6 pr._mokinio krepšelis'!I15+'7 pr._kita dotacija'!I91+'9 pr._įstaigų pajamos'!I60+'11 pr._apyvartinės lėšos'!I28</f>
        <v>2.9</v>
      </c>
      <c r="I31" s="10">
        <f>'4 pr._savarankiškos f-jos'!J148+'6 pr._mokinio krepšelis'!J15+'7 pr._kita dotacija'!J91+'9 pr._įstaigų pajamos'!J60+'11 pr._apyvartinės lėšos'!J28</f>
        <v>2.2000000000000002</v>
      </c>
      <c r="J31" s="10">
        <f>'4 pr._savarankiškos f-jos'!K148+'6 pr._mokinio krepšelis'!K15+'7 pr._kita dotacija'!K91+'9 pr._įstaigų pajamos'!K60+'11 pr._apyvartinės lėšos'!K28</f>
        <v>0</v>
      </c>
      <c r="K31" s="94">
        <f t="shared" si="6"/>
        <v>604.90000000000009</v>
      </c>
      <c r="L31" s="94">
        <f>'4 pr._savarankiškos f-jos'!M148+'6 pr._mokinio krepšelis'!M15+'7 pr._kita dotacija'!M91+'9 pr._įstaigų pajamos'!M60+'11 pr._apyvartinės lėšos'!M28</f>
        <v>604.90000000000009</v>
      </c>
      <c r="M31" s="94">
        <f>'4 pr._savarankiškos f-jos'!N148+'6 pr._mokinio krepšelis'!N15+'7 pr._kita dotacija'!N91+'9 pr._įstaigų pajamos'!N60+'11 pr._apyvartinės lėšos'!N28</f>
        <v>423.20000000000005</v>
      </c>
      <c r="N31" s="94">
        <f>'4 pr._savarankiškos f-jos'!O148+'6 pr._mokinio krepšelis'!O15+'7 pr._kita dotacija'!O91+'9 pr._įstaigų pajamos'!O60+'11 pr._apyvartinės lėšos'!O28</f>
        <v>0</v>
      </c>
    </row>
    <row r="32" spans="1:14" ht="15" customHeight="1" x14ac:dyDescent="0.25">
      <c r="A32" s="5" t="s">
        <v>87</v>
      </c>
      <c r="B32" s="29" t="s">
        <v>33</v>
      </c>
      <c r="C32" s="16">
        <f t="shared" ref="C32:C65" si="7">D32+F32</f>
        <v>630.40000000000009</v>
      </c>
      <c r="D32" s="16">
        <f>'4 pr._savarankiškos f-jos'!E149+'6 pr._mokinio krepšelis'!E16+'7 pr._kita dotacija'!E95+'9 pr._įstaigų pajamos'!E61+'11 pr._apyvartinės lėšos'!E29</f>
        <v>630.40000000000009</v>
      </c>
      <c r="E32" s="16">
        <f>'4 pr._savarankiškos f-jos'!F149+'6 pr._mokinio krepšelis'!F16+'7 pr._kita dotacija'!F95+'9 pr._įstaigų pajamos'!F61+'11 pr._apyvartinės lėšos'!F29</f>
        <v>454.5</v>
      </c>
      <c r="F32" s="16">
        <f>'4 pr._savarankiškos f-jos'!G149+'6 pr._mokinio krepšelis'!G16+'7 pr._kita dotacija'!G95+'9 pr._įstaigų pajamos'!G61+'11 pr._apyvartinės lėšos'!G29</f>
        <v>0</v>
      </c>
      <c r="G32" s="10">
        <f t="shared" ref="G32:G34" si="8">H32+J32</f>
        <v>1</v>
      </c>
      <c r="H32" s="10">
        <f>'4 pr._savarankiškos f-jos'!I149+'6 pr._mokinio krepšelis'!I16+'7 pr._kita dotacija'!I95+'9 pr._įstaigų pajamos'!I61+'11 pr._apyvartinės lėšos'!I29</f>
        <v>1</v>
      </c>
      <c r="I32" s="10">
        <f>'4 pr._savarankiškos f-jos'!J149+'6 pr._mokinio krepšelis'!J16+'7 pr._kita dotacija'!J95+'9 pr._įstaigų pajamos'!J61+'11 pr._apyvartinės lėšos'!J29</f>
        <v>0.8</v>
      </c>
      <c r="J32" s="10">
        <f>'4 pr._savarankiškos f-jos'!K149+'6 pr._mokinio krepšelis'!K16+'7 pr._kita dotacija'!K95+'9 pr._įstaigų pajamos'!K61+'11 pr._apyvartinės lėšos'!K29</f>
        <v>0</v>
      </c>
      <c r="K32" s="94">
        <f t="shared" si="6"/>
        <v>631.40000000000009</v>
      </c>
      <c r="L32" s="94">
        <f>'4 pr._savarankiškos f-jos'!M149+'6 pr._mokinio krepšelis'!M16+'7 pr._kita dotacija'!M95+'9 pr._įstaigų pajamos'!M61+'11 pr._apyvartinės lėšos'!M29</f>
        <v>631.40000000000009</v>
      </c>
      <c r="M32" s="94">
        <f>'4 pr._savarankiškos f-jos'!N149+'6 pr._mokinio krepšelis'!N16+'7 pr._kita dotacija'!N95+'9 pr._įstaigų pajamos'!N61+'11 pr._apyvartinės lėšos'!N29</f>
        <v>455.3</v>
      </c>
      <c r="N32" s="94">
        <f>'4 pr._savarankiškos f-jos'!O149+'6 pr._mokinio krepšelis'!O16+'7 pr._kita dotacija'!O95+'9 pr._įstaigų pajamos'!O61+'11 pr._apyvartinės lėšos'!O29</f>
        <v>0</v>
      </c>
    </row>
    <row r="33" spans="1:14" ht="15" customHeight="1" x14ac:dyDescent="0.25">
      <c r="A33" s="5" t="s">
        <v>88</v>
      </c>
      <c r="B33" s="29" t="s">
        <v>160</v>
      </c>
      <c r="C33" s="16">
        <f t="shared" si="7"/>
        <v>927.50000000000011</v>
      </c>
      <c r="D33" s="16">
        <f>'4 pr._savarankiškos f-jos'!E150+'6 pr._mokinio krepšelis'!E17+'9 pr._įstaigų pajamos'!E62+'7 pr._kita dotacija'!E99+'11 pr._apyvartinės lėšos'!E30</f>
        <v>927.50000000000011</v>
      </c>
      <c r="E33" s="16">
        <f>'4 pr._savarankiškos f-jos'!F150+'6 pr._mokinio krepšelis'!F17+'9 pr._įstaigų pajamos'!F62+'7 pr._kita dotacija'!F99+'11 pr._apyvartinės lėšos'!F30</f>
        <v>644.29999999999995</v>
      </c>
      <c r="F33" s="16">
        <f>'4 pr._savarankiškos f-jos'!G150+'6 pr._mokinio krepšelis'!G17+'9 pr._įstaigų pajamos'!G62+'7 pr._kita dotacija'!G99+'11 pr._apyvartinės lėšos'!G30</f>
        <v>0</v>
      </c>
      <c r="G33" s="10">
        <f t="shared" si="8"/>
        <v>1.4</v>
      </c>
      <c r="H33" s="10">
        <f>'4 pr._savarankiškos f-jos'!I150+'6 pr._mokinio krepšelis'!I17+'9 pr._įstaigų pajamos'!I62+'7 pr._kita dotacija'!I99+'11 pr._apyvartinės lėšos'!I30</f>
        <v>1.4</v>
      </c>
      <c r="I33" s="10">
        <f>'4 pr._savarankiškos f-jos'!J150+'6 pr._mokinio krepšelis'!J17+'9 pr._įstaigų pajamos'!J62+'7 pr._kita dotacija'!J99+'11 pr._apyvartinės lėšos'!J30</f>
        <v>1.1000000000000001</v>
      </c>
      <c r="J33" s="10">
        <f>'4 pr._savarankiškos f-jos'!K150+'6 pr._mokinio krepšelis'!K17+'9 pr._įstaigų pajamos'!K62+'7 pr._kita dotacija'!K99+'11 pr._apyvartinės lėšos'!K30</f>
        <v>0</v>
      </c>
      <c r="K33" s="94">
        <f t="shared" si="6"/>
        <v>928.90000000000009</v>
      </c>
      <c r="L33" s="94">
        <f>'4 pr._savarankiškos f-jos'!M150+'6 pr._mokinio krepšelis'!M17+'9 pr._įstaigų pajamos'!M62+'7 pr._kita dotacija'!M99+'11 pr._apyvartinės lėšos'!M30</f>
        <v>928.90000000000009</v>
      </c>
      <c r="M33" s="94">
        <f>'4 pr._savarankiškos f-jos'!N150+'6 pr._mokinio krepšelis'!N17+'9 pr._įstaigų pajamos'!N62+'7 pr._kita dotacija'!N99+'11 pr._apyvartinės lėšos'!N30</f>
        <v>645.4</v>
      </c>
      <c r="N33" s="94">
        <f>'4 pr._savarankiškos f-jos'!O150+'6 pr._mokinio krepšelis'!O17+'9 pr._įstaigų pajamos'!O62+'7 pr._kita dotacija'!O99+'11 pr._apyvartinės lėšos'!O30</f>
        <v>0</v>
      </c>
    </row>
    <row r="34" spans="1:14" ht="15" customHeight="1" x14ac:dyDescent="0.25">
      <c r="A34" s="5" t="s">
        <v>89</v>
      </c>
      <c r="B34" s="29" t="s">
        <v>417</v>
      </c>
      <c r="C34" s="16">
        <f t="shared" si="7"/>
        <v>568</v>
      </c>
      <c r="D34" s="16">
        <f>'4 pr._savarankiškos f-jos'!E151+'6 pr._mokinio krepšelis'!E18+'9 pr._įstaigų pajamos'!E63+'7 pr._kita dotacija'!E103+'11 pr._apyvartinės lėšos'!E91+'11 pr._apyvartinės lėšos'!E31</f>
        <v>568</v>
      </c>
      <c r="E34" s="16">
        <f>'4 pr._savarankiškos f-jos'!F151+'6 pr._mokinio krepšelis'!F18+'9 pr._įstaigų pajamos'!F63+'7 pr._kita dotacija'!F103+'11 pr._apyvartinės lėšos'!F91+'11 pr._apyvartinės lėšos'!F31</f>
        <v>398.6</v>
      </c>
      <c r="F34" s="16">
        <f>'4 pr._savarankiškos f-jos'!G151+'6 pr._mokinio krepšelis'!G18+'9 pr._įstaigų pajamos'!G63+'7 pr._kita dotacija'!G103+'11 pr._apyvartinės lėšos'!G91+'11 pr._apyvartinės lėšos'!G31</f>
        <v>0</v>
      </c>
      <c r="G34" s="10">
        <f t="shared" si="8"/>
        <v>3</v>
      </c>
      <c r="H34" s="10">
        <f>'4 pr._savarankiškos f-jos'!I151+'6 pr._mokinio krepšelis'!I18+'9 pr._įstaigų pajamos'!I63+'7 pr._kita dotacija'!I103+'11 pr._apyvartinės lėšos'!I91+'11 pr._apyvartinės lėšos'!I31</f>
        <v>3</v>
      </c>
      <c r="I34" s="10">
        <f>'4 pr._savarankiškos f-jos'!J151+'6 pr._mokinio krepšelis'!J18+'9 pr._įstaigų pajamos'!J63+'7 pr._kita dotacija'!J103+'11 pr._apyvartinės lėšos'!J91+'11 pr._apyvartinės lėšos'!J31</f>
        <v>2.2999999999999998</v>
      </c>
      <c r="J34" s="10">
        <f>'4 pr._savarankiškos f-jos'!K151+'6 pr._mokinio krepšelis'!K18+'9 pr._įstaigų pajamos'!K63+'7 pr._kita dotacija'!K103+'11 pr._apyvartinės lėšos'!K91+'11 pr._apyvartinės lėšos'!K31</f>
        <v>0</v>
      </c>
      <c r="K34" s="94">
        <f t="shared" si="6"/>
        <v>571</v>
      </c>
      <c r="L34" s="94">
        <f>'4 pr._savarankiškos f-jos'!M151+'6 pr._mokinio krepšelis'!M18+'9 pr._įstaigų pajamos'!M63+'7 pr._kita dotacija'!M103+'11 pr._apyvartinės lėšos'!M91+'11 pr._apyvartinės lėšos'!M31</f>
        <v>571</v>
      </c>
      <c r="M34" s="94">
        <f>'4 pr._savarankiškos f-jos'!N151+'6 pr._mokinio krepšelis'!N18+'9 pr._įstaigų pajamos'!N63+'7 pr._kita dotacija'!N103+'11 pr._apyvartinės lėšos'!N91+'11 pr._apyvartinės lėšos'!N31</f>
        <v>400.90000000000003</v>
      </c>
      <c r="N34" s="94">
        <f>'4 pr._savarankiškos f-jos'!O151+'6 pr._mokinio krepšelis'!O18+'9 pr._įstaigų pajamos'!O63+'7 pr._kita dotacija'!O103+'11 pr._apyvartinės lėšos'!O91+'11 pr._apyvartinės lėšos'!O31</f>
        <v>0</v>
      </c>
    </row>
    <row r="35" spans="1:14" ht="15" customHeight="1" x14ac:dyDescent="0.25">
      <c r="A35" s="5" t="s">
        <v>90</v>
      </c>
      <c r="B35" s="18" t="s">
        <v>152</v>
      </c>
      <c r="C35" s="16">
        <f t="shared" si="7"/>
        <v>407.8</v>
      </c>
      <c r="D35" s="16">
        <f>'4 pr._savarankiškos f-jos'!E152+'6 pr._mokinio krepšelis'!E19+'9 pr._įstaigų pajamos'!E64+'7 pr._kita dotacija'!E107+'11 pr._apyvartinės lėšos'!E32+'11 pr._apyvartinės lėšos'!E92</f>
        <v>407.8</v>
      </c>
      <c r="E35" s="16">
        <f>'4 pr._savarankiškos f-jos'!F152+'6 pr._mokinio krepšelis'!F19+'9 pr._įstaigų pajamos'!F64+'7 pr._kita dotacija'!F107+'11 pr._apyvartinės lėšos'!F32+'11 pr._apyvartinės lėšos'!F92</f>
        <v>290</v>
      </c>
      <c r="F35" s="16">
        <f>'4 pr._savarankiškos f-jos'!G152+'6 pr._mokinio krepšelis'!G19+'9 pr._įstaigų pajamos'!G64+'7 pr._kita dotacija'!G107+'11 pr._apyvartinės lėšos'!G32+'11 pr._apyvartinės lėšos'!G92</f>
        <v>0</v>
      </c>
      <c r="G35" s="10">
        <f t="shared" ref="G35:G50" si="9">H35+J35</f>
        <v>1</v>
      </c>
      <c r="H35" s="10">
        <f>'4 pr._savarankiškos f-jos'!I152+'6 pr._mokinio krepšelis'!I19+'9 pr._įstaigų pajamos'!I64+'7 pr._kita dotacija'!I107+'11 pr._apyvartinės lėšos'!I32+'11 pr._apyvartinės lėšos'!I92</f>
        <v>1</v>
      </c>
      <c r="I35" s="10">
        <f>'4 pr._savarankiškos f-jos'!J152+'6 pr._mokinio krepšelis'!J19+'9 pr._įstaigų pajamos'!J64+'7 pr._kita dotacija'!J107+'11 pr._apyvartinės lėšos'!J32+'11 pr._apyvartinės lėšos'!J92</f>
        <v>0.8</v>
      </c>
      <c r="J35" s="10">
        <f>'4 pr._savarankiškos f-jos'!K152+'6 pr._mokinio krepšelis'!K19+'9 pr._įstaigų pajamos'!K64+'7 pr._kita dotacija'!K107+'11 pr._apyvartinės lėšos'!K32+'11 pr._apyvartinės lėšos'!K92</f>
        <v>0</v>
      </c>
      <c r="K35" s="94">
        <f t="shared" ref="K35:K50" si="10">L35+N35</f>
        <v>408.8</v>
      </c>
      <c r="L35" s="94">
        <f>'4 pr._savarankiškos f-jos'!M152+'6 pr._mokinio krepšelis'!M19+'9 pr._įstaigų pajamos'!M64+'7 pr._kita dotacija'!M107+'11 pr._apyvartinės lėšos'!M32+'11 pr._apyvartinės lėšos'!M92</f>
        <v>408.8</v>
      </c>
      <c r="M35" s="94">
        <f>'4 pr._savarankiškos f-jos'!N152+'6 pr._mokinio krepšelis'!N19+'9 pr._įstaigų pajamos'!N64+'7 pr._kita dotacija'!N107+'11 pr._apyvartinės lėšos'!N32+'11 pr._apyvartinės lėšos'!N92</f>
        <v>290.8</v>
      </c>
      <c r="N35" s="94">
        <f>'4 pr._savarankiškos f-jos'!O152+'6 pr._mokinio krepšelis'!O19+'9 pr._įstaigų pajamos'!O64+'7 pr._kita dotacija'!O107+'11 pr._apyvartinės lėšos'!O32+'11 pr._apyvartinės lėšos'!O92</f>
        <v>0</v>
      </c>
    </row>
    <row r="36" spans="1:14" ht="15" customHeight="1" x14ac:dyDescent="0.25">
      <c r="A36" s="13" t="s">
        <v>91</v>
      </c>
      <c r="B36" s="31" t="s">
        <v>342</v>
      </c>
      <c r="C36" s="16">
        <f t="shared" si="7"/>
        <v>602.29999999999995</v>
      </c>
      <c r="D36" s="16">
        <f>'4 pr._savarankiškos f-jos'!E153+'6 pr._mokinio krepšelis'!E20+'9 pr._įstaigų pajamos'!E65+'7 pr._kita dotacija'!E111+'11 pr._apyvartinės lėšos'!E33</f>
        <v>602.29999999999995</v>
      </c>
      <c r="E36" s="16">
        <f>'4 pr._savarankiškos f-jos'!F153+'6 pr._mokinio krepšelis'!F20+'9 pr._įstaigų pajamos'!F65+'7 pr._kita dotacija'!F111+'11 pr._apyvartinės lėšos'!F33</f>
        <v>421.70000000000005</v>
      </c>
      <c r="F36" s="16">
        <f>'4 pr._savarankiškos f-jos'!G153+'6 pr._mokinio krepšelis'!G20+'9 pr._įstaigų pajamos'!G65+'7 pr._kita dotacija'!G111+'11 pr._apyvartinės lėšos'!G33</f>
        <v>0</v>
      </c>
      <c r="G36" s="10">
        <f t="shared" si="9"/>
        <v>4.2</v>
      </c>
      <c r="H36" s="10">
        <f>'4 pr._savarankiškos f-jos'!I153+'6 pr._mokinio krepšelis'!I20+'9 pr._įstaigų pajamos'!I65+'7 pr._kita dotacija'!I111+'11 pr._apyvartinės lėšos'!I33</f>
        <v>4.2</v>
      </c>
      <c r="I36" s="10">
        <f>'4 pr._savarankiškos f-jos'!J153+'6 pr._mokinio krepšelis'!J20+'9 pr._įstaigų pajamos'!J65+'7 pr._kita dotacija'!J111+'11 pr._apyvartinės lėšos'!J33</f>
        <v>3.2</v>
      </c>
      <c r="J36" s="10">
        <f>'4 pr._savarankiškos f-jos'!K153+'6 pr._mokinio krepšelis'!K20+'9 pr._įstaigų pajamos'!K65+'7 pr._kita dotacija'!K111+'11 pr._apyvartinės lėšos'!K33</f>
        <v>0</v>
      </c>
      <c r="K36" s="94">
        <f t="shared" si="10"/>
        <v>606.5</v>
      </c>
      <c r="L36" s="94">
        <f>'4 pr._savarankiškos f-jos'!M153+'6 pr._mokinio krepšelis'!M20+'9 pr._įstaigų pajamos'!M65+'7 pr._kita dotacija'!M111+'11 pr._apyvartinės lėšos'!M33</f>
        <v>606.5</v>
      </c>
      <c r="M36" s="94">
        <f>'4 pr._savarankiškos f-jos'!N153+'6 pr._mokinio krepšelis'!N20+'9 pr._įstaigų pajamos'!N65+'7 pr._kita dotacija'!N111+'11 pr._apyvartinės lėšos'!N33</f>
        <v>424.90000000000003</v>
      </c>
      <c r="N36" s="94">
        <f>'4 pr._savarankiškos f-jos'!O153+'6 pr._mokinio krepšelis'!O20+'9 pr._įstaigų pajamos'!O65+'7 pr._kita dotacija'!O111+'11 pr._apyvartinės lėšos'!O33</f>
        <v>0</v>
      </c>
    </row>
    <row r="37" spans="1:14" ht="15" customHeight="1" x14ac:dyDescent="0.25">
      <c r="A37" s="5" t="s">
        <v>92</v>
      </c>
      <c r="B37" s="29" t="s">
        <v>418</v>
      </c>
      <c r="C37" s="16">
        <f t="shared" si="7"/>
        <v>729.2</v>
      </c>
      <c r="D37" s="16">
        <f>'4 pr._savarankiškos f-jos'!E154+'6 pr._mokinio krepšelis'!E21+'9 pr._įstaigų pajamos'!E66+'7 pr._kita dotacija'!E115+'11 pr._apyvartinės lėšos'!E34+'11 pr._apyvartinės lėšos'!E93</f>
        <v>729.2</v>
      </c>
      <c r="E37" s="16">
        <f>'4 pr._savarankiškos f-jos'!F154+'6 pr._mokinio krepšelis'!F21+'9 pr._įstaigų pajamos'!F66+'7 pr._kita dotacija'!F115+'11 pr._apyvartinės lėšos'!F34+'11 pr._apyvartinės lėšos'!F93</f>
        <v>476.5</v>
      </c>
      <c r="F37" s="16">
        <f>'4 pr._savarankiškos f-jos'!G154+'6 pr._mokinio krepšelis'!G21+'9 pr._įstaigų pajamos'!G66+'7 pr._kita dotacija'!G115+'11 pr._apyvartinės lėšos'!G34+'11 pr._apyvartinės lėšos'!G93</f>
        <v>0</v>
      </c>
      <c r="G37" s="10">
        <f t="shared" si="9"/>
        <v>2.9</v>
      </c>
      <c r="H37" s="10">
        <f>'4 pr._savarankiškos f-jos'!I154+'6 pr._mokinio krepšelis'!I21+'9 pr._įstaigų pajamos'!I66+'7 pr._kita dotacija'!I115+'11 pr._apyvartinės lėšos'!I34+'11 pr._apyvartinės lėšos'!I93</f>
        <v>2.9</v>
      </c>
      <c r="I37" s="10">
        <f>'4 pr._savarankiškos f-jos'!J154+'6 pr._mokinio krepšelis'!J21+'9 pr._įstaigų pajamos'!J66+'7 pr._kita dotacija'!J115+'11 pr._apyvartinės lėšos'!J34+'11 pr._apyvartinės lėšos'!J93</f>
        <v>2.2000000000000002</v>
      </c>
      <c r="J37" s="10">
        <f>'4 pr._savarankiškos f-jos'!K154+'6 pr._mokinio krepšelis'!K21+'9 pr._įstaigų pajamos'!K66+'7 pr._kita dotacija'!K115+'11 pr._apyvartinės lėšos'!K34+'11 pr._apyvartinės lėšos'!K93</f>
        <v>0</v>
      </c>
      <c r="K37" s="94">
        <f t="shared" si="10"/>
        <v>732.1</v>
      </c>
      <c r="L37" s="94">
        <f>'4 pr._savarankiškos f-jos'!M154+'6 pr._mokinio krepšelis'!M21+'9 pr._įstaigų pajamos'!M66+'7 pr._kita dotacija'!M115+'11 pr._apyvartinės lėšos'!M34+'11 pr._apyvartinės lėšos'!M93</f>
        <v>732.1</v>
      </c>
      <c r="M37" s="94">
        <f>'4 pr._savarankiškos f-jos'!N154+'6 pr._mokinio krepšelis'!N21+'9 pr._įstaigų pajamos'!N66+'7 pr._kita dotacija'!N115+'11 pr._apyvartinės lėšos'!N34+'11 pr._apyvartinės lėšos'!N93</f>
        <v>478.7</v>
      </c>
      <c r="N37" s="94">
        <f>'4 pr._savarankiškos f-jos'!O154+'6 pr._mokinio krepšelis'!O21+'9 pr._įstaigų pajamos'!O66+'7 pr._kita dotacija'!O115+'11 pr._apyvartinės lėšos'!O34+'11 pr._apyvartinės lėšos'!O93</f>
        <v>0</v>
      </c>
    </row>
    <row r="38" spans="1:14" ht="15" customHeight="1" x14ac:dyDescent="0.25">
      <c r="A38" s="5" t="s">
        <v>93</v>
      </c>
      <c r="B38" s="29" t="s">
        <v>419</v>
      </c>
      <c r="C38" s="16">
        <f t="shared" si="7"/>
        <v>883.09999999999991</v>
      </c>
      <c r="D38" s="16">
        <f>'4 pr._savarankiškos f-jos'!E155+'6 pr._mokinio krepšelis'!E22+'9 pr._įstaigų pajamos'!E67+'7 pr._kita dotacija'!E119+'11 pr._apyvartinės lėšos'!E35+'11 pr._apyvartinės lėšos'!E94</f>
        <v>883.09999999999991</v>
      </c>
      <c r="E38" s="16">
        <f>'4 pr._savarankiškos f-jos'!F155+'6 pr._mokinio krepšelis'!F22+'9 pr._įstaigų pajamos'!F67+'7 pr._kita dotacija'!F119+'11 pr._apyvartinės lėšos'!F35+'11 pr._apyvartinės lėšos'!F94</f>
        <v>602.20000000000005</v>
      </c>
      <c r="F38" s="16">
        <f>'4 pr._savarankiškos f-jos'!G155+'6 pr._mokinio krepšelis'!G22+'9 pr._įstaigų pajamos'!G67+'7 pr._kita dotacija'!G119+'11 pr._apyvartinės lėšos'!G35+'11 pr._apyvartinės lėšos'!G94</f>
        <v>0</v>
      </c>
      <c r="G38" s="10">
        <f t="shared" si="9"/>
        <v>3.7</v>
      </c>
      <c r="H38" s="10">
        <f>'4 pr._savarankiškos f-jos'!I155+'6 pr._mokinio krepšelis'!I22+'9 pr._įstaigų pajamos'!I67+'7 pr._kita dotacija'!I119+'11 pr._apyvartinės lėšos'!I35+'11 pr._apyvartinės lėšos'!I94</f>
        <v>3.7</v>
      </c>
      <c r="I38" s="10">
        <f>'4 pr._savarankiškos f-jos'!J155+'6 pr._mokinio krepšelis'!J22+'9 pr._įstaigų pajamos'!J67+'7 pr._kita dotacija'!J119+'11 pr._apyvartinės lėšos'!J35+'11 pr._apyvartinės lėšos'!J94</f>
        <v>2.8</v>
      </c>
      <c r="J38" s="10">
        <f>'4 pr._savarankiškos f-jos'!K155+'6 pr._mokinio krepšelis'!K22+'9 pr._įstaigų pajamos'!K67+'7 pr._kita dotacija'!K119+'11 pr._apyvartinės lėšos'!K35+'11 pr._apyvartinės lėšos'!K94</f>
        <v>0</v>
      </c>
      <c r="K38" s="94">
        <f t="shared" si="10"/>
        <v>886.79999999999984</v>
      </c>
      <c r="L38" s="94">
        <f>'4 pr._savarankiškos f-jos'!M155+'6 pr._mokinio krepšelis'!M22+'9 pr._įstaigų pajamos'!M67+'7 pr._kita dotacija'!M119+'11 pr._apyvartinės lėšos'!M35+'11 pr._apyvartinės lėšos'!M94</f>
        <v>886.79999999999984</v>
      </c>
      <c r="M38" s="94">
        <f>'4 pr._savarankiškos f-jos'!N155+'6 pr._mokinio krepšelis'!N22+'9 pr._įstaigų pajamos'!N67+'7 pr._kita dotacija'!N119+'11 pr._apyvartinės lėšos'!N35+'11 pr._apyvartinės lėšos'!N94</f>
        <v>605</v>
      </c>
      <c r="N38" s="94">
        <f>'4 pr._savarankiškos f-jos'!O155+'6 pr._mokinio krepšelis'!O22+'9 pr._įstaigų pajamos'!O67+'7 pr._kita dotacija'!O119+'11 pr._apyvartinės lėšos'!O35+'11 pr._apyvartinės lėšos'!O94</f>
        <v>0</v>
      </c>
    </row>
    <row r="39" spans="1:14" ht="15" customHeight="1" x14ac:dyDescent="0.25">
      <c r="A39" s="5" t="s">
        <v>94</v>
      </c>
      <c r="B39" s="29" t="s">
        <v>420</v>
      </c>
      <c r="C39" s="16">
        <f t="shared" si="7"/>
        <v>656.7</v>
      </c>
      <c r="D39" s="16">
        <f>'4 pr._savarankiškos f-jos'!E156+'6 pr._mokinio krepšelis'!E23+'7 pr._kita dotacija'!E123+'9 pr._įstaigų pajamos'!E68+'11 pr._apyvartinės lėšos'!E36</f>
        <v>656.7</v>
      </c>
      <c r="E39" s="16">
        <f>'4 pr._savarankiškos f-jos'!F156+'6 pr._mokinio krepšelis'!F23+'7 pr._kita dotacija'!F123+'9 pr._įstaigų pajamos'!F68+'11 pr._apyvartinės lėšos'!F36</f>
        <v>459.6</v>
      </c>
      <c r="F39" s="16">
        <f>'4 pr._savarankiškos f-jos'!G156+'6 pr._mokinio krepšelis'!G23+'7 pr._kita dotacija'!G123+'9 pr._įstaigų pajamos'!G68+'11 pr._apyvartinės lėšos'!G36</f>
        <v>0</v>
      </c>
      <c r="G39" s="10">
        <f t="shared" si="9"/>
        <v>1.4</v>
      </c>
      <c r="H39" s="10">
        <f>'4 pr._savarankiškos f-jos'!I156+'6 pr._mokinio krepšelis'!I23+'7 pr._kita dotacija'!I123+'9 pr._įstaigų pajamos'!I68+'11 pr._apyvartinės lėšos'!I36</f>
        <v>1.4</v>
      </c>
      <c r="I39" s="10">
        <f>'4 pr._savarankiškos f-jos'!J156+'6 pr._mokinio krepšelis'!J23+'7 pr._kita dotacija'!J123+'9 pr._įstaigų pajamos'!J68+'11 pr._apyvartinės lėšos'!J36</f>
        <v>1.1000000000000001</v>
      </c>
      <c r="J39" s="10">
        <f>'4 pr._savarankiškos f-jos'!K156+'6 pr._mokinio krepšelis'!K23+'7 pr._kita dotacija'!K123+'9 pr._įstaigų pajamos'!K68+'11 pr._apyvartinės lėšos'!K36</f>
        <v>0</v>
      </c>
      <c r="K39" s="94">
        <f t="shared" si="10"/>
        <v>658.1</v>
      </c>
      <c r="L39" s="94">
        <f>'4 pr._savarankiškos f-jos'!M156+'6 pr._mokinio krepšelis'!M23+'7 pr._kita dotacija'!M123+'9 pr._įstaigų pajamos'!M68+'11 pr._apyvartinės lėšos'!M36</f>
        <v>658.1</v>
      </c>
      <c r="M39" s="94">
        <f>'4 pr._savarankiškos f-jos'!N156+'6 pr._mokinio krepšelis'!N23+'7 pr._kita dotacija'!N123+'9 pr._įstaigų pajamos'!N68+'11 pr._apyvartinės lėšos'!N36</f>
        <v>460.7</v>
      </c>
      <c r="N39" s="94">
        <f>'4 pr._savarankiškos f-jos'!O156+'6 pr._mokinio krepšelis'!O23+'7 pr._kita dotacija'!O123+'9 pr._įstaigų pajamos'!O68+'11 pr._apyvartinės lėšos'!O36</f>
        <v>0</v>
      </c>
    </row>
    <row r="40" spans="1:14" ht="15" customHeight="1" x14ac:dyDescent="0.25">
      <c r="A40" s="5" t="s">
        <v>95</v>
      </c>
      <c r="B40" s="12" t="s">
        <v>391</v>
      </c>
      <c r="C40" s="16">
        <f t="shared" si="7"/>
        <v>749.60000000000014</v>
      </c>
      <c r="D40" s="16">
        <f>'4 pr._savarankiškos f-jos'!E157+'6 pr._mokinio krepšelis'!E24+'9 pr._įstaigų pajamos'!E69+'7 pr._kita dotacija'!E127+'11 pr._apyvartinės lėšos'!E37</f>
        <v>749.60000000000014</v>
      </c>
      <c r="E40" s="16">
        <f>'4 pr._savarankiškos f-jos'!F157+'6 pr._mokinio krepšelis'!F24+'9 pr._įstaigų pajamos'!F69+'7 pr._kita dotacija'!F127+'11 pr._apyvartinės lėšos'!F37</f>
        <v>521.29999999999995</v>
      </c>
      <c r="F40" s="16">
        <f>'4 pr._savarankiškos f-jos'!G157+'6 pr._mokinio krepšelis'!G24+'9 pr._įstaigų pajamos'!G69+'7 pr._kita dotacija'!G127+'11 pr._apyvartinės lėšos'!G37</f>
        <v>0</v>
      </c>
      <c r="G40" s="10">
        <f t="shared" si="9"/>
        <v>1.7</v>
      </c>
      <c r="H40" s="10">
        <f>'4 pr._savarankiškos f-jos'!I157+'6 pr._mokinio krepšelis'!I24+'9 pr._įstaigų pajamos'!I69+'7 pr._kita dotacija'!I127+'11 pr._apyvartinės lėšos'!I37</f>
        <v>1.7</v>
      </c>
      <c r="I40" s="10">
        <f>'4 pr._savarankiškos f-jos'!J157+'6 pr._mokinio krepšelis'!J24+'9 pr._įstaigų pajamos'!J69+'7 pr._kita dotacija'!J127+'11 pr._apyvartinės lėšos'!J37</f>
        <v>1.3</v>
      </c>
      <c r="J40" s="10">
        <f>'4 pr._savarankiškos f-jos'!K157+'6 pr._mokinio krepšelis'!K24+'9 pr._įstaigų pajamos'!K69+'7 pr._kita dotacija'!K127+'11 pr._apyvartinės lėšos'!K37</f>
        <v>0</v>
      </c>
      <c r="K40" s="94">
        <f t="shared" si="10"/>
        <v>751.30000000000007</v>
      </c>
      <c r="L40" s="94">
        <f>'4 pr._savarankiškos f-jos'!M157+'6 pr._mokinio krepšelis'!M24+'9 pr._įstaigų pajamos'!M69+'7 pr._kita dotacija'!M127+'11 pr._apyvartinės lėšos'!M37</f>
        <v>751.30000000000007</v>
      </c>
      <c r="M40" s="94">
        <f>'4 pr._savarankiškos f-jos'!N157+'6 pr._mokinio krepšelis'!N24+'9 pr._įstaigų pajamos'!N69+'7 pr._kita dotacija'!N127+'11 pr._apyvartinės lėšos'!N37</f>
        <v>522.6</v>
      </c>
      <c r="N40" s="94">
        <f>'4 pr._savarankiškos f-jos'!O157+'6 pr._mokinio krepšelis'!O24+'9 pr._įstaigų pajamos'!O69+'7 pr._kita dotacija'!O127+'11 pr._apyvartinės lėšos'!O37</f>
        <v>0</v>
      </c>
    </row>
    <row r="41" spans="1:14" ht="15" customHeight="1" x14ac:dyDescent="0.25">
      <c r="A41" s="5" t="s">
        <v>96</v>
      </c>
      <c r="B41" s="93" t="s">
        <v>46</v>
      </c>
      <c r="C41" s="16">
        <f t="shared" si="7"/>
        <v>268.3</v>
      </c>
      <c r="D41" s="16">
        <f>'4 pr._savarankiškos f-jos'!E158+'6 pr._mokinio krepšelis'!E25+'7 pr._kita dotacija'!E131+'9 pr._įstaigų pajamos'!E70+'11 pr._apyvartinės lėšos'!E38</f>
        <v>268.3</v>
      </c>
      <c r="E41" s="16">
        <f>'4 pr._savarankiškos f-jos'!F158+'6 pr._mokinio krepšelis'!F25+'7 pr._kita dotacija'!F131+'9 pr._įstaigų pajamos'!F70+'11 pr._apyvartinės lėšos'!F38</f>
        <v>193.10000000000002</v>
      </c>
      <c r="F41" s="16">
        <f>'4 pr._savarankiškos f-jos'!G158+'6 pr._mokinio krepšelis'!G25+'7 pr._kita dotacija'!G131+'9 pr._įstaigų pajamos'!G70+'11 pr._apyvartinės lėšos'!G38</f>
        <v>0</v>
      </c>
      <c r="G41" s="10">
        <f t="shared" si="9"/>
        <v>2</v>
      </c>
      <c r="H41" s="10">
        <f>'4 pr._savarankiškos f-jos'!I158+'6 pr._mokinio krepšelis'!I25+'7 pr._kita dotacija'!I131+'9 pr._įstaigų pajamos'!I70+'11 pr._apyvartinės lėšos'!I38</f>
        <v>2</v>
      </c>
      <c r="I41" s="10">
        <f>'4 pr._savarankiškos f-jos'!J158+'6 pr._mokinio krepšelis'!J25+'7 pr._kita dotacija'!J131+'9 pr._įstaigų pajamos'!J70+'11 pr._apyvartinės lėšos'!J38</f>
        <v>1.5</v>
      </c>
      <c r="J41" s="10">
        <f>'4 pr._savarankiškos f-jos'!K158+'6 pr._mokinio krepšelis'!K25+'7 pr._kita dotacija'!K131+'9 pr._įstaigų pajamos'!K70+'11 pr._apyvartinės lėšos'!K38</f>
        <v>0</v>
      </c>
      <c r="K41" s="94">
        <f t="shared" si="10"/>
        <v>270.3</v>
      </c>
      <c r="L41" s="94">
        <f>'4 pr._savarankiškos f-jos'!M158+'6 pr._mokinio krepšelis'!M25+'7 pr._kita dotacija'!M131+'9 pr._įstaigų pajamos'!M70+'11 pr._apyvartinės lėšos'!M38</f>
        <v>270.3</v>
      </c>
      <c r="M41" s="94">
        <f>'4 pr._savarankiškos f-jos'!N158+'6 pr._mokinio krepšelis'!N25+'7 pr._kita dotacija'!N131+'9 pr._įstaigų pajamos'!N70+'11 pr._apyvartinės lėšos'!N38</f>
        <v>194.60000000000002</v>
      </c>
      <c r="N41" s="94">
        <f>'4 pr._savarankiškos f-jos'!O158+'6 pr._mokinio krepšelis'!O25+'7 pr._kita dotacija'!O131+'9 pr._įstaigų pajamos'!O70+'11 pr._apyvartinės lėšos'!O38</f>
        <v>0</v>
      </c>
    </row>
    <row r="42" spans="1:14" ht="15" customHeight="1" x14ac:dyDescent="0.25">
      <c r="A42" s="5" t="s">
        <v>97</v>
      </c>
      <c r="B42" s="29" t="s">
        <v>43</v>
      </c>
      <c r="C42" s="16">
        <f t="shared" si="7"/>
        <v>273.60000000000002</v>
      </c>
      <c r="D42" s="16">
        <f>'4 pr._savarankiškos f-jos'!E159+'6 pr._mokinio krepšelis'!E26+'7 pr._kita dotacija'!E135+'9 pr._įstaigų pajamos'!E71+'11 pr._apyvartinės lėšos'!E39</f>
        <v>273.60000000000002</v>
      </c>
      <c r="E42" s="16">
        <f>'4 pr._savarankiškos f-jos'!F159+'6 pr._mokinio krepšelis'!F26+'7 pr._kita dotacija'!F135+'9 pr._įstaigų pajamos'!F71+'11 pr._apyvartinės lėšos'!F39</f>
        <v>195.3</v>
      </c>
      <c r="F42" s="16">
        <f>'4 pr._savarankiškos f-jos'!G159+'6 pr._mokinio krepšelis'!G26+'7 pr._kita dotacija'!G135+'9 pr._įstaigų pajamos'!G71+'11 pr._apyvartinės lėšos'!G39</f>
        <v>0</v>
      </c>
      <c r="G42" s="10">
        <f t="shared" si="9"/>
        <v>2.5</v>
      </c>
      <c r="H42" s="10">
        <f>'4 pr._savarankiškos f-jos'!I159+'6 pr._mokinio krepšelis'!I26+'7 pr._kita dotacija'!I135+'9 pr._įstaigų pajamos'!I71+'11 pr._apyvartinės lėšos'!I39</f>
        <v>2.5</v>
      </c>
      <c r="I42" s="10">
        <f>'4 pr._savarankiškos f-jos'!J159+'6 pr._mokinio krepšelis'!J26+'7 pr._kita dotacija'!J135+'9 pr._įstaigų pajamos'!J71+'11 pr._apyvartinės lėšos'!J39</f>
        <v>1.9</v>
      </c>
      <c r="J42" s="10">
        <f>'4 pr._savarankiškos f-jos'!K159+'6 pr._mokinio krepšelis'!K26+'7 pr._kita dotacija'!K135+'9 pr._įstaigų pajamos'!K71+'11 pr._apyvartinės lėšos'!K39</f>
        <v>0</v>
      </c>
      <c r="K42" s="94">
        <f t="shared" si="10"/>
        <v>276.10000000000002</v>
      </c>
      <c r="L42" s="94">
        <f>'4 pr._savarankiškos f-jos'!M159+'6 pr._mokinio krepšelis'!M26+'7 pr._kita dotacija'!M135+'9 pr._įstaigų pajamos'!M71+'11 pr._apyvartinės lėšos'!M39</f>
        <v>276.10000000000002</v>
      </c>
      <c r="M42" s="94">
        <f>'4 pr._savarankiškos f-jos'!N159+'6 pr._mokinio krepšelis'!N26+'7 pr._kita dotacija'!N135+'9 pr._įstaigų pajamos'!N71+'11 pr._apyvartinės lėšos'!N39</f>
        <v>197.2</v>
      </c>
      <c r="N42" s="94">
        <f>'4 pr._savarankiškos f-jos'!O159+'6 pr._mokinio krepšelis'!O26+'7 pr._kita dotacija'!O135+'9 pr._įstaigų pajamos'!O71+'11 pr._apyvartinės lėšos'!O39</f>
        <v>0</v>
      </c>
    </row>
    <row r="43" spans="1:14" ht="15" customHeight="1" x14ac:dyDescent="0.25">
      <c r="A43" s="5" t="s">
        <v>98</v>
      </c>
      <c r="B43" s="29" t="s">
        <v>45</v>
      </c>
      <c r="C43" s="16">
        <f t="shared" si="7"/>
        <v>246.4</v>
      </c>
      <c r="D43" s="16">
        <f>'4 pr._savarankiškos f-jos'!E160+'6 pr._mokinio krepšelis'!E27+'7 pr._kita dotacija'!E139+'11 pr._apyvartinės lėšos'!E40</f>
        <v>246.4</v>
      </c>
      <c r="E43" s="16">
        <f>'4 pr._savarankiškos f-jos'!F160+'6 pr._mokinio krepšelis'!F27+'7 pr._kita dotacija'!F139+'11 pr._apyvartinės lėšos'!F40</f>
        <v>178.4</v>
      </c>
      <c r="F43" s="16">
        <f>'4 pr._savarankiškos f-jos'!G160+'6 pr._mokinio krepšelis'!G27+'7 pr._kita dotacija'!G139+'11 pr._apyvartinės lėšos'!G40</f>
        <v>0</v>
      </c>
      <c r="G43" s="10">
        <f t="shared" si="9"/>
        <v>1.4</v>
      </c>
      <c r="H43" s="10">
        <f>'4 pr._savarankiškos f-jos'!I160+'6 pr._mokinio krepšelis'!I27+'7 pr._kita dotacija'!I139+'11 pr._apyvartinės lėšos'!I40</f>
        <v>1.4</v>
      </c>
      <c r="I43" s="10">
        <f>'4 pr._savarankiškos f-jos'!J160+'6 pr._mokinio krepšelis'!J27+'7 pr._kita dotacija'!J139+'11 pr._apyvartinės lėšos'!J40</f>
        <v>1.1000000000000001</v>
      </c>
      <c r="J43" s="10">
        <f>'4 pr._savarankiškos f-jos'!K160+'6 pr._mokinio krepšelis'!K27+'7 pr._kita dotacija'!K139+'11 pr._apyvartinės lėšos'!K40</f>
        <v>0</v>
      </c>
      <c r="K43" s="94">
        <f t="shared" si="10"/>
        <v>247.8</v>
      </c>
      <c r="L43" s="94">
        <f>'4 pr._savarankiškos f-jos'!M160+'6 pr._mokinio krepšelis'!M27+'7 pr._kita dotacija'!M139+'11 pr._apyvartinės lėšos'!M40</f>
        <v>247.8</v>
      </c>
      <c r="M43" s="94">
        <f>'4 pr._savarankiškos f-jos'!N160+'6 pr._mokinio krepšelis'!N27+'7 pr._kita dotacija'!N139+'11 pr._apyvartinės lėšos'!N40</f>
        <v>179.5</v>
      </c>
      <c r="N43" s="94">
        <f>'4 pr._savarankiškos f-jos'!O160+'6 pr._mokinio krepšelis'!O27+'7 pr._kita dotacija'!O139+'11 pr._apyvartinės lėšos'!O40</f>
        <v>0</v>
      </c>
    </row>
    <row r="44" spans="1:14" ht="15" customHeight="1" x14ac:dyDescent="0.25">
      <c r="A44" s="5" t="s">
        <v>99</v>
      </c>
      <c r="B44" s="29" t="s">
        <v>165</v>
      </c>
      <c r="C44" s="16">
        <f t="shared" si="7"/>
        <v>436.20000000000005</v>
      </c>
      <c r="D44" s="16">
        <f>'4 pr._savarankiškos f-jos'!E161+'6 pr._mokinio krepšelis'!E28+'7 pr._kita dotacija'!E143+'9 pr._įstaigų pajamos'!E72+'11 pr._apyvartinės lėšos'!E41</f>
        <v>436.20000000000005</v>
      </c>
      <c r="E44" s="16">
        <f>'4 pr._savarankiškos f-jos'!F161+'6 pr._mokinio krepšelis'!F28+'7 pr._kita dotacija'!F143+'9 pr._įstaigų pajamos'!F72+'11 pr._apyvartinės lėšos'!F41</f>
        <v>305.29999999999995</v>
      </c>
      <c r="F44" s="16">
        <f>'4 pr._savarankiškos f-jos'!G161+'6 pr._mokinio krepšelis'!G28+'7 pr._kita dotacija'!G143+'9 pr._įstaigų pajamos'!G72+'11 pr._apyvartinės lėšos'!G41</f>
        <v>0</v>
      </c>
      <c r="G44" s="10">
        <f t="shared" si="9"/>
        <v>2.5</v>
      </c>
      <c r="H44" s="10">
        <f>'4 pr._savarankiškos f-jos'!I161+'6 pr._mokinio krepšelis'!I28+'7 pr._kita dotacija'!I143+'9 pr._įstaigų pajamos'!I72+'11 pr._apyvartinės lėšos'!I41</f>
        <v>2.5</v>
      </c>
      <c r="I44" s="10">
        <f>'4 pr._savarankiškos f-jos'!J161+'6 pr._mokinio krepšelis'!J28+'7 pr._kita dotacija'!J143+'9 pr._įstaigų pajamos'!J72+'11 pr._apyvartinės lėšos'!J41</f>
        <v>1.9</v>
      </c>
      <c r="J44" s="10">
        <f>'4 pr._savarankiškos f-jos'!K161+'6 pr._mokinio krepšelis'!K28+'7 pr._kita dotacija'!K143+'9 pr._įstaigų pajamos'!K72+'11 pr._apyvartinės lėšos'!K41</f>
        <v>0</v>
      </c>
      <c r="K44" s="94">
        <f t="shared" si="10"/>
        <v>438.70000000000005</v>
      </c>
      <c r="L44" s="94">
        <f>'4 pr._savarankiškos f-jos'!M161+'6 pr._mokinio krepšelis'!M28+'7 pr._kita dotacija'!M143+'9 pr._įstaigų pajamos'!M72+'11 pr._apyvartinės lėšos'!M41</f>
        <v>438.70000000000005</v>
      </c>
      <c r="M44" s="94">
        <f>'4 pr._savarankiškos f-jos'!N161+'6 pr._mokinio krepšelis'!N28+'7 pr._kita dotacija'!N143+'9 pr._įstaigų pajamos'!N72+'11 pr._apyvartinės lėšos'!N41</f>
        <v>307.19999999999993</v>
      </c>
      <c r="N44" s="94">
        <f>'4 pr._savarankiškos f-jos'!O161+'6 pr._mokinio krepšelis'!O28+'7 pr._kita dotacija'!O143+'9 pr._įstaigų pajamos'!O72+'11 pr._apyvartinės lėšos'!O41</f>
        <v>0</v>
      </c>
    </row>
    <row r="45" spans="1:14" ht="15" customHeight="1" x14ac:dyDescent="0.25">
      <c r="A45" s="5" t="s">
        <v>100</v>
      </c>
      <c r="B45" s="29" t="s">
        <v>44</v>
      </c>
      <c r="C45" s="16">
        <f t="shared" si="7"/>
        <v>196.10000000000002</v>
      </c>
      <c r="D45" s="16">
        <f>'4 pr._savarankiškos f-jos'!E162+'6 pr._mokinio krepšelis'!E29+'7 pr._kita dotacija'!E147+'9 pr._įstaigų pajamos'!E73+'11 pr._apyvartinės lėšos'!E42</f>
        <v>196.10000000000002</v>
      </c>
      <c r="E45" s="16">
        <f>'4 pr._savarankiškos f-jos'!F162+'6 pr._mokinio krepšelis'!F29+'7 pr._kita dotacija'!F147+'9 pr._įstaigų pajamos'!F73+'11 pr._apyvartinės lėšos'!F42</f>
        <v>140.60000000000002</v>
      </c>
      <c r="F45" s="16">
        <f>'4 pr._savarankiškos f-jos'!G162+'6 pr._mokinio krepšelis'!G29+'7 pr._kita dotacija'!G147+'9 pr._įstaigų pajamos'!G73+'11 pr._apyvartinės lėšos'!G42</f>
        <v>0</v>
      </c>
      <c r="G45" s="10">
        <f t="shared" si="9"/>
        <v>1.8</v>
      </c>
      <c r="H45" s="10">
        <f>'4 pr._savarankiškos f-jos'!I162+'6 pr._mokinio krepšelis'!I29+'7 pr._kita dotacija'!I147+'9 pr._įstaigų pajamos'!I73+'11 pr._apyvartinės lėšos'!I42</f>
        <v>1.8</v>
      </c>
      <c r="I45" s="10">
        <f>'4 pr._savarankiškos f-jos'!J162+'6 pr._mokinio krepšelis'!J29+'7 pr._kita dotacija'!J147+'9 pr._įstaigų pajamos'!J73+'11 pr._apyvartinės lėšos'!J42</f>
        <v>1.4</v>
      </c>
      <c r="J45" s="10">
        <f>'4 pr._savarankiškos f-jos'!K162+'6 pr._mokinio krepšelis'!K29+'7 pr._kita dotacija'!K147+'9 pr._įstaigų pajamos'!K73+'11 pr._apyvartinės lėšos'!K42</f>
        <v>0</v>
      </c>
      <c r="K45" s="94">
        <f t="shared" si="10"/>
        <v>197.9</v>
      </c>
      <c r="L45" s="94">
        <f>'4 pr._savarankiškos f-jos'!M162+'6 pr._mokinio krepšelis'!M29+'7 pr._kita dotacija'!M147+'9 pr._įstaigų pajamos'!M73+'11 pr._apyvartinės lėšos'!M42</f>
        <v>197.9</v>
      </c>
      <c r="M45" s="94">
        <f>'4 pr._savarankiškos f-jos'!N162+'6 pr._mokinio krepšelis'!N29+'7 pr._kita dotacija'!N147+'9 pr._įstaigų pajamos'!N73+'11 pr._apyvartinės lėšos'!N42</f>
        <v>142</v>
      </c>
      <c r="N45" s="94">
        <f>'4 pr._savarankiškos f-jos'!O162+'6 pr._mokinio krepšelis'!O29+'7 pr._kita dotacija'!O147+'9 pr._įstaigų pajamos'!O73+'11 pr._apyvartinės lėšos'!O42</f>
        <v>0</v>
      </c>
    </row>
    <row r="46" spans="1:14" ht="15" customHeight="1" x14ac:dyDescent="0.25">
      <c r="A46" s="5" t="s">
        <v>101</v>
      </c>
      <c r="B46" s="93" t="s">
        <v>47</v>
      </c>
      <c r="C46" s="16">
        <f>D46+F46</f>
        <v>346.1</v>
      </c>
      <c r="D46" s="16">
        <f>'4 pr._savarankiškos f-jos'!E163+'6 pr._mokinio krepšelis'!E30+'7 pr._kita dotacija'!E151+'9 pr._įstaigų pajamos'!E74+'11 pr._apyvartinės lėšos'!E43</f>
        <v>346.1</v>
      </c>
      <c r="E46" s="16">
        <f>'4 pr._savarankiškos f-jos'!F163+'6 pr._mokinio krepšelis'!F30+'7 pr._kita dotacija'!F151+'9 pr._įstaigų pajamos'!F74+'11 pr._apyvartinės lėšos'!F43</f>
        <v>247.1</v>
      </c>
      <c r="F46" s="16">
        <f>'4 pr._savarankiškos f-jos'!G163+'6 pr._mokinio krepšelis'!G30+'7 pr._kita dotacija'!G151+'9 pr._įstaigų pajamos'!G74+'11 pr._apyvartinės lėšos'!G43</f>
        <v>0</v>
      </c>
      <c r="G46" s="10">
        <f t="shared" si="9"/>
        <v>1.6</v>
      </c>
      <c r="H46" s="10">
        <f>'4 pr._savarankiškos f-jos'!I163+'6 pr._mokinio krepšelis'!I30+'7 pr._kita dotacija'!I151+'9 pr._įstaigų pajamos'!I74+'11 pr._apyvartinės lėšos'!I43</f>
        <v>1.6</v>
      </c>
      <c r="I46" s="10">
        <f>'4 pr._savarankiškos f-jos'!J163+'6 pr._mokinio krepšelis'!J30+'7 pr._kita dotacija'!J151+'9 pr._įstaigų pajamos'!J74+'11 pr._apyvartinės lėšos'!J43</f>
        <v>1.2</v>
      </c>
      <c r="J46" s="10">
        <f>'4 pr._savarankiškos f-jos'!K163+'6 pr._mokinio krepšelis'!K30+'7 pr._kita dotacija'!K151+'9 pr._įstaigų pajamos'!K74+'11 pr._apyvartinės lėšos'!K43</f>
        <v>0</v>
      </c>
      <c r="K46" s="94">
        <f t="shared" si="10"/>
        <v>347.7</v>
      </c>
      <c r="L46" s="94">
        <f>'4 pr._savarankiškos f-jos'!M163+'6 pr._mokinio krepšelis'!M30+'7 pr._kita dotacija'!M151+'9 pr._įstaigų pajamos'!M74+'11 pr._apyvartinės lėšos'!M43</f>
        <v>347.7</v>
      </c>
      <c r="M46" s="94">
        <f>'4 pr._savarankiškos f-jos'!N163+'6 pr._mokinio krepšelis'!N30+'7 pr._kita dotacija'!N151+'9 pr._įstaigų pajamos'!N74+'11 pr._apyvartinės lėšos'!N43</f>
        <v>248.29999999999998</v>
      </c>
      <c r="N46" s="94">
        <f>'4 pr._savarankiškos f-jos'!O163+'6 pr._mokinio krepšelis'!O30+'7 pr._kita dotacija'!O151+'9 pr._įstaigų pajamos'!O74+'11 pr._apyvartinės lėšos'!O43</f>
        <v>0</v>
      </c>
    </row>
    <row r="47" spans="1:14" ht="15" customHeight="1" x14ac:dyDescent="0.25">
      <c r="A47" s="5" t="s">
        <v>102</v>
      </c>
      <c r="B47" s="33" t="s">
        <v>392</v>
      </c>
      <c r="C47" s="16">
        <f>D47+F47</f>
        <v>301.10000000000008</v>
      </c>
      <c r="D47" s="16">
        <f>'4 pr._savarankiškos f-jos'!E164+'6 pr._mokinio krepšelis'!E31+'7 pr._kita dotacija'!E155+'9 pr._įstaigų pajamos'!E75+'11 pr._apyvartinės lėšos'!E44</f>
        <v>301.10000000000008</v>
      </c>
      <c r="E47" s="16">
        <f>'4 pr._savarankiškos f-jos'!F164+'6 pr._mokinio krepšelis'!F31+'7 pr._kita dotacija'!F155+'9 pr._įstaigų pajamos'!F75+'11 pr._apyvartinės lėšos'!F44</f>
        <v>212.6</v>
      </c>
      <c r="F47" s="16">
        <f>'4 pr._savarankiškos f-jos'!G164+'6 pr._mokinio krepšelis'!G31+'7 pr._kita dotacija'!G155+'9 pr._įstaigų pajamos'!G75+'11 pr._apyvartinės lėšos'!G44</f>
        <v>0</v>
      </c>
      <c r="G47" s="10">
        <f t="shared" si="9"/>
        <v>2.4</v>
      </c>
      <c r="H47" s="10">
        <f>'4 pr._savarankiškos f-jos'!I164+'6 pr._mokinio krepšelis'!I31+'7 pr._kita dotacija'!I155+'9 pr._įstaigų pajamos'!I75+'11 pr._apyvartinės lėšos'!I44</f>
        <v>2.4</v>
      </c>
      <c r="I47" s="10">
        <f>'4 pr._savarankiškos f-jos'!J164+'6 pr._mokinio krepšelis'!J31+'7 pr._kita dotacija'!J155+'9 pr._įstaigų pajamos'!J75+'11 pr._apyvartinės lėšos'!J44</f>
        <v>1.8</v>
      </c>
      <c r="J47" s="10">
        <f>'4 pr._savarankiškos f-jos'!K164+'6 pr._mokinio krepšelis'!K31+'7 pr._kita dotacija'!K155+'9 pr._įstaigų pajamos'!K75+'11 pr._apyvartinės lėšos'!K44</f>
        <v>0</v>
      </c>
      <c r="K47" s="94">
        <f t="shared" si="10"/>
        <v>303.50000000000006</v>
      </c>
      <c r="L47" s="94">
        <f>'4 pr._savarankiškos f-jos'!M164+'6 pr._mokinio krepšelis'!M31+'7 pr._kita dotacija'!M155+'9 pr._įstaigų pajamos'!M75+'11 pr._apyvartinės lėšos'!M44</f>
        <v>303.50000000000006</v>
      </c>
      <c r="M47" s="94">
        <f>'4 pr._savarankiškos f-jos'!N164+'6 pr._mokinio krepšelis'!N31+'7 pr._kita dotacija'!N155+'9 pr._įstaigų pajamos'!N75+'11 pr._apyvartinės lėšos'!N44</f>
        <v>214.4</v>
      </c>
      <c r="N47" s="94">
        <f>'4 pr._savarankiškos f-jos'!O164+'6 pr._mokinio krepšelis'!O31+'7 pr._kita dotacija'!O155+'9 pr._įstaigų pajamos'!O75+'11 pr._apyvartinės lėšos'!O44</f>
        <v>0</v>
      </c>
    </row>
    <row r="48" spans="1:14" ht="15" customHeight="1" x14ac:dyDescent="0.25">
      <c r="A48" s="13" t="s">
        <v>103</v>
      </c>
      <c r="B48" s="29" t="s">
        <v>42</v>
      </c>
      <c r="C48" s="16">
        <f t="shared" si="7"/>
        <v>374.09999999999997</v>
      </c>
      <c r="D48" s="16">
        <f>'4 pr._savarankiškos f-jos'!E165+'6 pr._mokinio krepšelis'!E32+'9 pr._įstaigų pajamos'!E76+'7 pr._kita dotacija'!E159+'11 pr._apyvartinės lėšos'!E45+'11 pr._apyvartinės lėšos'!E95</f>
        <v>374.09999999999997</v>
      </c>
      <c r="E48" s="16">
        <f>'4 pr._savarankiškos f-jos'!F165+'6 pr._mokinio krepšelis'!F32+'9 pr._įstaigų pajamos'!F76+'7 pr._kita dotacija'!F159+'11 pr._apyvartinės lėšos'!F45+'11 pr._apyvartinės lėšos'!F95</f>
        <v>233.60000000000002</v>
      </c>
      <c r="F48" s="16">
        <f>'4 pr._savarankiškos f-jos'!G165+'6 pr._mokinio krepšelis'!G32+'9 pr._įstaigų pajamos'!G76+'7 pr._kita dotacija'!G159+'11 pr._apyvartinės lėšos'!G45+'11 pr._apyvartinės lėšos'!G95</f>
        <v>0</v>
      </c>
      <c r="G48" s="10">
        <f t="shared" si="9"/>
        <v>2</v>
      </c>
      <c r="H48" s="10">
        <f>'4 pr._savarankiškos f-jos'!I165+'6 pr._mokinio krepšelis'!I32+'9 pr._įstaigų pajamos'!I76+'7 pr._kita dotacija'!I159+'11 pr._apyvartinės lėšos'!I45+'11 pr._apyvartinės lėšos'!I95</f>
        <v>2</v>
      </c>
      <c r="I48" s="10">
        <f>'4 pr._savarankiškos f-jos'!J165+'6 pr._mokinio krepšelis'!J32+'9 pr._įstaigų pajamos'!J76+'7 pr._kita dotacija'!J159+'11 pr._apyvartinės lėšos'!J45+'11 pr._apyvartinės lėšos'!J95</f>
        <v>1.5</v>
      </c>
      <c r="J48" s="10">
        <f>'4 pr._savarankiškos f-jos'!K165+'6 pr._mokinio krepšelis'!K32+'9 pr._įstaigų pajamos'!K76+'7 pr._kita dotacija'!K159+'11 pr._apyvartinės lėšos'!K45+'11 pr._apyvartinės lėšos'!K95</f>
        <v>0</v>
      </c>
      <c r="K48" s="94">
        <f t="shared" si="10"/>
        <v>376.09999999999997</v>
      </c>
      <c r="L48" s="94">
        <f>'4 pr._savarankiškos f-jos'!M165+'6 pr._mokinio krepšelis'!M32+'9 pr._įstaigų pajamos'!M76+'7 pr._kita dotacija'!M159+'11 pr._apyvartinės lėšos'!M45+'11 pr._apyvartinės lėšos'!M95</f>
        <v>376.09999999999997</v>
      </c>
      <c r="M48" s="94">
        <f>'4 pr._savarankiškos f-jos'!N165+'6 pr._mokinio krepšelis'!N32+'9 pr._įstaigų pajamos'!N76+'7 pr._kita dotacija'!N159+'11 pr._apyvartinės lėšos'!N45+'11 pr._apyvartinės lėšos'!N95</f>
        <v>235.10000000000002</v>
      </c>
      <c r="N48" s="94">
        <f>'4 pr._savarankiškos f-jos'!O165+'6 pr._mokinio krepšelis'!O32+'9 pr._įstaigų pajamos'!O76+'7 pr._kita dotacija'!O159+'11 pr._apyvartinės lėšos'!O45+'11 pr._apyvartinės lėšos'!O95</f>
        <v>0</v>
      </c>
    </row>
    <row r="49" spans="1:14" ht="15" customHeight="1" x14ac:dyDescent="0.25">
      <c r="A49" s="13" t="s">
        <v>104</v>
      </c>
      <c r="B49" s="29" t="s">
        <v>393</v>
      </c>
      <c r="C49" s="16">
        <f>D49+F49</f>
        <v>242.4</v>
      </c>
      <c r="D49" s="16">
        <f>'4 pr._savarankiškos f-jos'!E166+'6 pr._mokinio krepšelis'!E33+'7 pr._kita dotacija'!E163+'9 pr._įstaigų pajamos'!E77+'11 pr._apyvartinės lėšos'!E46+'11 pr._apyvartinės lėšos'!E96</f>
        <v>242.4</v>
      </c>
      <c r="E49" s="16">
        <f>'4 pr._savarankiškos f-jos'!F166+'6 pr._mokinio krepšelis'!F33+'7 pr._kita dotacija'!F163+'9 pr._įstaigų pajamos'!F77+'11 pr._apyvartinės lėšos'!F46+'11 pr._apyvartinės lėšos'!F96</f>
        <v>141.80000000000001</v>
      </c>
      <c r="F49" s="16">
        <f>'4 pr._savarankiškos f-jos'!G166+'6 pr._mokinio krepšelis'!G33+'7 pr._kita dotacija'!G163+'9 pr._įstaigų pajamos'!G77+'11 pr._apyvartinės lėšos'!G46+'11 pr._apyvartinės lėšos'!G96</f>
        <v>0</v>
      </c>
      <c r="G49" s="10">
        <f t="shared" si="9"/>
        <v>1.4</v>
      </c>
      <c r="H49" s="10">
        <f>'4 pr._savarankiškos f-jos'!I166+'6 pr._mokinio krepšelis'!I33+'7 pr._kita dotacija'!I163+'9 pr._įstaigų pajamos'!I77+'11 pr._apyvartinės lėšos'!I46+'11 pr._apyvartinės lėšos'!I96</f>
        <v>1.4</v>
      </c>
      <c r="I49" s="10">
        <f>'4 pr._savarankiškos f-jos'!J166+'6 pr._mokinio krepšelis'!J33+'7 pr._kita dotacija'!J163+'9 pr._įstaigų pajamos'!J77+'11 pr._apyvartinės lėšos'!J46+'11 pr._apyvartinės lėšos'!J96</f>
        <v>1.1000000000000001</v>
      </c>
      <c r="J49" s="10">
        <f>'4 pr._savarankiškos f-jos'!K166+'6 pr._mokinio krepšelis'!K33+'7 pr._kita dotacija'!K163+'9 pr._įstaigų pajamos'!K77+'11 pr._apyvartinės lėšos'!K46+'11 pr._apyvartinės lėšos'!K96</f>
        <v>0</v>
      </c>
      <c r="K49" s="94">
        <f t="shared" si="10"/>
        <v>243.8</v>
      </c>
      <c r="L49" s="94">
        <f>'4 pr._savarankiškos f-jos'!M166+'6 pr._mokinio krepšelis'!M33+'7 pr._kita dotacija'!M163+'9 pr._įstaigų pajamos'!M77+'11 pr._apyvartinės lėšos'!M46+'11 pr._apyvartinės lėšos'!M96</f>
        <v>243.8</v>
      </c>
      <c r="M49" s="94">
        <f>'4 pr._savarankiškos f-jos'!N166+'6 pr._mokinio krepšelis'!N33+'7 pr._kita dotacija'!N163+'9 pr._įstaigų pajamos'!N77+'11 pr._apyvartinės lėšos'!N46+'11 pr._apyvartinės lėšos'!N96</f>
        <v>142.9</v>
      </c>
      <c r="N49" s="94">
        <f>'4 pr._savarankiškos f-jos'!O166+'6 pr._mokinio krepšelis'!O33+'7 pr._kita dotacija'!O163+'9 pr._įstaigų pajamos'!O77+'11 pr._apyvartinės lėšos'!O46+'11 pr._apyvartinės lėšos'!O96</f>
        <v>0</v>
      </c>
    </row>
    <row r="50" spans="1:14" ht="15" customHeight="1" x14ac:dyDescent="0.25">
      <c r="A50" s="32" t="s">
        <v>105</v>
      </c>
      <c r="B50" s="93" t="s">
        <v>41</v>
      </c>
      <c r="C50" s="16">
        <f t="shared" si="7"/>
        <v>200.39999999999998</v>
      </c>
      <c r="D50" s="16">
        <f>'4 pr._savarankiškos f-jos'!E167+'6 pr._mokinio krepšelis'!E34+'9 pr._įstaigų pajamos'!E78+'7 pr._kita dotacija'!E167+'11 pr._apyvartinės lėšos'!E47+'11 pr._apyvartinės lėšos'!E97</f>
        <v>200.39999999999998</v>
      </c>
      <c r="E50" s="16">
        <f>'4 pr._savarankiškos f-jos'!F167+'6 pr._mokinio krepšelis'!F34+'9 pr._įstaigų pajamos'!F78+'7 pr._kita dotacija'!F167+'11 pr._apyvartinės lėšos'!F47+'11 pr._apyvartinės lėšos'!F97</f>
        <v>119.19999999999999</v>
      </c>
      <c r="F50" s="16">
        <f>'4 pr._savarankiškos f-jos'!G167+'6 pr._mokinio krepšelis'!G34+'9 pr._įstaigų pajamos'!G78+'7 pr._kita dotacija'!G167+'11 pr._apyvartinės lėšos'!G47+'11 pr._apyvartinės lėšos'!G97</f>
        <v>0</v>
      </c>
      <c r="G50" s="10">
        <f t="shared" si="9"/>
        <v>1.2</v>
      </c>
      <c r="H50" s="10">
        <f>'4 pr._savarankiškos f-jos'!I167+'6 pr._mokinio krepšelis'!I34+'9 pr._įstaigų pajamos'!I78+'7 pr._kita dotacija'!I167+'11 pr._apyvartinės lėšos'!I47+'11 pr._apyvartinės lėšos'!I97</f>
        <v>1.2</v>
      </c>
      <c r="I50" s="10">
        <f>'4 pr._savarankiškos f-jos'!J167+'6 pr._mokinio krepšelis'!J34+'9 pr._įstaigų pajamos'!J78+'7 pr._kita dotacija'!J167+'11 pr._apyvartinės lėšos'!J47+'11 pr._apyvartinės lėšos'!J97</f>
        <v>0.9</v>
      </c>
      <c r="J50" s="10">
        <f>'4 pr._savarankiškos f-jos'!K167+'6 pr._mokinio krepšelis'!K34+'9 pr._įstaigų pajamos'!K78+'7 pr._kita dotacija'!K167+'11 pr._apyvartinės lėšos'!K47+'11 pr._apyvartinės lėšos'!K97</f>
        <v>0</v>
      </c>
      <c r="K50" s="94">
        <f t="shared" si="10"/>
        <v>201.6</v>
      </c>
      <c r="L50" s="94">
        <f>'4 pr._savarankiškos f-jos'!M167+'6 pr._mokinio krepšelis'!M34+'9 pr._įstaigų pajamos'!M78+'7 pr._kita dotacija'!M167+'11 pr._apyvartinės lėšos'!M47+'11 pr._apyvartinės lėšos'!M97</f>
        <v>201.6</v>
      </c>
      <c r="M50" s="94">
        <f>'4 pr._savarankiškos f-jos'!N167+'6 pr._mokinio krepšelis'!N34+'9 pr._įstaigų pajamos'!N78+'7 pr._kita dotacija'!N167+'11 pr._apyvartinės lėšos'!N47+'11 pr._apyvartinės lėšos'!N97</f>
        <v>120.1</v>
      </c>
      <c r="N50" s="94">
        <f>'4 pr._savarankiškos f-jos'!O167+'6 pr._mokinio krepšelis'!O34+'9 pr._įstaigų pajamos'!O78+'7 pr._kita dotacija'!O167+'11 pr._apyvartinės lėšos'!O47+'11 pr._apyvartinės lėšos'!O97</f>
        <v>0</v>
      </c>
    </row>
    <row r="51" spans="1:14" ht="15" customHeight="1" x14ac:dyDescent="0.25">
      <c r="A51" s="5" t="s">
        <v>106</v>
      </c>
      <c r="B51" s="29" t="s">
        <v>161</v>
      </c>
      <c r="C51" s="16">
        <f t="shared" si="7"/>
        <v>196.6</v>
      </c>
      <c r="D51" s="16">
        <f>'4 pr._savarankiškos f-jos'!E168+'6 pr._mokinio krepšelis'!E35+'9 pr._įstaigų pajamos'!E79+'7 pr._kita dotacija'!E171+'11 pr._apyvartinės lėšos'!E98</f>
        <v>196.6</v>
      </c>
      <c r="E51" s="16">
        <f>'4 pr._savarankiškos f-jos'!F168+'6 pr._mokinio krepšelis'!F35+'9 pr._įstaigų pajamos'!F79+'7 pr._kita dotacija'!F171+'11 pr._apyvartinės lėšos'!F98</f>
        <v>131.80000000000001</v>
      </c>
      <c r="F51" s="16">
        <f>'4 pr._savarankiškos f-jos'!G168+'6 pr._mokinio krepšelis'!G35+'9 pr._įstaigų pajamos'!G79+'7 pr._kita dotacija'!G171+'11 pr._apyvartinės lėšos'!G98</f>
        <v>0</v>
      </c>
      <c r="G51" s="10">
        <f t="shared" ref="G51:G76" si="11">H51+J51</f>
        <v>1.7</v>
      </c>
      <c r="H51" s="10">
        <f>'4 pr._savarankiškos f-jos'!I168+'6 pr._mokinio krepšelis'!I35+'9 pr._įstaigų pajamos'!I79+'7 pr._kita dotacija'!I171+'11 pr._apyvartinės lėšos'!I98</f>
        <v>1.7</v>
      </c>
      <c r="I51" s="10">
        <f>'4 pr._savarankiškos f-jos'!J168+'6 pr._mokinio krepšelis'!J35+'9 pr._įstaigų pajamos'!J79+'7 pr._kita dotacija'!J171+'11 pr._apyvartinės lėšos'!J98</f>
        <v>1.3</v>
      </c>
      <c r="J51" s="10">
        <f>'4 pr._savarankiškos f-jos'!K168+'6 pr._mokinio krepšelis'!K35+'9 pr._įstaigų pajamos'!K79+'7 pr._kita dotacija'!K171+'11 pr._apyvartinės lėšos'!K98</f>
        <v>0</v>
      </c>
      <c r="K51" s="94">
        <f t="shared" ref="K51:K76" si="12">L51+N51</f>
        <v>198.29999999999998</v>
      </c>
      <c r="L51" s="94">
        <f>'4 pr._savarankiškos f-jos'!M168+'6 pr._mokinio krepšelis'!M35+'9 pr._įstaigų pajamos'!M79+'7 pr._kita dotacija'!M171+'11 pr._apyvartinės lėšos'!M98</f>
        <v>198.29999999999998</v>
      </c>
      <c r="M51" s="94">
        <f>'4 pr._savarankiškos f-jos'!N168+'6 pr._mokinio krepšelis'!N35+'9 pr._įstaigų pajamos'!N79+'7 pr._kita dotacija'!N171+'11 pr._apyvartinės lėšos'!N98</f>
        <v>133.10000000000002</v>
      </c>
      <c r="N51" s="94">
        <f>'4 pr._savarankiškos f-jos'!O168+'6 pr._mokinio krepšelis'!O35+'9 pr._įstaigų pajamos'!O79+'7 pr._kita dotacija'!O171+'11 pr._apyvartinės lėšos'!O98</f>
        <v>0</v>
      </c>
    </row>
    <row r="52" spans="1:14" ht="15" customHeight="1" x14ac:dyDescent="0.25">
      <c r="A52" s="5" t="s">
        <v>107</v>
      </c>
      <c r="B52" s="29" t="s">
        <v>153</v>
      </c>
      <c r="C52" s="16">
        <f t="shared" si="7"/>
        <v>549.29999999999995</v>
      </c>
      <c r="D52" s="16">
        <f>'4 pr._savarankiškos f-jos'!E169+'6 pr._mokinio krepšelis'!E36+'9 pr._įstaigų pajamos'!E80+'7 pr._kita dotacija'!E175+'11 pr._apyvartinės lėšos'!E48+'11 pr._apyvartinės lėšos'!E99</f>
        <v>549.29999999999995</v>
      </c>
      <c r="E52" s="16">
        <f>'4 pr._savarankiškos f-jos'!F169+'6 pr._mokinio krepšelis'!F36+'9 pr._įstaigų pajamos'!F80+'7 pr._kita dotacija'!F175+'11 pr._apyvartinės lėšos'!F48+'11 pr._apyvartinės lėšos'!F99</f>
        <v>287.00000000000006</v>
      </c>
      <c r="F52" s="16">
        <f>'4 pr._savarankiškos f-jos'!G169+'6 pr._mokinio krepšelis'!G36+'9 pr._įstaigų pajamos'!G80+'7 pr._kita dotacija'!G175+'11 pr._apyvartinės lėšos'!G48+'11 pr._apyvartinės lėšos'!G99</f>
        <v>0</v>
      </c>
      <c r="G52" s="10">
        <f t="shared" si="11"/>
        <v>4.5</v>
      </c>
      <c r="H52" s="10">
        <f>'4 pr._savarankiškos f-jos'!I169+'6 pr._mokinio krepšelis'!I36+'9 pr._įstaigų pajamos'!I80+'7 pr._kita dotacija'!I175+'11 pr._apyvartinės lėšos'!I48+'11 pr._apyvartinės lėšos'!I99</f>
        <v>4.5</v>
      </c>
      <c r="I52" s="10">
        <f>'4 pr._savarankiškos f-jos'!J169+'6 pr._mokinio krepšelis'!J36+'9 pr._įstaigų pajamos'!J80+'7 pr._kita dotacija'!J175+'11 pr._apyvartinės lėšos'!J48+'11 pr._apyvartinės lėšos'!J99</f>
        <v>3.4</v>
      </c>
      <c r="J52" s="10">
        <f>'4 pr._savarankiškos f-jos'!K169+'6 pr._mokinio krepšelis'!K36+'9 pr._įstaigų pajamos'!K80+'7 pr._kita dotacija'!K175+'11 pr._apyvartinės lėšos'!K48+'11 pr._apyvartinės lėšos'!K99</f>
        <v>0</v>
      </c>
      <c r="K52" s="94">
        <f t="shared" si="12"/>
        <v>553.79999999999995</v>
      </c>
      <c r="L52" s="94">
        <f>'4 pr._savarankiškos f-jos'!M169+'6 pr._mokinio krepšelis'!M36+'9 pr._įstaigų pajamos'!M80+'7 pr._kita dotacija'!M175+'11 pr._apyvartinės lėšos'!M48+'11 pr._apyvartinės lėšos'!M99</f>
        <v>553.79999999999995</v>
      </c>
      <c r="M52" s="94">
        <f>'4 pr._savarankiškos f-jos'!N169+'6 pr._mokinio krepšelis'!N36+'9 pr._įstaigų pajamos'!N80+'7 pr._kita dotacija'!N175+'11 pr._apyvartinės lėšos'!N48+'11 pr._apyvartinės lėšos'!N99</f>
        <v>290.40000000000003</v>
      </c>
      <c r="N52" s="94">
        <f>'4 pr._savarankiškos f-jos'!O169+'6 pr._mokinio krepšelis'!O36+'9 pr._įstaigų pajamos'!O80+'7 pr._kita dotacija'!O175+'11 pr._apyvartinės lėšos'!O48+'11 pr._apyvartinės lėšos'!O99</f>
        <v>0</v>
      </c>
    </row>
    <row r="53" spans="1:14" ht="15" customHeight="1" x14ac:dyDescent="0.25">
      <c r="A53" s="5" t="s">
        <v>108</v>
      </c>
      <c r="B53" s="29" t="s">
        <v>34</v>
      </c>
      <c r="C53" s="16">
        <f t="shared" si="7"/>
        <v>287.49999999999994</v>
      </c>
      <c r="D53" s="16">
        <f>'4 pr._savarankiškos f-jos'!E170+'6 pr._mokinio krepšelis'!E37+'9 pr._įstaigų pajamos'!E81+'7 pr._kita dotacija'!E179+'11 pr._apyvartinės lėšos'!E49+'11 pr._apyvartinės lėšos'!E100</f>
        <v>287.49999999999994</v>
      </c>
      <c r="E53" s="16">
        <f>'4 pr._savarankiškos f-jos'!F170+'6 pr._mokinio krepšelis'!F37+'9 pr._įstaigų pajamos'!F81+'7 pr._kita dotacija'!F179+'11 pr._apyvartinės lėšos'!F49+'11 pr._apyvartinės lėšos'!F100</f>
        <v>170.79999999999998</v>
      </c>
      <c r="F53" s="16">
        <f>'4 pr._savarankiškos f-jos'!G170+'6 pr._mokinio krepšelis'!G37+'9 pr._įstaigų pajamos'!G81+'7 pr._kita dotacija'!G179+'11 pr._apyvartinės lėšos'!G49+'11 pr._apyvartinės lėšos'!G100</f>
        <v>0</v>
      </c>
      <c r="G53" s="10">
        <f t="shared" si="11"/>
        <v>2.5</v>
      </c>
      <c r="H53" s="10">
        <f>'4 pr._savarankiškos f-jos'!I170+'6 pr._mokinio krepšelis'!I37+'9 pr._įstaigų pajamos'!I81+'7 pr._kita dotacija'!I179+'11 pr._apyvartinės lėšos'!I49+'11 pr._apyvartinės lėšos'!I100</f>
        <v>2.5</v>
      </c>
      <c r="I53" s="10">
        <f>'4 pr._savarankiškos f-jos'!J170+'6 pr._mokinio krepšelis'!J37+'9 pr._įstaigų pajamos'!J81+'7 pr._kita dotacija'!J179+'11 pr._apyvartinės lėšos'!J49+'11 pr._apyvartinės lėšos'!J100</f>
        <v>1.9</v>
      </c>
      <c r="J53" s="10">
        <f>'4 pr._savarankiškos f-jos'!K170+'6 pr._mokinio krepšelis'!K37+'9 pr._įstaigų pajamos'!K81+'7 pr._kita dotacija'!K179+'11 pr._apyvartinės lėšos'!K49+'11 pr._apyvartinės lėšos'!K100</f>
        <v>0</v>
      </c>
      <c r="K53" s="94">
        <f t="shared" si="12"/>
        <v>289.99999999999994</v>
      </c>
      <c r="L53" s="94">
        <f>'4 pr._savarankiškos f-jos'!M170+'6 pr._mokinio krepšelis'!M37+'9 pr._įstaigų pajamos'!M81+'7 pr._kita dotacija'!M179+'11 pr._apyvartinės lėšos'!M49+'11 pr._apyvartinės lėšos'!M100</f>
        <v>289.99999999999994</v>
      </c>
      <c r="M53" s="94">
        <f>'4 pr._savarankiškos f-jos'!N170+'6 pr._mokinio krepšelis'!N37+'9 pr._įstaigų pajamos'!N81+'7 pr._kita dotacija'!N179+'11 pr._apyvartinės lėšos'!N49+'11 pr._apyvartinės lėšos'!N100</f>
        <v>172.7</v>
      </c>
      <c r="N53" s="94">
        <f>'4 pr._savarankiškos f-jos'!O170+'6 pr._mokinio krepšelis'!O37+'9 pr._įstaigų pajamos'!O81+'7 pr._kita dotacija'!O179+'11 pr._apyvartinės lėšos'!O49+'11 pr._apyvartinės lėšos'!O100</f>
        <v>0</v>
      </c>
    </row>
    <row r="54" spans="1:14" ht="15" customHeight="1" x14ac:dyDescent="0.25">
      <c r="A54" s="5" t="s">
        <v>109</v>
      </c>
      <c r="B54" s="29" t="s">
        <v>36</v>
      </c>
      <c r="C54" s="16">
        <f t="shared" si="7"/>
        <v>314.10000000000008</v>
      </c>
      <c r="D54" s="16">
        <f>'4 pr._savarankiškos f-jos'!E171+'6 pr._mokinio krepšelis'!E38+'9 pr._įstaigų pajamos'!E82+'7 pr._kita dotacija'!E183+'11 pr._apyvartinės lėšos'!E50+'11 pr._apyvartinės lėšos'!E101</f>
        <v>314.10000000000008</v>
      </c>
      <c r="E54" s="16">
        <f>'4 pr._savarankiškos f-jos'!F171+'6 pr._mokinio krepšelis'!F38+'9 pr._įstaigų pajamos'!F82+'7 pr._kita dotacija'!F183+'11 pr._apyvartinės lėšos'!F50+'11 pr._apyvartinės lėšos'!F101</f>
        <v>180.1</v>
      </c>
      <c r="F54" s="16">
        <f>'4 pr._savarankiškos f-jos'!G171+'6 pr._mokinio krepšelis'!G38+'9 pr._įstaigų pajamos'!G82+'7 pr._kita dotacija'!G183+'11 pr._apyvartinės lėšos'!G50+'11 pr._apyvartinės lėšos'!G101</f>
        <v>0</v>
      </c>
      <c r="G54" s="10">
        <f t="shared" si="11"/>
        <v>2.6</v>
      </c>
      <c r="H54" s="10">
        <f>'4 pr._savarankiškos f-jos'!I171+'6 pr._mokinio krepšelis'!I38+'9 pr._įstaigų pajamos'!I82+'7 pr._kita dotacija'!I183+'11 pr._apyvartinės lėšos'!I50+'11 pr._apyvartinės lėšos'!I101</f>
        <v>2.6</v>
      </c>
      <c r="I54" s="10">
        <f>'4 pr._savarankiškos f-jos'!J171+'6 pr._mokinio krepšelis'!J38+'9 pr._įstaigų pajamos'!J82+'7 pr._kita dotacija'!J183+'11 pr._apyvartinės lėšos'!J50+'11 pr._apyvartinės lėšos'!J101</f>
        <v>2</v>
      </c>
      <c r="J54" s="10">
        <f>'4 pr._savarankiškos f-jos'!K171+'6 pr._mokinio krepšelis'!K38+'9 pr._įstaigų pajamos'!K82+'7 pr._kita dotacija'!K183+'11 pr._apyvartinės lėšos'!K50+'11 pr._apyvartinės lėšos'!K101</f>
        <v>0</v>
      </c>
      <c r="K54" s="94">
        <f t="shared" si="12"/>
        <v>316.70000000000005</v>
      </c>
      <c r="L54" s="94">
        <f>'4 pr._savarankiškos f-jos'!M171+'6 pr._mokinio krepšelis'!M38+'9 pr._įstaigų pajamos'!M82+'7 pr._kita dotacija'!M183+'11 pr._apyvartinės lėšos'!M50+'11 pr._apyvartinės lėšos'!M101</f>
        <v>316.70000000000005</v>
      </c>
      <c r="M54" s="94">
        <f>'4 pr._savarankiškos f-jos'!N171+'6 pr._mokinio krepšelis'!N38+'9 pr._įstaigų pajamos'!N82+'7 pr._kita dotacija'!N183+'11 pr._apyvartinės lėšos'!N50+'11 pr._apyvartinės lėšos'!N101</f>
        <v>182.1</v>
      </c>
      <c r="N54" s="94">
        <f>'4 pr._savarankiškos f-jos'!O171+'6 pr._mokinio krepšelis'!O38+'9 pr._įstaigų pajamos'!O82+'7 pr._kita dotacija'!O183+'11 pr._apyvartinės lėšos'!O50+'11 pr._apyvartinės lėšos'!O101</f>
        <v>0</v>
      </c>
    </row>
    <row r="55" spans="1:14" ht="15" customHeight="1" x14ac:dyDescent="0.25">
      <c r="A55" s="5" t="s">
        <v>155</v>
      </c>
      <c r="B55" s="29" t="s">
        <v>38</v>
      </c>
      <c r="C55" s="16">
        <f t="shared" si="7"/>
        <v>548.50000000000011</v>
      </c>
      <c r="D55" s="16">
        <f>'4 pr._savarankiškos f-jos'!E172+'6 pr._mokinio krepšelis'!E39+'9 pr._įstaigų pajamos'!E83+'7 pr._kita dotacija'!E187+'11 pr._apyvartinės lėšos'!E51+'11 pr._apyvartinės lėšos'!E102</f>
        <v>548.50000000000011</v>
      </c>
      <c r="E55" s="16">
        <f>'4 pr._savarankiškos f-jos'!F172+'6 pr._mokinio krepšelis'!F39+'9 pr._įstaigų pajamos'!F83+'7 pr._kita dotacija'!F187+'11 pr._apyvartinės lėšos'!F51+'11 pr._apyvartinės lėšos'!F102</f>
        <v>308.60000000000002</v>
      </c>
      <c r="F55" s="16">
        <f>'4 pr._savarankiškos f-jos'!G172+'6 pr._mokinio krepšelis'!G39+'9 pr._įstaigų pajamos'!G83+'7 pr._kita dotacija'!G187+'11 pr._apyvartinės lėšos'!G51+'11 pr._apyvartinės lėšos'!G102</f>
        <v>0</v>
      </c>
      <c r="G55" s="10">
        <f t="shared" si="11"/>
        <v>4.8</v>
      </c>
      <c r="H55" s="10">
        <f>'4 pr._savarankiškos f-jos'!I172+'6 pr._mokinio krepšelis'!I39+'9 pr._įstaigų pajamos'!I83+'7 pr._kita dotacija'!I187+'11 pr._apyvartinės lėšos'!I51+'11 pr._apyvartinės lėšos'!I102</f>
        <v>4.8</v>
      </c>
      <c r="I55" s="10">
        <f>'4 pr._savarankiškos f-jos'!J172+'6 pr._mokinio krepšelis'!J39+'9 pr._įstaigų pajamos'!J83+'7 pr._kita dotacija'!J187+'11 pr._apyvartinės lėšos'!J51+'11 pr._apyvartinės lėšos'!J102</f>
        <v>3.7</v>
      </c>
      <c r="J55" s="10">
        <f>'4 pr._savarankiškos f-jos'!K172+'6 pr._mokinio krepšelis'!K39+'9 pr._įstaigų pajamos'!K83+'7 pr._kita dotacija'!K187+'11 pr._apyvartinės lėšos'!K51+'11 pr._apyvartinės lėšos'!K102</f>
        <v>0</v>
      </c>
      <c r="K55" s="94">
        <f t="shared" si="12"/>
        <v>553.30000000000007</v>
      </c>
      <c r="L55" s="94">
        <f>'4 pr._savarankiškos f-jos'!M172+'6 pr._mokinio krepšelis'!M39+'9 pr._įstaigų pajamos'!M83+'7 pr._kita dotacija'!M187+'11 pr._apyvartinės lėšos'!M51+'11 pr._apyvartinės lėšos'!M102</f>
        <v>553.30000000000007</v>
      </c>
      <c r="M55" s="94">
        <f>'4 pr._savarankiškos f-jos'!N172+'6 pr._mokinio krepšelis'!N39+'9 pr._įstaigų pajamos'!N83+'7 pr._kita dotacija'!N187+'11 pr._apyvartinės lėšos'!N51+'11 pr._apyvartinės lėšos'!N102</f>
        <v>312.3</v>
      </c>
      <c r="N55" s="94">
        <f>'4 pr._savarankiškos f-jos'!O172+'6 pr._mokinio krepšelis'!O39+'9 pr._įstaigų pajamos'!O83+'7 pr._kita dotacija'!O187+'11 pr._apyvartinės lėšos'!O51+'11 pr._apyvartinės lėšos'!O102</f>
        <v>0</v>
      </c>
    </row>
    <row r="56" spans="1:14" ht="15" customHeight="1" x14ac:dyDescent="0.25">
      <c r="A56" s="5" t="s">
        <v>156</v>
      </c>
      <c r="B56" s="29" t="s">
        <v>37</v>
      </c>
      <c r="C56" s="16">
        <f t="shared" si="7"/>
        <v>310.49999999999994</v>
      </c>
      <c r="D56" s="16">
        <f>'4 pr._savarankiškos f-jos'!E173+'6 pr._mokinio krepšelis'!E40+'9 pr._įstaigų pajamos'!E84+'7 pr._kita dotacija'!E191+'11 pr._apyvartinės lėšos'!E103+'11 pr._apyvartinės lėšos'!E52</f>
        <v>310.49999999999994</v>
      </c>
      <c r="E56" s="16">
        <f>'4 pr._savarankiškos f-jos'!F173+'6 pr._mokinio krepšelis'!F40+'9 pr._įstaigų pajamos'!F84+'7 pr._kita dotacija'!F191+'11 pr._apyvartinės lėšos'!F103+'11 pr._apyvartinės lėšos'!F52</f>
        <v>184.7</v>
      </c>
      <c r="F56" s="16">
        <f>'4 pr._savarankiškos f-jos'!G173+'6 pr._mokinio krepšelis'!G40+'9 pr._įstaigų pajamos'!G84+'7 pr._kita dotacija'!G191+'11 pr._apyvartinės lėšos'!G103+'11 pr._apyvartinės lėšos'!G52</f>
        <v>0</v>
      </c>
      <c r="G56" s="10">
        <f t="shared" si="11"/>
        <v>2.8</v>
      </c>
      <c r="H56" s="10">
        <f>'4 pr._savarankiškos f-jos'!I173+'6 pr._mokinio krepšelis'!I40+'9 pr._įstaigų pajamos'!I84+'7 pr._kita dotacija'!I191+'11 pr._apyvartinės lėšos'!I103+'11 pr._apyvartinės lėšos'!I52</f>
        <v>2.8</v>
      </c>
      <c r="I56" s="10">
        <f>'4 pr._savarankiškos f-jos'!J173+'6 pr._mokinio krepšelis'!J40+'9 pr._įstaigų pajamos'!J84+'7 pr._kita dotacija'!J191+'11 pr._apyvartinės lėšos'!J103+'11 pr._apyvartinės lėšos'!J52</f>
        <v>2.1</v>
      </c>
      <c r="J56" s="10">
        <f>'4 pr._savarankiškos f-jos'!K173+'6 pr._mokinio krepšelis'!K40+'9 pr._įstaigų pajamos'!K84+'7 pr._kita dotacija'!K191+'11 pr._apyvartinės lėšos'!K103+'11 pr._apyvartinės lėšos'!K52</f>
        <v>0</v>
      </c>
      <c r="K56" s="94">
        <f t="shared" si="12"/>
        <v>313.2999999999999</v>
      </c>
      <c r="L56" s="94">
        <f>'4 pr._savarankiškos f-jos'!M173+'6 pr._mokinio krepšelis'!M40+'9 pr._įstaigų pajamos'!M84+'7 pr._kita dotacija'!M191+'11 pr._apyvartinės lėšos'!M103+'11 pr._apyvartinės lėšos'!M52</f>
        <v>313.2999999999999</v>
      </c>
      <c r="M56" s="94">
        <f>'4 pr._savarankiškos f-jos'!N173+'6 pr._mokinio krepšelis'!N40+'9 pr._įstaigų pajamos'!N84+'7 pr._kita dotacija'!N191+'11 pr._apyvartinės lėšos'!N103+'11 pr._apyvartinės lėšos'!N52</f>
        <v>186.79999999999998</v>
      </c>
      <c r="N56" s="94">
        <f>'4 pr._savarankiškos f-jos'!O173+'6 pr._mokinio krepšelis'!O40+'9 pr._įstaigų pajamos'!O84+'7 pr._kita dotacija'!O191+'11 pr._apyvartinės lėšos'!O103+'11 pr._apyvartinės lėšos'!O52</f>
        <v>0</v>
      </c>
    </row>
    <row r="57" spans="1:14" ht="15" customHeight="1" x14ac:dyDescent="0.25">
      <c r="A57" s="5" t="s">
        <v>110</v>
      </c>
      <c r="B57" s="35" t="s">
        <v>35</v>
      </c>
      <c r="C57" s="16">
        <f t="shared" si="7"/>
        <v>545.9</v>
      </c>
      <c r="D57" s="16">
        <f>'4 pr._savarankiškos f-jos'!E174+'6 pr._mokinio krepšelis'!E41+'9 pr._įstaigų pajamos'!E85+'7 pr._kita dotacija'!E195+'11 pr._apyvartinės lėšos'!E53+'11 pr._apyvartinės lėšos'!E104</f>
        <v>545.9</v>
      </c>
      <c r="E57" s="16">
        <f>'4 pr._savarankiškos f-jos'!F174+'6 pr._mokinio krepšelis'!F41+'9 pr._įstaigų pajamos'!F85+'7 pr._kita dotacija'!F195+'11 pr._apyvartinės lėšos'!F53+'11 pr._apyvartinės lėšos'!F104</f>
        <v>281.79999999999995</v>
      </c>
      <c r="F57" s="16">
        <f>'4 pr._savarankiškos f-jos'!G174+'6 pr._mokinio krepšelis'!G41+'9 pr._įstaigų pajamos'!G85+'7 pr._kita dotacija'!G195+'11 pr._apyvartinės lėšos'!G53+'11 pr._apyvartinės lėšos'!G104</f>
        <v>0</v>
      </c>
      <c r="G57" s="10">
        <f t="shared" si="11"/>
        <v>4.8</v>
      </c>
      <c r="H57" s="10">
        <f>'4 pr._savarankiškos f-jos'!I174+'6 pr._mokinio krepšelis'!I41+'9 pr._įstaigų pajamos'!I85+'7 pr._kita dotacija'!I195+'11 pr._apyvartinės lėšos'!I53+'11 pr._apyvartinės lėšos'!I104</f>
        <v>4.8</v>
      </c>
      <c r="I57" s="10">
        <f>'4 pr._savarankiškos f-jos'!J174+'6 pr._mokinio krepšelis'!J41+'9 pr._įstaigų pajamos'!J85+'7 pr._kita dotacija'!J195+'11 pr._apyvartinės lėšos'!J53+'11 pr._apyvartinės lėšos'!J104</f>
        <v>3.7</v>
      </c>
      <c r="J57" s="10">
        <f>'4 pr._savarankiškos f-jos'!K174+'6 pr._mokinio krepšelis'!K41+'9 pr._įstaigų pajamos'!K85+'7 pr._kita dotacija'!K195+'11 pr._apyvartinės lėšos'!K53+'11 pr._apyvartinės lėšos'!K104</f>
        <v>0</v>
      </c>
      <c r="K57" s="94">
        <f t="shared" si="12"/>
        <v>550.69999999999993</v>
      </c>
      <c r="L57" s="94">
        <f>'4 pr._savarankiškos f-jos'!M174+'6 pr._mokinio krepšelis'!M41+'9 pr._įstaigų pajamos'!M85+'7 pr._kita dotacija'!M195+'11 pr._apyvartinės lėšos'!M53+'11 pr._apyvartinės lėšos'!M104</f>
        <v>550.69999999999993</v>
      </c>
      <c r="M57" s="94">
        <f>'4 pr._savarankiškos f-jos'!N174+'6 pr._mokinio krepšelis'!N41+'9 pr._įstaigų pajamos'!N85+'7 pr._kita dotacija'!N195+'11 pr._apyvartinės lėšos'!N53+'11 pr._apyvartinės lėšos'!N104</f>
        <v>285.5</v>
      </c>
      <c r="N57" s="94">
        <f>'4 pr._savarankiškos f-jos'!O174+'6 pr._mokinio krepšelis'!O41+'9 pr._įstaigų pajamos'!O85+'7 pr._kita dotacija'!O195+'11 pr._apyvartinės lėšos'!O53+'11 pr._apyvartinės lėšos'!O104</f>
        <v>0</v>
      </c>
    </row>
    <row r="58" spans="1:14" ht="15" customHeight="1" x14ac:dyDescent="0.25">
      <c r="A58" s="5" t="s">
        <v>157</v>
      </c>
      <c r="B58" s="36" t="s">
        <v>39</v>
      </c>
      <c r="C58" s="16">
        <f t="shared" si="7"/>
        <v>113.2</v>
      </c>
      <c r="D58" s="16">
        <f>'4 pr._savarankiškos f-jos'!E175+'6 pr._mokinio krepšelis'!E42+'9 pr._įstaigų pajamos'!E86+'7 pr._kita dotacija'!E199+'11 pr._apyvartinės lėšos'!E54</f>
        <v>113.2</v>
      </c>
      <c r="E58" s="16">
        <f>'4 pr._savarankiškos f-jos'!F175+'6 pr._mokinio krepšelis'!F42+'9 pr._įstaigų pajamos'!F86+'7 pr._kita dotacija'!F199+'11 pr._apyvartinės lėšos'!F54</f>
        <v>71.7</v>
      </c>
      <c r="F58" s="16">
        <f>'4 pr._savarankiškos f-jos'!G175+'6 pr._mokinio krepšelis'!G42+'9 pr._įstaigų pajamos'!G86+'7 pr._kita dotacija'!G199+'11 pr._apyvartinės lėšos'!G54</f>
        <v>0</v>
      </c>
      <c r="G58" s="10">
        <f t="shared" si="11"/>
        <v>1.6</v>
      </c>
      <c r="H58" s="10">
        <f>'4 pr._savarankiškos f-jos'!I175+'6 pr._mokinio krepšelis'!I42+'9 pr._įstaigų pajamos'!I86+'7 pr._kita dotacija'!I199+'11 pr._apyvartinės lėšos'!I54</f>
        <v>1.6</v>
      </c>
      <c r="I58" s="10">
        <f>'4 pr._savarankiškos f-jos'!J175+'6 pr._mokinio krepšelis'!J42+'9 pr._įstaigų pajamos'!J86+'7 pr._kita dotacija'!J199+'11 pr._apyvartinės lėšos'!J54</f>
        <v>1.2</v>
      </c>
      <c r="J58" s="10">
        <f>'4 pr._savarankiškos f-jos'!K175+'6 pr._mokinio krepšelis'!K42+'9 pr._įstaigų pajamos'!K86+'7 pr._kita dotacija'!K199+'11 pr._apyvartinės lėšos'!K54</f>
        <v>0</v>
      </c>
      <c r="K58" s="94">
        <f t="shared" si="12"/>
        <v>114.8</v>
      </c>
      <c r="L58" s="94">
        <f>'4 pr._savarankiškos f-jos'!M175+'6 pr._mokinio krepšelis'!M42+'9 pr._įstaigų pajamos'!M86+'7 pr._kita dotacija'!M199+'11 pr._apyvartinės lėšos'!M54</f>
        <v>114.8</v>
      </c>
      <c r="M58" s="94">
        <f>'4 pr._savarankiškos f-jos'!N175+'6 pr._mokinio krepšelis'!N42+'9 pr._įstaigų pajamos'!N86+'7 pr._kita dotacija'!N199+'11 pr._apyvartinės lėšos'!N54</f>
        <v>72.899999999999991</v>
      </c>
      <c r="N58" s="94">
        <f>'4 pr._savarankiškos f-jos'!O175+'6 pr._mokinio krepšelis'!O42+'9 pr._įstaigų pajamos'!O86+'7 pr._kita dotacija'!O199+'11 pr._apyvartinės lėšos'!O54</f>
        <v>0</v>
      </c>
    </row>
    <row r="59" spans="1:14" ht="15" customHeight="1" x14ac:dyDescent="0.25">
      <c r="A59" s="5" t="s">
        <v>158</v>
      </c>
      <c r="B59" s="36" t="s">
        <v>40</v>
      </c>
      <c r="C59" s="16">
        <f t="shared" si="7"/>
        <v>159.79999999999998</v>
      </c>
      <c r="D59" s="16">
        <f>'4 pr._savarankiškos f-jos'!E176+'6 pr._mokinio krepšelis'!E43+'9 pr._įstaigų pajamos'!E87+'7 pr._kita dotacija'!E203+'11 pr._apyvartinės lėšos'!E55+'11 pr._apyvartinės lėšos'!E105</f>
        <v>159.79999999999998</v>
      </c>
      <c r="E59" s="16">
        <f>'4 pr._savarankiškos f-jos'!F176+'6 pr._mokinio krepšelis'!F43+'9 pr._įstaigų pajamos'!F87+'7 pr._kita dotacija'!F203+'11 pr._apyvartinės lėšos'!F55+'11 pr._apyvartinės lėšos'!F105</f>
        <v>98.6</v>
      </c>
      <c r="F59" s="16">
        <f>'4 pr._savarankiškos f-jos'!G176+'6 pr._mokinio krepšelis'!G43+'9 pr._įstaigų pajamos'!G87+'7 pr._kita dotacija'!G203+'11 pr._apyvartinės lėšos'!G55+'11 pr._apyvartinės lėšos'!G105</f>
        <v>0</v>
      </c>
      <c r="G59" s="10">
        <f t="shared" si="11"/>
        <v>1.3</v>
      </c>
      <c r="H59" s="10">
        <f>'4 pr._savarankiškos f-jos'!I176+'6 pr._mokinio krepšelis'!I43+'9 pr._įstaigų pajamos'!I87+'7 pr._kita dotacija'!I203+'11 pr._apyvartinės lėšos'!I55+'11 pr._apyvartinės lėšos'!I105</f>
        <v>1.3</v>
      </c>
      <c r="I59" s="10">
        <f>'4 pr._savarankiškos f-jos'!J176+'6 pr._mokinio krepšelis'!J43+'9 pr._įstaigų pajamos'!J87+'7 pr._kita dotacija'!J203+'11 pr._apyvartinės lėšos'!J55+'11 pr._apyvartinės lėšos'!J105</f>
        <v>1</v>
      </c>
      <c r="J59" s="10">
        <f>'4 pr._savarankiškos f-jos'!K176+'6 pr._mokinio krepšelis'!K43+'9 pr._įstaigų pajamos'!K87+'7 pr._kita dotacija'!K203+'11 pr._apyvartinės lėšos'!K55+'11 pr._apyvartinės lėšos'!K105</f>
        <v>0</v>
      </c>
      <c r="K59" s="94">
        <f t="shared" si="12"/>
        <v>161.1</v>
      </c>
      <c r="L59" s="94">
        <f>'4 pr._savarankiškos f-jos'!M176+'6 pr._mokinio krepšelis'!M43+'9 pr._įstaigų pajamos'!M87+'7 pr._kita dotacija'!M203+'11 pr._apyvartinės lėšos'!M55+'11 pr._apyvartinės lėšos'!M105</f>
        <v>161.1</v>
      </c>
      <c r="M59" s="94">
        <f>'4 pr._savarankiškos f-jos'!N176+'6 pr._mokinio krepšelis'!N43+'9 pr._įstaigų pajamos'!N87+'7 pr._kita dotacija'!N203+'11 pr._apyvartinės lėšos'!N55+'11 pr._apyvartinės lėšos'!N105</f>
        <v>99.6</v>
      </c>
      <c r="N59" s="94">
        <f>'4 pr._savarankiškos f-jos'!O176+'6 pr._mokinio krepšelis'!O43+'9 pr._įstaigų pajamos'!O87+'7 pr._kita dotacija'!O203+'11 pr._apyvartinės lėšos'!O55+'11 pr._apyvartinės lėšos'!O105</f>
        <v>0</v>
      </c>
    </row>
    <row r="60" spans="1:14" ht="15" customHeight="1" x14ac:dyDescent="0.25">
      <c r="A60" s="5" t="s">
        <v>111</v>
      </c>
      <c r="B60" s="35" t="s">
        <v>49</v>
      </c>
      <c r="C60" s="16">
        <f t="shared" si="7"/>
        <v>78.40000000000002</v>
      </c>
      <c r="D60" s="16">
        <f>'4 pr._savarankiškos f-jos'!E177+'6 pr._mokinio krepšelis'!E44+'9 pr._įstaigų pajamos'!E88+'7 pr._kita dotacija'!E207+'11 pr._apyvartinės lėšos'!E106</f>
        <v>78.40000000000002</v>
      </c>
      <c r="E60" s="16">
        <f>'4 pr._savarankiškos f-jos'!F177+'6 pr._mokinio krepšelis'!F44+'9 pr._įstaigų pajamos'!F88+'7 pr._kita dotacija'!F207+'11 pr._apyvartinės lėšos'!F106</f>
        <v>57.300000000000011</v>
      </c>
      <c r="F60" s="16">
        <f>'4 pr._savarankiškos f-jos'!G177+'6 pr._mokinio krepšelis'!G44+'9 pr._įstaigų pajamos'!G88+'7 pr._kita dotacija'!G207+'11 pr._apyvartinės lėšos'!G106</f>
        <v>0</v>
      </c>
      <c r="G60" s="10">
        <f t="shared" si="11"/>
        <v>0</v>
      </c>
      <c r="H60" s="10">
        <f>'4 pr._savarankiškos f-jos'!I177+'6 pr._mokinio krepšelis'!I44+'9 pr._įstaigų pajamos'!I88+'7 pr._kita dotacija'!I207+'11 pr._apyvartinės lėšos'!I106</f>
        <v>0</v>
      </c>
      <c r="I60" s="10">
        <f>'4 pr._savarankiškos f-jos'!J177+'6 pr._mokinio krepšelis'!J44+'9 pr._įstaigų pajamos'!J88+'7 pr._kita dotacija'!J207+'11 pr._apyvartinės lėšos'!J106</f>
        <v>0</v>
      </c>
      <c r="J60" s="10">
        <f>'4 pr._savarankiškos f-jos'!K177+'6 pr._mokinio krepšelis'!K44+'9 pr._įstaigų pajamos'!K88+'7 pr._kita dotacija'!K207+'11 pr._apyvartinės lėšos'!K106</f>
        <v>0</v>
      </c>
      <c r="K60" s="94">
        <f t="shared" si="12"/>
        <v>78.40000000000002</v>
      </c>
      <c r="L60" s="94">
        <f>'4 pr._savarankiškos f-jos'!M177+'6 pr._mokinio krepšelis'!M44+'9 pr._įstaigų pajamos'!M88+'7 pr._kita dotacija'!M207+'11 pr._apyvartinės lėšos'!M106</f>
        <v>78.40000000000002</v>
      </c>
      <c r="M60" s="94">
        <f>'4 pr._savarankiškos f-jos'!N177+'6 pr._mokinio krepšelis'!N44+'9 pr._įstaigų pajamos'!N88+'7 pr._kita dotacija'!N207+'11 pr._apyvartinės lėšos'!N106</f>
        <v>57.300000000000011</v>
      </c>
      <c r="N60" s="94">
        <f>'4 pr._savarankiškos f-jos'!O177+'6 pr._mokinio krepšelis'!O44+'9 pr._įstaigų pajamos'!O88+'7 pr._kita dotacija'!O207+'11 pr._apyvartinės lėšos'!O106</f>
        <v>0</v>
      </c>
    </row>
    <row r="61" spans="1:14" ht="15" customHeight="1" x14ac:dyDescent="0.25">
      <c r="A61" s="5" t="s">
        <v>112</v>
      </c>
      <c r="B61" s="35" t="s">
        <v>48</v>
      </c>
      <c r="C61" s="16">
        <f t="shared" si="7"/>
        <v>594.9</v>
      </c>
      <c r="D61" s="16">
        <f>'4 pr._savarankiškos f-jos'!E178+'6 pr._mokinio krepšelis'!E45+'9 pr._įstaigų pajamos'!E89+'7 pr._kita dotacija'!E209+'11 pr._apyvartinės lėšos'!E107</f>
        <v>594.9</v>
      </c>
      <c r="E61" s="16">
        <f>'4 pr._savarankiškos f-jos'!F178+'6 pr._mokinio krepšelis'!F45+'9 pr._įstaigų pajamos'!F89+'7 pr._kita dotacija'!F209+'11 pr._apyvartinės lėšos'!F107</f>
        <v>440.7</v>
      </c>
      <c r="F61" s="16">
        <f>'4 pr._savarankiškos f-jos'!G178+'6 pr._mokinio krepšelis'!G45+'9 pr._įstaigų pajamos'!G89+'7 pr._kita dotacija'!G209+'11 pr._apyvartinės lėšos'!G107</f>
        <v>0</v>
      </c>
      <c r="G61" s="10">
        <f t="shared" si="11"/>
        <v>1</v>
      </c>
      <c r="H61" s="10">
        <f>'4 pr._savarankiškos f-jos'!I178+'6 pr._mokinio krepšelis'!I45+'9 pr._įstaigų pajamos'!I89+'7 pr._kita dotacija'!I209+'11 pr._apyvartinės lėšos'!I107</f>
        <v>1</v>
      </c>
      <c r="I61" s="10">
        <f>'4 pr._savarankiškos f-jos'!J178+'6 pr._mokinio krepšelis'!J45+'9 pr._įstaigų pajamos'!J89+'7 pr._kita dotacija'!J209+'11 pr._apyvartinės lėšos'!J107</f>
        <v>0.8</v>
      </c>
      <c r="J61" s="10">
        <f>'4 pr._savarankiškos f-jos'!K178+'6 pr._mokinio krepšelis'!K45+'9 pr._įstaigų pajamos'!K89+'7 pr._kita dotacija'!K209+'11 pr._apyvartinės lėšos'!K107</f>
        <v>0</v>
      </c>
      <c r="K61" s="94">
        <f t="shared" si="12"/>
        <v>595.9</v>
      </c>
      <c r="L61" s="94">
        <f>'4 pr._savarankiškos f-jos'!M178+'6 pr._mokinio krepšelis'!M45+'9 pr._įstaigų pajamos'!M89+'7 pr._kita dotacija'!M209+'11 pr._apyvartinės lėšos'!M107</f>
        <v>595.9</v>
      </c>
      <c r="M61" s="94">
        <f>'4 pr._savarankiškos f-jos'!N178+'6 pr._mokinio krepšelis'!N45+'9 pr._įstaigų pajamos'!N89+'7 pr._kita dotacija'!N209+'11 pr._apyvartinės lėšos'!N107</f>
        <v>441.5</v>
      </c>
      <c r="N61" s="94">
        <f>'4 pr._savarankiškos f-jos'!O178+'6 pr._mokinio krepšelis'!O45+'9 pr._įstaigų pajamos'!O89+'7 pr._kita dotacija'!O209+'11 pr._apyvartinės lėšos'!O107</f>
        <v>0</v>
      </c>
    </row>
    <row r="62" spans="1:14" ht="15" customHeight="1" x14ac:dyDescent="0.25">
      <c r="A62" s="5" t="s">
        <v>113</v>
      </c>
      <c r="B62" s="35" t="s">
        <v>65</v>
      </c>
      <c r="C62" s="16">
        <f t="shared" si="7"/>
        <v>76.699999999999989</v>
      </c>
      <c r="D62" s="16">
        <f>'4 pr._savarankiškos f-jos'!E179+'6 pr._mokinio krepšelis'!E46+'9 pr._įstaigų pajamos'!E90+'7 pr._kita dotacija'!E213+'11 pr._apyvartinės lėšos'!E108</f>
        <v>76.699999999999989</v>
      </c>
      <c r="E62" s="16">
        <f>'4 pr._savarankiškos f-jos'!F179+'6 pr._mokinio krepšelis'!F46+'9 pr._įstaigų pajamos'!F90+'7 pr._kita dotacija'!F213+'11 pr._apyvartinės lėšos'!F108</f>
        <v>50.499999999999993</v>
      </c>
      <c r="F62" s="16">
        <f>'4 pr._savarankiškos f-jos'!G179+'6 pr._mokinio krepšelis'!G46+'9 pr._įstaigų pajamos'!G90+'7 pr._kita dotacija'!G213+'11 pr._apyvartinės lėšos'!G108</f>
        <v>0</v>
      </c>
      <c r="G62" s="10">
        <f t="shared" si="11"/>
        <v>0.1</v>
      </c>
      <c r="H62" s="10">
        <f>'4 pr._savarankiškos f-jos'!I179+'6 pr._mokinio krepšelis'!I46+'9 pr._įstaigų pajamos'!I90+'7 pr._kita dotacija'!I213+'11 pr._apyvartinės lėšos'!I108</f>
        <v>0.1</v>
      </c>
      <c r="I62" s="10">
        <f>'4 pr._savarankiškos f-jos'!J179+'6 pr._mokinio krepšelis'!J46+'9 pr._įstaigų pajamos'!J90+'7 pr._kita dotacija'!J213+'11 pr._apyvartinės lėšos'!J108</f>
        <v>0.1</v>
      </c>
      <c r="J62" s="10">
        <f>'4 pr._savarankiškos f-jos'!K179+'6 pr._mokinio krepšelis'!K46+'9 pr._įstaigų pajamos'!K90+'7 pr._kita dotacija'!K213+'11 pr._apyvartinės lėšos'!K108</f>
        <v>0</v>
      </c>
      <c r="K62" s="94">
        <f t="shared" si="12"/>
        <v>76.8</v>
      </c>
      <c r="L62" s="94">
        <f>'4 pr._savarankiškos f-jos'!M179+'6 pr._mokinio krepšelis'!M46+'9 pr._įstaigų pajamos'!M90+'7 pr._kita dotacija'!M213+'11 pr._apyvartinės lėšos'!M108</f>
        <v>76.8</v>
      </c>
      <c r="M62" s="94">
        <f>'4 pr._savarankiškos f-jos'!N179+'6 pr._mokinio krepšelis'!N46+'9 pr._įstaigų pajamos'!N90+'7 pr._kita dotacija'!N213+'11 pr._apyvartinės lėšos'!N108</f>
        <v>50.599999999999994</v>
      </c>
      <c r="N62" s="94">
        <f>'4 pr._savarankiškos f-jos'!O179+'6 pr._mokinio krepšelis'!O46+'9 pr._įstaigų pajamos'!O90+'7 pr._kita dotacija'!O213+'11 pr._apyvartinės lėšos'!O108</f>
        <v>0</v>
      </c>
    </row>
    <row r="63" spans="1:14" ht="15" customHeight="1" x14ac:dyDescent="0.25">
      <c r="A63" s="5" t="s">
        <v>114</v>
      </c>
      <c r="B63" s="35" t="s">
        <v>50</v>
      </c>
      <c r="C63" s="16">
        <f t="shared" si="7"/>
        <v>179.79999999999998</v>
      </c>
      <c r="D63" s="16">
        <f>'4 pr._savarankiškos f-jos'!E180+'6 pr._mokinio krepšelis'!E47+'9 pr._įstaigų pajamos'!E91+'11 pr._apyvartinės lėšos'!E109+'11 pr._apyvartinės lėšos'!E56+'7 pr._kita dotacija'!E217</f>
        <v>179.79999999999998</v>
      </c>
      <c r="E63" s="16">
        <f>'4 pr._savarankiškos f-jos'!F180+'6 pr._mokinio krepšelis'!F47+'9 pr._įstaigų pajamos'!F91+'11 pr._apyvartinės lėšos'!F109+'11 pr._apyvartinės lėšos'!F56+'7 pr._kita dotacija'!F217</f>
        <v>113.39999999999999</v>
      </c>
      <c r="F63" s="16">
        <f>'4 pr._savarankiškos f-jos'!G180+'6 pr._mokinio krepšelis'!G47+'9 pr._įstaigų pajamos'!G91+'11 pr._apyvartinės lėšos'!G109+'11 pr._apyvartinės lėšos'!G56+'7 pr._kita dotacija'!G217</f>
        <v>0</v>
      </c>
      <c r="G63" s="10">
        <f t="shared" si="11"/>
        <v>0</v>
      </c>
      <c r="H63" s="10">
        <f>'4 pr._savarankiškos f-jos'!I180+'6 pr._mokinio krepšelis'!I47+'9 pr._įstaigų pajamos'!I91+'11 pr._apyvartinės lėšos'!I109+'11 pr._apyvartinės lėšos'!I56+'7 pr._kita dotacija'!I217</f>
        <v>0</v>
      </c>
      <c r="I63" s="10">
        <f>'4 pr._savarankiškos f-jos'!J180+'6 pr._mokinio krepšelis'!J47+'9 pr._įstaigų pajamos'!J91+'11 pr._apyvartinės lėšos'!J109+'11 pr._apyvartinės lėšos'!J56+'7 pr._kita dotacija'!J217</f>
        <v>0</v>
      </c>
      <c r="J63" s="10">
        <f>'4 pr._savarankiškos f-jos'!K180+'6 pr._mokinio krepšelis'!K47+'9 pr._įstaigų pajamos'!K91+'11 pr._apyvartinės lėšos'!K109+'11 pr._apyvartinės lėšos'!K56+'7 pr._kita dotacija'!K217</f>
        <v>0</v>
      </c>
      <c r="K63" s="94">
        <f t="shared" si="12"/>
        <v>179.79999999999998</v>
      </c>
      <c r="L63" s="94">
        <f>'4 pr._savarankiškos f-jos'!M180+'6 pr._mokinio krepšelis'!M47+'9 pr._įstaigų pajamos'!M91+'11 pr._apyvartinės lėšos'!M109+'11 pr._apyvartinės lėšos'!M56+'7 pr._kita dotacija'!M217</f>
        <v>179.79999999999998</v>
      </c>
      <c r="M63" s="94">
        <f>'4 pr._savarankiškos f-jos'!N180+'6 pr._mokinio krepšelis'!N47+'9 pr._įstaigų pajamos'!N91+'11 pr._apyvartinės lėšos'!N109+'11 pr._apyvartinės lėšos'!N56+'7 pr._kita dotacija'!N217</f>
        <v>113.39999999999999</v>
      </c>
      <c r="N63" s="94">
        <f>'4 pr._savarankiškos f-jos'!O180+'6 pr._mokinio krepšelis'!O47+'9 pr._įstaigų pajamos'!O91+'11 pr._apyvartinės lėšos'!O109+'11 pr._apyvartinės lėšos'!O56+'7 pr._kita dotacija'!O217</f>
        <v>0</v>
      </c>
    </row>
    <row r="64" spans="1:14" ht="15" customHeight="1" x14ac:dyDescent="0.25">
      <c r="A64" s="5" t="s">
        <v>115</v>
      </c>
      <c r="B64" s="35" t="s">
        <v>167</v>
      </c>
      <c r="C64" s="16">
        <f t="shared" si="7"/>
        <v>695.7</v>
      </c>
      <c r="D64" s="16">
        <f>'4 pr._savarankiškos f-jos'!E181+'4 pr._savarankiškos f-jos'!E214+'6 pr._mokinio krepšelis'!E48+'7 pr._kita dotacija'!E221+'7 pr._kita dotacija'!E311+'9 pr._įstaigų pajamos'!E92+'9 pr._įstaigų pajamos'!E114+'11 pr._apyvartinės lėšos'!E57+'11 pr._apyvartinės lėšos'!E110+'11 pr._apyvartinės lėšos'!E118</f>
        <v>695.7</v>
      </c>
      <c r="E64" s="16">
        <f>'4 pr._savarankiškos f-jos'!F181+'4 pr._savarankiškos f-jos'!F214+'6 pr._mokinio krepšelis'!F48+'7 pr._kita dotacija'!F221+'7 pr._kita dotacija'!F311+'9 pr._įstaigų pajamos'!F92+'9 pr._įstaigų pajamos'!F114+'11 pr._apyvartinės lėšos'!F57+'11 pr._apyvartinės lėšos'!F110+'11 pr._apyvartinės lėšos'!F118</f>
        <v>474.1</v>
      </c>
      <c r="F64" s="16">
        <f>'4 pr._savarankiškos f-jos'!G181+'4 pr._savarankiškos f-jos'!G214+'6 pr._mokinio krepšelis'!G48+'7 pr._kita dotacija'!G221+'7 pr._kita dotacija'!G311+'9 pr._įstaigų pajamos'!G92+'9 pr._įstaigų pajamos'!G114+'11 pr._apyvartinės lėšos'!G57+'11 pr._apyvartinės lėšos'!G110+'11 pr._apyvartinės lėšos'!G118</f>
        <v>0</v>
      </c>
      <c r="G64" s="10">
        <f t="shared" si="11"/>
        <v>4.6999999999999993</v>
      </c>
      <c r="H64" s="10">
        <f>'4 pr._savarankiškos f-jos'!I181+'4 pr._savarankiškos f-jos'!I214+'6 pr._mokinio krepšelis'!I48+'7 pr._kita dotacija'!I221+'7 pr._kita dotacija'!I311+'9 pr._įstaigų pajamos'!I92+'9 pr._įstaigų pajamos'!I114+'11 pr._apyvartinės lėšos'!I57+'11 pr._apyvartinės lėšos'!I110+'11 pr._apyvartinės lėšos'!I118</f>
        <v>4.6999999999999993</v>
      </c>
      <c r="I64" s="10">
        <f>'4 pr._savarankiškos f-jos'!J181+'4 pr._savarankiškos f-jos'!J214+'6 pr._mokinio krepšelis'!J48+'7 pr._kita dotacija'!J221+'7 pr._kita dotacija'!J311+'9 pr._įstaigų pajamos'!J92+'9 pr._įstaigų pajamos'!J114+'11 pr._apyvartinės lėšos'!J57+'11 pr._apyvartinės lėšos'!J110+'11 pr._apyvartinės lėšos'!J118</f>
        <v>3.6</v>
      </c>
      <c r="J64" s="10">
        <f>'4 pr._savarankiškos f-jos'!K181+'4 pr._savarankiškos f-jos'!K214+'6 pr._mokinio krepšelis'!K48+'7 pr._kita dotacija'!K221+'7 pr._kita dotacija'!K311+'9 pr._įstaigų pajamos'!K92+'9 pr._įstaigų pajamos'!K114+'11 pr._apyvartinės lėšos'!K57+'11 pr._apyvartinės lėšos'!K110+'11 pr._apyvartinės lėšos'!K118</f>
        <v>0</v>
      </c>
      <c r="K64" s="94">
        <f t="shared" si="12"/>
        <v>700.4</v>
      </c>
      <c r="L64" s="94">
        <f>'4 pr._savarankiškos f-jos'!M181+'4 pr._savarankiškos f-jos'!M214+'6 pr._mokinio krepšelis'!M48+'7 pr._kita dotacija'!M221+'7 pr._kita dotacija'!M311+'9 pr._įstaigų pajamos'!M92+'9 pr._įstaigų pajamos'!M114+'11 pr._apyvartinės lėšos'!M57+'11 pr._apyvartinės lėšos'!M110+'11 pr._apyvartinės lėšos'!M118</f>
        <v>700.4</v>
      </c>
      <c r="M64" s="94">
        <f>'4 pr._savarankiškos f-jos'!N181+'4 pr._savarankiškos f-jos'!N214+'6 pr._mokinio krepšelis'!N48+'7 pr._kita dotacija'!N221+'7 pr._kita dotacija'!N311+'9 pr._įstaigų pajamos'!N92+'9 pr._įstaigų pajamos'!N114+'11 pr._apyvartinės lėšos'!N57+'11 pr._apyvartinės lėšos'!N110+'11 pr._apyvartinės lėšos'!N118</f>
        <v>477.70000000000005</v>
      </c>
      <c r="N64" s="94">
        <f>'4 pr._savarankiškos f-jos'!O181+'4 pr._savarankiškos f-jos'!O214+'6 pr._mokinio krepšelis'!O48+'7 pr._kita dotacija'!O221+'7 pr._kita dotacija'!O311+'9 pr._įstaigų pajamos'!O92+'9 pr._įstaigų pajamos'!O114+'11 pr._apyvartinės lėšos'!O57+'11 pr._apyvartinės lėšos'!O110+'11 pr._apyvartinės lėšos'!O118</f>
        <v>0</v>
      </c>
    </row>
    <row r="65" spans="1:14" s="37" customFormat="1" ht="15" customHeight="1" x14ac:dyDescent="0.25">
      <c r="A65" s="5" t="s">
        <v>166</v>
      </c>
      <c r="B65" s="35" t="s">
        <v>168</v>
      </c>
      <c r="C65" s="16">
        <f t="shared" si="7"/>
        <v>530.20000000000005</v>
      </c>
      <c r="D65" s="16">
        <f>'4 pr._savarankiškos f-jos'!E182+'6 pr._mokinio krepšelis'!E49+'7 pr._kita dotacija'!E226+'9 pr._įstaigų pajamos'!E93</f>
        <v>530.20000000000005</v>
      </c>
      <c r="E65" s="16">
        <f>'4 pr._savarankiškos f-jos'!F182+'6 pr._mokinio krepšelis'!F49+'7 pr._kita dotacija'!F226+'9 pr._įstaigų pajamos'!F93</f>
        <v>346.5</v>
      </c>
      <c r="F65" s="16">
        <f>'4 pr._savarankiškos f-jos'!G182+'6 pr._mokinio krepšelis'!G49+'7 pr._kita dotacija'!G226+'9 pr._įstaigų pajamos'!G93</f>
        <v>0</v>
      </c>
      <c r="G65" s="10">
        <f t="shared" si="11"/>
        <v>0</v>
      </c>
      <c r="H65" s="10">
        <f>'4 pr._savarankiškos f-jos'!I182+'6 pr._mokinio krepšelis'!I49+'7 pr._kita dotacija'!I226+'9 pr._įstaigų pajamos'!I93</f>
        <v>0</v>
      </c>
      <c r="I65" s="10">
        <f>'4 pr._savarankiškos f-jos'!J182+'6 pr._mokinio krepšelis'!J49+'7 pr._kita dotacija'!J226+'9 pr._įstaigų pajamos'!J93</f>
        <v>0</v>
      </c>
      <c r="J65" s="10">
        <f>'4 pr._savarankiškos f-jos'!K182+'6 pr._mokinio krepšelis'!K49+'7 pr._kita dotacija'!K226+'9 pr._įstaigų pajamos'!K93</f>
        <v>0</v>
      </c>
      <c r="K65" s="94">
        <f t="shared" si="12"/>
        <v>530.20000000000005</v>
      </c>
      <c r="L65" s="94">
        <f>'4 pr._savarankiškos f-jos'!M182+'6 pr._mokinio krepšelis'!M49+'7 pr._kita dotacija'!M226+'9 pr._įstaigų pajamos'!M93</f>
        <v>530.20000000000005</v>
      </c>
      <c r="M65" s="94">
        <f>'4 pr._savarankiškos f-jos'!N182+'6 pr._mokinio krepšelis'!N49+'7 pr._kita dotacija'!N226+'9 pr._įstaigų pajamos'!N93</f>
        <v>346.5</v>
      </c>
      <c r="N65" s="94">
        <f>'4 pr._savarankiškos f-jos'!O182+'6 pr._mokinio krepšelis'!O49+'7 pr._kita dotacija'!O226+'9 pr._įstaigų pajamos'!O93</f>
        <v>0</v>
      </c>
    </row>
    <row r="66" spans="1:14" ht="15" customHeight="1" x14ac:dyDescent="0.25">
      <c r="A66" s="5" t="s">
        <v>116</v>
      </c>
      <c r="B66" s="29" t="s">
        <v>27</v>
      </c>
      <c r="C66" s="16">
        <f t="shared" ref="C66:C75" si="13">D66+F66</f>
        <v>245.3</v>
      </c>
      <c r="D66" s="16">
        <f>'4 pr._savarankiškos f-jos'!E195+'9 pr._įstaigų pajamos'!E100+'7 pr._kita dotacija'!E256+'11 pr._apyvartinės lėšos'!E60</f>
        <v>245</v>
      </c>
      <c r="E66" s="16">
        <f>'4 pr._savarankiškos f-jos'!F195+'9 pr._įstaigų pajamos'!F100+'7 pr._kita dotacija'!F256+'11 pr._apyvartinės lėšos'!F60</f>
        <v>156.6</v>
      </c>
      <c r="F66" s="16">
        <f>'4 pr._savarankiškos f-jos'!G195+'9 pr._įstaigų pajamos'!G100+'7 pr._kita dotacija'!G256+'11 pr._apyvartinės lėšos'!G60</f>
        <v>0.3</v>
      </c>
      <c r="G66" s="10">
        <f t="shared" si="11"/>
        <v>2.5</v>
      </c>
      <c r="H66" s="10">
        <f>'4 pr._savarankiškos f-jos'!I195+'9 pr._įstaigų pajamos'!I100+'7 pr._kita dotacija'!I256+'11 pr._apyvartinės lėšos'!I60</f>
        <v>2.5</v>
      </c>
      <c r="I66" s="10">
        <f>'4 pr._savarankiškos f-jos'!J195+'9 pr._įstaigų pajamos'!J100+'7 pr._kita dotacija'!J256+'11 pr._apyvartinės lėšos'!J60</f>
        <v>1.9</v>
      </c>
      <c r="J66" s="10">
        <f>'4 pr._savarankiškos f-jos'!K195+'9 pr._įstaigų pajamos'!K100+'7 pr._kita dotacija'!K256+'11 pr._apyvartinės lėšos'!K60</f>
        <v>0</v>
      </c>
      <c r="K66" s="94">
        <f t="shared" si="12"/>
        <v>247.8</v>
      </c>
      <c r="L66" s="94">
        <f>'4 pr._savarankiškos f-jos'!M195+'9 pr._įstaigų pajamos'!M100+'7 pr._kita dotacija'!M256+'11 pr._apyvartinės lėšos'!M60</f>
        <v>247.5</v>
      </c>
      <c r="M66" s="94">
        <f>'4 pr._savarankiškos f-jos'!N195+'9 pr._įstaigų pajamos'!N100+'7 pr._kita dotacija'!N256+'11 pr._apyvartinės lėšos'!N60</f>
        <v>158.5</v>
      </c>
      <c r="N66" s="94">
        <f>'4 pr._savarankiškos f-jos'!O195+'9 pr._įstaigų pajamos'!O100+'7 pr._kita dotacija'!O256+'11 pr._apyvartinės lėšos'!O60</f>
        <v>0.3</v>
      </c>
    </row>
    <row r="67" spans="1:14" ht="15" customHeight="1" x14ac:dyDescent="0.25">
      <c r="A67" s="5" t="s">
        <v>117</v>
      </c>
      <c r="B67" s="29" t="s">
        <v>57</v>
      </c>
      <c r="C67" s="16">
        <f t="shared" si="13"/>
        <v>70.2</v>
      </c>
      <c r="D67" s="16">
        <f>'4 pr._savarankiškos f-jos'!E196+'9 pr._įstaigų pajamos'!E101+'7 pr._kita dotacija'!E260+'11 pr._apyvartinės lėšos'!E61+'11 pr._apyvartinės lėšos'!E113</f>
        <v>70.2</v>
      </c>
      <c r="E67" s="16">
        <f>'4 pr._savarankiškos f-jos'!F196+'9 pr._įstaigų pajamos'!F101+'7 pr._kita dotacija'!F260+'11 pr._apyvartinės lėšos'!F61+'11 pr._apyvartinės lėšos'!F113</f>
        <v>48.2</v>
      </c>
      <c r="F67" s="16">
        <f>'4 pr._savarankiškos f-jos'!G196+'9 pr._įstaigų pajamos'!G101+'7 pr._kita dotacija'!G260+'11 pr._apyvartinės lėšos'!G61+'11 pr._apyvartinės lėšos'!G113</f>
        <v>0</v>
      </c>
      <c r="G67" s="10">
        <f t="shared" si="11"/>
        <v>1.7</v>
      </c>
      <c r="H67" s="10">
        <f>'4 pr._savarankiškos f-jos'!I196+'9 pr._įstaigų pajamos'!I101+'7 pr._kita dotacija'!I260+'11 pr._apyvartinės lėšos'!I61+'11 pr._apyvartinės lėšos'!I113</f>
        <v>1.7</v>
      </c>
      <c r="I67" s="10">
        <f>'4 pr._savarankiškos f-jos'!J196+'9 pr._įstaigų pajamos'!J101+'7 pr._kita dotacija'!J260+'11 pr._apyvartinės lėšos'!J61+'11 pr._apyvartinės lėšos'!J113</f>
        <v>1.3</v>
      </c>
      <c r="J67" s="10">
        <f>'4 pr._savarankiškos f-jos'!K196+'9 pr._įstaigų pajamos'!K101+'7 pr._kita dotacija'!K260+'11 pr._apyvartinės lėšos'!K61+'11 pr._apyvartinės lėšos'!K113</f>
        <v>0</v>
      </c>
      <c r="K67" s="94">
        <f t="shared" si="12"/>
        <v>71.900000000000006</v>
      </c>
      <c r="L67" s="94">
        <f>'4 pr._savarankiškos f-jos'!M196+'9 pr._įstaigų pajamos'!M101+'7 pr._kita dotacija'!M260+'11 pr._apyvartinės lėšos'!M61+'11 pr._apyvartinės lėšos'!M113</f>
        <v>71.900000000000006</v>
      </c>
      <c r="M67" s="94">
        <f>'4 pr._savarankiškos f-jos'!N196+'9 pr._įstaigų pajamos'!N101+'7 pr._kita dotacija'!N260+'11 pr._apyvartinės lėšos'!N61+'11 pr._apyvartinės lėšos'!N113</f>
        <v>49.5</v>
      </c>
      <c r="N67" s="94">
        <f>'4 pr._savarankiškos f-jos'!O196+'9 pr._įstaigų pajamos'!O101+'7 pr._kita dotacija'!O260+'11 pr._apyvartinės lėšos'!O61+'11 pr._apyvartinės lėšos'!O113</f>
        <v>0</v>
      </c>
    </row>
    <row r="68" spans="1:14" ht="15" customHeight="1" x14ac:dyDescent="0.25">
      <c r="A68" s="13" t="s">
        <v>118</v>
      </c>
      <c r="B68" s="29" t="s">
        <v>58</v>
      </c>
      <c r="C68" s="16">
        <f t="shared" si="13"/>
        <v>51.8</v>
      </c>
      <c r="D68" s="16">
        <f>'4 pr._savarankiškos f-jos'!E197+'9 pr._įstaigų pajamos'!E102+'7 pr._kita dotacija'!E264+'11 pr._apyvartinės lėšos'!E62</f>
        <v>51.8</v>
      </c>
      <c r="E68" s="16">
        <f>'4 pr._savarankiškos f-jos'!F197+'9 pr._įstaigų pajamos'!F102+'7 pr._kita dotacija'!F264+'11 pr._apyvartinės lėšos'!F62</f>
        <v>33.299999999999997</v>
      </c>
      <c r="F68" s="16">
        <f>'4 pr._savarankiškos f-jos'!G197+'9 pr._įstaigų pajamos'!G102+'7 pr._kita dotacija'!G264+'11 pr._apyvartinės lėšos'!G62</f>
        <v>0</v>
      </c>
      <c r="G68" s="10">
        <f t="shared" si="11"/>
        <v>0.5</v>
      </c>
      <c r="H68" s="10">
        <f>'4 pr._savarankiškos f-jos'!I197+'9 pr._įstaigų pajamos'!I102+'7 pr._kita dotacija'!I264+'11 pr._apyvartinės lėšos'!I62</f>
        <v>0.5</v>
      </c>
      <c r="I68" s="10">
        <f>'4 pr._savarankiškos f-jos'!J197+'9 pr._įstaigų pajamos'!J102+'7 pr._kita dotacija'!J264+'11 pr._apyvartinės lėšos'!J62</f>
        <v>0.4</v>
      </c>
      <c r="J68" s="10">
        <f>'4 pr._savarankiškos f-jos'!K197+'9 pr._įstaigų pajamos'!K102+'7 pr._kita dotacija'!K264+'11 pr._apyvartinės lėšos'!K62</f>
        <v>0</v>
      </c>
      <c r="K68" s="94">
        <f t="shared" si="12"/>
        <v>52.3</v>
      </c>
      <c r="L68" s="94">
        <f>'4 pr._savarankiškos f-jos'!M197+'9 pr._įstaigų pajamos'!M102+'7 pr._kita dotacija'!M264+'11 pr._apyvartinės lėšos'!M62</f>
        <v>52.3</v>
      </c>
      <c r="M68" s="94">
        <f>'4 pr._savarankiškos f-jos'!N197+'9 pr._įstaigų pajamos'!N102+'7 pr._kita dotacija'!N264+'11 pr._apyvartinės lėšos'!N62</f>
        <v>33.699999999999996</v>
      </c>
      <c r="N68" s="94">
        <f>'4 pr._savarankiškos f-jos'!O197+'9 pr._įstaigų pajamos'!O102+'7 pr._kita dotacija'!O264+'11 pr._apyvartinės lėšos'!O62</f>
        <v>0</v>
      </c>
    </row>
    <row r="69" spans="1:14" ht="15" customHeight="1" x14ac:dyDescent="0.25">
      <c r="A69" s="40" t="s">
        <v>119</v>
      </c>
      <c r="B69" s="29" t="s">
        <v>394</v>
      </c>
      <c r="C69" s="16">
        <f t="shared" si="13"/>
        <v>34.699999999999996</v>
      </c>
      <c r="D69" s="16">
        <f>'4 pr._savarankiškos f-jos'!E198+'9 pr._įstaigų pajamos'!E103+'7 pr._kita dotacija'!E268+'11 pr._apyvartinės lėšos'!E63</f>
        <v>34.699999999999996</v>
      </c>
      <c r="E69" s="16">
        <f>'4 pr._savarankiškos f-jos'!F198+'9 pr._įstaigų pajamos'!F103+'7 pr._kita dotacija'!F268+'11 pr._apyvartinės lėšos'!F63</f>
        <v>24.7</v>
      </c>
      <c r="F69" s="16">
        <f>'4 pr._savarankiškos f-jos'!G198+'9 pr._įstaigų pajamos'!G103+'7 pr._kita dotacija'!G268+'11 pr._apyvartinės lėšos'!G63</f>
        <v>0</v>
      </c>
      <c r="G69" s="10">
        <f t="shared" si="11"/>
        <v>0.4</v>
      </c>
      <c r="H69" s="10">
        <f>'4 pr._savarankiškos f-jos'!I198+'9 pr._įstaigų pajamos'!I103+'7 pr._kita dotacija'!I268+'11 pr._apyvartinės lėšos'!I63</f>
        <v>0.4</v>
      </c>
      <c r="I69" s="10">
        <f>'4 pr._savarankiškos f-jos'!J198+'9 pr._įstaigų pajamos'!J103+'7 pr._kita dotacija'!J268+'11 pr._apyvartinės lėšos'!J63</f>
        <v>0.3</v>
      </c>
      <c r="J69" s="10">
        <f>'4 pr._savarankiškos f-jos'!K198+'9 pr._įstaigų pajamos'!K103+'7 pr._kita dotacija'!K268+'11 pr._apyvartinės lėšos'!K63</f>
        <v>0</v>
      </c>
      <c r="K69" s="94">
        <f t="shared" si="12"/>
        <v>35.099999999999994</v>
      </c>
      <c r="L69" s="94">
        <f>'4 pr._savarankiškos f-jos'!M198+'9 pr._įstaigų pajamos'!M103+'7 pr._kita dotacija'!M268+'11 pr._apyvartinės lėšos'!M63</f>
        <v>35.099999999999994</v>
      </c>
      <c r="M69" s="94">
        <f>'4 pr._savarankiškos f-jos'!N198+'9 pr._įstaigų pajamos'!N103+'7 pr._kita dotacija'!N268+'11 pr._apyvartinės lėšos'!N63</f>
        <v>25</v>
      </c>
      <c r="N69" s="94">
        <f>'4 pr._savarankiškos f-jos'!O198+'9 pr._įstaigų pajamos'!O103+'7 pr._kita dotacija'!O268+'11 pr._apyvartinės lėšos'!O63</f>
        <v>0</v>
      </c>
    </row>
    <row r="70" spans="1:14" ht="15" customHeight="1" x14ac:dyDescent="0.25">
      <c r="A70" s="32" t="s">
        <v>120</v>
      </c>
      <c r="B70" s="29" t="s">
        <v>396</v>
      </c>
      <c r="C70" s="16">
        <f t="shared" si="13"/>
        <v>75.7</v>
      </c>
      <c r="D70" s="16">
        <f>'4 pr._savarankiškos f-jos'!E199+'9 pr._įstaigų pajamos'!E104+'7 pr._kita dotacija'!E272+'11 pr._apyvartinės lėšos'!E64</f>
        <v>75.7</v>
      </c>
      <c r="E70" s="16">
        <f>'4 pr._savarankiškos f-jos'!F199+'9 pr._įstaigų pajamos'!F104+'7 pr._kita dotacija'!F272+'11 pr._apyvartinės lėšos'!F64</f>
        <v>51.4</v>
      </c>
      <c r="F70" s="16">
        <f>'4 pr._savarankiškos f-jos'!G199+'9 pr._įstaigų pajamos'!G104+'7 pr._kita dotacija'!G272+'11 pr._apyvartinės lėšos'!G64</f>
        <v>0</v>
      </c>
      <c r="G70" s="10">
        <f t="shared" si="11"/>
        <v>1.4</v>
      </c>
      <c r="H70" s="10">
        <f>'4 pr._savarankiškos f-jos'!I199+'9 pr._įstaigų pajamos'!I104+'7 pr._kita dotacija'!I272+'11 pr._apyvartinės lėšos'!I64</f>
        <v>1.4</v>
      </c>
      <c r="I70" s="10">
        <f>'4 pr._savarankiškos f-jos'!J199+'9 pr._įstaigų pajamos'!J104+'7 pr._kita dotacija'!J272+'11 pr._apyvartinės lėšos'!J64</f>
        <v>1.1000000000000001</v>
      </c>
      <c r="J70" s="10">
        <f>'4 pr._savarankiškos f-jos'!K199+'9 pr._įstaigų pajamos'!K104+'7 pr._kita dotacija'!K272+'11 pr._apyvartinės lėšos'!K64</f>
        <v>0</v>
      </c>
      <c r="K70" s="94">
        <f t="shared" si="12"/>
        <v>77.100000000000009</v>
      </c>
      <c r="L70" s="94">
        <f>'4 pr._savarankiškos f-jos'!M199+'9 pr._įstaigų pajamos'!M104+'7 pr._kita dotacija'!M272+'11 pr._apyvartinės lėšos'!M64</f>
        <v>77.100000000000009</v>
      </c>
      <c r="M70" s="94">
        <f>'4 pr._savarankiškos f-jos'!N199+'9 pr._įstaigų pajamos'!N104+'7 pr._kita dotacija'!N272+'11 pr._apyvartinės lėšos'!N64</f>
        <v>52.5</v>
      </c>
      <c r="N70" s="94">
        <f>'4 pr._savarankiškos f-jos'!O199+'9 pr._įstaigų pajamos'!O104+'7 pr._kita dotacija'!O272+'11 pr._apyvartinės lėšos'!O64</f>
        <v>0</v>
      </c>
    </row>
    <row r="71" spans="1:14" ht="15" customHeight="1" x14ac:dyDescent="0.25">
      <c r="A71" s="32" t="s">
        <v>162</v>
      </c>
      <c r="B71" s="29" t="s">
        <v>67</v>
      </c>
      <c r="C71" s="16">
        <f t="shared" si="13"/>
        <v>40</v>
      </c>
      <c r="D71" s="16">
        <f>'4 pr._savarankiškos f-jos'!E200+'9 pr._įstaigų pajamos'!E105+'7 pr._kita dotacija'!E276+'11 pr._apyvartinės lėšos'!E65</f>
        <v>40</v>
      </c>
      <c r="E71" s="16">
        <f>'4 pr._savarankiškos f-jos'!F200+'9 pr._įstaigų pajamos'!F105+'7 pr._kita dotacija'!F276+'11 pr._apyvartinės lėšos'!F65</f>
        <v>27.7</v>
      </c>
      <c r="F71" s="16">
        <f>'4 pr._savarankiškos f-jos'!G200+'9 pr._įstaigų pajamos'!G105+'7 pr._kita dotacija'!G276+'11 pr._apyvartinės lėšos'!G65</f>
        <v>0</v>
      </c>
      <c r="G71" s="10">
        <f t="shared" si="11"/>
        <v>0.4</v>
      </c>
      <c r="H71" s="10">
        <f>'4 pr._savarankiškos f-jos'!I200+'9 pr._įstaigų pajamos'!I105+'7 pr._kita dotacija'!I276+'11 pr._apyvartinės lėšos'!I65</f>
        <v>0.4</v>
      </c>
      <c r="I71" s="10">
        <f>'4 pr._savarankiškos f-jos'!J200+'9 pr._įstaigų pajamos'!J105+'7 pr._kita dotacija'!J276+'11 pr._apyvartinės lėšos'!J65</f>
        <v>0.3</v>
      </c>
      <c r="J71" s="10">
        <f>'4 pr._savarankiškos f-jos'!K200+'9 pr._įstaigų pajamos'!K105+'7 pr._kita dotacija'!K276+'11 pr._apyvartinės lėšos'!K65</f>
        <v>0</v>
      </c>
      <c r="K71" s="94">
        <f t="shared" si="12"/>
        <v>40.4</v>
      </c>
      <c r="L71" s="94">
        <f>'4 pr._savarankiškos f-jos'!M200+'9 pr._įstaigų pajamos'!M105+'7 pr._kita dotacija'!M276+'11 pr._apyvartinės lėšos'!M65</f>
        <v>40.4</v>
      </c>
      <c r="M71" s="94">
        <f>'4 pr._savarankiškos f-jos'!N200+'9 pr._įstaigų pajamos'!N105+'7 pr._kita dotacija'!N276+'11 pr._apyvartinės lėšos'!N65</f>
        <v>28</v>
      </c>
      <c r="N71" s="94">
        <f>'4 pr._savarankiškos f-jos'!O200+'9 pr._įstaigų pajamos'!O105+'7 pr._kita dotacija'!O276+'11 pr._apyvartinės lėšos'!O65</f>
        <v>0</v>
      </c>
    </row>
    <row r="72" spans="1:14" ht="15" customHeight="1" x14ac:dyDescent="0.25">
      <c r="A72" s="32" t="s">
        <v>121</v>
      </c>
      <c r="B72" s="29" t="s">
        <v>154</v>
      </c>
      <c r="C72" s="16">
        <f t="shared" si="13"/>
        <v>34</v>
      </c>
      <c r="D72" s="16">
        <f>'4 pr._savarankiškos f-jos'!E201+'9 pr._įstaigų pajamos'!E106+'7 pr._kita dotacija'!E280</f>
        <v>34</v>
      </c>
      <c r="E72" s="16">
        <f>'4 pr._savarankiškos f-jos'!F201+'9 pr._įstaigų pajamos'!F106+'7 pr._kita dotacija'!F280</f>
        <v>21.8</v>
      </c>
      <c r="F72" s="16">
        <f>'4 pr._savarankiškos f-jos'!G201+'9 pr._įstaigų pajamos'!G106+'7 pr._kita dotacija'!G280</f>
        <v>0</v>
      </c>
      <c r="G72" s="10">
        <f t="shared" si="11"/>
        <v>0.4</v>
      </c>
      <c r="H72" s="10">
        <f>'4 pr._savarankiškos f-jos'!I201+'9 pr._įstaigų pajamos'!I106+'7 pr._kita dotacija'!I280</f>
        <v>0.4</v>
      </c>
      <c r="I72" s="10">
        <f>'4 pr._savarankiškos f-jos'!J201+'9 pr._įstaigų pajamos'!J106+'7 pr._kita dotacija'!J280</f>
        <v>0.3</v>
      </c>
      <c r="J72" s="10">
        <f>'4 pr._savarankiškos f-jos'!K201+'9 pr._įstaigų pajamos'!K106+'7 pr._kita dotacija'!K280</f>
        <v>0</v>
      </c>
      <c r="K72" s="94">
        <f t="shared" si="12"/>
        <v>34.4</v>
      </c>
      <c r="L72" s="94">
        <f>'4 pr._savarankiškos f-jos'!M201+'9 pr._įstaigų pajamos'!M106+'7 pr._kita dotacija'!M280</f>
        <v>34.4</v>
      </c>
      <c r="M72" s="94">
        <f>'4 pr._savarankiškos f-jos'!N201+'9 pr._įstaigų pajamos'!N106+'7 pr._kita dotacija'!N280</f>
        <v>22.1</v>
      </c>
      <c r="N72" s="94">
        <f>'4 pr._savarankiškos f-jos'!O201+'9 pr._įstaigų pajamos'!O106+'7 pr._kita dotacija'!O280</f>
        <v>0</v>
      </c>
    </row>
    <row r="73" spans="1:14" ht="15" customHeight="1" x14ac:dyDescent="0.25">
      <c r="A73" s="32" t="s">
        <v>122</v>
      </c>
      <c r="B73" s="29" t="s">
        <v>28</v>
      </c>
      <c r="C73" s="16">
        <f t="shared" si="13"/>
        <v>479.1</v>
      </c>
      <c r="D73" s="16">
        <f>'4 pr._savarankiškos f-jos'!E202+'9 pr._įstaigų pajamos'!E107+'7 pr._kita dotacija'!E284+'10 pr._skolintos lėšos'!E46+'11 pr._apyvartinės lėšos'!E66</f>
        <v>479.1</v>
      </c>
      <c r="E73" s="16">
        <f>'4 pr._savarankiškos f-jos'!F202+'9 pr._įstaigų pajamos'!F107+'7 pr._kita dotacija'!F284+'10 pr._skolintos lėšos'!F46+'11 pr._apyvartinės lėšos'!F66</f>
        <v>317.60000000000002</v>
      </c>
      <c r="F73" s="16">
        <f>'4 pr._savarankiškos f-jos'!G202+'9 pr._įstaigų pajamos'!G107+'7 pr._kita dotacija'!G284+'10 pr._skolintos lėšos'!G46+'11 pr._apyvartinės lėšos'!G66</f>
        <v>0</v>
      </c>
      <c r="G73" s="10">
        <f t="shared" si="11"/>
        <v>5.8000000000000007</v>
      </c>
      <c r="H73" s="10">
        <f>'4 pr._savarankiškos f-jos'!I202+'9 pr._įstaigų pajamos'!I107+'7 pr._kita dotacija'!I284+'10 pr._skolintos lėšos'!I46+'11 pr._apyvartinės lėšos'!I66</f>
        <v>5.8000000000000007</v>
      </c>
      <c r="I73" s="10">
        <f>'4 pr._savarankiškos f-jos'!J202+'9 pr._įstaigų pajamos'!J107+'7 pr._kita dotacija'!J284+'10 pr._skolintos lėšos'!J46+'11 pr._apyvartinės lėšos'!J66</f>
        <v>4.4000000000000004</v>
      </c>
      <c r="J73" s="10">
        <f>'4 pr._savarankiškos f-jos'!K202+'9 pr._įstaigų pajamos'!K107+'7 pr._kita dotacija'!K284+'10 pr._skolintos lėšos'!K46+'11 pr._apyvartinės lėšos'!K66</f>
        <v>0</v>
      </c>
      <c r="K73" s="94">
        <f t="shared" si="12"/>
        <v>484.90000000000003</v>
      </c>
      <c r="L73" s="94">
        <f>'4 pr._savarankiškos f-jos'!M202+'9 pr._įstaigų pajamos'!M107+'7 pr._kita dotacija'!M284+'10 pr._skolintos lėšos'!M46+'11 pr._apyvartinės lėšos'!M66</f>
        <v>484.90000000000003</v>
      </c>
      <c r="M73" s="94">
        <f>'4 pr._savarankiškos f-jos'!N202+'9 pr._įstaigų pajamos'!N107+'7 pr._kita dotacija'!N284+'10 pr._skolintos lėšos'!N46+'11 pr._apyvartinės lėšos'!N66</f>
        <v>322</v>
      </c>
      <c r="N73" s="94">
        <f>'4 pr._savarankiškos f-jos'!O202+'9 pr._įstaigų pajamos'!O107+'7 pr._kita dotacija'!O284+'10 pr._skolintos lėšos'!O46+'11 pr._apyvartinės lėšos'!O66</f>
        <v>0</v>
      </c>
    </row>
    <row r="74" spans="1:14" ht="15" customHeight="1" x14ac:dyDescent="0.25">
      <c r="A74" s="32" t="s">
        <v>123</v>
      </c>
      <c r="B74" s="12" t="s">
        <v>29</v>
      </c>
      <c r="C74" s="16">
        <f t="shared" si="13"/>
        <v>142.79999999999998</v>
      </c>
      <c r="D74" s="16">
        <f>'4 pr._savarankiškos f-jos'!E203+'9 pr._įstaigų pajamos'!E108+'7 pr._kita dotacija'!E288+'11 pr._apyvartinės lėšos'!E67</f>
        <v>142.79999999999998</v>
      </c>
      <c r="E74" s="16">
        <f>'4 pr._savarankiškos f-jos'!F203+'9 pr._įstaigų pajamos'!F108+'7 pr._kita dotacija'!F288+'11 pr._apyvartinės lėšos'!F67</f>
        <v>91.5</v>
      </c>
      <c r="F74" s="16">
        <f>'4 pr._savarankiškos f-jos'!G203+'9 pr._įstaigų pajamos'!G108+'7 pr._kita dotacija'!G288+'11 pr._apyvartinės lėšos'!G67</f>
        <v>0</v>
      </c>
      <c r="G74" s="10">
        <f t="shared" si="11"/>
        <v>3.4</v>
      </c>
      <c r="H74" s="10">
        <f>'4 pr._savarankiškos f-jos'!I203+'9 pr._įstaigų pajamos'!I108+'7 pr._kita dotacija'!I288+'11 pr._apyvartinės lėšos'!I67</f>
        <v>3.4</v>
      </c>
      <c r="I74" s="10">
        <f>'4 pr._savarankiškos f-jos'!J203+'9 pr._įstaigų pajamos'!J108+'7 pr._kita dotacija'!J288+'11 pr._apyvartinės lėšos'!J67</f>
        <v>2.6</v>
      </c>
      <c r="J74" s="10">
        <f>'4 pr._savarankiškos f-jos'!K203+'9 pr._įstaigų pajamos'!K108+'7 pr._kita dotacija'!K288+'11 pr._apyvartinės lėšos'!K67</f>
        <v>0</v>
      </c>
      <c r="K74" s="94">
        <f t="shared" si="12"/>
        <v>146.19999999999999</v>
      </c>
      <c r="L74" s="94">
        <f>'4 pr._savarankiškos f-jos'!M203+'9 pr._įstaigų pajamos'!M108+'7 pr._kita dotacija'!M288+'11 pr._apyvartinės lėšos'!M67</f>
        <v>146.19999999999999</v>
      </c>
      <c r="M74" s="94">
        <f>'4 pr._savarankiškos f-jos'!N203+'9 pr._įstaigų pajamos'!N108+'7 pr._kita dotacija'!N288+'11 pr._apyvartinės lėšos'!N67</f>
        <v>94.1</v>
      </c>
      <c r="N74" s="94">
        <f>'4 pr._savarankiškos f-jos'!O203+'9 pr._įstaigų pajamos'!O108+'7 pr._kita dotacija'!O288+'11 pr._apyvartinės lėšos'!O67</f>
        <v>0</v>
      </c>
    </row>
    <row r="75" spans="1:14" ht="15" customHeight="1" x14ac:dyDescent="0.25">
      <c r="A75" s="32" t="s">
        <v>124</v>
      </c>
      <c r="B75" s="94" t="s">
        <v>64</v>
      </c>
      <c r="C75" s="16">
        <f t="shared" si="13"/>
        <v>371.90000000000003</v>
      </c>
      <c r="D75" s="16">
        <f>'4 pr._savarankiškos f-jos'!E204+'6 pr._mokinio krepšelis'!E50+'9 pr._įstaigų pajamos'!E109+'7 pr._kita dotacija'!E292+'11 pr._apyvartinės lėšos'!E68</f>
        <v>371.90000000000003</v>
      </c>
      <c r="E75" s="16">
        <f>'4 pr._savarankiškos f-jos'!F204+'6 pr._mokinio krepšelis'!F50+'9 pr._įstaigų pajamos'!F109+'7 pr._kita dotacija'!F292+'11 pr._apyvartinės lėšos'!F68</f>
        <v>238.2</v>
      </c>
      <c r="F75" s="16">
        <f>'4 pr._savarankiškos f-jos'!G204+'6 pr._mokinio krepšelis'!G50+'9 pr._įstaigų pajamos'!G109+'7 pr._kita dotacija'!G292+'11 pr._apyvartinės lėšos'!G68</f>
        <v>0</v>
      </c>
      <c r="G75" s="10">
        <f t="shared" si="11"/>
        <v>7.1</v>
      </c>
      <c r="H75" s="10">
        <f>'4 pr._savarankiškos f-jos'!I204+'6 pr._mokinio krepšelis'!I50+'9 pr._įstaigų pajamos'!I109+'7 pr._kita dotacija'!I292+'11 pr._apyvartinės lėšos'!I68</f>
        <v>7.1</v>
      </c>
      <c r="I75" s="10">
        <f>'4 pr._savarankiškos f-jos'!J204+'6 pr._mokinio krepšelis'!J50+'9 pr._įstaigų pajamos'!J109+'7 pr._kita dotacija'!J292+'11 pr._apyvartinės lėšos'!J68</f>
        <v>5.4</v>
      </c>
      <c r="J75" s="10">
        <f>'4 pr._savarankiškos f-jos'!K204+'6 pr._mokinio krepšelis'!K50+'9 pr._įstaigų pajamos'!K109+'7 pr._kita dotacija'!K292+'11 pr._apyvartinės lėšos'!K68</f>
        <v>0</v>
      </c>
      <c r="K75" s="94">
        <f t="shared" si="12"/>
        <v>379.00000000000006</v>
      </c>
      <c r="L75" s="94">
        <f>'4 pr._savarankiškos f-jos'!M204+'6 pr._mokinio krepšelis'!M50+'9 pr._įstaigų pajamos'!M109+'7 pr._kita dotacija'!M292+'11 pr._apyvartinės lėšos'!M68</f>
        <v>379.00000000000006</v>
      </c>
      <c r="M75" s="94">
        <f>'4 pr._savarankiškos f-jos'!N204+'6 pr._mokinio krepšelis'!N50+'9 pr._įstaigų pajamos'!N109+'7 pr._kita dotacija'!N292+'11 pr._apyvartinės lėšos'!N68</f>
        <v>243.6</v>
      </c>
      <c r="N75" s="94">
        <f>'4 pr._savarankiškos f-jos'!O204+'6 pr._mokinio krepšelis'!O50+'9 pr._įstaigų pajamos'!O109+'7 pr._kita dotacija'!O292+'11 pr._apyvartinės lėšos'!O68</f>
        <v>0</v>
      </c>
    </row>
    <row r="76" spans="1:14" ht="15" customHeight="1" x14ac:dyDescent="0.25">
      <c r="A76" s="32" t="s">
        <v>125</v>
      </c>
      <c r="B76" s="80" t="s">
        <v>52</v>
      </c>
      <c r="C76" s="16">
        <f>D76+F76</f>
        <v>479.5</v>
      </c>
      <c r="D76" s="16">
        <f>'4 pr._savarankiškos f-jos'!E212+'9 pr._įstaigų pajamos'!E112+'7 pr._kita dotacija'!E300+'11 pr._apyvartinės lėšos'!E116+'11 pr._apyvartinės lėšos'!E72</f>
        <v>479.5</v>
      </c>
      <c r="E76" s="16">
        <f>'4 pr._savarankiškos f-jos'!F212+'9 pr._įstaigų pajamos'!F112+'7 pr._kita dotacija'!F300+'11 pr._apyvartinės lėšos'!F116+'11 pr._apyvartinės lėšos'!F72</f>
        <v>256</v>
      </c>
      <c r="F76" s="16">
        <f>'4 pr._savarankiškos f-jos'!G212+'9 pr._įstaigų pajamos'!G112+'7 pr._kita dotacija'!G300+'11 pr._apyvartinės lėšos'!G116+'11 pr._apyvartinės lėšos'!G72</f>
        <v>0</v>
      </c>
      <c r="G76" s="10">
        <f t="shared" si="11"/>
        <v>4.5999999999999996</v>
      </c>
      <c r="H76" s="10">
        <f>'4 pr._savarankiškos f-jos'!I212+'9 pr._įstaigų pajamos'!I112+'7 pr._kita dotacija'!I300+'11 pr._apyvartinės lėšos'!I116+'11 pr._apyvartinės lėšos'!I72</f>
        <v>4.5999999999999996</v>
      </c>
      <c r="I76" s="10">
        <f>'4 pr._savarankiškos f-jos'!J212+'9 pr._įstaigų pajamos'!J112+'7 pr._kita dotacija'!J300+'11 pr._apyvartinės lėšos'!J116+'11 pr._apyvartinės lėšos'!J72</f>
        <v>3.5</v>
      </c>
      <c r="J76" s="10">
        <f>'4 pr._savarankiškos f-jos'!K212+'9 pr._įstaigų pajamos'!K112+'7 pr._kita dotacija'!K300+'11 pr._apyvartinės lėšos'!K116+'11 pr._apyvartinės lėšos'!K72</f>
        <v>0</v>
      </c>
      <c r="K76" s="94">
        <f t="shared" si="12"/>
        <v>484.1</v>
      </c>
      <c r="L76" s="94">
        <f>'4 pr._savarankiškos f-jos'!M212+'9 pr._įstaigų pajamos'!M112+'7 pr._kita dotacija'!M300+'11 pr._apyvartinės lėšos'!M116+'11 pr._apyvartinės lėšos'!M72</f>
        <v>484.1</v>
      </c>
      <c r="M76" s="94">
        <f>'4 pr._savarankiškos f-jos'!N212+'9 pr._įstaigų pajamos'!N112+'7 pr._kita dotacija'!N300+'11 pr._apyvartinės lėšos'!N116+'11 pr._apyvartinės lėšos'!N72</f>
        <v>259.5</v>
      </c>
      <c r="N76" s="94">
        <f>'4 pr._savarankiškos f-jos'!O212+'9 pr._įstaigų pajamos'!O112+'7 pr._kita dotacija'!O300+'11 pr._apyvartinės lėšos'!O116+'11 pr._apyvartinės lėšos'!O72</f>
        <v>0</v>
      </c>
    </row>
    <row r="77" spans="1:14" ht="15" customHeight="1" x14ac:dyDescent="0.25">
      <c r="A77" s="32" t="s">
        <v>126</v>
      </c>
      <c r="B77" s="29" t="s">
        <v>53</v>
      </c>
      <c r="C77" s="16">
        <f>D77+F77</f>
        <v>695.8</v>
      </c>
      <c r="D77" s="16">
        <f>'4 pr._savarankiškos f-jos'!E213+'5 pr._valstybinės f-jos'!E119+'9 pr._įstaigų pajamos'!E113+'7 pr._kita dotacija'!E302+'11 pr._apyvartinės lėšos'!E73+'11 pr._apyvartinės lėšos'!E117+'11 pr._apyvartinės lėšos'!E137</f>
        <v>695.8</v>
      </c>
      <c r="E77" s="16">
        <f>'4 pr._savarankiškos f-jos'!F213+'5 pr._valstybinės f-jos'!F119+'9 pr._įstaigų pajamos'!F113+'7 pr._kita dotacija'!F302+'11 pr._apyvartinės lėšos'!F73+'11 pr._apyvartinės lėšos'!F117+'11 pr._apyvartinės lėšos'!F137</f>
        <v>488.59999999999997</v>
      </c>
      <c r="F77" s="16">
        <f>'4 pr._savarankiškos f-jos'!G213+'5 pr._valstybinės f-jos'!G119+'9 pr._įstaigų pajamos'!G113+'7 pr._kita dotacija'!G302+'11 pr._apyvartinės lėšos'!G73+'11 pr._apyvartinės lėšos'!G117+'11 pr._apyvartinės lėšos'!G137</f>
        <v>0</v>
      </c>
      <c r="G77" s="10">
        <f t="shared" ref="G77" si="14">H77+J77</f>
        <v>5.0999999999999996</v>
      </c>
      <c r="H77" s="10">
        <f>'4 pr._savarankiškos f-jos'!I213+'5 pr._valstybinės f-jos'!I119+'9 pr._įstaigų pajamos'!I113+'7 pr._kita dotacija'!I302+'11 pr._apyvartinės lėšos'!I73+'11 pr._apyvartinės lėšos'!I117+'11 pr._apyvartinės lėšos'!I137</f>
        <v>5.0999999999999996</v>
      </c>
      <c r="I77" s="10">
        <f>'4 pr._savarankiškos f-jos'!J213+'5 pr._valstybinės f-jos'!J119+'9 pr._įstaigų pajamos'!J113+'7 pr._kita dotacija'!J302+'11 pr._apyvartinės lėšos'!J73+'11 pr._apyvartinės lėšos'!J117+'11 pr._apyvartinės lėšos'!J137</f>
        <v>3.9</v>
      </c>
      <c r="J77" s="10">
        <f>'4 pr._savarankiškos f-jos'!K213+'5 pr._valstybinės f-jos'!K119+'9 pr._įstaigų pajamos'!K113+'7 pr._kita dotacija'!K302+'11 pr._apyvartinės lėšos'!K73+'11 pr._apyvartinės lėšos'!K117+'11 pr._apyvartinės lėšos'!K137</f>
        <v>0</v>
      </c>
      <c r="K77" s="94">
        <f t="shared" ref="K77" si="15">L77+N77</f>
        <v>700.9</v>
      </c>
      <c r="L77" s="94">
        <f>'4 pr._savarankiškos f-jos'!M213+'5 pr._valstybinės f-jos'!M119+'9 pr._įstaigų pajamos'!M113+'7 pr._kita dotacija'!M302+'11 pr._apyvartinės lėšos'!M73+'11 pr._apyvartinės lėšos'!M117+'11 pr._apyvartinės lėšos'!M137</f>
        <v>700.9</v>
      </c>
      <c r="M77" s="94">
        <f>'4 pr._savarankiškos f-jos'!N213+'5 pr._valstybinės f-jos'!N119+'9 pr._įstaigų pajamos'!N113+'7 pr._kita dotacija'!N302+'11 pr._apyvartinės lėšos'!N73+'11 pr._apyvartinės lėšos'!N117+'11 pr._apyvartinės lėšos'!N137</f>
        <v>492.49999999999994</v>
      </c>
      <c r="N77" s="94">
        <f>'4 pr._savarankiškos f-jos'!O213+'5 pr._valstybinės f-jos'!O119+'9 pr._įstaigų pajamos'!O113+'7 pr._kita dotacija'!O302+'11 pr._apyvartinės lėšos'!O73+'11 pr._apyvartinės lėšos'!O117+'11 pr._apyvartinės lėšos'!O137</f>
        <v>0</v>
      </c>
    </row>
    <row r="78" spans="1:14" s="37" customFormat="1" ht="15" customHeight="1" x14ac:dyDescent="0.25">
      <c r="A78" s="32" t="s">
        <v>127</v>
      </c>
      <c r="B78" s="12" t="s">
        <v>69</v>
      </c>
      <c r="C78" s="16">
        <f>D78+F78</f>
        <v>610.1</v>
      </c>
      <c r="D78" s="16">
        <f>'4 pr._savarankiškos f-jos'!E215+'7 pr._kita dotacija'!E306+'9 pr._įstaigų pajamos'!E115+'11 pr._apyvartinės lėšos'!E74</f>
        <v>610.1</v>
      </c>
      <c r="E78" s="16">
        <f>'4 pr._savarankiškos f-jos'!F215+'7 pr._kita dotacija'!F306+'9 pr._įstaigų pajamos'!F115+'11 pr._apyvartinės lėšos'!F74</f>
        <v>369.09999999999997</v>
      </c>
      <c r="F78" s="16">
        <f>'4 pr._savarankiškos f-jos'!G215+'7 pr._kita dotacija'!G306+'9 pr._įstaigų pajamos'!G115+'11 pr._apyvartinės lėšos'!G74</f>
        <v>0</v>
      </c>
      <c r="G78" s="10">
        <f t="shared" ref="G78" si="16">H78+J78</f>
        <v>9.3000000000000007</v>
      </c>
      <c r="H78" s="10">
        <f>'4 pr._savarankiškos f-jos'!I215+'7 pr._kita dotacija'!I306+'9 pr._įstaigų pajamos'!I115+'11 pr._apyvartinės lėšos'!I74</f>
        <v>9.3000000000000007</v>
      </c>
      <c r="I78" s="10">
        <f>'4 pr._savarankiškos f-jos'!J215+'7 pr._kita dotacija'!J306+'9 pr._įstaigų pajamos'!J115+'11 pr._apyvartinės lėšos'!J74</f>
        <v>7.1</v>
      </c>
      <c r="J78" s="10">
        <f>'4 pr._savarankiškos f-jos'!K215+'7 pr._kita dotacija'!K306+'9 pr._įstaigų pajamos'!K115+'11 pr._apyvartinės lėšos'!K74</f>
        <v>0</v>
      </c>
      <c r="K78" s="94">
        <f t="shared" ref="K78" si="17">L78+N78</f>
        <v>619.4</v>
      </c>
      <c r="L78" s="94">
        <f>'4 pr._savarankiškos f-jos'!M215+'7 pr._kita dotacija'!M306+'9 pr._įstaigų pajamos'!M115+'11 pr._apyvartinės lėšos'!M74</f>
        <v>619.4</v>
      </c>
      <c r="M78" s="94">
        <f>'4 pr._savarankiškos f-jos'!N215+'7 pr._kita dotacija'!N306+'9 pr._įstaigų pajamos'!N115+'11 pr._apyvartinės lėšos'!N74</f>
        <v>376.2</v>
      </c>
      <c r="N78" s="94">
        <f>'4 pr._savarankiškos f-jos'!O215+'7 pr._kita dotacija'!O306+'9 pr._įstaigų pajamos'!O115+'11 pr._apyvartinės lėšos'!O74</f>
        <v>0</v>
      </c>
    </row>
    <row r="79" spans="1:14" ht="15.95" customHeight="1" x14ac:dyDescent="0.25">
      <c r="A79" s="20" t="s">
        <v>128</v>
      </c>
      <c r="B79" s="45" t="s">
        <v>172</v>
      </c>
      <c r="C79" s="47">
        <f t="shared" ref="C79:N79" si="18">SUM(C15:C78)</f>
        <v>37459.799999999988</v>
      </c>
      <c r="D79" s="47">
        <f t="shared" si="18"/>
        <v>31698.099999999988</v>
      </c>
      <c r="E79" s="47">
        <f t="shared" si="18"/>
        <v>15811.900000000003</v>
      </c>
      <c r="F79" s="47">
        <f t="shared" si="18"/>
        <v>5761.6999999999989</v>
      </c>
      <c r="G79" s="48">
        <f>SUM(G15:G78)</f>
        <v>2747.6000000000013</v>
      </c>
      <c r="H79" s="48">
        <f t="shared" si="18"/>
        <v>1019.7999999999998</v>
      </c>
      <c r="I79" s="48">
        <f t="shared" si="18"/>
        <v>115.39999999999999</v>
      </c>
      <c r="J79" s="48">
        <f t="shared" si="18"/>
        <v>1727.8</v>
      </c>
      <c r="K79" s="49">
        <f t="shared" si="18"/>
        <v>40207.400000000009</v>
      </c>
      <c r="L79" s="49">
        <f t="shared" si="18"/>
        <v>32717.899999999994</v>
      </c>
      <c r="M79" s="49">
        <f t="shared" si="18"/>
        <v>15927.300000000003</v>
      </c>
      <c r="N79" s="49">
        <f t="shared" si="18"/>
        <v>7489.4999999999991</v>
      </c>
    </row>
    <row r="80" spans="1:14" x14ac:dyDescent="0.25">
      <c r="A80" s="6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 t="s">
        <v>173</v>
      </c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</sheetData>
  <mergeCells count="23">
    <mergeCell ref="B1:N1"/>
    <mergeCell ref="B2:N2"/>
    <mergeCell ref="B3:N3"/>
    <mergeCell ref="B4:N4"/>
    <mergeCell ref="H13:I13"/>
    <mergeCell ref="B5:N5"/>
    <mergeCell ref="B6:N6"/>
    <mergeCell ref="B7:N7"/>
    <mergeCell ref="B8:N8"/>
    <mergeCell ref="A12:A14"/>
    <mergeCell ref="B12:B14"/>
    <mergeCell ref="A10:N10"/>
    <mergeCell ref="G12:G14"/>
    <mergeCell ref="H12:J12"/>
    <mergeCell ref="F13:F14"/>
    <mergeCell ref="D13:E13"/>
    <mergeCell ref="L13:M13"/>
    <mergeCell ref="D12:F12"/>
    <mergeCell ref="L12:N12"/>
    <mergeCell ref="C12:C14"/>
    <mergeCell ref="N13:N14"/>
    <mergeCell ref="K12:K14"/>
    <mergeCell ref="J13:J1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8"/>
  <sheetViews>
    <sheetView showZeros="0" zoomScaleNormal="100" zoomScaleSheetLayoutView="100" workbookViewId="0">
      <selection activeCell="S14" sqref="S14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602" t="s">
        <v>328</v>
      </c>
      <c r="C1" s="602"/>
      <c r="D1" s="602"/>
      <c r="E1" s="602"/>
      <c r="F1" s="602"/>
      <c r="G1" s="602"/>
      <c r="H1" s="602"/>
      <c r="I1" s="602"/>
      <c r="J1" s="602"/>
      <c r="K1" s="602"/>
      <c r="L1" s="602"/>
      <c r="M1" s="602"/>
      <c r="N1" s="602"/>
      <c r="O1" s="602"/>
    </row>
    <row r="2" spans="1:15" x14ac:dyDescent="0.25">
      <c r="B2" s="602" t="s">
        <v>448</v>
      </c>
      <c r="C2" s="602"/>
      <c r="D2" s="602"/>
      <c r="E2" s="602"/>
      <c r="F2" s="602"/>
      <c r="G2" s="602"/>
      <c r="H2" s="602"/>
      <c r="I2" s="602"/>
      <c r="J2" s="602"/>
      <c r="K2" s="602"/>
      <c r="L2" s="602"/>
      <c r="M2" s="602"/>
      <c r="N2" s="602"/>
      <c r="O2" s="602"/>
    </row>
    <row r="3" spans="1:15" x14ac:dyDescent="0.25">
      <c r="B3" s="602" t="s">
        <v>506</v>
      </c>
      <c r="C3" s="602"/>
      <c r="D3" s="602"/>
      <c r="E3" s="602"/>
      <c r="F3" s="602"/>
      <c r="G3" s="602"/>
      <c r="H3" s="602"/>
      <c r="I3" s="602"/>
      <c r="J3" s="602"/>
      <c r="K3" s="602"/>
      <c r="L3" s="602"/>
      <c r="M3" s="602"/>
      <c r="N3" s="602"/>
      <c r="O3" s="602"/>
    </row>
    <row r="4" spans="1:15" x14ac:dyDescent="0.25">
      <c r="B4" s="602" t="s">
        <v>335</v>
      </c>
      <c r="C4" s="602"/>
      <c r="D4" s="602"/>
      <c r="E4" s="602"/>
      <c r="F4" s="602"/>
      <c r="G4" s="602"/>
      <c r="H4" s="602"/>
      <c r="I4" s="602"/>
      <c r="J4" s="602"/>
      <c r="K4" s="602"/>
      <c r="L4" s="602"/>
      <c r="M4" s="602"/>
      <c r="N4" s="602"/>
      <c r="O4" s="602"/>
    </row>
    <row r="5" spans="1:15" x14ac:dyDescent="0.25">
      <c r="B5" s="594" t="s">
        <v>513</v>
      </c>
      <c r="C5" s="594"/>
      <c r="D5" s="594"/>
      <c r="E5" s="594"/>
      <c r="F5" s="594"/>
      <c r="G5" s="594"/>
      <c r="H5" s="594"/>
      <c r="I5" s="594"/>
      <c r="J5" s="594"/>
      <c r="K5" s="594"/>
      <c r="L5" s="594"/>
      <c r="M5" s="594"/>
      <c r="N5" s="594"/>
      <c r="O5" s="594"/>
    </row>
    <row r="6" spans="1:15" x14ac:dyDescent="0.25">
      <c r="B6" s="595" t="s">
        <v>516</v>
      </c>
      <c r="C6" s="595"/>
      <c r="D6" s="595"/>
      <c r="E6" s="595"/>
      <c r="F6" s="595"/>
      <c r="G6" s="595"/>
      <c r="H6" s="595"/>
      <c r="I6" s="595"/>
      <c r="J6" s="595"/>
      <c r="K6" s="595"/>
      <c r="L6" s="595"/>
      <c r="M6" s="595"/>
      <c r="N6" s="595"/>
      <c r="O6" s="490"/>
    </row>
    <row r="7" spans="1:15" x14ac:dyDescent="0.25">
      <c r="B7" s="594" t="s">
        <v>524</v>
      </c>
      <c r="C7" s="594"/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</row>
    <row r="8" spans="1:15" x14ac:dyDescent="0.25">
      <c r="B8" s="595" t="s">
        <v>543</v>
      </c>
      <c r="C8" s="595"/>
      <c r="D8" s="595"/>
      <c r="E8" s="595"/>
      <c r="F8" s="595"/>
      <c r="G8" s="595"/>
      <c r="H8" s="595"/>
      <c r="I8" s="595"/>
      <c r="J8" s="595"/>
      <c r="K8" s="595"/>
      <c r="L8" s="595"/>
      <c r="M8" s="595"/>
      <c r="N8" s="595"/>
      <c r="O8" s="496"/>
    </row>
    <row r="9" spans="1:15" s="322" customFormat="1" x14ac:dyDescent="0.25"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</row>
    <row r="10" spans="1:15" ht="32.25" customHeight="1" x14ac:dyDescent="0.25">
      <c r="A10" s="567" t="s">
        <v>455</v>
      </c>
      <c r="B10" s="567"/>
      <c r="C10" s="567"/>
      <c r="D10" s="567"/>
      <c r="E10" s="567"/>
      <c r="F10" s="567"/>
      <c r="G10" s="567"/>
      <c r="H10" s="567"/>
      <c r="I10" s="567"/>
      <c r="J10" s="567"/>
      <c r="K10" s="567"/>
      <c r="L10" s="567"/>
      <c r="M10" s="567"/>
      <c r="N10" s="567"/>
      <c r="O10" s="567"/>
    </row>
    <row r="11" spans="1:15" ht="17.25" customHeight="1" x14ac:dyDescent="0.25">
      <c r="G11" s="4"/>
      <c r="H11" s="4"/>
      <c r="I11" s="4"/>
      <c r="J11" s="4"/>
      <c r="K11" s="4"/>
      <c r="L11" s="4"/>
      <c r="M11" s="4"/>
      <c r="N11" s="4"/>
      <c r="O11" s="4" t="s">
        <v>407</v>
      </c>
    </row>
    <row r="12" spans="1:15" ht="15" customHeight="1" x14ac:dyDescent="0.25">
      <c r="A12" s="571" t="s">
        <v>5</v>
      </c>
      <c r="B12" s="574" t="s">
        <v>327</v>
      </c>
      <c r="C12" s="574" t="s">
        <v>54</v>
      </c>
      <c r="D12" s="552" t="s">
        <v>336</v>
      </c>
      <c r="E12" s="555" t="s">
        <v>194</v>
      </c>
      <c r="F12" s="556"/>
      <c r="G12" s="557"/>
      <c r="H12" s="577" t="s">
        <v>338</v>
      </c>
      <c r="I12" s="580" t="s">
        <v>194</v>
      </c>
      <c r="J12" s="581"/>
      <c r="K12" s="581"/>
      <c r="L12" s="551" t="s">
        <v>0</v>
      </c>
      <c r="M12" s="551" t="s">
        <v>194</v>
      </c>
      <c r="N12" s="551"/>
      <c r="O12" s="551"/>
    </row>
    <row r="13" spans="1:15" x14ac:dyDescent="0.25">
      <c r="A13" s="572"/>
      <c r="B13" s="575"/>
      <c r="C13" s="575"/>
      <c r="D13" s="553"/>
      <c r="E13" s="555" t="s">
        <v>1</v>
      </c>
      <c r="F13" s="557"/>
      <c r="G13" s="552" t="s">
        <v>2</v>
      </c>
      <c r="H13" s="578"/>
      <c r="I13" s="580" t="s">
        <v>1</v>
      </c>
      <c r="J13" s="582"/>
      <c r="K13" s="596" t="s">
        <v>2</v>
      </c>
      <c r="L13" s="551"/>
      <c r="M13" s="551" t="s">
        <v>1</v>
      </c>
      <c r="N13" s="551"/>
      <c r="O13" s="562" t="s">
        <v>2</v>
      </c>
    </row>
    <row r="14" spans="1:15" ht="49.5" customHeight="1" x14ac:dyDescent="0.25">
      <c r="A14" s="573"/>
      <c r="B14" s="576"/>
      <c r="C14" s="576"/>
      <c r="D14" s="554"/>
      <c r="E14" s="60" t="s">
        <v>3</v>
      </c>
      <c r="F14" s="145" t="s">
        <v>4</v>
      </c>
      <c r="G14" s="554"/>
      <c r="H14" s="579"/>
      <c r="I14" s="62" t="s">
        <v>3</v>
      </c>
      <c r="J14" s="147" t="s">
        <v>4</v>
      </c>
      <c r="K14" s="597"/>
      <c r="L14" s="551"/>
      <c r="M14" s="144" t="s">
        <v>3</v>
      </c>
      <c r="N14" s="146" t="s">
        <v>4</v>
      </c>
      <c r="O14" s="562"/>
    </row>
    <row r="15" spans="1:15" ht="15.95" customHeight="1" x14ac:dyDescent="0.25">
      <c r="A15" s="154" t="s">
        <v>71</v>
      </c>
      <c r="B15" s="598" t="s">
        <v>6</v>
      </c>
      <c r="C15" s="601"/>
      <c r="D15" s="599"/>
      <c r="E15" s="599"/>
      <c r="F15" s="599"/>
      <c r="G15" s="599"/>
      <c r="H15" s="599"/>
      <c r="I15" s="599"/>
      <c r="J15" s="599"/>
      <c r="K15" s="599"/>
      <c r="L15" s="599"/>
      <c r="M15" s="599"/>
      <c r="N15" s="599"/>
      <c r="O15" s="600"/>
    </row>
    <row r="16" spans="1:15" ht="15" customHeight="1" x14ac:dyDescent="0.25">
      <c r="A16" s="5" t="s">
        <v>182</v>
      </c>
      <c r="B16" s="6" t="s">
        <v>56</v>
      </c>
      <c r="C16" s="160" t="s">
        <v>9</v>
      </c>
      <c r="D16" s="482">
        <f>E16+G16</f>
        <v>84.1</v>
      </c>
      <c r="E16" s="8">
        <f>E17+E18</f>
        <v>84.1</v>
      </c>
      <c r="F16" s="8">
        <f t="shared" ref="F16:G16" si="0">F17+F18</f>
        <v>62.5</v>
      </c>
      <c r="G16" s="8">
        <f t="shared" si="0"/>
        <v>0</v>
      </c>
      <c r="H16" s="9">
        <f>I16+K16</f>
        <v>0</v>
      </c>
      <c r="I16" s="9">
        <f>I17+I18</f>
        <v>0</v>
      </c>
      <c r="J16" s="9">
        <f t="shared" ref="J16" si="1">J17+J18</f>
        <v>0</v>
      </c>
      <c r="K16" s="239">
        <f t="shared" ref="K16" si="2">K17+K18</f>
        <v>0</v>
      </c>
      <c r="L16" s="11">
        <f>M16+O16</f>
        <v>84.1</v>
      </c>
      <c r="M16" s="11">
        <f>M17+M18</f>
        <v>84.1</v>
      </c>
      <c r="N16" s="11">
        <f t="shared" ref="N16" si="3">N17+N18</f>
        <v>62.5</v>
      </c>
      <c r="O16" s="11">
        <f t="shared" ref="O16" si="4">O17+O18</f>
        <v>0</v>
      </c>
    </row>
    <row r="17" spans="1:15" ht="15" hidden="1" customHeight="1" x14ac:dyDescent="0.25">
      <c r="A17" s="40"/>
      <c r="B17" s="267" t="s">
        <v>8</v>
      </c>
      <c r="C17" s="484"/>
      <c r="D17" s="483">
        <f t="shared" ref="D17" si="5">E17+G17</f>
        <v>82.6</v>
      </c>
      <c r="E17" s="255">
        <v>82.6</v>
      </c>
      <c r="F17" s="255">
        <v>61.4</v>
      </c>
      <c r="G17" s="255"/>
      <c r="H17" s="387">
        <f t="shared" ref="H17:H18" si="6">I17+K17</f>
        <v>0</v>
      </c>
      <c r="I17" s="255"/>
      <c r="J17" s="255"/>
      <c r="K17" s="388"/>
      <c r="L17" s="387">
        <f t="shared" ref="L17:L18" si="7">M17+O17</f>
        <v>82.6</v>
      </c>
      <c r="M17" s="387">
        <f t="shared" ref="M17:M18" si="8">E17+I17</f>
        <v>82.6</v>
      </c>
      <c r="N17" s="387">
        <f t="shared" ref="N17:N18" si="9">F17+J17</f>
        <v>61.4</v>
      </c>
      <c r="O17" s="387">
        <f t="shared" ref="O17:O18" si="10">G17+K17</f>
        <v>0</v>
      </c>
    </row>
    <row r="18" spans="1:15" ht="15" customHeight="1" x14ac:dyDescent="0.25">
      <c r="A18" s="40"/>
      <c r="B18" s="481" t="s">
        <v>159</v>
      </c>
      <c r="C18" s="7"/>
      <c r="D18" s="482">
        <f t="shared" ref="D18:D84" si="11">E18+G18</f>
        <v>1.5</v>
      </c>
      <c r="E18" s="16">
        <v>1.5</v>
      </c>
      <c r="F18" s="16">
        <v>1.1000000000000001</v>
      </c>
      <c r="G18" s="16"/>
      <c r="H18" s="9">
        <f t="shared" si="6"/>
        <v>0</v>
      </c>
      <c r="I18" s="10"/>
      <c r="J18" s="10"/>
      <c r="K18" s="207"/>
      <c r="L18" s="11">
        <f t="shared" si="7"/>
        <v>1.5</v>
      </c>
      <c r="M18" s="11">
        <f t="shared" si="8"/>
        <v>1.5</v>
      </c>
      <c r="N18" s="11">
        <f t="shared" si="9"/>
        <v>1.1000000000000001</v>
      </c>
      <c r="O18" s="11">
        <f t="shared" si="10"/>
        <v>0</v>
      </c>
    </row>
    <row r="19" spans="1:15" ht="15" customHeight="1" x14ac:dyDescent="0.25">
      <c r="A19" s="5" t="s">
        <v>72</v>
      </c>
      <c r="B19" s="242" t="s">
        <v>20</v>
      </c>
      <c r="C19" s="155"/>
      <c r="D19" s="8">
        <f t="shared" si="11"/>
        <v>2810.9</v>
      </c>
      <c r="E19" s="8">
        <f>E20+E23+E24+E25</f>
        <v>2635</v>
      </c>
      <c r="F19" s="8">
        <f>F20+F23+F24+F25</f>
        <v>1300.1000000000001</v>
      </c>
      <c r="G19" s="8">
        <f>G20+G23+G24+G25</f>
        <v>175.9</v>
      </c>
      <c r="H19" s="9">
        <f t="shared" ref="H19:H84" si="12">I19+K19</f>
        <v>0</v>
      </c>
      <c r="I19" s="9">
        <f t="shared" ref="I19:O19" si="13">I20+I23+I24+I25</f>
        <v>-44</v>
      </c>
      <c r="J19" s="9">
        <f t="shared" si="13"/>
        <v>0</v>
      </c>
      <c r="K19" s="239">
        <f t="shared" si="13"/>
        <v>44</v>
      </c>
      <c r="L19" s="11">
        <f t="shared" si="13"/>
        <v>2810.9</v>
      </c>
      <c r="M19" s="11">
        <f t="shared" si="13"/>
        <v>2591</v>
      </c>
      <c r="N19" s="11">
        <f t="shared" si="13"/>
        <v>1300.1000000000001</v>
      </c>
      <c r="O19" s="11">
        <f t="shared" si="13"/>
        <v>219.89999999999998</v>
      </c>
    </row>
    <row r="20" spans="1:15" ht="15" customHeight="1" x14ac:dyDescent="0.25">
      <c r="A20" s="19"/>
      <c r="B20" s="6"/>
      <c r="C20" s="160" t="s">
        <v>9</v>
      </c>
      <c r="D20" s="482">
        <f t="shared" si="11"/>
        <v>2329</v>
      </c>
      <c r="E20" s="16">
        <f>E21+E22</f>
        <v>2173.1</v>
      </c>
      <c r="F20" s="16">
        <f t="shared" ref="F20:G20" si="14">F21+F22</f>
        <v>1300.1000000000001</v>
      </c>
      <c r="G20" s="16">
        <f t="shared" si="14"/>
        <v>155.9</v>
      </c>
      <c r="H20" s="9">
        <f t="shared" si="12"/>
        <v>0</v>
      </c>
      <c r="I20" s="9">
        <f>I21+I22</f>
        <v>-31.2</v>
      </c>
      <c r="J20" s="9">
        <f t="shared" ref="J20:K20" si="15">J21+J22</f>
        <v>0</v>
      </c>
      <c r="K20" s="239">
        <f t="shared" si="15"/>
        <v>31.2</v>
      </c>
      <c r="L20" s="11">
        <f>M20+O20</f>
        <v>2329</v>
      </c>
      <c r="M20" s="11">
        <f t="shared" ref="M20:O23" si="16">E20+I20</f>
        <v>2141.9</v>
      </c>
      <c r="N20" s="11">
        <f t="shared" si="16"/>
        <v>1300.1000000000001</v>
      </c>
      <c r="O20" s="11">
        <f t="shared" si="16"/>
        <v>187.1</v>
      </c>
    </row>
    <row r="21" spans="1:15" ht="15" hidden="1" customHeight="1" x14ac:dyDescent="0.25">
      <c r="A21" s="40"/>
      <c r="B21" s="267" t="s">
        <v>8</v>
      </c>
      <c r="C21" s="484"/>
      <c r="D21" s="483">
        <f t="shared" ref="D21" si="17">E21+G21</f>
        <v>2309.5</v>
      </c>
      <c r="E21" s="255">
        <v>2153.6</v>
      </c>
      <c r="F21" s="255">
        <v>1285.2</v>
      </c>
      <c r="G21" s="255">
        <v>155.9</v>
      </c>
      <c r="H21" s="387">
        <f t="shared" ref="H21:H22" si="18">I21+K21</f>
        <v>0</v>
      </c>
      <c r="I21" s="255">
        <v>-31.2</v>
      </c>
      <c r="J21" s="255"/>
      <c r="K21" s="388">
        <v>31.2</v>
      </c>
      <c r="L21" s="387">
        <f t="shared" ref="L21:L22" si="19">M21+O21</f>
        <v>2309.5</v>
      </c>
      <c r="M21" s="387">
        <f t="shared" si="16"/>
        <v>2122.4</v>
      </c>
      <c r="N21" s="387">
        <f t="shared" si="16"/>
        <v>1285.2</v>
      </c>
      <c r="O21" s="387">
        <f t="shared" si="16"/>
        <v>187.1</v>
      </c>
    </row>
    <row r="22" spans="1:15" ht="15" customHeight="1" x14ac:dyDescent="0.25">
      <c r="A22" s="40"/>
      <c r="B22" s="481" t="s">
        <v>159</v>
      </c>
      <c r="C22" s="7"/>
      <c r="D22" s="482">
        <f t="shared" si="11"/>
        <v>19.5</v>
      </c>
      <c r="E22" s="16">
        <v>19.5</v>
      </c>
      <c r="F22" s="16">
        <v>14.9</v>
      </c>
      <c r="G22" s="16"/>
      <c r="H22" s="9">
        <f t="shared" si="18"/>
        <v>0</v>
      </c>
      <c r="I22" s="10"/>
      <c r="J22" s="10"/>
      <c r="K22" s="207"/>
      <c r="L22" s="11">
        <f t="shared" si="19"/>
        <v>19.5</v>
      </c>
      <c r="M22" s="11">
        <f t="shared" si="16"/>
        <v>19.5</v>
      </c>
      <c r="N22" s="11">
        <f t="shared" si="16"/>
        <v>14.9</v>
      </c>
      <c r="O22" s="11">
        <f t="shared" si="16"/>
        <v>0</v>
      </c>
    </row>
    <row r="23" spans="1:15" ht="15" customHeight="1" x14ac:dyDescent="0.25">
      <c r="A23" s="19"/>
      <c r="B23" s="258"/>
      <c r="C23" s="81" t="s">
        <v>25</v>
      </c>
      <c r="D23" s="8">
        <f t="shared" si="11"/>
        <v>266.5</v>
      </c>
      <c r="E23" s="16">
        <v>266.5</v>
      </c>
      <c r="F23" s="16"/>
      <c r="G23" s="16"/>
      <c r="H23" s="9">
        <f t="shared" si="12"/>
        <v>0</v>
      </c>
      <c r="I23" s="10"/>
      <c r="J23" s="10"/>
      <c r="K23" s="207"/>
      <c r="L23" s="11">
        <f>M23+O23</f>
        <v>266.5</v>
      </c>
      <c r="M23" s="11">
        <f t="shared" si="16"/>
        <v>266.5</v>
      </c>
      <c r="N23" s="11">
        <f t="shared" si="16"/>
        <v>0</v>
      </c>
      <c r="O23" s="11">
        <f t="shared" si="16"/>
        <v>0</v>
      </c>
    </row>
    <row r="24" spans="1:15" ht="15" customHeight="1" x14ac:dyDescent="0.25">
      <c r="A24" s="19"/>
      <c r="B24" s="392"/>
      <c r="C24" s="30" t="s">
        <v>22</v>
      </c>
      <c r="D24" s="8">
        <f t="shared" si="11"/>
        <v>215.4</v>
      </c>
      <c r="E24" s="16">
        <v>195.4</v>
      </c>
      <c r="F24" s="16"/>
      <c r="G24" s="16">
        <v>20</v>
      </c>
      <c r="H24" s="9">
        <f t="shared" si="12"/>
        <v>0</v>
      </c>
      <c r="I24" s="10">
        <v>-12.8</v>
      </c>
      <c r="J24" s="10"/>
      <c r="K24" s="207">
        <v>12.8</v>
      </c>
      <c r="L24" s="12">
        <f>M24+O24</f>
        <v>215.39999999999998</v>
      </c>
      <c r="M24" s="12">
        <f t="shared" ref="M24:O24" si="20">E24+I24</f>
        <v>182.6</v>
      </c>
      <c r="N24" s="12">
        <f t="shared" si="20"/>
        <v>0</v>
      </c>
      <c r="O24" s="12">
        <f t="shared" si="20"/>
        <v>32.799999999999997</v>
      </c>
    </row>
    <row r="25" spans="1:15" ht="15" hidden="1" customHeight="1" x14ac:dyDescent="0.25">
      <c r="A25" s="150"/>
      <c r="B25" s="393"/>
      <c r="C25" s="275">
        <v>10</v>
      </c>
      <c r="D25" s="8">
        <f t="shared" si="11"/>
        <v>0</v>
      </c>
      <c r="E25" s="16"/>
      <c r="F25" s="16"/>
      <c r="G25" s="16"/>
      <c r="H25" s="9">
        <f t="shared" si="12"/>
        <v>0</v>
      </c>
      <c r="I25" s="10"/>
      <c r="J25" s="10"/>
      <c r="K25" s="207"/>
      <c r="L25" s="12">
        <f>M25+O25</f>
        <v>0</v>
      </c>
      <c r="M25" s="12">
        <f>E25+I25</f>
        <v>0</v>
      </c>
      <c r="N25" s="12">
        <f>F25+J25</f>
        <v>0</v>
      </c>
      <c r="O25" s="12">
        <f>G25+K25</f>
        <v>0</v>
      </c>
    </row>
    <row r="26" spans="1:15" ht="15" customHeight="1" x14ac:dyDescent="0.25">
      <c r="A26" s="5" t="s">
        <v>73</v>
      </c>
      <c r="B26" s="242" t="s">
        <v>7</v>
      </c>
      <c r="C26" s="15"/>
      <c r="D26" s="8">
        <f t="shared" si="11"/>
        <v>81.699999999999989</v>
      </c>
      <c r="E26" s="16">
        <f>SUM(E27:E31)</f>
        <v>81.699999999999989</v>
      </c>
      <c r="F26" s="16">
        <f>SUM(F27:F31)</f>
        <v>52.800000000000004</v>
      </c>
      <c r="G26" s="16">
        <f t="shared" ref="G26:O26" si="21">SUM(G27:G31)</f>
        <v>0</v>
      </c>
      <c r="H26" s="9">
        <f t="shared" si="12"/>
        <v>0</v>
      </c>
      <c r="I26" s="10">
        <f t="shared" si="21"/>
        <v>0</v>
      </c>
      <c r="J26" s="10">
        <f>SUM(J27:J31)</f>
        <v>0</v>
      </c>
      <c r="K26" s="207">
        <f t="shared" si="21"/>
        <v>0</v>
      </c>
      <c r="L26" s="12">
        <f t="shared" si="21"/>
        <v>81.699999999999989</v>
      </c>
      <c r="M26" s="12">
        <f t="shared" si="21"/>
        <v>81.699999999999989</v>
      </c>
      <c r="N26" s="12">
        <f t="shared" si="21"/>
        <v>52.800000000000004</v>
      </c>
      <c r="O26" s="12">
        <f t="shared" si="21"/>
        <v>0</v>
      </c>
    </row>
    <row r="27" spans="1:15" ht="15" customHeight="1" x14ac:dyDescent="0.25">
      <c r="A27" s="19"/>
      <c r="B27" s="243"/>
      <c r="C27" s="15" t="s">
        <v>9</v>
      </c>
      <c r="D27" s="8">
        <f t="shared" si="11"/>
        <v>31.7</v>
      </c>
      <c r="E27" s="16">
        <v>31.7</v>
      </c>
      <c r="F27" s="16">
        <v>19.100000000000001</v>
      </c>
      <c r="G27" s="16"/>
      <c r="H27" s="9">
        <f t="shared" si="12"/>
        <v>0</v>
      </c>
      <c r="I27" s="10"/>
      <c r="J27" s="10"/>
      <c r="K27" s="207"/>
      <c r="L27" s="12">
        <f t="shared" ref="L27:L41" si="22">M27+O27</f>
        <v>31.7</v>
      </c>
      <c r="M27" s="12">
        <f t="shared" ref="M27:M41" si="23">E27+I27</f>
        <v>31.7</v>
      </c>
      <c r="N27" s="12">
        <f t="shared" ref="N27:N41" si="24">F27+J27</f>
        <v>19.100000000000001</v>
      </c>
      <c r="O27" s="12">
        <f t="shared" ref="O27:O41" si="25">G27+K27</f>
        <v>0</v>
      </c>
    </row>
    <row r="28" spans="1:15" ht="15" customHeight="1" x14ac:dyDescent="0.25">
      <c r="A28" s="19"/>
      <c r="B28" s="243"/>
      <c r="C28" s="15" t="s">
        <v>31</v>
      </c>
      <c r="D28" s="8">
        <f t="shared" si="11"/>
        <v>2.7</v>
      </c>
      <c r="E28" s="16">
        <v>2.7</v>
      </c>
      <c r="F28" s="16">
        <v>2.1</v>
      </c>
      <c r="G28" s="16"/>
      <c r="H28" s="9">
        <f t="shared" si="12"/>
        <v>0</v>
      </c>
      <c r="I28" s="10"/>
      <c r="J28" s="10"/>
      <c r="K28" s="207"/>
      <c r="L28" s="12">
        <f t="shared" si="22"/>
        <v>2.7</v>
      </c>
      <c r="M28" s="12">
        <f t="shared" si="23"/>
        <v>2.7</v>
      </c>
      <c r="N28" s="12">
        <f t="shared" si="24"/>
        <v>2.1</v>
      </c>
      <c r="O28" s="12">
        <f t="shared" si="25"/>
        <v>0</v>
      </c>
    </row>
    <row r="29" spans="1:15" ht="15" customHeight="1" x14ac:dyDescent="0.25">
      <c r="A29" s="19"/>
      <c r="B29" s="243"/>
      <c r="C29" s="15" t="s">
        <v>22</v>
      </c>
      <c r="D29" s="8">
        <f t="shared" si="11"/>
        <v>23.5</v>
      </c>
      <c r="E29" s="16">
        <v>23.5</v>
      </c>
      <c r="F29" s="16">
        <v>18</v>
      </c>
      <c r="G29" s="16"/>
      <c r="H29" s="9">
        <f t="shared" si="12"/>
        <v>0</v>
      </c>
      <c r="I29" s="10"/>
      <c r="J29" s="10"/>
      <c r="K29" s="207"/>
      <c r="L29" s="12">
        <f t="shared" si="22"/>
        <v>23.5</v>
      </c>
      <c r="M29" s="12">
        <f t="shared" si="23"/>
        <v>23.5</v>
      </c>
      <c r="N29" s="12">
        <f t="shared" si="24"/>
        <v>18</v>
      </c>
      <c r="O29" s="12">
        <f t="shared" si="25"/>
        <v>0</v>
      </c>
    </row>
    <row r="30" spans="1:15" ht="15" customHeight="1" x14ac:dyDescent="0.25">
      <c r="A30" s="19"/>
      <c r="B30" s="243"/>
      <c r="C30" s="97" t="s">
        <v>30</v>
      </c>
      <c r="D30" s="8">
        <f t="shared" si="11"/>
        <v>9.1999999999999993</v>
      </c>
      <c r="E30" s="16">
        <v>9.1999999999999993</v>
      </c>
      <c r="F30" s="16">
        <v>2.5</v>
      </c>
      <c r="G30" s="16"/>
      <c r="H30" s="9">
        <f t="shared" si="12"/>
        <v>0</v>
      </c>
      <c r="I30" s="10"/>
      <c r="J30" s="10"/>
      <c r="K30" s="207"/>
      <c r="L30" s="12">
        <f t="shared" si="22"/>
        <v>9.1999999999999993</v>
      </c>
      <c r="M30" s="12">
        <f t="shared" si="23"/>
        <v>9.1999999999999993</v>
      </c>
      <c r="N30" s="12">
        <f t="shared" si="24"/>
        <v>2.5</v>
      </c>
      <c r="O30" s="12">
        <f t="shared" si="25"/>
        <v>0</v>
      </c>
    </row>
    <row r="31" spans="1:15" ht="15" customHeight="1" x14ac:dyDescent="0.25">
      <c r="A31" s="244"/>
      <c r="B31" s="245"/>
      <c r="C31" s="97" t="s">
        <v>24</v>
      </c>
      <c r="D31" s="8">
        <f t="shared" si="11"/>
        <v>14.6</v>
      </c>
      <c r="E31" s="16">
        <v>14.6</v>
      </c>
      <c r="F31" s="16">
        <v>11.1</v>
      </c>
      <c r="G31" s="16"/>
      <c r="H31" s="9">
        <f t="shared" si="12"/>
        <v>0</v>
      </c>
      <c r="I31" s="10"/>
      <c r="J31" s="10"/>
      <c r="K31" s="207"/>
      <c r="L31" s="11">
        <f>M31+O31</f>
        <v>14.6</v>
      </c>
      <c r="M31" s="11">
        <f>E31+I31</f>
        <v>14.6</v>
      </c>
      <c r="N31" s="11">
        <f>F31+J31</f>
        <v>11.1</v>
      </c>
      <c r="O31" s="11">
        <f>G31+K31</f>
        <v>0</v>
      </c>
    </row>
    <row r="32" spans="1:15" ht="15" customHeight="1" x14ac:dyDescent="0.25">
      <c r="A32" s="5" t="s">
        <v>74</v>
      </c>
      <c r="B32" s="17" t="s">
        <v>10</v>
      </c>
      <c r="C32" s="15"/>
      <c r="D32" s="8">
        <f t="shared" si="11"/>
        <v>77.600000000000009</v>
      </c>
      <c r="E32" s="16">
        <f>SUM(E33:E36)</f>
        <v>77.600000000000009</v>
      </c>
      <c r="F32" s="16">
        <f>SUM(F33:F36)</f>
        <v>55.300000000000004</v>
      </c>
      <c r="G32" s="16">
        <f t="shared" ref="G32:O32" si="26">SUM(G33:G36)</f>
        <v>0</v>
      </c>
      <c r="H32" s="9">
        <f t="shared" si="12"/>
        <v>0</v>
      </c>
      <c r="I32" s="10">
        <f t="shared" si="26"/>
        <v>0</v>
      </c>
      <c r="J32" s="10">
        <f t="shared" si="26"/>
        <v>0</v>
      </c>
      <c r="K32" s="207">
        <f t="shared" si="26"/>
        <v>0</v>
      </c>
      <c r="L32" s="12">
        <f t="shared" si="26"/>
        <v>77.600000000000009</v>
      </c>
      <c r="M32" s="12">
        <f t="shared" si="26"/>
        <v>77.600000000000009</v>
      </c>
      <c r="N32" s="12">
        <f t="shared" si="26"/>
        <v>55.300000000000004</v>
      </c>
      <c r="O32" s="12">
        <f t="shared" si="26"/>
        <v>0</v>
      </c>
    </row>
    <row r="33" spans="1:15" ht="15" customHeight="1" x14ac:dyDescent="0.25">
      <c r="A33" s="19"/>
      <c r="C33" s="15" t="s">
        <v>9</v>
      </c>
      <c r="D33" s="8">
        <f t="shared" si="11"/>
        <v>39.4</v>
      </c>
      <c r="E33" s="16">
        <v>39.4</v>
      </c>
      <c r="F33" s="16">
        <v>26.2</v>
      </c>
      <c r="G33" s="16"/>
      <c r="H33" s="9">
        <f t="shared" si="12"/>
        <v>0</v>
      </c>
      <c r="I33" s="10"/>
      <c r="J33" s="10"/>
      <c r="K33" s="207"/>
      <c r="L33" s="12">
        <f t="shared" si="22"/>
        <v>39.4</v>
      </c>
      <c r="M33" s="12">
        <f t="shared" si="23"/>
        <v>39.4</v>
      </c>
      <c r="N33" s="12">
        <f t="shared" si="24"/>
        <v>26.2</v>
      </c>
      <c r="O33" s="12">
        <f t="shared" si="25"/>
        <v>0</v>
      </c>
    </row>
    <row r="34" spans="1:15" ht="15" customHeight="1" x14ac:dyDescent="0.25">
      <c r="A34" s="19"/>
      <c r="C34" s="15" t="s">
        <v>31</v>
      </c>
      <c r="D34" s="8">
        <f t="shared" si="11"/>
        <v>2.7</v>
      </c>
      <c r="E34" s="16">
        <v>2.7</v>
      </c>
      <c r="F34" s="16">
        <v>2.1</v>
      </c>
      <c r="G34" s="16"/>
      <c r="H34" s="9">
        <f t="shared" si="12"/>
        <v>0</v>
      </c>
      <c r="I34" s="10"/>
      <c r="J34" s="10"/>
      <c r="K34" s="207"/>
      <c r="L34" s="12">
        <f t="shared" si="22"/>
        <v>2.7</v>
      </c>
      <c r="M34" s="12">
        <f t="shared" si="23"/>
        <v>2.7</v>
      </c>
      <c r="N34" s="12">
        <f t="shared" si="24"/>
        <v>2.1</v>
      </c>
      <c r="O34" s="12">
        <f t="shared" si="25"/>
        <v>0</v>
      </c>
    </row>
    <row r="35" spans="1:15" ht="15" customHeight="1" x14ac:dyDescent="0.25">
      <c r="A35" s="19"/>
      <c r="C35" s="15" t="s">
        <v>22</v>
      </c>
      <c r="D35" s="8">
        <f t="shared" si="11"/>
        <v>20.8</v>
      </c>
      <c r="E35" s="16">
        <v>20.8</v>
      </c>
      <c r="F35" s="16">
        <v>15.9</v>
      </c>
      <c r="G35" s="16"/>
      <c r="H35" s="9">
        <f t="shared" si="12"/>
        <v>0</v>
      </c>
      <c r="I35" s="10"/>
      <c r="J35" s="10"/>
      <c r="K35" s="207"/>
      <c r="L35" s="12">
        <f t="shared" si="22"/>
        <v>20.8</v>
      </c>
      <c r="M35" s="12">
        <f t="shared" si="23"/>
        <v>20.8</v>
      </c>
      <c r="N35" s="12">
        <f t="shared" si="24"/>
        <v>15.9</v>
      </c>
      <c r="O35" s="12">
        <f t="shared" si="25"/>
        <v>0</v>
      </c>
    </row>
    <row r="36" spans="1:15" ht="15" customHeight="1" x14ac:dyDescent="0.25">
      <c r="A36" s="40"/>
      <c r="B36" s="240"/>
      <c r="C36" s="97" t="s">
        <v>24</v>
      </c>
      <c r="D36" s="8">
        <f t="shared" si="11"/>
        <v>14.7</v>
      </c>
      <c r="E36" s="16">
        <v>14.7</v>
      </c>
      <c r="F36" s="16">
        <v>11.1</v>
      </c>
      <c r="G36" s="16"/>
      <c r="H36" s="9">
        <f t="shared" si="12"/>
        <v>0</v>
      </c>
      <c r="I36" s="10"/>
      <c r="J36" s="10"/>
      <c r="K36" s="207"/>
      <c r="L36" s="11">
        <f>M36+O36</f>
        <v>14.7</v>
      </c>
      <c r="M36" s="11">
        <f>E36+I36</f>
        <v>14.7</v>
      </c>
      <c r="N36" s="11">
        <f>F36+J36</f>
        <v>11.1</v>
      </c>
      <c r="O36" s="11">
        <f>G36+K36</f>
        <v>0</v>
      </c>
    </row>
    <row r="37" spans="1:15" ht="15" customHeight="1" x14ac:dyDescent="0.25">
      <c r="A37" s="5" t="s">
        <v>75</v>
      </c>
      <c r="B37" s="17" t="s">
        <v>11</v>
      </c>
      <c r="C37" s="15"/>
      <c r="D37" s="8">
        <f t="shared" si="11"/>
        <v>138.80000000000001</v>
      </c>
      <c r="E37" s="16">
        <f>SUM(E38:E42)</f>
        <v>138.80000000000001</v>
      </c>
      <c r="F37" s="16">
        <f>SUM(F38:F42)</f>
        <v>92.699999999999989</v>
      </c>
      <c r="G37" s="16">
        <f t="shared" ref="G37:O37" si="27">SUM(G38:G42)</f>
        <v>0</v>
      </c>
      <c r="H37" s="9">
        <f t="shared" si="12"/>
        <v>0</v>
      </c>
      <c r="I37" s="10">
        <f t="shared" si="27"/>
        <v>0</v>
      </c>
      <c r="J37" s="10">
        <f t="shared" si="27"/>
        <v>0</v>
      </c>
      <c r="K37" s="207">
        <f t="shared" si="27"/>
        <v>0</v>
      </c>
      <c r="L37" s="12">
        <f t="shared" si="27"/>
        <v>138.80000000000001</v>
      </c>
      <c r="M37" s="12">
        <f t="shared" si="27"/>
        <v>138.80000000000001</v>
      </c>
      <c r="N37" s="12">
        <f t="shared" si="27"/>
        <v>92.699999999999989</v>
      </c>
      <c r="O37" s="12">
        <f t="shared" si="27"/>
        <v>0</v>
      </c>
    </row>
    <row r="38" spans="1:15" ht="15" customHeight="1" x14ac:dyDescent="0.25">
      <c r="A38" s="19"/>
      <c r="C38" s="15" t="s">
        <v>9</v>
      </c>
      <c r="D38" s="8">
        <f t="shared" si="11"/>
        <v>44.2</v>
      </c>
      <c r="E38" s="16">
        <v>44.2</v>
      </c>
      <c r="F38" s="16">
        <v>29.1</v>
      </c>
      <c r="G38" s="16"/>
      <c r="H38" s="9">
        <f t="shared" si="12"/>
        <v>0</v>
      </c>
      <c r="I38" s="10"/>
      <c r="J38" s="10"/>
      <c r="K38" s="207"/>
      <c r="L38" s="12">
        <f t="shared" si="22"/>
        <v>44.2</v>
      </c>
      <c r="M38" s="12">
        <f t="shared" si="23"/>
        <v>44.2</v>
      </c>
      <c r="N38" s="12">
        <f t="shared" si="24"/>
        <v>29.1</v>
      </c>
      <c r="O38" s="12">
        <f t="shared" si="25"/>
        <v>0</v>
      </c>
    </row>
    <row r="39" spans="1:15" ht="15" customHeight="1" x14ac:dyDescent="0.25">
      <c r="A39" s="19"/>
      <c r="C39" s="15" t="s">
        <v>31</v>
      </c>
      <c r="D39" s="8">
        <f t="shared" si="11"/>
        <v>5.5</v>
      </c>
      <c r="E39" s="16">
        <v>5.5</v>
      </c>
      <c r="F39" s="16">
        <v>4.2</v>
      </c>
      <c r="G39" s="16"/>
      <c r="H39" s="9">
        <f t="shared" si="12"/>
        <v>0</v>
      </c>
      <c r="I39" s="10"/>
      <c r="J39" s="10"/>
      <c r="K39" s="207"/>
      <c r="L39" s="12">
        <f t="shared" si="22"/>
        <v>5.5</v>
      </c>
      <c r="M39" s="12">
        <f t="shared" si="23"/>
        <v>5.5</v>
      </c>
      <c r="N39" s="12">
        <f t="shared" si="24"/>
        <v>4.2</v>
      </c>
      <c r="O39" s="12">
        <f t="shared" si="25"/>
        <v>0</v>
      </c>
    </row>
    <row r="40" spans="1:15" ht="15" customHeight="1" x14ac:dyDescent="0.25">
      <c r="A40" s="19"/>
      <c r="C40" s="15" t="s">
        <v>22</v>
      </c>
      <c r="D40" s="8">
        <f t="shared" si="11"/>
        <v>71.2</v>
      </c>
      <c r="E40" s="16">
        <v>71.2</v>
      </c>
      <c r="F40" s="16">
        <v>45.8</v>
      </c>
      <c r="G40" s="16"/>
      <c r="H40" s="9">
        <f t="shared" si="12"/>
        <v>0</v>
      </c>
      <c r="I40" s="10"/>
      <c r="J40" s="10"/>
      <c r="K40" s="207"/>
      <c r="L40" s="12">
        <f t="shared" si="22"/>
        <v>71.2</v>
      </c>
      <c r="M40" s="12">
        <f t="shared" si="23"/>
        <v>71.2</v>
      </c>
      <c r="N40" s="12">
        <f t="shared" si="24"/>
        <v>45.8</v>
      </c>
      <c r="O40" s="12">
        <f t="shared" si="25"/>
        <v>0</v>
      </c>
    </row>
    <row r="41" spans="1:15" ht="15" customHeight="1" x14ac:dyDescent="0.25">
      <c r="A41" s="19"/>
      <c r="C41" s="97" t="s">
        <v>30</v>
      </c>
      <c r="D41" s="8">
        <f t="shared" si="11"/>
        <v>3.3</v>
      </c>
      <c r="E41" s="16">
        <v>3.3</v>
      </c>
      <c r="F41" s="16">
        <v>2.5</v>
      </c>
      <c r="G41" s="16"/>
      <c r="H41" s="9">
        <f t="shared" si="12"/>
        <v>0</v>
      </c>
      <c r="I41" s="10"/>
      <c r="J41" s="10"/>
      <c r="K41" s="207"/>
      <c r="L41" s="12">
        <f t="shared" si="22"/>
        <v>3.3</v>
      </c>
      <c r="M41" s="12">
        <f t="shared" si="23"/>
        <v>3.3</v>
      </c>
      <c r="N41" s="12">
        <f t="shared" si="24"/>
        <v>2.5</v>
      </c>
      <c r="O41" s="12">
        <f t="shared" si="25"/>
        <v>0</v>
      </c>
    </row>
    <row r="42" spans="1:15" ht="15" customHeight="1" x14ac:dyDescent="0.25">
      <c r="A42" s="40"/>
      <c r="B42" s="240"/>
      <c r="C42" s="97" t="s">
        <v>24</v>
      </c>
      <c r="D42" s="8">
        <f t="shared" si="11"/>
        <v>14.6</v>
      </c>
      <c r="E42" s="16">
        <v>14.6</v>
      </c>
      <c r="F42" s="16">
        <v>11.1</v>
      </c>
      <c r="G42" s="16"/>
      <c r="H42" s="9">
        <f t="shared" si="12"/>
        <v>0</v>
      </c>
      <c r="I42" s="10"/>
      <c r="J42" s="10"/>
      <c r="K42" s="207"/>
      <c r="L42" s="12">
        <f t="shared" ref="L42" si="28">M42+O42</f>
        <v>14.6</v>
      </c>
      <c r="M42" s="12">
        <f t="shared" ref="M42" si="29">E42+I42</f>
        <v>14.6</v>
      </c>
      <c r="N42" s="12">
        <f t="shared" ref="N42" si="30">F42+J42</f>
        <v>11.1</v>
      </c>
      <c r="O42" s="12">
        <f t="shared" ref="O42" si="31">G42+K42</f>
        <v>0</v>
      </c>
    </row>
    <row r="43" spans="1:15" ht="15" customHeight="1" x14ac:dyDescent="0.25">
      <c r="A43" s="5" t="s">
        <v>76</v>
      </c>
      <c r="B43" s="17" t="s">
        <v>12</v>
      </c>
      <c r="C43" s="15"/>
      <c r="D43" s="8">
        <f t="shared" si="11"/>
        <v>121.39999999999999</v>
      </c>
      <c r="E43" s="16">
        <f>SUM(E44:E47)</f>
        <v>121.39999999999999</v>
      </c>
      <c r="F43" s="16">
        <f>SUM(F44:F47)</f>
        <v>80.699999999999989</v>
      </c>
      <c r="G43" s="16">
        <f t="shared" ref="G43:O43" si="32">SUM(G44:G47)</f>
        <v>0</v>
      </c>
      <c r="H43" s="9">
        <f t="shared" si="12"/>
        <v>0</v>
      </c>
      <c r="I43" s="10">
        <f t="shared" si="32"/>
        <v>0</v>
      </c>
      <c r="J43" s="10">
        <f t="shared" si="32"/>
        <v>0</v>
      </c>
      <c r="K43" s="207">
        <f t="shared" si="32"/>
        <v>0</v>
      </c>
      <c r="L43" s="12">
        <f t="shared" si="32"/>
        <v>121.39999999999999</v>
      </c>
      <c r="M43" s="12">
        <f t="shared" si="32"/>
        <v>121.39999999999999</v>
      </c>
      <c r="N43" s="12">
        <f t="shared" si="32"/>
        <v>80.699999999999989</v>
      </c>
      <c r="O43" s="12">
        <f t="shared" si="32"/>
        <v>0</v>
      </c>
    </row>
    <row r="44" spans="1:15" ht="15" customHeight="1" x14ac:dyDescent="0.25">
      <c r="A44" s="19"/>
      <c r="C44" s="15" t="s">
        <v>9</v>
      </c>
      <c r="D44" s="8">
        <f t="shared" si="11"/>
        <v>36.1</v>
      </c>
      <c r="E44" s="16">
        <v>36.1</v>
      </c>
      <c r="F44" s="16">
        <v>24.7</v>
      </c>
      <c r="G44" s="16"/>
      <c r="H44" s="9">
        <f t="shared" si="12"/>
        <v>0</v>
      </c>
      <c r="I44" s="10"/>
      <c r="J44" s="10"/>
      <c r="K44" s="207"/>
      <c r="L44" s="12">
        <f t="shared" ref="L44:L59" si="33">M44+O44</f>
        <v>36.1</v>
      </c>
      <c r="M44" s="12">
        <f t="shared" ref="M44:M59" si="34">E44+I44</f>
        <v>36.1</v>
      </c>
      <c r="N44" s="12">
        <f t="shared" ref="N44:N59" si="35">F44+J44</f>
        <v>24.7</v>
      </c>
      <c r="O44" s="12">
        <f t="shared" ref="O44:O59" si="36">G44+K44</f>
        <v>0</v>
      </c>
    </row>
    <row r="45" spans="1:15" ht="15" customHeight="1" x14ac:dyDescent="0.25">
      <c r="A45" s="19"/>
      <c r="C45" s="15" t="s">
        <v>31</v>
      </c>
      <c r="D45" s="8">
        <f t="shared" si="11"/>
        <v>8.1999999999999993</v>
      </c>
      <c r="E45" s="16">
        <v>8.1999999999999993</v>
      </c>
      <c r="F45" s="16">
        <v>6.3</v>
      </c>
      <c r="G45" s="16"/>
      <c r="H45" s="9">
        <f t="shared" si="12"/>
        <v>0</v>
      </c>
      <c r="I45" s="10"/>
      <c r="J45" s="10"/>
      <c r="K45" s="207"/>
      <c r="L45" s="12">
        <f t="shared" si="33"/>
        <v>8.1999999999999993</v>
      </c>
      <c r="M45" s="12">
        <f t="shared" si="34"/>
        <v>8.1999999999999993</v>
      </c>
      <c r="N45" s="12">
        <f t="shared" si="35"/>
        <v>6.3</v>
      </c>
      <c r="O45" s="12">
        <f t="shared" si="36"/>
        <v>0</v>
      </c>
    </row>
    <row r="46" spans="1:15" ht="15" customHeight="1" x14ac:dyDescent="0.25">
      <c r="A46" s="19"/>
      <c r="C46" s="15" t="s">
        <v>22</v>
      </c>
      <c r="D46" s="8">
        <f t="shared" si="11"/>
        <v>62.5</v>
      </c>
      <c r="E46" s="16">
        <v>62.5</v>
      </c>
      <c r="F46" s="16">
        <v>38.6</v>
      </c>
      <c r="G46" s="16"/>
      <c r="H46" s="9">
        <f t="shared" si="12"/>
        <v>0</v>
      </c>
      <c r="I46" s="10"/>
      <c r="J46" s="10"/>
      <c r="K46" s="207"/>
      <c r="L46" s="12">
        <f t="shared" si="33"/>
        <v>62.5</v>
      </c>
      <c r="M46" s="12">
        <f t="shared" si="34"/>
        <v>62.5</v>
      </c>
      <c r="N46" s="12">
        <f t="shared" si="35"/>
        <v>38.6</v>
      </c>
      <c r="O46" s="12">
        <f t="shared" si="36"/>
        <v>0</v>
      </c>
    </row>
    <row r="47" spans="1:15" ht="15" customHeight="1" x14ac:dyDescent="0.25">
      <c r="A47" s="40"/>
      <c r="B47" s="240"/>
      <c r="C47" s="97" t="s">
        <v>24</v>
      </c>
      <c r="D47" s="8">
        <f t="shared" si="11"/>
        <v>14.6</v>
      </c>
      <c r="E47" s="16">
        <v>14.6</v>
      </c>
      <c r="F47" s="16">
        <v>11.1</v>
      </c>
      <c r="G47" s="16"/>
      <c r="H47" s="9">
        <f t="shared" si="12"/>
        <v>0</v>
      </c>
      <c r="I47" s="10"/>
      <c r="J47" s="10"/>
      <c r="K47" s="207"/>
      <c r="L47" s="11">
        <f>M47+O47</f>
        <v>14.6</v>
      </c>
      <c r="M47" s="11">
        <f>E47+I47</f>
        <v>14.6</v>
      </c>
      <c r="N47" s="11">
        <f>F47+J47</f>
        <v>11.1</v>
      </c>
      <c r="O47" s="11">
        <f>G47+K47</f>
        <v>0</v>
      </c>
    </row>
    <row r="48" spans="1:15" ht="15" customHeight="1" x14ac:dyDescent="0.25">
      <c r="A48" s="5" t="s">
        <v>77</v>
      </c>
      <c r="B48" s="17" t="s">
        <v>13</v>
      </c>
      <c r="C48" s="15"/>
      <c r="D48" s="8">
        <f t="shared" si="11"/>
        <v>74.599999999999994</v>
      </c>
      <c r="E48" s="16">
        <f>SUM(E49:E52)</f>
        <v>74.599999999999994</v>
      </c>
      <c r="F48" s="16">
        <f>SUM(F49:F52)</f>
        <v>50.5</v>
      </c>
      <c r="G48" s="16">
        <f>SUM(G49:G52)</f>
        <v>0</v>
      </c>
      <c r="H48" s="9">
        <f t="shared" si="12"/>
        <v>0</v>
      </c>
      <c r="I48" s="10">
        <f t="shared" ref="I48:O48" si="37">SUM(I49:I52)</f>
        <v>0</v>
      </c>
      <c r="J48" s="10">
        <f t="shared" si="37"/>
        <v>0</v>
      </c>
      <c r="K48" s="207">
        <f t="shared" si="37"/>
        <v>0</v>
      </c>
      <c r="L48" s="12">
        <f t="shared" si="37"/>
        <v>74.599999999999994</v>
      </c>
      <c r="M48" s="12">
        <f t="shared" si="37"/>
        <v>74.599999999999994</v>
      </c>
      <c r="N48" s="12">
        <f t="shared" si="37"/>
        <v>50.5</v>
      </c>
      <c r="O48" s="12">
        <f t="shared" si="37"/>
        <v>0</v>
      </c>
    </row>
    <row r="49" spans="1:15" ht="15" customHeight="1" x14ac:dyDescent="0.25">
      <c r="A49" s="19"/>
      <c r="C49" s="15" t="s">
        <v>9</v>
      </c>
      <c r="D49" s="8">
        <f t="shared" si="11"/>
        <v>38.4</v>
      </c>
      <c r="E49" s="16">
        <v>38.4</v>
      </c>
      <c r="F49" s="16">
        <v>23.5</v>
      </c>
      <c r="G49" s="16"/>
      <c r="H49" s="9">
        <f t="shared" si="12"/>
        <v>0</v>
      </c>
      <c r="I49" s="10"/>
      <c r="J49" s="10"/>
      <c r="K49" s="207"/>
      <c r="L49" s="12">
        <f t="shared" si="33"/>
        <v>38.4</v>
      </c>
      <c r="M49" s="12">
        <f t="shared" si="34"/>
        <v>38.4</v>
      </c>
      <c r="N49" s="12">
        <f t="shared" si="35"/>
        <v>23.5</v>
      </c>
      <c r="O49" s="12">
        <f t="shared" si="36"/>
        <v>0</v>
      </c>
    </row>
    <row r="50" spans="1:15" ht="15" customHeight="1" x14ac:dyDescent="0.25">
      <c r="A50" s="19"/>
      <c r="C50" s="15" t="s">
        <v>31</v>
      </c>
      <c r="D50" s="8">
        <f t="shared" si="11"/>
        <v>5.5</v>
      </c>
      <c r="E50" s="16">
        <v>5.5</v>
      </c>
      <c r="F50" s="16">
        <v>4.2</v>
      </c>
      <c r="G50" s="16"/>
      <c r="H50" s="9">
        <f t="shared" si="12"/>
        <v>0</v>
      </c>
      <c r="I50" s="10"/>
      <c r="J50" s="10"/>
      <c r="K50" s="207"/>
      <c r="L50" s="12">
        <f t="shared" si="33"/>
        <v>5.5</v>
      </c>
      <c r="M50" s="12">
        <f t="shared" si="34"/>
        <v>5.5</v>
      </c>
      <c r="N50" s="12">
        <f t="shared" si="35"/>
        <v>4.2</v>
      </c>
      <c r="O50" s="12">
        <f t="shared" si="36"/>
        <v>0</v>
      </c>
    </row>
    <row r="51" spans="1:15" ht="15" customHeight="1" x14ac:dyDescent="0.25">
      <c r="A51" s="19"/>
      <c r="C51" s="15" t="s">
        <v>22</v>
      </c>
      <c r="D51" s="8">
        <f t="shared" si="11"/>
        <v>16.100000000000001</v>
      </c>
      <c r="E51" s="16">
        <v>16.100000000000001</v>
      </c>
      <c r="F51" s="16">
        <v>11.7</v>
      </c>
      <c r="G51" s="16"/>
      <c r="H51" s="9">
        <f t="shared" si="12"/>
        <v>0</v>
      </c>
      <c r="I51" s="10"/>
      <c r="J51" s="10"/>
      <c r="K51" s="207"/>
      <c r="L51" s="12">
        <f t="shared" si="33"/>
        <v>16.100000000000001</v>
      </c>
      <c r="M51" s="12">
        <f t="shared" si="34"/>
        <v>16.100000000000001</v>
      </c>
      <c r="N51" s="12">
        <f t="shared" si="35"/>
        <v>11.7</v>
      </c>
      <c r="O51" s="12">
        <f t="shared" si="36"/>
        <v>0</v>
      </c>
    </row>
    <row r="52" spans="1:15" ht="15" customHeight="1" x14ac:dyDescent="0.25">
      <c r="A52" s="40"/>
      <c r="B52" s="240"/>
      <c r="C52" s="97" t="s">
        <v>24</v>
      </c>
      <c r="D52" s="8">
        <f t="shared" si="11"/>
        <v>14.6</v>
      </c>
      <c r="E52" s="16">
        <v>14.6</v>
      </c>
      <c r="F52" s="16">
        <v>11.1</v>
      </c>
      <c r="G52" s="16"/>
      <c r="H52" s="9">
        <f t="shared" si="12"/>
        <v>0</v>
      </c>
      <c r="I52" s="10"/>
      <c r="J52" s="10"/>
      <c r="K52" s="207"/>
      <c r="L52" s="11">
        <f>M52+O52</f>
        <v>14.6</v>
      </c>
      <c r="M52" s="11">
        <f>E52+I52</f>
        <v>14.6</v>
      </c>
      <c r="N52" s="11">
        <f>F52+J52</f>
        <v>11.1</v>
      </c>
      <c r="O52" s="11">
        <f>G52+K52</f>
        <v>0</v>
      </c>
    </row>
    <row r="53" spans="1:15" ht="15" customHeight="1" x14ac:dyDescent="0.25">
      <c r="A53" s="5" t="s">
        <v>78</v>
      </c>
      <c r="B53" s="29" t="s">
        <v>14</v>
      </c>
      <c r="C53" s="30"/>
      <c r="D53" s="8">
        <f t="shared" si="11"/>
        <v>95.100000000000009</v>
      </c>
      <c r="E53" s="16">
        <f t="shared" ref="E53:O53" si="38">SUM(E54:E57)</f>
        <v>95.100000000000009</v>
      </c>
      <c r="F53" s="16">
        <f t="shared" si="38"/>
        <v>56.7</v>
      </c>
      <c r="G53" s="16">
        <f t="shared" si="38"/>
        <v>0</v>
      </c>
      <c r="H53" s="9">
        <f t="shared" si="12"/>
        <v>0</v>
      </c>
      <c r="I53" s="10">
        <f t="shared" si="38"/>
        <v>0</v>
      </c>
      <c r="J53" s="10">
        <f t="shared" si="38"/>
        <v>0</v>
      </c>
      <c r="K53" s="207">
        <f t="shared" si="38"/>
        <v>0</v>
      </c>
      <c r="L53" s="12">
        <f t="shared" si="38"/>
        <v>95.100000000000009</v>
      </c>
      <c r="M53" s="12">
        <f t="shared" si="38"/>
        <v>95.100000000000009</v>
      </c>
      <c r="N53" s="12">
        <f t="shared" si="38"/>
        <v>56.7</v>
      </c>
      <c r="O53" s="12">
        <f t="shared" si="38"/>
        <v>0</v>
      </c>
    </row>
    <row r="54" spans="1:15" ht="15" customHeight="1" x14ac:dyDescent="0.25">
      <c r="A54" s="19"/>
      <c r="B54" s="80"/>
      <c r="C54" s="30" t="s">
        <v>9</v>
      </c>
      <c r="D54" s="8">
        <f t="shared" si="11"/>
        <v>54.1</v>
      </c>
      <c r="E54" s="16">
        <v>54.1</v>
      </c>
      <c r="F54" s="16">
        <v>25.5</v>
      </c>
      <c r="G54" s="16"/>
      <c r="H54" s="9">
        <f t="shared" si="12"/>
        <v>0</v>
      </c>
      <c r="I54" s="10"/>
      <c r="J54" s="10"/>
      <c r="K54" s="207"/>
      <c r="L54" s="12">
        <f t="shared" si="33"/>
        <v>54.1</v>
      </c>
      <c r="M54" s="12">
        <f t="shared" si="34"/>
        <v>54.1</v>
      </c>
      <c r="N54" s="12">
        <f t="shared" si="35"/>
        <v>25.5</v>
      </c>
      <c r="O54" s="12">
        <f t="shared" si="36"/>
        <v>0</v>
      </c>
    </row>
    <row r="55" spans="1:15" ht="15" customHeight="1" x14ac:dyDescent="0.25">
      <c r="A55" s="19"/>
      <c r="B55" s="80"/>
      <c r="C55" s="30" t="s">
        <v>31</v>
      </c>
      <c r="D55" s="8">
        <f t="shared" si="11"/>
        <v>5.5</v>
      </c>
      <c r="E55" s="16">
        <v>5.5</v>
      </c>
      <c r="F55" s="16">
        <v>4.2</v>
      </c>
      <c r="G55" s="16"/>
      <c r="H55" s="9">
        <f t="shared" si="12"/>
        <v>0</v>
      </c>
      <c r="I55" s="10"/>
      <c r="J55" s="10"/>
      <c r="K55" s="207"/>
      <c r="L55" s="12">
        <f t="shared" si="33"/>
        <v>5.5</v>
      </c>
      <c r="M55" s="12">
        <f t="shared" si="34"/>
        <v>5.5</v>
      </c>
      <c r="N55" s="12">
        <f t="shared" si="35"/>
        <v>4.2</v>
      </c>
      <c r="O55" s="12">
        <f t="shared" si="36"/>
        <v>0</v>
      </c>
    </row>
    <row r="56" spans="1:15" ht="15" customHeight="1" x14ac:dyDescent="0.25">
      <c r="A56" s="19"/>
      <c r="B56" s="80"/>
      <c r="C56" s="30" t="s">
        <v>22</v>
      </c>
      <c r="D56" s="8">
        <f t="shared" si="11"/>
        <v>20.8</v>
      </c>
      <c r="E56" s="16">
        <v>20.8</v>
      </c>
      <c r="F56" s="16">
        <v>15.9</v>
      </c>
      <c r="G56" s="16"/>
      <c r="H56" s="9">
        <f t="shared" si="12"/>
        <v>0</v>
      </c>
      <c r="I56" s="10"/>
      <c r="J56" s="10"/>
      <c r="K56" s="207"/>
      <c r="L56" s="12">
        <f t="shared" si="33"/>
        <v>20.8</v>
      </c>
      <c r="M56" s="12">
        <f t="shared" si="34"/>
        <v>20.8</v>
      </c>
      <c r="N56" s="12">
        <f t="shared" si="35"/>
        <v>15.9</v>
      </c>
      <c r="O56" s="12">
        <f t="shared" si="36"/>
        <v>0</v>
      </c>
    </row>
    <row r="57" spans="1:15" ht="15" customHeight="1" x14ac:dyDescent="0.25">
      <c r="A57" s="40"/>
      <c r="B57" s="41"/>
      <c r="C57" s="82" t="s">
        <v>24</v>
      </c>
      <c r="D57" s="8">
        <f t="shared" si="11"/>
        <v>14.7</v>
      </c>
      <c r="E57" s="16">
        <v>14.7</v>
      </c>
      <c r="F57" s="16">
        <v>11.1</v>
      </c>
      <c r="G57" s="16"/>
      <c r="H57" s="9">
        <f t="shared" si="12"/>
        <v>0</v>
      </c>
      <c r="I57" s="10"/>
      <c r="J57" s="10"/>
      <c r="K57" s="207"/>
      <c r="L57" s="11">
        <f>M57+O57</f>
        <v>14.7</v>
      </c>
      <c r="M57" s="11">
        <f>E57+I57</f>
        <v>14.7</v>
      </c>
      <c r="N57" s="11">
        <f>F57+J57</f>
        <v>11.1</v>
      </c>
      <c r="O57" s="11">
        <f>G57+K57</f>
        <v>0</v>
      </c>
    </row>
    <row r="58" spans="1:15" ht="15" customHeight="1" x14ac:dyDescent="0.25">
      <c r="A58" s="154" t="s">
        <v>79</v>
      </c>
      <c r="B58" s="29" t="s">
        <v>15</v>
      </c>
      <c r="C58" s="30"/>
      <c r="D58" s="8">
        <f t="shared" si="11"/>
        <v>89.3</v>
      </c>
      <c r="E58" s="16">
        <f>SUM(E59:E62)</f>
        <v>89.3</v>
      </c>
      <c r="F58" s="16">
        <f>SUM(F59:F62)</f>
        <v>64.7</v>
      </c>
      <c r="G58" s="16">
        <f t="shared" ref="G58:O58" si="39">SUM(G59:G62)</f>
        <v>0</v>
      </c>
      <c r="H58" s="9">
        <f t="shared" si="12"/>
        <v>0</v>
      </c>
      <c r="I58" s="10">
        <f t="shared" si="39"/>
        <v>0</v>
      </c>
      <c r="J58" s="10">
        <f t="shared" si="39"/>
        <v>0</v>
      </c>
      <c r="K58" s="207">
        <f t="shared" si="39"/>
        <v>0</v>
      </c>
      <c r="L58" s="12">
        <f t="shared" si="39"/>
        <v>89.3</v>
      </c>
      <c r="M58" s="12">
        <f t="shared" si="39"/>
        <v>89.3</v>
      </c>
      <c r="N58" s="12">
        <f t="shared" si="39"/>
        <v>64.7</v>
      </c>
      <c r="O58" s="12">
        <f t="shared" si="39"/>
        <v>0</v>
      </c>
    </row>
    <row r="59" spans="1:15" ht="15" customHeight="1" x14ac:dyDescent="0.25">
      <c r="A59" s="158"/>
      <c r="B59" s="80"/>
      <c r="C59" s="30" t="s">
        <v>9</v>
      </c>
      <c r="D59" s="8">
        <f t="shared" si="11"/>
        <v>34.1</v>
      </c>
      <c r="E59" s="16">
        <v>34.1</v>
      </c>
      <c r="F59" s="16">
        <v>22.7</v>
      </c>
      <c r="G59" s="16"/>
      <c r="H59" s="9">
        <f t="shared" si="12"/>
        <v>0</v>
      </c>
      <c r="I59" s="10"/>
      <c r="J59" s="10"/>
      <c r="K59" s="207"/>
      <c r="L59" s="12">
        <f t="shared" si="33"/>
        <v>34.1</v>
      </c>
      <c r="M59" s="12">
        <f t="shared" si="34"/>
        <v>34.1</v>
      </c>
      <c r="N59" s="12">
        <f t="shared" si="35"/>
        <v>22.7</v>
      </c>
      <c r="O59" s="12">
        <f t="shared" si="36"/>
        <v>0</v>
      </c>
    </row>
    <row r="60" spans="1:15" ht="15" customHeight="1" x14ac:dyDescent="0.25">
      <c r="A60" s="158"/>
      <c r="B60" s="80"/>
      <c r="C60" s="30" t="s">
        <v>31</v>
      </c>
      <c r="D60" s="8">
        <f t="shared" si="11"/>
        <v>8.1999999999999993</v>
      </c>
      <c r="E60" s="16">
        <v>8.1999999999999993</v>
      </c>
      <c r="F60" s="16">
        <v>6.3</v>
      </c>
      <c r="G60" s="16"/>
      <c r="H60" s="9">
        <f t="shared" si="12"/>
        <v>0</v>
      </c>
      <c r="I60" s="10"/>
      <c r="J60" s="10"/>
      <c r="K60" s="207"/>
      <c r="L60" s="12">
        <f>M60+O60</f>
        <v>8.1999999999999993</v>
      </c>
      <c r="M60" s="12">
        <f>E60+I60</f>
        <v>8.1999999999999993</v>
      </c>
      <c r="N60" s="12">
        <f>F60+J60</f>
        <v>6.3</v>
      </c>
      <c r="O60" s="12">
        <f>G60+K60</f>
        <v>0</v>
      </c>
    </row>
    <row r="61" spans="1:15" ht="15" customHeight="1" x14ac:dyDescent="0.25">
      <c r="A61" s="158"/>
      <c r="B61" s="80"/>
      <c r="C61" s="30" t="s">
        <v>22</v>
      </c>
      <c r="D61" s="8">
        <f t="shared" si="11"/>
        <v>32.200000000000003</v>
      </c>
      <c r="E61" s="16">
        <v>32.200000000000003</v>
      </c>
      <c r="F61" s="16">
        <v>24.6</v>
      </c>
      <c r="G61" s="16"/>
      <c r="H61" s="9">
        <f t="shared" si="12"/>
        <v>0</v>
      </c>
      <c r="I61" s="10"/>
      <c r="J61" s="10"/>
      <c r="K61" s="207"/>
      <c r="L61" s="12">
        <f t="shared" ref="L61:L82" si="40">M61+O61</f>
        <v>32.200000000000003</v>
      </c>
      <c r="M61" s="12">
        <f t="shared" ref="M61:M82" si="41">E61+I61</f>
        <v>32.200000000000003</v>
      </c>
      <c r="N61" s="12">
        <f t="shared" ref="N61:N82" si="42">F61+J61</f>
        <v>24.6</v>
      </c>
      <c r="O61" s="12">
        <f t="shared" ref="O61:O82" si="43">G61+K61</f>
        <v>0</v>
      </c>
    </row>
    <row r="62" spans="1:15" ht="15" customHeight="1" x14ac:dyDescent="0.25">
      <c r="A62" s="241"/>
      <c r="B62" s="41"/>
      <c r="C62" s="82" t="s">
        <v>24</v>
      </c>
      <c r="D62" s="8">
        <f t="shared" si="11"/>
        <v>14.8</v>
      </c>
      <c r="E62" s="16">
        <v>14.8</v>
      </c>
      <c r="F62" s="16">
        <v>11.1</v>
      </c>
      <c r="G62" s="16"/>
      <c r="H62" s="9">
        <f t="shared" si="12"/>
        <v>0</v>
      </c>
      <c r="I62" s="10"/>
      <c r="J62" s="10"/>
      <c r="K62" s="207"/>
      <c r="L62" s="11">
        <f>M62+O62</f>
        <v>14.8</v>
      </c>
      <c r="M62" s="11">
        <f>E62+I62</f>
        <v>14.8</v>
      </c>
      <c r="N62" s="11">
        <f>F62+J62</f>
        <v>11.1</v>
      </c>
      <c r="O62" s="11">
        <f>G62+K62</f>
        <v>0</v>
      </c>
    </row>
    <row r="63" spans="1:15" ht="15" customHeight="1" x14ac:dyDescent="0.25">
      <c r="A63" s="5" t="s">
        <v>80</v>
      </c>
      <c r="B63" s="242" t="s">
        <v>16</v>
      </c>
      <c r="C63" s="15"/>
      <c r="D63" s="8">
        <f t="shared" si="11"/>
        <v>178.89999999999998</v>
      </c>
      <c r="E63" s="16">
        <f>SUM(E64:E68)</f>
        <v>178.89999999999998</v>
      </c>
      <c r="F63" s="16">
        <f>SUM(F64:F68)</f>
        <v>125.69999999999999</v>
      </c>
      <c r="G63" s="16">
        <f t="shared" ref="G63:O63" si="44">SUM(G64:G68)</f>
        <v>0</v>
      </c>
      <c r="H63" s="9">
        <f t="shared" si="12"/>
        <v>0</v>
      </c>
      <c r="I63" s="10">
        <f>SUM(I64:I68)</f>
        <v>0</v>
      </c>
      <c r="J63" s="10">
        <f>SUM(J64:J68)</f>
        <v>0</v>
      </c>
      <c r="K63" s="10">
        <f t="shared" si="44"/>
        <v>0</v>
      </c>
      <c r="L63" s="12">
        <f t="shared" si="44"/>
        <v>178.89999999999998</v>
      </c>
      <c r="M63" s="12">
        <f t="shared" si="44"/>
        <v>178.89999999999998</v>
      </c>
      <c r="N63" s="12">
        <f t="shared" si="44"/>
        <v>125.69999999999999</v>
      </c>
      <c r="O63" s="12">
        <f t="shared" si="44"/>
        <v>0</v>
      </c>
    </row>
    <row r="64" spans="1:15" ht="15" customHeight="1" x14ac:dyDescent="0.25">
      <c r="A64" s="19"/>
      <c r="B64" s="243"/>
      <c r="C64" s="15" t="s">
        <v>9</v>
      </c>
      <c r="D64" s="8">
        <f t="shared" si="11"/>
        <v>74.900000000000006</v>
      </c>
      <c r="E64" s="16">
        <v>74.900000000000006</v>
      </c>
      <c r="F64" s="16">
        <v>50.4</v>
      </c>
      <c r="G64" s="16"/>
      <c r="H64" s="9">
        <f t="shared" si="12"/>
        <v>0</v>
      </c>
      <c r="I64" s="10"/>
      <c r="J64" s="10"/>
      <c r="K64" s="207"/>
      <c r="L64" s="12">
        <f t="shared" si="40"/>
        <v>74.900000000000006</v>
      </c>
      <c r="M64" s="12">
        <f t="shared" si="41"/>
        <v>74.900000000000006</v>
      </c>
      <c r="N64" s="12">
        <f t="shared" si="42"/>
        <v>50.4</v>
      </c>
      <c r="O64" s="12">
        <f t="shared" si="43"/>
        <v>0</v>
      </c>
    </row>
    <row r="65" spans="1:15" ht="15" customHeight="1" x14ac:dyDescent="0.25">
      <c r="A65" s="19"/>
      <c r="B65" s="243"/>
      <c r="C65" s="15" t="s">
        <v>31</v>
      </c>
      <c r="D65" s="8">
        <f t="shared" si="11"/>
        <v>13.7</v>
      </c>
      <c r="E65" s="16">
        <v>13.7</v>
      </c>
      <c r="F65" s="16">
        <v>10.5</v>
      </c>
      <c r="G65" s="16"/>
      <c r="H65" s="9">
        <f t="shared" si="12"/>
        <v>0</v>
      </c>
      <c r="I65" s="10"/>
      <c r="J65" s="10"/>
      <c r="K65" s="207"/>
      <c r="L65" s="12">
        <f t="shared" si="40"/>
        <v>13.7</v>
      </c>
      <c r="M65" s="12">
        <f t="shared" si="41"/>
        <v>13.7</v>
      </c>
      <c r="N65" s="12">
        <f t="shared" si="42"/>
        <v>10.5</v>
      </c>
      <c r="O65" s="12">
        <f t="shared" si="43"/>
        <v>0</v>
      </c>
    </row>
    <row r="66" spans="1:15" ht="15" customHeight="1" x14ac:dyDescent="0.25">
      <c r="A66" s="19"/>
      <c r="B66" s="243"/>
      <c r="C66" s="15" t="s">
        <v>22</v>
      </c>
      <c r="D66" s="8">
        <f t="shared" si="11"/>
        <v>70.400000000000006</v>
      </c>
      <c r="E66" s="16">
        <v>70.400000000000006</v>
      </c>
      <c r="F66" s="16">
        <v>49.7</v>
      </c>
      <c r="G66" s="16"/>
      <c r="H66" s="9">
        <f t="shared" si="12"/>
        <v>0</v>
      </c>
      <c r="I66" s="10"/>
      <c r="J66" s="10"/>
      <c r="K66" s="207"/>
      <c r="L66" s="12">
        <f t="shared" si="40"/>
        <v>70.400000000000006</v>
      </c>
      <c r="M66" s="12">
        <f t="shared" si="41"/>
        <v>70.400000000000006</v>
      </c>
      <c r="N66" s="12">
        <f t="shared" si="42"/>
        <v>49.7</v>
      </c>
      <c r="O66" s="12">
        <f t="shared" si="43"/>
        <v>0</v>
      </c>
    </row>
    <row r="67" spans="1:15" ht="15" customHeight="1" x14ac:dyDescent="0.25">
      <c r="A67" s="19"/>
      <c r="C67" s="97" t="s">
        <v>30</v>
      </c>
      <c r="D67" s="8">
        <f t="shared" ref="D67" si="45">E67+G67</f>
        <v>1.7</v>
      </c>
      <c r="E67" s="16">
        <v>1.7</v>
      </c>
      <c r="F67" s="16">
        <v>1.3</v>
      </c>
      <c r="G67" s="16"/>
      <c r="H67" s="9">
        <f t="shared" ref="H67" si="46">I67+K67</f>
        <v>0</v>
      </c>
      <c r="I67" s="10"/>
      <c r="J67" s="10"/>
      <c r="K67" s="207"/>
      <c r="L67" s="12">
        <f t="shared" si="40"/>
        <v>1.7</v>
      </c>
      <c r="M67" s="12">
        <f t="shared" si="41"/>
        <v>1.7</v>
      </c>
      <c r="N67" s="12">
        <f t="shared" si="42"/>
        <v>1.3</v>
      </c>
      <c r="O67" s="12">
        <f t="shared" si="43"/>
        <v>0</v>
      </c>
    </row>
    <row r="68" spans="1:15" ht="15" customHeight="1" x14ac:dyDescent="0.25">
      <c r="A68" s="244"/>
      <c r="B68" s="245"/>
      <c r="C68" s="97" t="s">
        <v>24</v>
      </c>
      <c r="D68" s="8">
        <f t="shared" si="11"/>
        <v>18.2</v>
      </c>
      <c r="E68" s="16">
        <v>18.2</v>
      </c>
      <c r="F68" s="16">
        <v>13.8</v>
      </c>
      <c r="G68" s="16"/>
      <c r="H68" s="9">
        <f t="shared" si="12"/>
        <v>0</v>
      </c>
      <c r="I68" s="10"/>
      <c r="J68" s="10"/>
      <c r="K68" s="207"/>
      <c r="L68" s="11">
        <f>M68+O68</f>
        <v>18.2</v>
      </c>
      <c r="M68" s="11">
        <f>E68+I68</f>
        <v>18.2</v>
      </c>
      <c r="N68" s="11">
        <f>F68+J68</f>
        <v>13.8</v>
      </c>
      <c r="O68" s="11">
        <f>G68+K68</f>
        <v>0</v>
      </c>
    </row>
    <row r="69" spans="1:15" ht="15" customHeight="1" x14ac:dyDescent="0.25">
      <c r="A69" s="5" t="s">
        <v>81</v>
      </c>
      <c r="B69" s="17" t="s">
        <v>17</v>
      </c>
      <c r="C69" s="15"/>
      <c r="D69" s="8">
        <f t="shared" si="11"/>
        <v>85.6</v>
      </c>
      <c r="E69" s="16">
        <f t="shared" ref="E69:O69" si="47">SUM(E70:E73)</f>
        <v>85.6</v>
      </c>
      <c r="F69" s="16">
        <f t="shared" si="47"/>
        <v>60.500000000000007</v>
      </c>
      <c r="G69" s="16">
        <f t="shared" si="47"/>
        <v>0</v>
      </c>
      <c r="H69" s="9">
        <f t="shared" si="12"/>
        <v>0</v>
      </c>
      <c r="I69" s="10">
        <f t="shared" si="47"/>
        <v>0</v>
      </c>
      <c r="J69" s="10">
        <f t="shared" si="47"/>
        <v>0</v>
      </c>
      <c r="K69" s="207">
        <f t="shared" si="47"/>
        <v>0</v>
      </c>
      <c r="L69" s="12">
        <f t="shared" si="47"/>
        <v>85.6</v>
      </c>
      <c r="M69" s="12">
        <f t="shared" si="47"/>
        <v>85.6</v>
      </c>
      <c r="N69" s="12">
        <f t="shared" si="47"/>
        <v>60.500000000000007</v>
      </c>
      <c r="O69" s="12">
        <f t="shared" si="47"/>
        <v>0</v>
      </c>
    </row>
    <row r="70" spans="1:15" ht="15" customHeight="1" x14ac:dyDescent="0.25">
      <c r="A70" s="19"/>
      <c r="C70" s="15" t="s">
        <v>9</v>
      </c>
      <c r="D70" s="8">
        <f t="shared" si="11"/>
        <v>41.8</v>
      </c>
      <c r="E70" s="16">
        <v>41.8</v>
      </c>
      <c r="F70" s="16">
        <v>27.2</v>
      </c>
      <c r="G70" s="16"/>
      <c r="H70" s="9">
        <f t="shared" si="12"/>
        <v>0</v>
      </c>
      <c r="I70" s="10"/>
      <c r="J70" s="10"/>
      <c r="K70" s="207"/>
      <c r="L70" s="12">
        <f t="shared" si="40"/>
        <v>41.8</v>
      </c>
      <c r="M70" s="12">
        <f t="shared" si="41"/>
        <v>41.8</v>
      </c>
      <c r="N70" s="12">
        <f t="shared" si="42"/>
        <v>27.2</v>
      </c>
      <c r="O70" s="12">
        <f t="shared" si="43"/>
        <v>0</v>
      </c>
    </row>
    <row r="71" spans="1:15" ht="15" customHeight="1" x14ac:dyDescent="0.25">
      <c r="A71" s="19"/>
      <c r="C71" s="15" t="s">
        <v>31</v>
      </c>
      <c r="D71" s="8">
        <f t="shared" si="11"/>
        <v>2.7</v>
      </c>
      <c r="E71" s="16">
        <v>2.7</v>
      </c>
      <c r="F71" s="16">
        <v>2.1</v>
      </c>
      <c r="G71" s="16"/>
      <c r="H71" s="9">
        <f t="shared" si="12"/>
        <v>0</v>
      </c>
      <c r="I71" s="10"/>
      <c r="J71" s="10"/>
      <c r="K71" s="207"/>
      <c r="L71" s="12">
        <f t="shared" si="40"/>
        <v>2.7</v>
      </c>
      <c r="M71" s="12">
        <f t="shared" si="41"/>
        <v>2.7</v>
      </c>
      <c r="N71" s="12">
        <f t="shared" si="42"/>
        <v>2.1</v>
      </c>
      <c r="O71" s="12">
        <f t="shared" si="43"/>
        <v>0</v>
      </c>
    </row>
    <row r="72" spans="1:15" ht="15" customHeight="1" x14ac:dyDescent="0.25">
      <c r="A72" s="19"/>
      <c r="C72" s="15" t="s">
        <v>22</v>
      </c>
      <c r="D72" s="8">
        <f t="shared" si="11"/>
        <v>26.3</v>
      </c>
      <c r="E72" s="16">
        <v>26.3</v>
      </c>
      <c r="F72" s="16">
        <v>20.100000000000001</v>
      </c>
      <c r="G72" s="16"/>
      <c r="H72" s="9">
        <f t="shared" si="12"/>
        <v>0</v>
      </c>
      <c r="I72" s="10"/>
      <c r="J72" s="10"/>
      <c r="K72" s="207"/>
      <c r="L72" s="12">
        <f t="shared" si="40"/>
        <v>26.3</v>
      </c>
      <c r="M72" s="12">
        <f t="shared" si="41"/>
        <v>26.3</v>
      </c>
      <c r="N72" s="12">
        <f t="shared" si="42"/>
        <v>20.100000000000001</v>
      </c>
      <c r="O72" s="12">
        <f t="shared" si="43"/>
        <v>0</v>
      </c>
    </row>
    <row r="73" spans="1:15" ht="15" customHeight="1" x14ac:dyDescent="0.25">
      <c r="A73" s="40"/>
      <c r="B73" s="240"/>
      <c r="C73" s="97" t="s">
        <v>24</v>
      </c>
      <c r="D73" s="8">
        <f t="shared" si="11"/>
        <v>14.8</v>
      </c>
      <c r="E73" s="16">
        <v>14.8</v>
      </c>
      <c r="F73" s="16">
        <v>11.1</v>
      </c>
      <c r="G73" s="16"/>
      <c r="H73" s="9">
        <f t="shared" si="12"/>
        <v>0</v>
      </c>
      <c r="I73" s="10"/>
      <c r="J73" s="10"/>
      <c r="K73" s="207"/>
      <c r="L73" s="11">
        <f>M73+O73</f>
        <v>14.8</v>
      </c>
      <c r="M73" s="11">
        <f>E73+I73</f>
        <v>14.8</v>
      </c>
      <c r="N73" s="11">
        <f>F73+J73</f>
        <v>11.1</v>
      </c>
      <c r="O73" s="11">
        <f>G73+K73</f>
        <v>0</v>
      </c>
    </row>
    <row r="74" spans="1:15" ht="15" customHeight="1" x14ac:dyDescent="0.25">
      <c r="A74" s="5" t="s">
        <v>82</v>
      </c>
      <c r="B74" s="17" t="s">
        <v>18</v>
      </c>
      <c r="C74" s="15"/>
      <c r="D74" s="8">
        <f t="shared" si="11"/>
        <v>61.4</v>
      </c>
      <c r="E74" s="16">
        <f t="shared" ref="E74:O74" si="48">SUM(E75:E78)</f>
        <v>61.4</v>
      </c>
      <c r="F74" s="16">
        <f t="shared" si="48"/>
        <v>44.8</v>
      </c>
      <c r="G74" s="16">
        <f t="shared" si="48"/>
        <v>0</v>
      </c>
      <c r="H74" s="9">
        <f t="shared" si="12"/>
        <v>0</v>
      </c>
      <c r="I74" s="10">
        <f t="shared" si="48"/>
        <v>0</v>
      </c>
      <c r="J74" s="10">
        <f t="shared" si="48"/>
        <v>0</v>
      </c>
      <c r="K74" s="207">
        <f t="shared" si="48"/>
        <v>0</v>
      </c>
      <c r="L74" s="12">
        <f t="shared" si="48"/>
        <v>61.4</v>
      </c>
      <c r="M74" s="12">
        <f t="shared" si="48"/>
        <v>61.4</v>
      </c>
      <c r="N74" s="12">
        <f t="shared" si="48"/>
        <v>44.8</v>
      </c>
      <c r="O74" s="12">
        <f t="shared" si="48"/>
        <v>0</v>
      </c>
    </row>
    <row r="75" spans="1:15" ht="15" customHeight="1" x14ac:dyDescent="0.25">
      <c r="A75" s="19"/>
      <c r="C75" s="15" t="s">
        <v>9</v>
      </c>
      <c r="D75" s="8">
        <f t="shared" si="11"/>
        <v>26.3</v>
      </c>
      <c r="E75" s="16">
        <v>26.3</v>
      </c>
      <c r="F75" s="16">
        <v>18</v>
      </c>
      <c r="G75" s="16"/>
      <c r="H75" s="9">
        <f t="shared" si="12"/>
        <v>0</v>
      </c>
      <c r="I75" s="10"/>
      <c r="J75" s="10"/>
      <c r="K75" s="207"/>
      <c r="L75" s="12">
        <f t="shared" si="40"/>
        <v>26.3</v>
      </c>
      <c r="M75" s="12">
        <f t="shared" si="41"/>
        <v>26.3</v>
      </c>
      <c r="N75" s="12">
        <f t="shared" si="42"/>
        <v>18</v>
      </c>
      <c r="O75" s="12">
        <f t="shared" si="43"/>
        <v>0</v>
      </c>
    </row>
    <row r="76" spans="1:15" ht="15" customHeight="1" x14ac:dyDescent="0.25">
      <c r="A76" s="19"/>
      <c r="C76" s="15" t="s">
        <v>31</v>
      </c>
      <c r="D76" s="8">
        <f t="shared" si="11"/>
        <v>2.7</v>
      </c>
      <c r="E76" s="16">
        <v>2.7</v>
      </c>
      <c r="F76" s="16">
        <v>2.1</v>
      </c>
      <c r="G76" s="16"/>
      <c r="H76" s="9">
        <f t="shared" si="12"/>
        <v>0</v>
      </c>
      <c r="I76" s="10"/>
      <c r="J76" s="10"/>
      <c r="K76" s="207"/>
      <c r="L76" s="12">
        <f t="shared" si="40"/>
        <v>2.7</v>
      </c>
      <c r="M76" s="12">
        <f t="shared" si="41"/>
        <v>2.7</v>
      </c>
      <c r="N76" s="12">
        <f t="shared" si="42"/>
        <v>2.1</v>
      </c>
      <c r="O76" s="12">
        <f t="shared" si="43"/>
        <v>0</v>
      </c>
    </row>
    <row r="77" spans="1:15" ht="15" customHeight="1" x14ac:dyDescent="0.25">
      <c r="A77" s="19"/>
      <c r="C77" s="15" t="s">
        <v>22</v>
      </c>
      <c r="D77" s="8">
        <f t="shared" si="11"/>
        <v>25.1</v>
      </c>
      <c r="E77" s="16">
        <v>25.1</v>
      </c>
      <c r="F77" s="16">
        <v>19.2</v>
      </c>
      <c r="G77" s="16"/>
      <c r="H77" s="9">
        <f t="shared" si="12"/>
        <v>0</v>
      </c>
      <c r="I77" s="10"/>
      <c r="J77" s="10"/>
      <c r="K77" s="207"/>
      <c r="L77" s="12">
        <f t="shared" si="40"/>
        <v>25.1</v>
      </c>
      <c r="M77" s="12">
        <f t="shared" si="41"/>
        <v>25.1</v>
      </c>
      <c r="N77" s="12">
        <f t="shared" si="42"/>
        <v>19.2</v>
      </c>
      <c r="O77" s="12">
        <f t="shared" si="43"/>
        <v>0</v>
      </c>
    </row>
    <row r="78" spans="1:15" ht="15" customHeight="1" x14ac:dyDescent="0.25">
      <c r="A78" s="40"/>
      <c r="B78" s="240"/>
      <c r="C78" s="97" t="s">
        <v>24</v>
      </c>
      <c r="D78" s="8">
        <f t="shared" si="11"/>
        <v>7.3</v>
      </c>
      <c r="E78" s="16">
        <v>7.3</v>
      </c>
      <c r="F78" s="16">
        <v>5.5</v>
      </c>
      <c r="G78" s="16"/>
      <c r="H78" s="9">
        <f t="shared" si="12"/>
        <v>0</v>
      </c>
      <c r="I78" s="10"/>
      <c r="J78" s="10"/>
      <c r="K78" s="207"/>
      <c r="L78" s="11">
        <f>M78+O78</f>
        <v>7.3</v>
      </c>
      <c r="M78" s="11">
        <f>E78+I78</f>
        <v>7.3</v>
      </c>
      <c r="N78" s="11">
        <f>F78+J78</f>
        <v>5.5</v>
      </c>
      <c r="O78" s="11">
        <f>G78+K78</f>
        <v>0</v>
      </c>
    </row>
    <row r="79" spans="1:15" ht="15" customHeight="1" x14ac:dyDescent="0.25">
      <c r="A79" s="5" t="s">
        <v>83</v>
      </c>
      <c r="B79" s="17" t="s">
        <v>19</v>
      </c>
      <c r="C79" s="15"/>
      <c r="D79" s="8">
        <f t="shared" si="11"/>
        <v>160.6</v>
      </c>
      <c r="E79" s="16">
        <f>SUM(E80:E82)</f>
        <v>160.6</v>
      </c>
      <c r="F79" s="16">
        <f>SUM(F80:F82)</f>
        <v>106</v>
      </c>
      <c r="G79" s="16">
        <f t="shared" ref="G79:O79" si="49">SUM(G80:G82)</f>
        <v>0</v>
      </c>
      <c r="H79" s="9">
        <f t="shared" si="12"/>
        <v>0</v>
      </c>
      <c r="I79" s="10">
        <f t="shared" si="49"/>
        <v>0</v>
      </c>
      <c r="J79" s="10">
        <f t="shared" si="49"/>
        <v>0</v>
      </c>
      <c r="K79" s="207">
        <f t="shared" si="49"/>
        <v>0</v>
      </c>
      <c r="L79" s="12">
        <f t="shared" si="49"/>
        <v>160.6</v>
      </c>
      <c r="M79" s="12">
        <f t="shared" si="49"/>
        <v>160.6</v>
      </c>
      <c r="N79" s="12">
        <f t="shared" si="49"/>
        <v>106</v>
      </c>
      <c r="O79" s="12">
        <f t="shared" si="49"/>
        <v>0</v>
      </c>
    </row>
    <row r="80" spans="1:15" ht="15" customHeight="1" x14ac:dyDescent="0.25">
      <c r="A80" s="19"/>
      <c r="C80" s="15" t="s">
        <v>9</v>
      </c>
      <c r="D80" s="8">
        <f t="shared" si="11"/>
        <v>107.4</v>
      </c>
      <c r="E80" s="16">
        <v>107.4</v>
      </c>
      <c r="F80" s="16">
        <v>65.3</v>
      </c>
      <c r="G80" s="16"/>
      <c r="H80" s="9">
        <f t="shared" si="12"/>
        <v>0</v>
      </c>
      <c r="I80" s="10"/>
      <c r="J80" s="10"/>
      <c r="K80" s="207"/>
      <c r="L80" s="12">
        <f t="shared" si="40"/>
        <v>107.4</v>
      </c>
      <c r="M80" s="12">
        <f t="shared" si="41"/>
        <v>107.4</v>
      </c>
      <c r="N80" s="12">
        <f t="shared" si="42"/>
        <v>65.3</v>
      </c>
      <c r="O80" s="12">
        <f t="shared" si="43"/>
        <v>0</v>
      </c>
    </row>
    <row r="81" spans="1:15" ht="15" customHeight="1" x14ac:dyDescent="0.25">
      <c r="A81" s="19"/>
      <c r="C81" s="15" t="s">
        <v>31</v>
      </c>
      <c r="D81" s="8">
        <f t="shared" si="11"/>
        <v>16.3</v>
      </c>
      <c r="E81" s="16">
        <v>16.3</v>
      </c>
      <c r="F81" s="16">
        <v>12.5</v>
      </c>
      <c r="G81" s="16"/>
      <c r="H81" s="9">
        <f t="shared" si="12"/>
        <v>0</v>
      </c>
      <c r="I81" s="10"/>
      <c r="J81" s="10"/>
      <c r="K81" s="207"/>
      <c r="L81" s="12">
        <f t="shared" si="40"/>
        <v>16.3</v>
      </c>
      <c r="M81" s="12">
        <f t="shared" si="41"/>
        <v>16.3</v>
      </c>
      <c r="N81" s="12">
        <f t="shared" si="42"/>
        <v>12.5</v>
      </c>
      <c r="O81" s="12">
        <f t="shared" si="43"/>
        <v>0</v>
      </c>
    </row>
    <row r="82" spans="1:15" ht="15" customHeight="1" x14ac:dyDescent="0.25">
      <c r="A82" s="19"/>
      <c r="C82" s="15" t="s">
        <v>22</v>
      </c>
      <c r="D82" s="8">
        <f t="shared" si="11"/>
        <v>36.9</v>
      </c>
      <c r="E82" s="16">
        <v>36.9</v>
      </c>
      <c r="F82" s="16">
        <v>28.2</v>
      </c>
      <c r="G82" s="16"/>
      <c r="H82" s="9">
        <f t="shared" si="12"/>
        <v>0</v>
      </c>
      <c r="I82" s="10"/>
      <c r="J82" s="10"/>
      <c r="K82" s="207"/>
      <c r="L82" s="12">
        <f t="shared" si="40"/>
        <v>36.9</v>
      </c>
      <c r="M82" s="12">
        <f t="shared" si="41"/>
        <v>36.9</v>
      </c>
      <c r="N82" s="12">
        <f t="shared" si="42"/>
        <v>28.2</v>
      </c>
      <c r="O82" s="12">
        <f t="shared" si="43"/>
        <v>0</v>
      </c>
    </row>
    <row r="83" spans="1:15" x14ac:dyDescent="0.25">
      <c r="A83" s="13" t="s">
        <v>84</v>
      </c>
      <c r="B83" s="246" t="s">
        <v>26</v>
      </c>
      <c r="C83" s="15" t="s">
        <v>9</v>
      </c>
      <c r="D83" s="8">
        <f t="shared" si="11"/>
        <v>1444</v>
      </c>
      <c r="E83" s="16">
        <v>247.8</v>
      </c>
      <c r="F83" s="16"/>
      <c r="G83" s="16">
        <v>1196.2</v>
      </c>
      <c r="H83" s="9">
        <f t="shared" si="12"/>
        <v>6</v>
      </c>
      <c r="I83" s="10"/>
      <c r="J83" s="10"/>
      <c r="K83" s="207">
        <v>6</v>
      </c>
      <c r="L83" s="12">
        <f>M83+O83</f>
        <v>1450</v>
      </c>
      <c r="M83" s="12">
        <f t="shared" ref="M83:O84" si="50">E83+I83</f>
        <v>247.8</v>
      </c>
      <c r="N83" s="12">
        <f t="shared" si="50"/>
        <v>0</v>
      </c>
      <c r="O83" s="12">
        <f t="shared" si="50"/>
        <v>1202.2</v>
      </c>
    </row>
    <row r="84" spans="1:15" ht="15" hidden="1" customHeight="1" x14ac:dyDescent="0.25">
      <c r="A84" s="19"/>
      <c r="B84" s="35" t="s">
        <v>170</v>
      </c>
      <c r="C84" s="97" t="s">
        <v>21</v>
      </c>
      <c r="D84" s="8">
        <f t="shared" si="11"/>
        <v>0</v>
      </c>
      <c r="E84" s="16"/>
      <c r="F84" s="16"/>
      <c r="G84" s="16"/>
      <c r="H84" s="9">
        <f t="shared" si="12"/>
        <v>0</v>
      </c>
      <c r="I84" s="10"/>
      <c r="J84" s="10"/>
      <c r="K84" s="207"/>
      <c r="L84" s="12">
        <f>M84+O84</f>
        <v>0</v>
      </c>
      <c r="M84" s="12">
        <f t="shared" si="50"/>
        <v>0</v>
      </c>
      <c r="N84" s="12">
        <f t="shared" si="50"/>
        <v>0</v>
      </c>
      <c r="O84" s="12">
        <f t="shared" si="50"/>
        <v>0</v>
      </c>
    </row>
    <row r="85" spans="1:15" ht="15.95" customHeight="1" x14ac:dyDescent="0.25">
      <c r="A85" s="20" t="s">
        <v>85</v>
      </c>
      <c r="B85" s="247" t="s">
        <v>174</v>
      </c>
      <c r="C85" s="72"/>
      <c r="D85" s="73">
        <f t="shared" ref="D85:O85" si="51">D16+D19+D26+D32+D37+D43+D48+D53+D58+D63+D69+D74+D79+D83+D84</f>
        <v>5504</v>
      </c>
      <c r="E85" s="73">
        <f t="shared" si="51"/>
        <v>4131.8999999999996</v>
      </c>
      <c r="F85" s="73">
        <f t="shared" si="51"/>
        <v>2153</v>
      </c>
      <c r="G85" s="73">
        <f t="shared" si="51"/>
        <v>1372.1000000000001</v>
      </c>
      <c r="H85" s="74">
        <f t="shared" si="51"/>
        <v>6</v>
      </c>
      <c r="I85" s="74">
        <f t="shared" si="51"/>
        <v>-44</v>
      </c>
      <c r="J85" s="74">
        <f t="shared" si="51"/>
        <v>0</v>
      </c>
      <c r="K85" s="248">
        <f t="shared" si="51"/>
        <v>50</v>
      </c>
      <c r="L85" s="44">
        <f t="shared" si="51"/>
        <v>5510</v>
      </c>
      <c r="M85" s="44">
        <f t="shared" si="51"/>
        <v>4087.9</v>
      </c>
      <c r="N85" s="44">
        <f t="shared" si="51"/>
        <v>2153</v>
      </c>
      <c r="O85" s="44">
        <f t="shared" si="51"/>
        <v>1422.1</v>
      </c>
    </row>
    <row r="86" spans="1:15" ht="15.95" customHeight="1" x14ac:dyDescent="0.25">
      <c r="A86" s="158" t="s">
        <v>86</v>
      </c>
      <c r="B86" s="598" t="s">
        <v>59</v>
      </c>
      <c r="C86" s="599"/>
      <c r="D86" s="599"/>
      <c r="E86" s="599"/>
      <c r="F86" s="599"/>
      <c r="G86" s="599"/>
      <c r="H86" s="599"/>
      <c r="I86" s="599"/>
      <c r="J86" s="599"/>
      <c r="K86" s="599"/>
      <c r="L86" s="599"/>
      <c r="M86" s="599"/>
      <c r="N86" s="599"/>
      <c r="O86" s="600"/>
    </row>
    <row r="87" spans="1:15" ht="15" customHeight="1" x14ac:dyDescent="0.25">
      <c r="A87" s="5" t="s">
        <v>87</v>
      </c>
      <c r="B87" s="80" t="s">
        <v>20</v>
      </c>
      <c r="C87" s="81"/>
      <c r="D87" s="8">
        <f>D88+D89+D90+D93+D94</f>
        <v>1511.2</v>
      </c>
      <c r="E87" s="8">
        <f t="shared" ref="E87:O87" si="52">E88+E89+E90+E93+E94</f>
        <v>1358.2</v>
      </c>
      <c r="F87" s="8">
        <f t="shared" si="52"/>
        <v>0</v>
      </c>
      <c r="G87" s="8">
        <f t="shared" si="52"/>
        <v>153</v>
      </c>
      <c r="H87" s="9">
        <f t="shared" ref="H87:H94" si="53">I87+K87</f>
        <v>80.599999999999994</v>
      </c>
      <c r="I87" s="9">
        <f t="shared" si="52"/>
        <v>80.599999999999994</v>
      </c>
      <c r="J87" s="9">
        <f t="shared" si="52"/>
        <v>0</v>
      </c>
      <c r="K87" s="239">
        <f t="shared" si="52"/>
        <v>0</v>
      </c>
      <c r="L87" s="11">
        <f t="shared" si="52"/>
        <v>1591.8</v>
      </c>
      <c r="M87" s="11">
        <f t="shared" si="52"/>
        <v>1438.8000000000002</v>
      </c>
      <c r="N87" s="11">
        <f t="shared" si="52"/>
        <v>0</v>
      </c>
      <c r="O87" s="11">
        <f t="shared" si="52"/>
        <v>153</v>
      </c>
    </row>
    <row r="88" spans="1:15" ht="15" customHeight="1" x14ac:dyDescent="0.25">
      <c r="A88" s="19"/>
      <c r="B88" s="80"/>
      <c r="C88" s="30" t="s">
        <v>21</v>
      </c>
      <c r="D88" s="16">
        <f t="shared" ref="D88:D94" si="54">E88+G88</f>
        <v>60.099999999999994</v>
      </c>
      <c r="E88" s="16">
        <v>50.9</v>
      </c>
      <c r="F88" s="16"/>
      <c r="G88" s="16">
        <v>9.1999999999999993</v>
      </c>
      <c r="H88" s="9">
        <f t="shared" si="53"/>
        <v>0</v>
      </c>
      <c r="I88" s="10"/>
      <c r="J88" s="10"/>
      <c r="K88" s="207"/>
      <c r="L88" s="12">
        <f t="shared" ref="L88:L138" si="55">M88+O88</f>
        <v>60.099999999999994</v>
      </c>
      <c r="M88" s="12">
        <f t="shared" ref="M88:M138" si="56">E88+I88</f>
        <v>50.9</v>
      </c>
      <c r="N88" s="12">
        <f t="shared" ref="N88:N138" si="57">F88+J88</f>
        <v>0</v>
      </c>
      <c r="O88" s="12">
        <f t="shared" ref="O88:O138" si="58">G88+K88</f>
        <v>9.1999999999999993</v>
      </c>
    </row>
    <row r="89" spans="1:15" hidden="1" x14ac:dyDescent="0.25">
      <c r="A89" s="19"/>
      <c r="B89" s="80"/>
      <c r="C89" s="165" t="s">
        <v>25</v>
      </c>
      <c r="D89" s="16">
        <f t="shared" si="54"/>
        <v>0</v>
      </c>
      <c r="E89" s="16"/>
      <c r="F89" s="16"/>
      <c r="G89" s="16"/>
      <c r="H89" s="9">
        <f t="shared" si="53"/>
        <v>0</v>
      </c>
      <c r="I89" s="10"/>
      <c r="J89" s="10"/>
      <c r="K89" s="207"/>
      <c r="L89" s="12">
        <f>M89+O89</f>
        <v>0</v>
      </c>
      <c r="M89" s="12">
        <f>E89+I89</f>
        <v>0</v>
      </c>
      <c r="N89" s="12">
        <f>F89+J89</f>
        <v>0</v>
      </c>
      <c r="O89" s="12">
        <f>G89+K89</f>
        <v>0</v>
      </c>
    </row>
    <row r="90" spans="1:15" ht="15" customHeight="1" x14ac:dyDescent="0.25">
      <c r="A90" s="40"/>
      <c r="B90" s="249"/>
      <c r="C90" s="451" t="s">
        <v>31</v>
      </c>
      <c r="D90" s="250">
        <f>D91+D92</f>
        <v>1200.4000000000001</v>
      </c>
      <c r="E90" s="16">
        <f t="shared" ref="E90:O90" si="59">E91+E92</f>
        <v>1181.0999999999999</v>
      </c>
      <c r="F90" s="16">
        <f t="shared" si="59"/>
        <v>0</v>
      </c>
      <c r="G90" s="16">
        <f t="shared" si="59"/>
        <v>19.3</v>
      </c>
      <c r="H90" s="9">
        <f>I90+K90</f>
        <v>80.599999999999994</v>
      </c>
      <c r="I90" s="10">
        <f>I91+I92</f>
        <v>80.599999999999994</v>
      </c>
      <c r="J90" s="10">
        <f t="shared" ref="J90:K90" si="60">J91+J92</f>
        <v>0</v>
      </c>
      <c r="K90" s="10">
        <f t="shared" si="60"/>
        <v>0</v>
      </c>
      <c r="L90" s="12">
        <f t="shared" si="59"/>
        <v>1281</v>
      </c>
      <c r="M90" s="12">
        <f t="shared" si="59"/>
        <v>1261.7</v>
      </c>
      <c r="N90" s="12">
        <f t="shared" si="59"/>
        <v>0</v>
      </c>
      <c r="O90" s="12">
        <f t="shared" si="59"/>
        <v>19.3</v>
      </c>
    </row>
    <row r="91" spans="1:15" ht="15" hidden="1" customHeight="1" x14ac:dyDescent="0.25">
      <c r="A91" s="251"/>
      <c r="B91" s="252" t="s">
        <v>8</v>
      </c>
      <c r="C91" s="464"/>
      <c r="D91" s="254">
        <f t="shared" si="54"/>
        <v>250.4</v>
      </c>
      <c r="E91" s="255">
        <v>231.1</v>
      </c>
      <c r="F91" s="255"/>
      <c r="G91" s="255">
        <v>19.3</v>
      </c>
      <c r="H91" s="9">
        <f t="shared" si="53"/>
        <v>80.599999999999994</v>
      </c>
      <c r="I91" s="10">
        <v>80.599999999999994</v>
      </c>
      <c r="J91" s="10"/>
      <c r="K91" s="207"/>
      <c r="L91" s="255">
        <f t="shared" si="55"/>
        <v>331</v>
      </c>
      <c r="M91" s="255">
        <f t="shared" si="56"/>
        <v>311.7</v>
      </c>
      <c r="N91" s="255">
        <f t="shared" si="57"/>
        <v>0</v>
      </c>
      <c r="O91" s="255">
        <f t="shared" si="58"/>
        <v>19.3</v>
      </c>
    </row>
    <row r="92" spans="1:15" ht="27.95" customHeight="1" x14ac:dyDescent="0.25">
      <c r="A92" s="40"/>
      <c r="B92" s="256" t="s">
        <v>169</v>
      </c>
      <c r="C92" s="465"/>
      <c r="D92" s="250">
        <f t="shared" si="54"/>
        <v>950</v>
      </c>
      <c r="E92" s="16">
        <v>950</v>
      </c>
      <c r="F92" s="96"/>
      <c r="G92" s="96"/>
      <c r="H92" s="9">
        <f t="shared" si="53"/>
        <v>0</v>
      </c>
      <c r="I92" s="10"/>
      <c r="J92" s="10"/>
      <c r="K92" s="207"/>
      <c r="L92" s="12">
        <f t="shared" si="55"/>
        <v>950</v>
      </c>
      <c r="M92" s="12">
        <f t="shared" si="56"/>
        <v>950</v>
      </c>
      <c r="N92" s="12">
        <f t="shared" si="57"/>
        <v>0</v>
      </c>
      <c r="O92" s="12">
        <f t="shared" si="58"/>
        <v>0</v>
      </c>
    </row>
    <row r="93" spans="1:15" ht="15" customHeight="1" x14ac:dyDescent="0.25">
      <c r="A93" s="40"/>
      <c r="B93" s="41"/>
      <c r="C93" s="257" t="s">
        <v>22</v>
      </c>
      <c r="D93" s="16">
        <f t="shared" si="54"/>
        <v>201.3</v>
      </c>
      <c r="E93" s="16">
        <v>76.8</v>
      </c>
      <c r="F93" s="16"/>
      <c r="G93" s="16">
        <v>124.5</v>
      </c>
      <c r="H93" s="9">
        <f t="shared" si="53"/>
        <v>0</v>
      </c>
      <c r="I93" s="10"/>
      <c r="J93" s="10"/>
      <c r="K93" s="207"/>
      <c r="L93" s="12">
        <f t="shared" si="55"/>
        <v>201.3</v>
      </c>
      <c r="M93" s="12">
        <f t="shared" si="56"/>
        <v>76.8</v>
      </c>
      <c r="N93" s="12">
        <f t="shared" si="57"/>
        <v>0</v>
      </c>
      <c r="O93" s="12">
        <f t="shared" si="58"/>
        <v>124.5</v>
      </c>
    </row>
    <row r="94" spans="1:15" ht="15" customHeight="1" x14ac:dyDescent="0.25">
      <c r="A94" s="40"/>
      <c r="B94" s="41"/>
      <c r="C94" s="82" t="s">
        <v>30</v>
      </c>
      <c r="D94" s="16">
        <f t="shared" si="54"/>
        <v>49.4</v>
      </c>
      <c r="E94" s="16">
        <v>49.4</v>
      </c>
      <c r="F94" s="16"/>
      <c r="G94" s="16"/>
      <c r="H94" s="9">
        <f t="shared" si="53"/>
        <v>0</v>
      </c>
      <c r="I94" s="10"/>
      <c r="J94" s="10"/>
      <c r="K94" s="207"/>
      <c r="L94" s="12">
        <f t="shared" si="55"/>
        <v>49.4</v>
      </c>
      <c r="M94" s="12">
        <f t="shared" si="56"/>
        <v>49.4</v>
      </c>
      <c r="N94" s="12">
        <f t="shared" si="57"/>
        <v>0</v>
      </c>
      <c r="O94" s="12">
        <f t="shared" si="58"/>
        <v>0</v>
      </c>
    </row>
    <row r="95" spans="1:15" ht="15" customHeight="1" x14ac:dyDescent="0.25">
      <c r="A95" s="32" t="s">
        <v>88</v>
      </c>
      <c r="B95" s="242" t="s">
        <v>7</v>
      </c>
      <c r="C95" s="97"/>
      <c r="D95" s="16">
        <f>SUM(D96:D98)</f>
        <v>16.3</v>
      </c>
      <c r="E95" s="16">
        <f>SUM(E96:E98)</f>
        <v>16.3</v>
      </c>
      <c r="F95" s="16">
        <f>SUM(F96:F98)</f>
        <v>0</v>
      </c>
      <c r="G95" s="16">
        <f t="shared" ref="G95:O95" si="61">SUM(G96:G98)</f>
        <v>0</v>
      </c>
      <c r="H95" s="10">
        <f t="shared" si="61"/>
        <v>0</v>
      </c>
      <c r="I95" s="10">
        <f t="shared" si="61"/>
        <v>0</v>
      </c>
      <c r="J95" s="10">
        <f t="shared" si="61"/>
        <v>0</v>
      </c>
      <c r="K95" s="207">
        <f t="shared" si="61"/>
        <v>0</v>
      </c>
      <c r="L95" s="12">
        <f t="shared" si="61"/>
        <v>16.3</v>
      </c>
      <c r="M95" s="12">
        <f t="shared" si="61"/>
        <v>16.3</v>
      </c>
      <c r="N95" s="12">
        <f t="shared" si="61"/>
        <v>0</v>
      </c>
      <c r="O95" s="12">
        <f t="shared" si="61"/>
        <v>0</v>
      </c>
    </row>
    <row r="96" spans="1:15" ht="15" customHeight="1" x14ac:dyDescent="0.25">
      <c r="A96" s="40"/>
      <c r="B96" s="258"/>
      <c r="C96" s="97" t="s">
        <v>25</v>
      </c>
      <c r="D96" s="16">
        <f>E96+G96</f>
        <v>8.1999999999999993</v>
      </c>
      <c r="E96" s="16">
        <v>8.1999999999999993</v>
      </c>
      <c r="F96" s="16"/>
      <c r="G96" s="16"/>
      <c r="H96" s="9">
        <f>I96+K96</f>
        <v>0</v>
      </c>
      <c r="I96" s="10"/>
      <c r="J96" s="10"/>
      <c r="K96" s="207"/>
      <c r="L96" s="12">
        <f t="shared" si="55"/>
        <v>8.1999999999999993</v>
      </c>
      <c r="M96" s="12">
        <f t="shared" si="56"/>
        <v>8.1999999999999993</v>
      </c>
      <c r="N96" s="12">
        <f t="shared" si="57"/>
        <v>0</v>
      </c>
      <c r="O96" s="12">
        <f t="shared" si="58"/>
        <v>0</v>
      </c>
    </row>
    <row r="97" spans="1:15" ht="15" customHeight="1" x14ac:dyDescent="0.25">
      <c r="A97" s="40"/>
      <c r="B97" s="243"/>
      <c r="C97" s="97" t="s">
        <v>31</v>
      </c>
      <c r="D97" s="16">
        <f>E97+G97</f>
        <v>1.8</v>
      </c>
      <c r="E97" s="16">
        <v>1.8</v>
      </c>
      <c r="F97" s="16"/>
      <c r="G97" s="16"/>
      <c r="H97" s="9">
        <f t="shared" ref="H97:H138" si="62">I97+K97</f>
        <v>0</v>
      </c>
      <c r="I97" s="10"/>
      <c r="J97" s="10"/>
      <c r="K97" s="207"/>
      <c r="L97" s="12">
        <f t="shared" si="55"/>
        <v>1.8</v>
      </c>
      <c r="M97" s="12">
        <f t="shared" si="56"/>
        <v>1.8</v>
      </c>
      <c r="N97" s="12">
        <f t="shared" si="57"/>
        <v>0</v>
      </c>
      <c r="O97" s="12">
        <f t="shared" si="58"/>
        <v>0</v>
      </c>
    </row>
    <row r="98" spans="1:15" ht="15" customHeight="1" x14ac:dyDescent="0.25">
      <c r="A98" s="40"/>
      <c r="B98" s="243"/>
      <c r="C98" s="97" t="s">
        <v>22</v>
      </c>
      <c r="D98" s="16">
        <f>E98+G98</f>
        <v>6.3</v>
      </c>
      <c r="E98" s="16">
        <v>6.3</v>
      </c>
      <c r="F98" s="16"/>
      <c r="G98" s="16"/>
      <c r="H98" s="9">
        <f t="shared" si="62"/>
        <v>0</v>
      </c>
      <c r="I98" s="10"/>
      <c r="J98" s="10"/>
      <c r="K98" s="207"/>
      <c r="L98" s="12">
        <f t="shared" si="55"/>
        <v>6.3</v>
      </c>
      <c r="M98" s="12">
        <f t="shared" si="56"/>
        <v>6.3</v>
      </c>
      <c r="N98" s="12">
        <f t="shared" si="57"/>
        <v>0</v>
      </c>
      <c r="O98" s="12">
        <f t="shared" si="58"/>
        <v>0</v>
      </c>
    </row>
    <row r="99" spans="1:15" ht="15" customHeight="1" x14ac:dyDescent="0.25">
      <c r="A99" s="32" t="s">
        <v>89</v>
      </c>
      <c r="B99" s="17" t="s">
        <v>10</v>
      </c>
      <c r="C99" s="97"/>
      <c r="D99" s="16">
        <f>SUM(D100:D102)</f>
        <v>16.200000000000003</v>
      </c>
      <c r="E99" s="16">
        <f>SUM(E100:E102)</f>
        <v>16.200000000000003</v>
      </c>
      <c r="F99" s="16">
        <f t="shared" ref="F99:O99" si="63">SUM(F100:F102)</f>
        <v>0</v>
      </c>
      <c r="G99" s="16">
        <f t="shared" si="63"/>
        <v>0</v>
      </c>
      <c r="H99" s="10">
        <f t="shared" si="63"/>
        <v>0</v>
      </c>
      <c r="I99" s="10">
        <f t="shared" si="63"/>
        <v>0</v>
      </c>
      <c r="J99" s="10">
        <f t="shared" si="63"/>
        <v>0</v>
      </c>
      <c r="K99" s="207">
        <f t="shared" si="63"/>
        <v>0</v>
      </c>
      <c r="L99" s="12">
        <f t="shared" si="63"/>
        <v>16.200000000000003</v>
      </c>
      <c r="M99" s="12">
        <f t="shared" si="63"/>
        <v>16.200000000000003</v>
      </c>
      <c r="N99" s="12">
        <f t="shared" si="63"/>
        <v>0</v>
      </c>
      <c r="O99" s="12">
        <f t="shared" si="63"/>
        <v>0</v>
      </c>
    </row>
    <row r="100" spans="1:15" ht="15" customHeight="1" x14ac:dyDescent="0.25">
      <c r="A100" s="40"/>
      <c r="B100" s="240"/>
      <c r="C100" s="97" t="s">
        <v>25</v>
      </c>
      <c r="D100" s="16">
        <f>E100+G100</f>
        <v>7.3</v>
      </c>
      <c r="E100" s="16">
        <v>7.3</v>
      </c>
      <c r="F100" s="16"/>
      <c r="G100" s="16"/>
      <c r="H100" s="9">
        <f t="shared" si="62"/>
        <v>0</v>
      </c>
      <c r="I100" s="10"/>
      <c r="J100" s="10"/>
      <c r="K100" s="207"/>
      <c r="L100" s="12">
        <f t="shared" si="55"/>
        <v>7.3</v>
      </c>
      <c r="M100" s="12">
        <f t="shared" si="56"/>
        <v>7.3</v>
      </c>
      <c r="N100" s="12">
        <f t="shared" si="57"/>
        <v>0</v>
      </c>
      <c r="O100" s="12">
        <f t="shared" si="58"/>
        <v>0</v>
      </c>
    </row>
    <row r="101" spans="1:15" ht="15" customHeight="1" x14ac:dyDescent="0.25">
      <c r="A101" s="40"/>
      <c r="B101" s="6"/>
      <c r="C101" s="97" t="s">
        <v>31</v>
      </c>
      <c r="D101" s="16">
        <f>E101+G101</f>
        <v>1</v>
      </c>
      <c r="E101" s="16">
        <v>1</v>
      </c>
      <c r="F101" s="16"/>
      <c r="G101" s="16"/>
      <c r="H101" s="9">
        <f t="shared" si="62"/>
        <v>0</v>
      </c>
      <c r="I101" s="10"/>
      <c r="J101" s="10"/>
      <c r="K101" s="207"/>
      <c r="L101" s="12">
        <f t="shared" si="55"/>
        <v>1</v>
      </c>
      <c r="M101" s="12">
        <f t="shared" si="56"/>
        <v>1</v>
      </c>
      <c r="N101" s="12">
        <f t="shared" si="57"/>
        <v>0</v>
      </c>
      <c r="O101" s="12">
        <f t="shared" si="58"/>
        <v>0</v>
      </c>
    </row>
    <row r="102" spans="1:15" ht="15" customHeight="1" x14ac:dyDescent="0.25">
      <c r="A102" s="40"/>
      <c r="B102" s="6"/>
      <c r="C102" s="97" t="s">
        <v>22</v>
      </c>
      <c r="D102" s="16">
        <f>E102+G102</f>
        <v>7.9</v>
      </c>
      <c r="E102" s="16">
        <v>7.9</v>
      </c>
      <c r="F102" s="16"/>
      <c r="G102" s="16"/>
      <c r="H102" s="9">
        <f t="shared" si="62"/>
        <v>0</v>
      </c>
      <c r="I102" s="10"/>
      <c r="J102" s="10"/>
      <c r="K102" s="207"/>
      <c r="L102" s="12">
        <f t="shared" si="55"/>
        <v>7.9</v>
      </c>
      <c r="M102" s="12">
        <f t="shared" si="56"/>
        <v>7.9</v>
      </c>
      <c r="N102" s="12">
        <f t="shared" si="57"/>
        <v>0</v>
      </c>
      <c r="O102" s="12">
        <f t="shared" si="58"/>
        <v>0</v>
      </c>
    </row>
    <row r="103" spans="1:15" ht="15" customHeight="1" x14ac:dyDescent="0.25">
      <c r="A103" s="32" t="s">
        <v>90</v>
      </c>
      <c r="B103" s="35" t="s">
        <v>11</v>
      </c>
      <c r="C103" s="97"/>
      <c r="D103" s="16">
        <f>SUM(D104:D106)</f>
        <v>18.100000000000001</v>
      </c>
      <c r="E103" s="16">
        <f>SUM(E104:E106)</f>
        <v>18.100000000000001</v>
      </c>
      <c r="F103" s="16">
        <f t="shared" ref="F103:O103" si="64">SUM(F104:F106)</f>
        <v>0</v>
      </c>
      <c r="G103" s="16">
        <f t="shared" si="64"/>
        <v>0</v>
      </c>
      <c r="H103" s="10">
        <f t="shared" si="64"/>
        <v>0</v>
      </c>
      <c r="I103" s="10">
        <f t="shared" si="64"/>
        <v>0</v>
      </c>
      <c r="J103" s="10">
        <f t="shared" si="64"/>
        <v>0</v>
      </c>
      <c r="K103" s="207">
        <f t="shared" si="64"/>
        <v>0</v>
      </c>
      <c r="L103" s="12">
        <f t="shared" si="64"/>
        <v>18.100000000000001</v>
      </c>
      <c r="M103" s="12">
        <f t="shared" si="64"/>
        <v>18.100000000000001</v>
      </c>
      <c r="N103" s="12">
        <f t="shared" si="64"/>
        <v>0</v>
      </c>
      <c r="O103" s="12">
        <f t="shared" si="64"/>
        <v>0</v>
      </c>
    </row>
    <row r="104" spans="1:15" ht="15" customHeight="1" x14ac:dyDescent="0.25">
      <c r="A104" s="40"/>
      <c r="B104" s="240"/>
      <c r="C104" s="97" t="s">
        <v>25</v>
      </c>
      <c r="D104" s="16">
        <f>E104+G104</f>
        <v>8.8000000000000007</v>
      </c>
      <c r="E104" s="16">
        <v>8.8000000000000007</v>
      </c>
      <c r="F104" s="16"/>
      <c r="G104" s="16"/>
      <c r="H104" s="9">
        <f>I104+K104</f>
        <v>0</v>
      </c>
      <c r="I104" s="10"/>
      <c r="J104" s="10"/>
      <c r="K104" s="207"/>
      <c r="L104" s="12">
        <f t="shared" si="55"/>
        <v>8.8000000000000007</v>
      </c>
      <c r="M104" s="12">
        <f t="shared" si="56"/>
        <v>8.8000000000000007</v>
      </c>
      <c r="N104" s="12">
        <f t="shared" si="57"/>
        <v>0</v>
      </c>
      <c r="O104" s="12">
        <f t="shared" si="58"/>
        <v>0</v>
      </c>
    </row>
    <row r="105" spans="1:15" ht="15" customHeight="1" x14ac:dyDescent="0.25">
      <c r="A105" s="40"/>
      <c r="B105" s="26"/>
      <c r="C105" s="97" t="s">
        <v>31</v>
      </c>
      <c r="D105" s="16">
        <f>E105+G105</f>
        <v>3.1</v>
      </c>
      <c r="E105" s="16">
        <v>3.1</v>
      </c>
      <c r="F105" s="16"/>
      <c r="G105" s="16"/>
      <c r="H105" s="9">
        <f t="shared" si="62"/>
        <v>0</v>
      </c>
      <c r="I105" s="10"/>
      <c r="J105" s="10"/>
      <c r="K105" s="207"/>
      <c r="L105" s="12">
        <f t="shared" si="55"/>
        <v>3.1</v>
      </c>
      <c r="M105" s="12">
        <f t="shared" si="56"/>
        <v>3.1</v>
      </c>
      <c r="N105" s="12">
        <f t="shared" si="57"/>
        <v>0</v>
      </c>
      <c r="O105" s="12">
        <f t="shared" si="58"/>
        <v>0</v>
      </c>
    </row>
    <row r="106" spans="1:15" ht="15" customHeight="1" x14ac:dyDescent="0.25">
      <c r="A106" s="40"/>
      <c r="B106" s="26"/>
      <c r="C106" s="97" t="s">
        <v>22</v>
      </c>
      <c r="D106" s="16">
        <f>E106+G106</f>
        <v>6.2</v>
      </c>
      <c r="E106" s="16">
        <v>6.2</v>
      </c>
      <c r="F106" s="16"/>
      <c r="G106" s="16"/>
      <c r="H106" s="9">
        <f t="shared" si="62"/>
        <v>0</v>
      </c>
      <c r="I106" s="10"/>
      <c r="J106" s="10"/>
      <c r="K106" s="207"/>
      <c r="L106" s="12">
        <f t="shared" si="55"/>
        <v>6.2</v>
      </c>
      <c r="M106" s="12">
        <f t="shared" si="56"/>
        <v>6.2</v>
      </c>
      <c r="N106" s="12">
        <f t="shared" si="57"/>
        <v>0</v>
      </c>
      <c r="O106" s="12">
        <f t="shared" si="58"/>
        <v>0</v>
      </c>
    </row>
    <row r="107" spans="1:15" ht="15" customHeight="1" x14ac:dyDescent="0.25">
      <c r="A107" s="32" t="s">
        <v>91</v>
      </c>
      <c r="B107" s="35" t="s">
        <v>61</v>
      </c>
      <c r="C107" s="97"/>
      <c r="D107" s="16">
        <f>SUM(D108:D110)</f>
        <v>24.1</v>
      </c>
      <c r="E107" s="16">
        <f>SUM(E108:E110)</f>
        <v>20.6</v>
      </c>
      <c r="F107" s="16">
        <f t="shared" ref="F107:O107" si="65">SUM(F108:F110)</f>
        <v>0</v>
      </c>
      <c r="G107" s="16">
        <f t="shared" si="65"/>
        <v>3.5</v>
      </c>
      <c r="H107" s="10">
        <f t="shared" si="65"/>
        <v>0</v>
      </c>
      <c r="I107" s="10">
        <f t="shared" si="65"/>
        <v>0</v>
      </c>
      <c r="J107" s="10">
        <f t="shared" si="65"/>
        <v>0</v>
      </c>
      <c r="K107" s="207">
        <f t="shared" si="65"/>
        <v>0</v>
      </c>
      <c r="L107" s="12">
        <f t="shared" si="65"/>
        <v>24.1</v>
      </c>
      <c r="M107" s="12">
        <f t="shared" si="65"/>
        <v>20.6</v>
      </c>
      <c r="N107" s="12">
        <f t="shared" si="65"/>
        <v>0</v>
      </c>
      <c r="O107" s="12">
        <f t="shared" si="65"/>
        <v>3.5</v>
      </c>
    </row>
    <row r="108" spans="1:15" ht="15" customHeight="1" x14ac:dyDescent="0.25">
      <c r="A108" s="40"/>
      <c r="B108" s="240"/>
      <c r="C108" s="97" t="s">
        <v>25</v>
      </c>
      <c r="D108" s="16">
        <f>E108+G108</f>
        <v>10.199999999999999</v>
      </c>
      <c r="E108" s="16">
        <v>10.199999999999999</v>
      </c>
      <c r="F108" s="16"/>
      <c r="G108" s="16"/>
      <c r="H108" s="9">
        <f>I108+K108</f>
        <v>0</v>
      </c>
      <c r="I108" s="10"/>
      <c r="J108" s="10"/>
      <c r="K108" s="207"/>
      <c r="L108" s="12">
        <f t="shared" si="55"/>
        <v>10.199999999999999</v>
      </c>
      <c r="M108" s="12">
        <f t="shared" si="56"/>
        <v>10.199999999999999</v>
      </c>
      <c r="N108" s="12">
        <f t="shared" si="57"/>
        <v>0</v>
      </c>
      <c r="O108" s="12">
        <f t="shared" si="58"/>
        <v>0</v>
      </c>
    </row>
    <row r="109" spans="1:15" ht="15" customHeight="1" x14ac:dyDescent="0.25">
      <c r="A109" s="40"/>
      <c r="B109" s="26"/>
      <c r="C109" s="97" t="s">
        <v>31</v>
      </c>
      <c r="D109" s="16">
        <f>E109+G109</f>
        <v>1.9</v>
      </c>
      <c r="E109" s="16">
        <v>1.9</v>
      </c>
      <c r="F109" s="16"/>
      <c r="G109" s="16"/>
      <c r="H109" s="9">
        <f t="shared" si="62"/>
        <v>0</v>
      </c>
      <c r="I109" s="10"/>
      <c r="J109" s="10"/>
      <c r="K109" s="207"/>
      <c r="L109" s="12">
        <f t="shared" si="55"/>
        <v>1.9</v>
      </c>
      <c r="M109" s="12">
        <f t="shared" si="56"/>
        <v>1.9</v>
      </c>
      <c r="N109" s="12">
        <f t="shared" si="57"/>
        <v>0</v>
      </c>
      <c r="O109" s="12">
        <f t="shared" si="58"/>
        <v>0</v>
      </c>
    </row>
    <row r="110" spans="1:15" ht="15" customHeight="1" x14ac:dyDescent="0.25">
      <c r="A110" s="40"/>
      <c r="B110" s="26"/>
      <c r="C110" s="97" t="s">
        <v>22</v>
      </c>
      <c r="D110" s="16">
        <f>E110+G110</f>
        <v>12</v>
      </c>
      <c r="E110" s="16">
        <v>8.5</v>
      </c>
      <c r="F110" s="16"/>
      <c r="G110" s="16">
        <v>3.5</v>
      </c>
      <c r="H110" s="9">
        <f t="shared" si="62"/>
        <v>0</v>
      </c>
      <c r="I110" s="10"/>
      <c r="J110" s="10"/>
      <c r="K110" s="207"/>
      <c r="L110" s="12">
        <f t="shared" si="55"/>
        <v>12</v>
      </c>
      <c r="M110" s="12">
        <f t="shared" si="56"/>
        <v>8.5</v>
      </c>
      <c r="N110" s="12">
        <f t="shared" si="57"/>
        <v>0</v>
      </c>
      <c r="O110" s="12">
        <f t="shared" si="58"/>
        <v>3.5</v>
      </c>
    </row>
    <row r="111" spans="1:15" ht="15" customHeight="1" x14ac:dyDescent="0.25">
      <c r="A111" s="32" t="s">
        <v>92</v>
      </c>
      <c r="B111" s="35" t="s">
        <v>62</v>
      </c>
      <c r="C111" s="97"/>
      <c r="D111" s="16">
        <f>SUM(D112:D114)</f>
        <v>16</v>
      </c>
      <c r="E111" s="16">
        <f>SUM(E112:E114)</f>
        <v>16</v>
      </c>
      <c r="F111" s="16">
        <f t="shared" ref="F111:O111" si="66">SUM(F112:F114)</f>
        <v>0</v>
      </c>
      <c r="G111" s="16">
        <f t="shared" si="66"/>
        <v>0</v>
      </c>
      <c r="H111" s="10">
        <f t="shared" si="66"/>
        <v>0</v>
      </c>
      <c r="I111" s="10">
        <f t="shared" si="66"/>
        <v>0</v>
      </c>
      <c r="J111" s="10">
        <f t="shared" si="66"/>
        <v>0</v>
      </c>
      <c r="K111" s="207">
        <f t="shared" si="66"/>
        <v>0</v>
      </c>
      <c r="L111" s="12">
        <f t="shared" si="66"/>
        <v>16</v>
      </c>
      <c r="M111" s="12">
        <f t="shared" si="66"/>
        <v>16</v>
      </c>
      <c r="N111" s="12">
        <f t="shared" si="66"/>
        <v>0</v>
      </c>
      <c r="O111" s="12">
        <f t="shared" si="66"/>
        <v>0</v>
      </c>
    </row>
    <row r="112" spans="1:15" ht="15" customHeight="1" x14ac:dyDescent="0.25">
      <c r="A112" s="40"/>
      <c r="B112" s="240"/>
      <c r="C112" s="97" t="s">
        <v>25</v>
      </c>
      <c r="D112" s="16">
        <f>E112+G112</f>
        <v>7.4</v>
      </c>
      <c r="E112" s="16">
        <v>7.4</v>
      </c>
      <c r="F112" s="16"/>
      <c r="G112" s="16"/>
      <c r="H112" s="9">
        <f t="shared" si="62"/>
        <v>0</v>
      </c>
      <c r="I112" s="10"/>
      <c r="J112" s="10"/>
      <c r="K112" s="207"/>
      <c r="L112" s="12">
        <f t="shared" si="55"/>
        <v>7.4</v>
      </c>
      <c r="M112" s="12">
        <f t="shared" si="56"/>
        <v>7.4</v>
      </c>
      <c r="N112" s="12">
        <f t="shared" si="57"/>
        <v>0</v>
      </c>
      <c r="O112" s="12">
        <f t="shared" si="58"/>
        <v>0</v>
      </c>
    </row>
    <row r="113" spans="1:15" ht="15" customHeight="1" x14ac:dyDescent="0.25">
      <c r="A113" s="40"/>
      <c r="B113" s="26"/>
      <c r="C113" s="97" t="s">
        <v>31</v>
      </c>
      <c r="D113" s="16">
        <f>E113+G113</f>
        <v>2</v>
      </c>
      <c r="E113" s="16">
        <v>2</v>
      </c>
      <c r="F113" s="16"/>
      <c r="G113" s="16"/>
      <c r="H113" s="9">
        <f t="shared" si="62"/>
        <v>0</v>
      </c>
      <c r="I113" s="10"/>
      <c r="J113" s="10"/>
      <c r="K113" s="207"/>
      <c r="L113" s="12">
        <f t="shared" si="55"/>
        <v>2</v>
      </c>
      <c r="M113" s="12">
        <f t="shared" si="56"/>
        <v>2</v>
      </c>
      <c r="N113" s="12">
        <f t="shared" si="57"/>
        <v>0</v>
      </c>
      <c r="O113" s="12">
        <f t="shared" si="58"/>
        <v>0</v>
      </c>
    </row>
    <row r="114" spans="1:15" ht="15" customHeight="1" x14ac:dyDescent="0.25">
      <c r="A114" s="40"/>
      <c r="B114" s="26"/>
      <c r="C114" s="97" t="s">
        <v>22</v>
      </c>
      <c r="D114" s="16">
        <f>E114+G114</f>
        <v>6.6</v>
      </c>
      <c r="E114" s="16">
        <v>6.6</v>
      </c>
      <c r="F114" s="16"/>
      <c r="G114" s="16"/>
      <c r="H114" s="9">
        <f t="shared" si="62"/>
        <v>0</v>
      </c>
      <c r="I114" s="10"/>
      <c r="J114" s="10"/>
      <c r="K114" s="207"/>
      <c r="L114" s="12">
        <f t="shared" si="55"/>
        <v>6.6</v>
      </c>
      <c r="M114" s="12">
        <f t="shared" si="56"/>
        <v>6.6</v>
      </c>
      <c r="N114" s="12">
        <f t="shared" si="57"/>
        <v>0</v>
      </c>
      <c r="O114" s="12">
        <f t="shared" si="58"/>
        <v>0</v>
      </c>
    </row>
    <row r="115" spans="1:15" ht="15" customHeight="1" x14ac:dyDescent="0.25">
      <c r="A115" s="32" t="s">
        <v>93</v>
      </c>
      <c r="B115" s="35" t="s">
        <v>14</v>
      </c>
      <c r="C115" s="97"/>
      <c r="D115" s="16">
        <f>SUM(D116:D118)</f>
        <v>24.6</v>
      </c>
      <c r="E115" s="16">
        <f>SUM(E116:E118)</f>
        <v>24.6</v>
      </c>
      <c r="F115" s="16">
        <f t="shared" ref="F115:O115" si="67">SUM(F116:F118)</f>
        <v>0</v>
      </c>
      <c r="G115" s="16">
        <f t="shared" si="67"/>
        <v>0</v>
      </c>
      <c r="H115" s="10">
        <f t="shared" si="67"/>
        <v>0</v>
      </c>
      <c r="I115" s="10">
        <f t="shared" si="67"/>
        <v>0</v>
      </c>
      <c r="J115" s="10">
        <f t="shared" si="67"/>
        <v>0</v>
      </c>
      <c r="K115" s="207">
        <f t="shared" si="67"/>
        <v>0</v>
      </c>
      <c r="L115" s="12">
        <f t="shared" si="67"/>
        <v>24.6</v>
      </c>
      <c r="M115" s="12">
        <f t="shared" si="67"/>
        <v>24.6</v>
      </c>
      <c r="N115" s="12">
        <f t="shared" si="67"/>
        <v>0</v>
      </c>
      <c r="O115" s="12">
        <f t="shared" si="67"/>
        <v>0</v>
      </c>
    </row>
    <row r="116" spans="1:15" ht="15" customHeight="1" x14ac:dyDescent="0.25">
      <c r="A116" s="40"/>
      <c r="B116" s="240"/>
      <c r="C116" s="97" t="s">
        <v>25</v>
      </c>
      <c r="D116" s="16">
        <f>E116+G116</f>
        <v>9.6</v>
      </c>
      <c r="E116" s="16">
        <v>9.6</v>
      </c>
      <c r="F116" s="16"/>
      <c r="G116" s="16"/>
      <c r="H116" s="9">
        <f t="shared" si="62"/>
        <v>0</v>
      </c>
      <c r="I116" s="10"/>
      <c r="J116" s="10"/>
      <c r="K116" s="207"/>
      <c r="L116" s="12">
        <f t="shared" si="55"/>
        <v>9.6</v>
      </c>
      <c r="M116" s="12">
        <f t="shared" si="56"/>
        <v>9.6</v>
      </c>
      <c r="N116" s="12">
        <f t="shared" si="57"/>
        <v>0</v>
      </c>
      <c r="O116" s="12">
        <f t="shared" si="58"/>
        <v>0</v>
      </c>
    </row>
    <row r="117" spans="1:15" ht="15" customHeight="1" x14ac:dyDescent="0.25">
      <c r="A117" s="40"/>
      <c r="B117" s="26"/>
      <c r="C117" s="97" t="s">
        <v>31</v>
      </c>
      <c r="D117" s="16">
        <f>E117+G117</f>
        <v>1.8</v>
      </c>
      <c r="E117" s="16">
        <v>1.8</v>
      </c>
      <c r="F117" s="16"/>
      <c r="G117" s="16"/>
      <c r="H117" s="9">
        <f t="shared" si="62"/>
        <v>0</v>
      </c>
      <c r="I117" s="10"/>
      <c r="J117" s="10"/>
      <c r="K117" s="207"/>
      <c r="L117" s="12">
        <f t="shared" si="55"/>
        <v>1.8</v>
      </c>
      <c r="M117" s="12">
        <f t="shared" si="56"/>
        <v>1.8</v>
      </c>
      <c r="N117" s="12">
        <f t="shared" si="57"/>
        <v>0</v>
      </c>
      <c r="O117" s="12">
        <f t="shared" si="58"/>
        <v>0</v>
      </c>
    </row>
    <row r="118" spans="1:15" ht="15" customHeight="1" x14ac:dyDescent="0.25">
      <c r="A118" s="40"/>
      <c r="B118" s="26"/>
      <c r="C118" s="97" t="s">
        <v>22</v>
      </c>
      <c r="D118" s="16">
        <f>E118+G118</f>
        <v>13.2</v>
      </c>
      <c r="E118" s="16">
        <v>13.2</v>
      </c>
      <c r="F118" s="16"/>
      <c r="G118" s="16"/>
      <c r="H118" s="9">
        <f t="shared" si="62"/>
        <v>0</v>
      </c>
      <c r="I118" s="10"/>
      <c r="J118" s="10"/>
      <c r="K118" s="207"/>
      <c r="L118" s="12">
        <f t="shared" si="55"/>
        <v>13.2</v>
      </c>
      <c r="M118" s="12">
        <f t="shared" si="56"/>
        <v>13.2</v>
      </c>
      <c r="N118" s="12">
        <f t="shared" si="57"/>
        <v>0</v>
      </c>
      <c r="O118" s="12">
        <f t="shared" si="58"/>
        <v>0</v>
      </c>
    </row>
    <row r="119" spans="1:15" ht="15" customHeight="1" x14ac:dyDescent="0.25">
      <c r="A119" s="32" t="s">
        <v>94</v>
      </c>
      <c r="B119" s="35" t="s">
        <v>15</v>
      </c>
      <c r="C119" s="97"/>
      <c r="D119" s="16">
        <f t="shared" ref="D119:O119" si="68">SUM(D120:D122)</f>
        <v>19.200000000000003</v>
      </c>
      <c r="E119" s="16">
        <f t="shared" si="68"/>
        <v>17.2</v>
      </c>
      <c r="F119" s="16">
        <f t="shared" si="68"/>
        <v>0</v>
      </c>
      <c r="G119" s="16">
        <f t="shared" si="68"/>
        <v>2</v>
      </c>
      <c r="H119" s="10">
        <f t="shared" si="68"/>
        <v>0</v>
      </c>
      <c r="I119" s="10">
        <f t="shared" si="68"/>
        <v>0</v>
      </c>
      <c r="J119" s="10">
        <f t="shared" si="68"/>
        <v>0</v>
      </c>
      <c r="K119" s="207">
        <f t="shared" si="68"/>
        <v>0</v>
      </c>
      <c r="L119" s="12">
        <f t="shared" si="68"/>
        <v>19.200000000000003</v>
      </c>
      <c r="M119" s="12">
        <f t="shared" si="68"/>
        <v>17.2</v>
      </c>
      <c r="N119" s="12">
        <f t="shared" si="68"/>
        <v>0</v>
      </c>
      <c r="O119" s="12">
        <f t="shared" si="68"/>
        <v>2</v>
      </c>
    </row>
    <row r="120" spans="1:15" ht="15" customHeight="1" x14ac:dyDescent="0.25">
      <c r="A120" s="40"/>
      <c r="B120" s="240"/>
      <c r="C120" s="97" t="s">
        <v>25</v>
      </c>
      <c r="D120" s="16">
        <f>E120+G120</f>
        <v>8.5</v>
      </c>
      <c r="E120" s="16">
        <v>8.5</v>
      </c>
      <c r="F120" s="16"/>
      <c r="G120" s="16"/>
      <c r="H120" s="9">
        <f t="shared" si="62"/>
        <v>0</v>
      </c>
      <c r="I120" s="10"/>
      <c r="J120" s="10"/>
      <c r="K120" s="207"/>
      <c r="L120" s="12">
        <f t="shared" si="55"/>
        <v>8.5</v>
      </c>
      <c r="M120" s="12">
        <f t="shared" si="56"/>
        <v>8.5</v>
      </c>
      <c r="N120" s="12">
        <f t="shared" si="57"/>
        <v>0</v>
      </c>
      <c r="O120" s="12">
        <f t="shared" si="58"/>
        <v>0</v>
      </c>
    </row>
    <row r="121" spans="1:15" ht="15" customHeight="1" x14ac:dyDescent="0.25">
      <c r="A121" s="40"/>
      <c r="B121" s="26"/>
      <c r="C121" s="97" t="s">
        <v>31</v>
      </c>
      <c r="D121" s="16">
        <f>E121+G121</f>
        <v>1.4</v>
      </c>
      <c r="E121" s="16">
        <v>1.4</v>
      </c>
      <c r="F121" s="16"/>
      <c r="G121" s="16"/>
      <c r="H121" s="9">
        <f t="shared" si="62"/>
        <v>0</v>
      </c>
      <c r="I121" s="10"/>
      <c r="J121" s="10"/>
      <c r="K121" s="207"/>
      <c r="L121" s="12">
        <f t="shared" si="55"/>
        <v>1.4</v>
      </c>
      <c r="M121" s="12">
        <f t="shared" si="56"/>
        <v>1.4</v>
      </c>
      <c r="N121" s="12">
        <f t="shared" si="57"/>
        <v>0</v>
      </c>
      <c r="O121" s="12">
        <f t="shared" si="58"/>
        <v>0</v>
      </c>
    </row>
    <row r="122" spans="1:15" ht="15" customHeight="1" x14ac:dyDescent="0.25">
      <c r="A122" s="40"/>
      <c r="B122" s="26"/>
      <c r="C122" s="97" t="s">
        <v>22</v>
      </c>
      <c r="D122" s="16">
        <f>E122+G122</f>
        <v>9.3000000000000007</v>
      </c>
      <c r="E122" s="16">
        <v>7.3</v>
      </c>
      <c r="F122" s="16"/>
      <c r="G122" s="16">
        <v>2</v>
      </c>
      <c r="H122" s="9">
        <f t="shared" si="62"/>
        <v>0</v>
      </c>
      <c r="I122" s="10"/>
      <c r="J122" s="10"/>
      <c r="K122" s="207"/>
      <c r="L122" s="12">
        <f t="shared" si="55"/>
        <v>9.3000000000000007</v>
      </c>
      <c r="M122" s="12">
        <f t="shared" si="56"/>
        <v>7.3</v>
      </c>
      <c r="N122" s="12">
        <f t="shared" si="57"/>
        <v>0</v>
      </c>
      <c r="O122" s="12">
        <f t="shared" si="58"/>
        <v>2</v>
      </c>
    </row>
    <row r="123" spans="1:15" ht="15" customHeight="1" x14ac:dyDescent="0.25">
      <c r="A123" s="32" t="s">
        <v>95</v>
      </c>
      <c r="B123" s="242" t="s">
        <v>16</v>
      </c>
      <c r="C123" s="97"/>
      <c r="D123" s="16">
        <f>SUM(D124:D126)</f>
        <v>36.4</v>
      </c>
      <c r="E123" s="16">
        <f>SUM(E124:E126)</f>
        <v>34.9</v>
      </c>
      <c r="F123" s="16">
        <f>SUM(F124:F126)</f>
        <v>0</v>
      </c>
      <c r="G123" s="16">
        <f>SUM(G124:G126)</f>
        <v>1.5</v>
      </c>
      <c r="H123" s="10">
        <f t="shared" ref="H123:O123" si="69">SUM(H124:H126)</f>
        <v>0</v>
      </c>
      <c r="I123" s="10">
        <f t="shared" si="69"/>
        <v>0</v>
      </c>
      <c r="J123" s="10">
        <f t="shared" si="69"/>
        <v>0</v>
      </c>
      <c r="K123" s="207">
        <f t="shared" si="69"/>
        <v>0</v>
      </c>
      <c r="L123" s="12">
        <f t="shared" si="69"/>
        <v>36.4</v>
      </c>
      <c r="M123" s="12">
        <f t="shared" si="69"/>
        <v>34.9</v>
      </c>
      <c r="N123" s="12">
        <f t="shared" si="69"/>
        <v>0</v>
      </c>
      <c r="O123" s="12">
        <f t="shared" si="69"/>
        <v>1.5</v>
      </c>
    </row>
    <row r="124" spans="1:15" ht="15" customHeight="1" x14ac:dyDescent="0.25">
      <c r="A124" s="40"/>
      <c r="B124" s="240"/>
      <c r="C124" s="97" t="s">
        <v>25</v>
      </c>
      <c r="D124" s="16">
        <f>E124+G124</f>
        <v>13.7</v>
      </c>
      <c r="E124" s="16">
        <v>13.7</v>
      </c>
      <c r="F124" s="16"/>
      <c r="G124" s="16"/>
      <c r="H124" s="9">
        <f t="shared" si="62"/>
        <v>0</v>
      </c>
      <c r="I124" s="10"/>
      <c r="J124" s="10"/>
      <c r="K124" s="207"/>
      <c r="L124" s="12">
        <f t="shared" si="55"/>
        <v>13.7</v>
      </c>
      <c r="M124" s="12">
        <f t="shared" si="56"/>
        <v>13.7</v>
      </c>
      <c r="N124" s="12">
        <f t="shared" si="57"/>
        <v>0</v>
      </c>
      <c r="O124" s="12">
        <f t="shared" si="58"/>
        <v>0</v>
      </c>
    </row>
    <row r="125" spans="1:15" ht="15" customHeight="1" x14ac:dyDescent="0.25">
      <c r="A125" s="40"/>
      <c r="B125" s="243"/>
      <c r="C125" s="97" t="s">
        <v>31</v>
      </c>
      <c r="D125" s="16">
        <f>E125+G125</f>
        <v>4.5</v>
      </c>
      <c r="E125" s="16">
        <v>4.5</v>
      </c>
      <c r="F125" s="16"/>
      <c r="G125" s="16"/>
      <c r="H125" s="9">
        <f t="shared" si="62"/>
        <v>0</v>
      </c>
      <c r="I125" s="10"/>
      <c r="J125" s="10"/>
      <c r="K125" s="207"/>
      <c r="L125" s="12">
        <f t="shared" si="55"/>
        <v>4.5</v>
      </c>
      <c r="M125" s="12">
        <f t="shared" si="56"/>
        <v>4.5</v>
      </c>
      <c r="N125" s="12">
        <f t="shared" si="57"/>
        <v>0</v>
      </c>
      <c r="O125" s="12">
        <f t="shared" si="58"/>
        <v>0</v>
      </c>
    </row>
    <row r="126" spans="1:15" ht="15" customHeight="1" x14ac:dyDescent="0.25">
      <c r="A126" s="40"/>
      <c r="B126" s="243"/>
      <c r="C126" s="97" t="s">
        <v>22</v>
      </c>
      <c r="D126" s="16">
        <f>E126+G126</f>
        <v>18.2</v>
      </c>
      <c r="E126" s="16">
        <v>16.7</v>
      </c>
      <c r="F126" s="16"/>
      <c r="G126" s="16">
        <v>1.5</v>
      </c>
      <c r="H126" s="9">
        <f t="shared" si="62"/>
        <v>0</v>
      </c>
      <c r="I126" s="10"/>
      <c r="J126" s="10"/>
      <c r="K126" s="207"/>
      <c r="L126" s="12">
        <f t="shared" si="55"/>
        <v>18.2</v>
      </c>
      <c r="M126" s="12">
        <f t="shared" si="56"/>
        <v>16.7</v>
      </c>
      <c r="N126" s="12">
        <f t="shared" si="57"/>
        <v>0</v>
      </c>
      <c r="O126" s="12">
        <f t="shared" si="58"/>
        <v>1.5</v>
      </c>
    </row>
    <row r="127" spans="1:15" ht="15" customHeight="1" x14ac:dyDescent="0.25">
      <c r="A127" s="32" t="s">
        <v>96</v>
      </c>
      <c r="B127" s="35" t="s">
        <v>17</v>
      </c>
      <c r="C127" s="97"/>
      <c r="D127" s="16">
        <f>SUM(D128:D130)</f>
        <v>19.100000000000001</v>
      </c>
      <c r="E127" s="16">
        <f>SUM(E128:E130)</f>
        <v>19.100000000000001</v>
      </c>
      <c r="F127" s="16">
        <f>SUM(F128:F130)</f>
        <v>0</v>
      </c>
      <c r="G127" s="16">
        <f>SUM(G128:G130)</f>
        <v>0</v>
      </c>
      <c r="H127" s="10">
        <f t="shared" ref="H127:O127" si="70">SUM(H128:H130)</f>
        <v>0</v>
      </c>
      <c r="I127" s="10">
        <f t="shared" si="70"/>
        <v>0</v>
      </c>
      <c r="J127" s="10">
        <f t="shared" si="70"/>
        <v>0</v>
      </c>
      <c r="K127" s="207">
        <f t="shared" si="70"/>
        <v>0</v>
      </c>
      <c r="L127" s="12">
        <f t="shared" si="70"/>
        <v>19.100000000000001</v>
      </c>
      <c r="M127" s="12">
        <f t="shared" si="70"/>
        <v>19.100000000000001</v>
      </c>
      <c r="N127" s="12">
        <f t="shared" si="70"/>
        <v>0</v>
      </c>
      <c r="O127" s="12">
        <f t="shared" si="70"/>
        <v>0</v>
      </c>
    </row>
    <row r="128" spans="1:15" ht="15" customHeight="1" x14ac:dyDescent="0.25">
      <c r="A128" s="40"/>
      <c r="B128" s="240"/>
      <c r="C128" s="97" t="s">
        <v>25</v>
      </c>
      <c r="D128" s="16">
        <f>E128+G128</f>
        <v>8.3000000000000007</v>
      </c>
      <c r="E128" s="16">
        <v>8.3000000000000007</v>
      </c>
      <c r="F128" s="16"/>
      <c r="G128" s="16"/>
      <c r="H128" s="9">
        <f t="shared" si="62"/>
        <v>0</v>
      </c>
      <c r="I128" s="10"/>
      <c r="J128" s="10"/>
      <c r="K128" s="207"/>
      <c r="L128" s="12">
        <f t="shared" si="55"/>
        <v>8.3000000000000007</v>
      </c>
      <c r="M128" s="12">
        <f t="shared" si="56"/>
        <v>8.3000000000000007</v>
      </c>
      <c r="N128" s="12">
        <f t="shared" si="57"/>
        <v>0</v>
      </c>
      <c r="O128" s="12">
        <f t="shared" si="58"/>
        <v>0</v>
      </c>
    </row>
    <row r="129" spans="1:15" ht="15" customHeight="1" x14ac:dyDescent="0.25">
      <c r="A129" s="40"/>
      <c r="B129" s="26"/>
      <c r="C129" s="97" t="s">
        <v>31</v>
      </c>
      <c r="D129" s="16">
        <f>E129+G129</f>
        <v>1.5</v>
      </c>
      <c r="E129" s="16">
        <v>1.5</v>
      </c>
      <c r="F129" s="16"/>
      <c r="G129" s="16"/>
      <c r="H129" s="9">
        <f t="shared" si="62"/>
        <v>0</v>
      </c>
      <c r="I129" s="10"/>
      <c r="J129" s="10"/>
      <c r="K129" s="207"/>
      <c r="L129" s="12">
        <f t="shared" si="55"/>
        <v>1.5</v>
      </c>
      <c r="M129" s="12">
        <f t="shared" si="56"/>
        <v>1.5</v>
      </c>
      <c r="N129" s="12">
        <f t="shared" si="57"/>
        <v>0</v>
      </c>
      <c r="O129" s="12">
        <f t="shared" si="58"/>
        <v>0</v>
      </c>
    </row>
    <row r="130" spans="1:15" ht="15" customHeight="1" x14ac:dyDescent="0.25">
      <c r="A130" s="40"/>
      <c r="B130" s="26"/>
      <c r="C130" s="97" t="s">
        <v>22</v>
      </c>
      <c r="D130" s="16">
        <f>E130+G130</f>
        <v>9.3000000000000007</v>
      </c>
      <c r="E130" s="16">
        <v>9.3000000000000007</v>
      </c>
      <c r="F130" s="16"/>
      <c r="G130" s="16"/>
      <c r="H130" s="9">
        <f t="shared" si="62"/>
        <v>0</v>
      </c>
      <c r="I130" s="10"/>
      <c r="J130" s="10"/>
      <c r="K130" s="207"/>
      <c r="L130" s="12">
        <f t="shared" si="55"/>
        <v>9.3000000000000007</v>
      </c>
      <c r="M130" s="12">
        <f t="shared" si="56"/>
        <v>9.3000000000000007</v>
      </c>
      <c r="N130" s="12">
        <f t="shared" si="57"/>
        <v>0</v>
      </c>
      <c r="O130" s="12">
        <f t="shared" si="58"/>
        <v>0</v>
      </c>
    </row>
    <row r="131" spans="1:15" ht="15" customHeight="1" x14ac:dyDescent="0.25">
      <c r="A131" s="32" t="s">
        <v>97</v>
      </c>
      <c r="B131" s="35" t="s">
        <v>18</v>
      </c>
      <c r="C131" s="97"/>
      <c r="D131" s="16">
        <f>SUM(D132:D134)</f>
        <v>11.9</v>
      </c>
      <c r="E131" s="16">
        <f>SUM(E132:E134)</f>
        <v>11.9</v>
      </c>
      <c r="F131" s="16">
        <f>SUM(F132:F134)</f>
        <v>0</v>
      </c>
      <c r="G131" s="16">
        <f>SUM(G132:G134)</f>
        <v>0</v>
      </c>
      <c r="H131" s="10">
        <f t="shared" ref="H131:O131" si="71">SUM(H132:H134)</f>
        <v>0</v>
      </c>
      <c r="I131" s="10">
        <f t="shared" si="71"/>
        <v>0</v>
      </c>
      <c r="J131" s="10">
        <f t="shared" si="71"/>
        <v>0</v>
      </c>
      <c r="K131" s="207">
        <f t="shared" si="71"/>
        <v>0</v>
      </c>
      <c r="L131" s="12">
        <f t="shared" si="71"/>
        <v>11.9</v>
      </c>
      <c r="M131" s="12">
        <f t="shared" si="71"/>
        <v>11.9</v>
      </c>
      <c r="N131" s="12">
        <f t="shared" si="71"/>
        <v>0</v>
      </c>
      <c r="O131" s="12">
        <f t="shared" si="71"/>
        <v>0</v>
      </c>
    </row>
    <row r="132" spans="1:15" ht="15" customHeight="1" x14ac:dyDescent="0.25">
      <c r="A132" s="40"/>
      <c r="B132" s="240"/>
      <c r="C132" s="97" t="s">
        <v>25</v>
      </c>
      <c r="D132" s="16">
        <f>E132+G132</f>
        <v>4.9000000000000004</v>
      </c>
      <c r="E132" s="16">
        <v>4.9000000000000004</v>
      </c>
      <c r="F132" s="16"/>
      <c r="G132" s="16"/>
      <c r="H132" s="9">
        <f t="shared" si="62"/>
        <v>0</v>
      </c>
      <c r="I132" s="10"/>
      <c r="J132" s="10"/>
      <c r="K132" s="207"/>
      <c r="L132" s="12">
        <f t="shared" si="55"/>
        <v>4.9000000000000004</v>
      </c>
      <c r="M132" s="12">
        <f t="shared" si="56"/>
        <v>4.9000000000000004</v>
      </c>
      <c r="N132" s="12">
        <f t="shared" si="57"/>
        <v>0</v>
      </c>
      <c r="O132" s="12">
        <f t="shared" si="58"/>
        <v>0</v>
      </c>
    </row>
    <row r="133" spans="1:15" ht="15" customHeight="1" x14ac:dyDescent="0.25">
      <c r="A133" s="40"/>
      <c r="B133" s="26"/>
      <c r="C133" s="97" t="s">
        <v>31</v>
      </c>
      <c r="D133" s="16">
        <f>E133+G133</f>
        <v>1.8</v>
      </c>
      <c r="E133" s="16">
        <v>1.8</v>
      </c>
      <c r="F133" s="16"/>
      <c r="G133" s="16"/>
      <c r="H133" s="9">
        <f t="shared" si="62"/>
        <v>0</v>
      </c>
      <c r="I133" s="10"/>
      <c r="J133" s="10"/>
      <c r="K133" s="207"/>
      <c r="L133" s="12">
        <f t="shared" si="55"/>
        <v>1.8</v>
      </c>
      <c r="M133" s="12">
        <f t="shared" si="56"/>
        <v>1.8</v>
      </c>
      <c r="N133" s="12">
        <f t="shared" si="57"/>
        <v>0</v>
      </c>
      <c r="O133" s="12">
        <f t="shared" si="58"/>
        <v>0</v>
      </c>
    </row>
    <row r="134" spans="1:15" ht="15" customHeight="1" x14ac:dyDescent="0.25">
      <c r="A134" s="40"/>
      <c r="B134" s="26"/>
      <c r="C134" s="97" t="s">
        <v>22</v>
      </c>
      <c r="D134" s="16">
        <f>E134+G134</f>
        <v>5.2</v>
      </c>
      <c r="E134" s="16">
        <v>5.2</v>
      </c>
      <c r="F134" s="16"/>
      <c r="G134" s="16"/>
      <c r="H134" s="9">
        <f t="shared" si="62"/>
        <v>0</v>
      </c>
      <c r="I134" s="10"/>
      <c r="J134" s="10"/>
      <c r="K134" s="207"/>
      <c r="L134" s="12">
        <f t="shared" si="55"/>
        <v>5.2</v>
      </c>
      <c r="M134" s="12">
        <f t="shared" si="56"/>
        <v>5.2</v>
      </c>
      <c r="N134" s="12">
        <f t="shared" si="57"/>
        <v>0</v>
      </c>
      <c r="O134" s="12">
        <f t="shared" si="58"/>
        <v>0</v>
      </c>
    </row>
    <row r="135" spans="1:15" ht="15" customHeight="1" x14ac:dyDescent="0.25">
      <c r="A135" s="32" t="s">
        <v>98</v>
      </c>
      <c r="B135" s="29" t="s">
        <v>19</v>
      </c>
      <c r="C135" s="82"/>
      <c r="D135" s="16">
        <f>SUM(D136:D138)</f>
        <v>522.29999999999995</v>
      </c>
      <c r="E135" s="16">
        <f t="shared" ref="E135:O135" si="72">SUM(E136:E138)</f>
        <v>522.29999999999995</v>
      </c>
      <c r="F135" s="16">
        <f t="shared" si="72"/>
        <v>0</v>
      </c>
      <c r="G135" s="16">
        <f t="shared" si="72"/>
        <v>0</v>
      </c>
      <c r="H135" s="9">
        <f t="shared" si="72"/>
        <v>0</v>
      </c>
      <c r="I135" s="9">
        <f t="shared" si="72"/>
        <v>0</v>
      </c>
      <c r="J135" s="10"/>
      <c r="K135" s="207">
        <f t="shared" si="72"/>
        <v>0</v>
      </c>
      <c r="L135" s="12">
        <f t="shared" si="72"/>
        <v>522.29999999999995</v>
      </c>
      <c r="M135" s="12">
        <f t="shared" si="72"/>
        <v>522.29999999999995</v>
      </c>
      <c r="N135" s="12">
        <f t="shared" si="72"/>
        <v>0</v>
      </c>
      <c r="O135" s="12">
        <f t="shared" si="72"/>
        <v>0</v>
      </c>
    </row>
    <row r="136" spans="1:15" ht="15" hidden="1" customHeight="1" x14ac:dyDescent="0.25">
      <c r="A136" s="40"/>
      <c r="B136" s="80"/>
      <c r="C136" s="97" t="s">
        <v>25</v>
      </c>
      <c r="D136" s="16">
        <f>E136+G136</f>
        <v>0</v>
      </c>
      <c r="E136" s="16"/>
      <c r="F136" s="16"/>
      <c r="G136" s="16"/>
      <c r="H136" s="9">
        <f>I136+K136</f>
        <v>0</v>
      </c>
      <c r="I136" s="10"/>
      <c r="J136" s="10"/>
      <c r="K136" s="207"/>
      <c r="L136" s="12">
        <f>M136+O136</f>
        <v>0</v>
      </c>
      <c r="M136" s="12">
        <f>E136+I136</f>
        <v>0</v>
      </c>
      <c r="N136" s="12">
        <f>F136+J136</f>
        <v>0</v>
      </c>
      <c r="O136" s="12">
        <f>G136+K136</f>
        <v>0</v>
      </c>
    </row>
    <row r="137" spans="1:15" ht="15" customHeight="1" x14ac:dyDescent="0.25">
      <c r="A137" s="40"/>
      <c r="B137" s="80"/>
      <c r="C137" s="82" t="s">
        <v>31</v>
      </c>
      <c r="D137" s="16">
        <f>E137+G137</f>
        <v>136.4</v>
      </c>
      <c r="E137" s="16">
        <v>136.4</v>
      </c>
      <c r="F137" s="16"/>
      <c r="G137" s="16"/>
      <c r="H137" s="9">
        <f t="shared" si="62"/>
        <v>0</v>
      </c>
      <c r="I137" s="10"/>
      <c r="J137" s="10"/>
      <c r="K137" s="207"/>
      <c r="L137" s="12">
        <f t="shared" si="55"/>
        <v>136.4</v>
      </c>
      <c r="M137" s="12">
        <f t="shared" si="56"/>
        <v>136.4</v>
      </c>
      <c r="N137" s="12">
        <f t="shared" si="57"/>
        <v>0</v>
      </c>
      <c r="O137" s="12">
        <f t="shared" si="58"/>
        <v>0</v>
      </c>
    </row>
    <row r="138" spans="1:15" ht="15" customHeight="1" x14ac:dyDescent="0.25">
      <c r="A138" s="40"/>
      <c r="B138" s="80"/>
      <c r="C138" s="82" t="s">
        <v>22</v>
      </c>
      <c r="D138" s="16">
        <f>E138+G138</f>
        <v>385.9</v>
      </c>
      <c r="E138" s="16">
        <v>385.9</v>
      </c>
      <c r="F138" s="16"/>
      <c r="G138" s="16"/>
      <c r="H138" s="9">
        <f t="shared" si="62"/>
        <v>0</v>
      </c>
      <c r="I138" s="10"/>
      <c r="J138" s="10"/>
      <c r="K138" s="207"/>
      <c r="L138" s="12">
        <f t="shared" si="55"/>
        <v>385.9</v>
      </c>
      <c r="M138" s="12">
        <f t="shared" si="56"/>
        <v>385.9</v>
      </c>
      <c r="N138" s="12">
        <f t="shared" si="57"/>
        <v>0</v>
      </c>
      <c r="O138" s="12">
        <f t="shared" si="58"/>
        <v>0</v>
      </c>
    </row>
    <row r="139" spans="1:15" ht="15.95" customHeight="1" x14ac:dyDescent="0.25">
      <c r="A139" s="54" t="s">
        <v>99</v>
      </c>
      <c r="B139" s="44" t="s">
        <v>175</v>
      </c>
      <c r="C139" s="25"/>
      <c r="D139" s="23">
        <f t="shared" ref="D139:O139" si="73">D87+D95+D99+D103+D107+D111+D115+D119+D123+D127+D131+D135</f>
        <v>2235.3999999999996</v>
      </c>
      <c r="E139" s="23">
        <f t="shared" si="73"/>
        <v>2075.3999999999996</v>
      </c>
      <c r="F139" s="23">
        <f t="shared" si="73"/>
        <v>0</v>
      </c>
      <c r="G139" s="23">
        <f t="shared" si="73"/>
        <v>160</v>
      </c>
      <c r="H139" s="24">
        <f t="shared" si="73"/>
        <v>80.599999999999994</v>
      </c>
      <c r="I139" s="24">
        <f t="shared" si="73"/>
        <v>80.599999999999994</v>
      </c>
      <c r="J139" s="24">
        <f t="shared" si="73"/>
        <v>0</v>
      </c>
      <c r="K139" s="259">
        <f t="shared" si="73"/>
        <v>0</v>
      </c>
      <c r="L139" s="21">
        <f t="shared" si="73"/>
        <v>2316</v>
      </c>
      <c r="M139" s="21">
        <f t="shared" si="73"/>
        <v>2156</v>
      </c>
      <c r="N139" s="21">
        <f t="shared" si="73"/>
        <v>0</v>
      </c>
      <c r="O139" s="21">
        <f t="shared" si="73"/>
        <v>160</v>
      </c>
    </row>
    <row r="140" spans="1:15" ht="15.95" customHeight="1" x14ac:dyDescent="0.25">
      <c r="A140" s="13" t="s">
        <v>100</v>
      </c>
      <c r="B140" s="598" t="s">
        <v>63</v>
      </c>
      <c r="C140" s="599"/>
      <c r="D140" s="599"/>
      <c r="E140" s="599"/>
      <c r="F140" s="599"/>
      <c r="G140" s="599"/>
      <c r="H140" s="599"/>
      <c r="I140" s="599"/>
      <c r="J140" s="599"/>
      <c r="K140" s="599"/>
      <c r="L140" s="599"/>
      <c r="M140" s="599"/>
      <c r="N140" s="599"/>
      <c r="O140" s="600"/>
    </row>
    <row r="141" spans="1:15" ht="15" customHeight="1" x14ac:dyDescent="0.25">
      <c r="A141" s="5" t="s">
        <v>101</v>
      </c>
      <c r="B141" s="26" t="s">
        <v>20</v>
      </c>
      <c r="C141" s="7" t="s">
        <v>32</v>
      </c>
      <c r="D141" s="16">
        <f>E141+G141</f>
        <v>36.299999999999997</v>
      </c>
      <c r="E141" s="16">
        <v>10.1</v>
      </c>
      <c r="F141" s="16"/>
      <c r="G141" s="16">
        <v>26.2</v>
      </c>
      <c r="H141" s="9">
        <f t="shared" ref="H141" si="74">I141+K141</f>
        <v>41.8</v>
      </c>
      <c r="I141" s="10"/>
      <c r="J141" s="10"/>
      <c r="K141" s="207">
        <v>41.8</v>
      </c>
      <c r="L141" s="12">
        <f>M141+O141</f>
        <v>78.099999999999994</v>
      </c>
      <c r="M141" s="12">
        <f t="shared" ref="M141" si="75">E141+I141</f>
        <v>10.1</v>
      </c>
      <c r="N141" s="12">
        <f t="shared" ref="N141" si="76">F141+J141</f>
        <v>0</v>
      </c>
      <c r="O141" s="12">
        <f t="shared" ref="O141" si="77">G141+K141</f>
        <v>68</v>
      </c>
    </row>
    <row r="142" spans="1:15" ht="15" customHeight="1" x14ac:dyDescent="0.25">
      <c r="A142" s="5" t="s">
        <v>102</v>
      </c>
      <c r="B142" s="29" t="s">
        <v>70</v>
      </c>
      <c r="C142" s="30" t="s">
        <v>32</v>
      </c>
      <c r="D142" s="16">
        <f>E142+G142</f>
        <v>34.799999999999997</v>
      </c>
      <c r="E142" s="16">
        <v>34.799999999999997</v>
      </c>
      <c r="F142" s="16">
        <v>26.6</v>
      </c>
      <c r="G142" s="16"/>
      <c r="H142" s="9">
        <f>I142+K142</f>
        <v>0</v>
      </c>
      <c r="I142" s="10"/>
      <c r="J142" s="10"/>
      <c r="K142" s="207"/>
      <c r="L142" s="12">
        <f>M142+O142</f>
        <v>34.799999999999997</v>
      </c>
      <c r="M142" s="12">
        <f t="shared" ref="M142:O142" si="78">E142+I142</f>
        <v>34.799999999999997</v>
      </c>
      <c r="N142" s="12">
        <f t="shared" si="78"/>
        <v>26.6</v>
      </c>
      <c r="O142" s="12">
        <f t="shared" si="78"/>
        <v>0</v>
      </c>
    </row>
    <row r="143" spans="1:15" ht="15.95" customHeight="1" x14ac:dyDescent="0.25">
      <c r="A143" s="260" t="s">
        <v>103</v>
      </c>
      <c r="B143" s="247" t="s">
        <v>176</v>
      </c>
      <c r="C143" s="83"/>
      <c r="D143" s="73">
        <f t="shared" ref="D143:O143" si="79">D141+D142</f>
        <v>71.099999999999994</v>
      </c>
      <c r="E143" s="73">
        <f t="shared" si="79"/>
        <v>44.9</v>
      </c>
      <c r="F143" s="73">
        <f t="shared" si="79"/>
        <v>26.6</v>
      </c>
      <c r="G143" s="73">
        <f t="shared" si="79"/>
        <v>26.2</v>
      </c>
      <c r="H143" s="74">
        <f t="shared" si="79"/>
        <v>41.8</v>
      </c>
      <c r="I143" s="74">
        <f t="shared" si="79"/>
        <v>0</v>
      </c>
      <c r="J143" s="74">
        <f t="shared" si="79"/>
        <v>0</v>
      </c>
      <c r="K143" s="248">
        <f t="shared" si="79"/>
        <v>41.8</v>
      </c>
      <c r="L143" s="44">
        <f t="shared" si="79"/>
        <v>112.89999999999999</v>
      </c>
      <c r="M143" s="44">
        <f t="shared" si="79"/>
        <v>44.9</v>
      </c>
      <c r="N143" s="44">
        <f t="shared" si="79"/>
        <v>26.6</v>
      </c>
      <c r="O143" s="44">
        <f t="shared" si="79"/>
        <v>68</v>
      </c>
    </row>
    <row r="144" spans="1:15" ht="15.95" customHeight="1" x14ac:dyDescent="0.25">
      <c r="A144" s="13" t="s">
        <v>104</v>
      </c>
      <c r="B144" s="598" t="s">
        <v>171</v>
      </c>
      <c r="C144" s="599"/>
      <c r="D144" s="599"/>
      <c r="E144" s="599"/>
      <c r="F144" s="599"/>
      <c r="G144" s="599"/>
      <c r="H144" s="599"/>
      <c r="I144" s="599"/>
      <c r="J144" s="599"/>
      <c r="K144" s="599"/>
      <c r="L144" s="599"/>
      <c r="M144" s="599"/>
      <c r="N144" s="599"/>
      <c r="O144" s="600"/>
    </row>
    <row r="145" spans="1:15" ht="15" customHeight="1" x14ac:dyDescent="0.25">
      <c r="A145" s="5" t="s">
        <v>105</v>
      </c>
      <c r="B145" s="149" t="s">
        <v>20</v>
      </c>
      <c r="C145" s="81"/>
      <c r="D145" s="16">
        <f>SUM(D146:D147)</f>
        <v>632.5</v>
      </c>
      <c r="E145" s="16">
        <f>SUM(E146:E147)</f>
        <v>439.3</v>
      </c>
      <c r="F145" s="16">
        <f>SUM(F146:F147)</f>
        <v>83.3</v>
      </c>
      <c r="G145" s="16">
        <f>SUM(G146:G147)</f>
        <v>193.2</v>
      </c>
      <c r="H145" s="10">
        <f t="shared" ref="H145:O145" si="80">SUM(H146:H147)</f>
        <v>0</v>
      </c>
      <c r="I145" s="10">
        <f t="shared" si="80"/>
        <v>0</v>
      </c>
      <c r="J145" s="10">
        <f t="shared" si="80"/>
        <v>0</v>
      </c>
      <c r="K145" s="207">
        <f t="shared" si="80"/>
        <v>0</v>
      </c>
      <c r="L145" s="11">
        <f t="shared" si="80"/>
        <v>632.5</v>
      </c>
      <c r="M145" s="11">
        <f t="shared" si="80"/>
        <v>439.3</v>
      </c>
      <c r="N145" s="11">
        <f t="shared" si="80"/>
        <v>83.3</v>
      </c>
      <c r="O145" s="11">
        <f t="shared" si="80"/>
        <v>193.2</v>
      </c>
    </row>
    <row r="146" spans="1:15" ht="15" customHeight="1" x14ac:dyDescent="0.25">
      <c r="A146" s="19"/>
      <c r="B146" s="149"/>
      <c r="C146" s="30" t="s">
        <v>30</v>
      </c>
      <c r="D146" s="16">
        <f>E146+G146</f>
        <v>8</v>
      </c>
      <c r="E146" s="16">
        <v>8</v>
      </c>
      <c r="F146" s="16"/>
      <c r="G146" s="16"/>
      <c r="H146" s="9">
        <f t="shared" ref="H146:H182" si="81">I146+K146</f>
        <v>0</v>
      </c>
      <c r="I146" s="10"/>
      <c r="J146" s="10"/>
      <c r="K146" s="207"/>
      <c r="L146" s="12">
        <f t="shared" ref="L146" si="82">M146+O146</f>
        <v>8</v>
      </c>
      <c r="M146" s="12">
        <f t="shared" ref="M146" si="83">E146+I146</f>
        <v>8</v>
      </c>
      <c r="N146" s="12">
        <f t="shared" ref="N146" si="84">F146+J146</f>
        <v>0</v>
      </c>
      <c r="O146" s="12">
        <f t="shared" ref="O146" si="85">G146+K146</f>
        <v>0</v>
      </c>
    </row>
    <row r="147" spans="1:15" ht="15.75" customHeight="1" x14ac:dyDescent="0.25">
      <c r="A147" s="19"/>
      <c r="B147" s="149"/>
      <c r="C147" s="30" t="s">
        <v>51</v>
      </c>
      <c r="D147" s="16">
        <f>E147+G147</f>
        <v>624.5</v>
      </c>
      <c r="E147" s="16">
        <v>431.3</v>
      </c>
      <c r="F147" s="16">
        <v>83.3</v>
      </c>
      <c r="G147" s="16">
        <v>193.2</v>
      </c>
      <c r="H147" s="9">
        <f t="shared" si="81"/>
        <v>0</v>
      </c>
      <c r="I147" s="10"/>
      <c r="J147" s="10"/>
      <c r="K147" s="10"/>
      <c r="L147" s="12">
        <f t="shared" ref="L147:L182" si="86">M147+O147</f>
        <v>624.5</v>
      </c>
      <c r="M147" s="12">
        <f t="shared" ref="M147:M182" si="87">E147+I147</f>
        <v>431.3</v>
      </c>
      <c r="N147" s="12">
        <f t="shared" ref="N147:N182" si="88">F147+J147</f>
        <v>83.3</v>
      </c>
      <c r="O147" s="12">
        <f t="shared" ref="O147:O182" si="89">G147+K147</f>
        <v>193.2</v>
      </c>
    </row>
    <row r="148" spans="1:15" x14ac:dyDescent="0.25">
      <c r="A148" s="13" t="s">
        <v>106</v>
      </c>
      <c r="B148" s="14" t="s">
        <v>55</v>
      </c>
      <c r="C148" s="15" t="s">
        <v>51</v>
      </c>
      <c r="D148" s="16">
        <f t="shared" ref="D148:D182" si="90">E148+G148</f>
        <v>171.5</v>
      </c>
      <c r="E148" s="16">
        <v>171.5</v>
      </c>
      <c r="F148" s="16">
        <v>100.8</v>
      </c>
      <c r="G148" s="16"/>
      <c r="H148" s="10">
        <f t="shared" si="81"/>
        <v>0</v>
      </c>
      <c r="I148" s="10"/>
      <c r="J148" s="10"/>
      <c r="K148" s="10"/>
      <c r="L148" s="12">
        <f t="shared" si="86"/>
        <v>171.5</v>
      </c>
      <c r="M148" s="12">
        <f t="shared" si="87"/>
        <v>171.5</v>
      </c>
      <c r="N148" s="12">
        <f t="shared" si="88"/>
        <v>100.8</v>
      </c>
      <c r="O148" s="12">
        <f t="shared" si="89"/>
        <v>0</v>
      </c>
    </row>
    <row r="149" spans="1:15" ht="15" customHeight="1" x14ac:dyDescent="0.25">
      <c r="A149" s="13" t="s">
        <v>107</v>
      </c>
      <c r="B149" s="12" t="s">
        <v>33</v>
      </c>
      <c r="C149" s="15" t="s">
        <v>51</v>
      </c>
      <c r="D149" s="16">
        <f t="shared" si="90"/>
        <v>111.7</v>
      </c>
      <c r="E149" s="16">
        <v>111.7</v>
      </c>
      <c r="F149" s="16">
        <v>70.400000000000006</v>
      </c>
      <c r="G149" s="16"/>
      <c r="H149" s="10">
        <f t="shared" si="81"/>
        <v>0</v>
      </c>
      <c r="I149" s="10"/>
      <c r="J149" s="10"/>
      <c r="K149" s="10"/>
      <c r="L149" s="12">
        <f t="shared" si="86"/>
        <v>111.7</v>
      </c>
      <c r="M149" s="12">
        <f t="shared" si="87"/>
        <v>111.7</v>
      </c>
      <c r="N149" s="12">
        <f t="shared" si="88"/>
        <v>70.400000000000006</v>
      </c>
      <c r="O149" s="12">
        <f t="shared" si="89"/>
        <v>0</v>
      </c>
    </row>
    <row r="150" spans="1:15" ht="15" customHeight="1" x14ac:dyDescent="0.25">
      <c r="A150" s="13" t="s">
        <v>108</v>
      </c>
      <c r="B150" s="12" t="s">
        <v>160</v>
      </c>
      <c r="C150" s="15" t="s">
        <v>51</v>
      </c>
      <c r="D150" s="16">
        <f t="shared" si="90"/>
        <v>176.7</v>
      </c>
      <c r="E150" s="16">
        <v>176.7</v>
      </c>
      <c r="F150" s="16">
        <v>91.5</v>
      </c>
      <c r="G150" s="16"/>
      <c r="H150" s="10">
        <f t="shared" si="81"/>
        <v>0</v>
      </c>
      <c r="I150" s="10"/>
      <c r="J150" s="10"/>
      <c r="K150" s="10"/>
      <c r="L150" s="12">
        <f t="shared" si="86"/>
        <v>176.7</v>
      </c>
      <c r="M150" s="12">
        <f t="shared" si="87"/>
        <v>176.7</v>
      </c>
      <c r="N150" s="12">
        <f t="shared" si="88"/>
        <v>91.5</v>
      </c>
      <c r="O150" s="12">
        <f t="shared" si="89"/>
        <v>0</v>
      </c>
    </row>
    <row r="151" spans="1:15" ht="15" customHeight="1" x14ac:dyDescent="0.25">
      <c r="A151" s="13" t="s">
        <v>109</v>
      </c>
      <c r="B151" s="12" t="s">
        <v>417</v>
      </c>
      <c r="C151" s="15" t="s">
        <v>51</v>
      </c>
      <c r="D151" s="16">
        <f t="shared" si="90"/>
        <v>161.5</v>
      </c>
      <c r="E151" s="16">
        <v>161.5</v>
      </c>
      <c r="F151" s="16">
        <v>100.7</v>
      </c>
      <c r="G151" s="16"/>
      <c r="H151" s="10">
        <f t="shared" si="81"/>
        <v>0</v>
      </c>
      <c r="I151" s="10"/>
      <c r="J151" s="10"/>
      <c r="K151" s="10"/>
      <c r="L151" s="12">
        <f t="shared" si="86"/>
        <v>161.5</v>
      </c>
      <c r="M151" s="12">
        <f t="shared" si="87"/>
        <v>161.5</v>
      </c>
      <c r="N151" s="12">
        <f t="shared" si="88"/>
        <v>100.7</v>
      </c>
      <c r="O151" s="12">
        <f t="shared" si="89"/>
        <v>0</v>
      </c>
    </row>
    <row r="152" spans="1:15" ht="15" customHeight="1" x14ac:dyDescent="0.25">
      <c r="A152" s="13" t="s">
        <v>155</v>
      </c>
      <c r="B152" s="12" t="s">
        <v>152</v>
      </c>
      <c r="C152" s="15" t="s">
        <v>51</v>
      </c>
      <c r="D152" s="16">
        <f t="shared" si="90"/>
        <v>86.4</v>
      </c>
      <c r="E152" s="16">
        <v>86.4</v>
      </c>
      <c r="F152" s="16">
        <v>57</v>
      </c>
      <c r="G152" s="16"/>
      <c r="H152" s="10">
        <f t="shared" si="81"/>
        <v>0</v>
      </c>
      <c r="I152" s="10"/>
      <c r="J152" s="10"/>
      <c r="K152" s="10"/>
      <c r="L152" s="12">
        <f t="shared" si="86"/>
        <v>86.4</v>
      </c>
      <c r="M152" s="12">
        <f t="shared" si="87"/>
        <v>86.4</v>
      </c>
      <c r="N152" s="12">
        <f t="shared" si="88"/>
        <v>57</v>
      </c>
      <c r="O152" s="12">
        <f t="shared" si="89"/>
        <v>0</v>
      </c>
    </row>
    <row r="153" spans="1:15" ht="15" customHeight="1" x14ac:dyDescent="0.25">
      <c r="A153" s="13" t="s">
        <v>156</v>
      </c>
      <c r="B153" s="272" t="s">
        <v>342</v>
      </c>
      <c r="C153" s="15" t="s">
        <v>51</v>
      </c>
      <c r="D153" s="16">
        <f t="shared" si="90"/>
        <v>187.9</v>
      </c>
      <c r="E153" s="16">
        <v>187.9</v>
      </c>
      <c r="F153" s="16">
        <v>118.8</v>
      </c>
      <c r="G153" s="16"/>
      <c r="H153" s="10">
        <f t="shared" si="81"/>
        <v>0</v>
      </c>
      <c r="I153" s="10"/>
      <c r="J153" s="10"/>
      <c r="K153" s="10"/>
      <c r="L153" s="12">
        <f t="shared" si="86"/>
        <v>187.9</v>
      </c>
      <c r="M153" s="12">
        <f t="shared" si="87"/>
        <v>187.9</v>
      </c>
      <c r="N153" s="12">
        <f t="shared" si="88"/>
        <v>118.8</v>
      </c>
      <c r="O153" s="12">
        <f t="shared" si="89"/>
        <v>0</v>
      </c>
    </row>
    <row r="154" spans="1:15" ht="16.5" customHeight="1" x14ac:dyDescent="0.25">
      <c r="A154" s="13" t="s">
        <v>110</v>
      </c>
      <c r="B154" s="12" t="s">
        <v>418</v>
      </c>
      <c r="C154" s="15" t="s">
        <v>51</v>
      </c>
      <c r="D154" s="16">
        <f t="shared" si="90"/>
        <v>219.1</v>
      </c>
      <c r="E154" s="16">
        <v>219.1</v>
      </c>
      <c r="F154" s="16">
        <v>119</v>
      </c>
      <c r="G154" s="16"/>
      <c r="H154" s="10">
        <f t="shared" si="81"/>
        <v>0</v>
      </c>
      <c r="I154" s="10"/>
      <c r="J154" s="10"/>
      <c r="K154" s="10"/>
      <c r="L154" s="12">
        <f t="shared" si="86"/>
        <v>219.1</v>
      </c>
      <c r="M154" s="12">
        <f t="shared" si="87"/>
        <v>219.1</v>
      </c>
      <c r="N154" s="12">
        <f t="shared" si="88"/>
        <v>119</v>
      </c>
      <c r="O154" s="12">
        <f t="shared" si="89"/>
        <v>0</v>
      </c>
    </row>
    <row r="155" spans="1:15" ht="16.5" customHeight="1" x14ac:dyDescent="0.25">
      <c r="A155" s="13" t="s">
        <v>157</v>
      </c>
      <c r="B155" s="12" t="s">
        <v>419</v>
      </c>
      <c r="C155" s="15" t="s">
        <v>51</v>
      </c>
      <c r="D155" s="16">
        <f t="shared" si="90"/>
        <v>260.3</v>
      </c>
      <c r="E155" s="16">
        <v>260.3</v>
      </c>
      <c r="F155" s="16">
        <v>155.80000000000001</v>
      </c>
      <c r="G155" s="16"/>
      <c r="H155" s="10">
        <f t="shared" si="81"/>
        <v>0</v>
      </c>
      <c r="I155" s="10"/>
      <c r="J155" s="10"/>
      <c r="K155" s="10"/>
      <c r="L155" s="12">
        <f t="shared" si="86"/>
        <v>260.3</v>
      </c>
      <c r="M155" s="12">
        <f t="shared" si="87"/>
        <v>260.3</v>
      </c>
      <c r="N155" s="12">
        <f t="shared" si="88"/>
        <v>155.80000000000001</v>
      </c>
      <c r="O155" s="12">
        <f t="shared" si="89"/>
        <v>0</v>
      </c>
    </row>
    <row r="156" spans="1:15" ht="15" customHeight="1" x14ac:dyDescent="0.25">
      <c r="A156" s="13" t="s">
        <v>158</v>
      </c>
      <c r="B156" s="12" t="s">
        <v>420</v>
      </c>
      <c r="C156" s="15" t="s">
        <v>51</v>
      </c>
      <c r="D156" s="16">
        <f t="shared" si="90"/>
        <v>145.4</v>
      </c>
      <c r="E156" s="16">
        <v>145.4</v>
      </c>
      <c r="F156" s="16">
        <v>86.8</v>
      </c>
      <c r="G156" s="16"/>
      <c r="H156" s="10">
        <f t="shared" si="81"/>
        <v>0</v>
      </c>
      <c r="I156" s="10"/>
      <c r="J156" s="10"/>
      <c r="K156" s="10"/>
      <c r="L156" s="12">
        <f t="shared" si="86"/>
        <v>145.4</v>
      </c>
      <c r="M156" s="12">
        <f t="shared" si="87"/>
        <v>145.4</v>
      </c>
      <c r="N156" s="12">
        <f t="shared" si="88"/>
        <v>86.8</v>
      </c>
      <c r="O156" s="12">
        <f t="shared" si="89"/>
        <v>0</v>
      </c>
    </row>
    <row r="157" spans="1:15" ht="15" customHeight="1" x14ac:dyDescent="0.25">
      <c r="A157" s="13" t="s">
        <v>111</v>
      </c>
      <c r="B157" s="12" t="s">
        <v>391</v>
      </c>
      <c r="C157" s="15" t="s">
        <v>51</v>
      </c>
      <c r="D157" s="16">
        <f t="shared" si="90"/>
        <v>162.5</v>
      </c>
      <c r="E157" s="16">
        <v>162.5</v>
      </c>
      <c r="F157" s="16">
        <v>94.2</v>
      </c>
      <c r="G157" s="16"/>
      <c r="H157" s="10">
        <f t="shared" si="81"/>
        <v>0</v>
      </c>
      <c r="I157" s="10"/>
      <c r="J157" s="10"/>
      <c r="K157" s="10"/>
      <c r="L157" s="12">
        <f t="shared" si="86"/>
        <v>162.5</v>
      </c>
      <c r="M157" s="12">
        <f t="shared" si="87"/>
        <v>162.5</v>
      </c>
      <c r="N157" s="12">
        <f t="shared" si="88"/>
        <v>94.2</v>
      </c>
      <c r="O157" s="12">
        <f t="shared" si="89"/>
        <v>0</v>
      </c>
    </row>
    <row r="158" spans="1:15" ht="15" customHeight="1" x14ac:dyDescent="0.25">
      <c r="A158" s="13" t="s">
        <v>112</v>
      </c>
      <c r="B158" s="202" t="s">
        <v>46</v>
      </c>
      <c r="C158" s="15" t="s">
        <v>51</v>
      </c>
      <c r="D158" s="16">
        <f t="shared" si="90"/>
        <v>105.2</v>
      </c>
      <c r="E158" s="16">
        <v>105.2</v>
      </c>
      <c r="F158" s="16">
        <v>70.5</v>
      </c>
      <c r="G158" s="16"/>
      <c r="H158" s="10">
        <f t="shared" si="81"/>
        <v>0</v>
      </c>
      <c r="I158" s="10"/>
      <c r="J158" s="10"/>
      <c r="K158" s="10"/>
      <c r="L158" s="12">
        <f t="shared" si="86"/>
        <v>105.2</v>
      </c>
      <c r="M158" s="12">
        <f t="shared" si="87"/>
        <v>105.2</v>
      </c>
      <c r="N158" s="12">
        <f t="shared" si="88"/>
        <v>70.5</v>
      </c>
      <c r="O158" s="12">
        <f t="shared" si="89"/>
        <v>0</v>
      </c>
    </row>
    <row r="159" spans="1:15" ht="15" customHeight="1" x14ac:dyDescent="0.25">
      <c r="A159" s="13" t="s">
        <v>113</v>
      </c>
      <c r="B159" s="12" t="s">
        <v>43</v>
      </c>
      <c r="C159" s="15" t="s">
        <v>51</v>
      </c>
      <c r="D159" s="16">
        <f t="shared" si="90"/>
        <v>110.1</v>
      </c>
      <c r="E159" s="16">
        <v>110.1</v>
      </c>
      <c r="F159" s="16">
        <v>72.8</v>
      </c>
      <c r="G159" s="16"/>
      <c r="H159" s="10">
        <f t="shared" si="81"/>
        <v>0</v>
      </c>
      <c r="I159" s="10"/>
      <c r="J159" s="10"/>
      <c r="K159" s="10"/>
      <c r="L159" s="12">
        <f t="shared" si="86"/>
        <v>110.1</v>
      </c>
      <c r="M159" s="12">
        <f t="shared" si="87"/>
        <v>110.1</v>
      </c>
      <c r="N159" s="12">
        <f t="shared" si="88"/>
        <v>72.8</v>
      </c>
      <c r="O159" s="12">
        <f t="shared" si="89"/>
        <v>0</v>
      </c>
    </row>
    <row r="160" spans="1:15" ht="15" customHeight="1" x14ac:dyDescent="0.25">
      <c r="A160" s="13" t="s">
        <v>114</v>
      </c>
      <c r="B160" s="12" t="s">
        <v>45</v>
      </c>
      <c r="C160" s="15" t="s">
        <v>51</v>
      </c>
      <c r="D160" s="16">
        <f t="shared" si="90"/>
        <v>81.900000000000006</v>
      </c>
      <c r="E160" s="16">
        <v>81.900000000000006</v>
      </c>
      <c r="F160" s="16">
        <v>55.1</v>
      </c>
      <c r="G160" s="16"/>
      <c r="H160" s="10">
        <f t="shared" si="81"/>
        <v>0</v>
      </c>
      <c r="I160" s="10"/>
      <c r="J160" s="10"/>
      <c r="K160" s="10"/>
      <c r="L160" s="12">
        <f t="shared" si="86"/>
        <v>81.900000000000006</v>
      </c>
      <c r="M160" s="12">
        <f t="shared" si="87"/>
        <v>81.900000000000006</v>
      </c>
      <c r="N160" s="12">
        <f t="shared" si="88"/>
        <v>55.1</v>
      </c>
      <c r="O160" s="12">
        <f t="shared" si="89"/>
        <v>0</v>
      </c>
    </row>
    <row r="161" spans="1:17" ht="15" customHeight="1" x14ac:dyDescent="0.25">
      <c r="A161" s="13" t="s">
        <v>115</v>
      </c>
      <c r="B161" s="12" t="s">
        <v>165</v>
      </c>
      <c r="C161" s="15" t="s">
        <v>51</v>
      </c>
      <c r="D161" s="16">
        <f t="shared" si="90"/>
        <v>143.4</v>
      </c>
      <c r="E161" s="16">
        <v>143.4</v>
      </c>
      <c r="F161" s="16">
        <v>91.6</v>
      </c>
      <c r="G161" s="16"/>
      <c r="H161" s="10">
        <f t="shared" si="81"/>
        <v>0</v>
      </c>
      <c r="I161" s="10"/>
      <c r="J161" s="10"/>
      <c r="K161" s="10"/>
      <c r="L161" s="12">
        <f t="shared" si="86"/>
        <v>143.4</v>
      </c>
      <c r="M161" s="12">
        <f t="shared" si="87"/>
        <v>143.4</v>
      </c>
      <c r="N161" s="12">
        <f t="shared" si="88"/>
        <v>91.6</v>
      </c>
      <c r="O161" s="12">
        <f t="shared" si="89"/>
        <v>0</v>
      </c>
    </row>
    <row r="162" spans="1:17" ht="15" customHeight="1" x14ac:dyDescent="0.25">
      <c r="A162" s="13" t="s">
        <v>166</v>
      </c>
      <c r="B162" s="12" t="s">
        <v>44</v>
      </c>
      <c r="C162" s="15" t="s">
        <v>51</v>
      </c>
      <c r="D162" s="16">
        <f t="shared" si="90"/>
        <v>82.7</v>
      </c>
      <c r="E162" s="16">
        <v>82.7</v>
      </c>
      <c r="F162" s="16">
        <v>55.4</v>
      </c>
      <c r="G162" s="16"/>
      <c r="H162" s="10">
        <f t="shared" si="81"/>
        <v>0</v>
      </c>
      <c r="I162" s="10"/>
      <c r="J162" s="10"/>
      <c r="K162" s="10"/>
      <c r="L162" s="12">
        <f t="shared" si="86"/>
        <v>82.7</v>
      </c>
      <c r="M162" s="12">
        <f t="shared" si="87"/>
        <v>82.7</v>
      </c>
      <c r="N162" s="12">
        <f t="shared" si="88"/>
        <v>55.4</v>
      </c>
      <c r="O162" s="12">
        <f t="shared" si="89"/>
        <v>0</v>
      </c>
    </row>
    <row r="163" spans="1:17" ht="15" customHeight="1" x14ac:dyDescent="0.25">
      <c r="A163" s="13" t="s">
        <v>116</v>
      </c>
      <c r="B163" s="202" t="s">
        <v>47</v>
      </c>
      <c r="C163" s="15" t="s">
        <v>51</v>
      </c>
      <c r="D163" s="16">
        <f t="shared" si="90"/>
        <v>103.3</v>
      </c>
      <c r="E163" s="16">
        <v>103.3</v>
      </c>
      <c r="F163" s="16">
        <v>65.599999999999994</v>
      </c>
      <c r="G163" s="16"/>
      <c r="H163" s="10">
        <f t="shared" si="81"/>
        <v>0</v>
      </c>
      <c r="I163" s="10"/>
      <c r="J163" s="10"/>
      <c r="K163" s="10"/>
      <c r="L163" s="12">
        <f t="shared" si="86"/>
        <v>103.3</v>
      </c>
      <c r="M163" s="12">
        <f t="shared" si="87"/>
        <v>103.3</v>
      </c>
      <c r="N163" s="12">
        <f t="shared" si="88"/>
        <v>65.599999999999994</v>
      </c>
      <c r="O163" s="12">
        <f t="shared" si="89"/>
        <v>0</v>
      </c>
    </row>
    <row r="164" spans="1:17" ht="15" customHeight="1" x14ac:dyDescent="0.25">
      <c r="A164" s="13" t="s">
        <v>117</v>
      </c>
      <c r="B164" s="94" t="s">
        <v>392</v>
      </c>
      <c r="C164" s="97" t="s">
        <v>51</v>
      </c>
      <c r="D164" s="16">
        <f t="shared" si="90"/>
        <v>117.9</v>
      </c>
      <c r="E164" s="16">
        <v>117.9</v>
      </c>
      <c r="F164" s="16">
        <v>79</v>
      </c>
      <c r="G164" s="16"/>
      <c r="H164" s="10">
        <f t="shared" si="81"/>
        <v>0</v>
      </c>
      <c r="I164" s="10"/>
      <c r="J164" s="10"/>
      <c r="K164" s="10"/>
      <c r="L164" s="12">
        <f t="shared" si="86"/>
        <v>117.9</v>
      </c>
      <c r="M164" s="12">
        <f t="shared" si="87"/>
        <v>117.9</v>
      </c>
      <c r="N164" s="12">
        <f t="shared" si="88"/>
        <v>79</v>
      </c>
      <c r="O164" s="12">
        <f t="shared" si="89"/>
        <v>0</v>
      </c>
    </row>
    <row r="165" spans="1:17" ht="15" customHeight="1" x14ac:dyDescent="0.25">
      <c r="A165" s="13" t="s">
        <v>118</v>
      </c>
      <c r="B165" s="12" t="s">
        <v>42</v>
      </c>
      <c r="C165" s="15" t="s">
        <v>51</v>
      </c>
      <c r="D165" s="16">
        <f t="shared" si="90"/>
        <v>152.1</v>
      </c>
      <c r="E165" s="16">
        <v>152.1</v>
      </c>
      <c r="F165" s="16">
        <v>92.8</v>
      </c>
      <c r="G165" s="16"/>
      <c r="H165" s="10">
        <f t="shared" si="81"/>
        <v>0</v>
      </c>
      <c r="I165" s="10"/>
      <c r="J165" s="10"/>
      <c r="K165" s="10"/>
      <c r="L165" s="12">
        <f t="shared" si="86"/>
        <v>152.1</v>
      </c>
      <c r="M165" s="12">
        <f t="shared" si="87"/>
        <v>152.1</v>
      </c>
      <c r="N165" s="12">
        <f t="shared" si="88"/>
        <v>92.8</v>
      </c>
      <c r="O165" s="12">
        <f t="shared" si="89"/>
        <v>0</v>
      </c>
    </row>
    <row r="166" spans="1:17" ht="15" customHeight="1" x14ac:dyDescent="0.25">
      <c r="A166" s="13" t="s">
        <v>119</v>
      </c>
      <c r="B166" s="273" t="s">
        <v>393</v>
      </c>
      <c r="C166" s="97" t="s">
        <v>51</v>
      </c>
      <c r="D166" s="16">
        <f t="shared" si="90"/>
        <v>125.4</v>
      </c>
      <c r="E166" s="16">
        <v>125.4</v>
      </c>
      <c r="F166" s="16">
        <v>64.8</v>
      </c>
      <c r="G166" s="16"/>
      <c r="H166" s="10">
        <f t="shared" si="81"/>
        <v>0</v>
      </c>
      <c r="I166" s="10"/>
      <c r="J166" s="10"/>
      <c r="K166" s="10"/>
      <c r="L166" s="12">
        <f t="shared" si="86"/>
        <v>125.4</v>
      </c>
      <c r="M166" s="12">
        <f t="shared" si="87"/>
        <v>125.4</v>
      </c>
      <c r="N166" s="12">
        <f t="shared" si="88"/>
        <v>64.8</v>
      </c>
      <c r="O166" s="12">
        <f t="shared" si="89"/>
        <v>0</v>
      </c>
    </row>
    <row r="167" spans="1:17" ht="15" customHeight="1" x14ac:dyDescent="0.25">
      <c r="A167" s="13" t="s">
        <v>120</v>
      </c>
      <c r="B167" s="202" t="s">
        <v>41</v>
      </c>
      <c r="C167" s="15" t="s">
        <v>51</v>
      </c>
      <c r="D167" s="16">
        <f t="shared" si="90"/>
        <v>74</v>
      </c>
      <c r="E167" s="16">
        <v>74</v>
      </c>
      <c r="F167" s="16">
        <v>44.1</v>
      </c>
      <c r="G167" s="16"/>
      <c r="H167" s="10">
        <f t="shared" si="81"/>
        <v>0</v>
      </c>
      <c r="I167" s="10"/>
      <c r="J167" s="10"/>
      <c r="K167" s="10"/>
      <c r="L167" s="12">
        <f t="shared" si="86"/>
        <v>74</v>
      </c>
      <c r="M167" s="12">
        <f t="shared" si="87"/>
        <v>74</v>
      </c>
      <c r="N167" s="12">
        <f t="shared" si="88"/>
        <v>44.1</v>
      </c>
      <c r="O167" s="12">
        <f t="shared" si="89"/>
        <v>0</v>
      </c>
    </row>
    <row r="168" spans="1:17" ht="15" customHeight="1" x14ac:dyDescent="0.25">
      <c r="A168" s="13" t="s">
        <v>162</v>
      </c>
      <c r="B168" s="12" t="s">
        <v>161</v>
      </c>
      <c r="C168" s="15" t="s">
        <v>51</v>
      </c>
      <c r="D168" s="16">
        <f t="shared" si="90"/>
        <v>108.1</v>
      </c>
      <c r="E168" s="16">
        <v>108.1</v>
      </c>
      <c r="F168" s="16">
        <v>70.2</v>
      </c>
      <c r="G168" s="16"/>
      <c r="H168" s="10">
        <f t="shared" si="81"/>
        <v>0</v>
      </c>
      <c r="I168" s="10"/>
      <c r="J168" s="10"/>
      <c r="K168" s="10"/>
      <c r="L168" s="12">
        <f t="shared" si="86"/>
        <v>108.1</v>
      </c>
      <c r="M168" s="12">
        <f t="shared" si="87"/>
        <v>108.1</v>
      </c>
      <c r="N168" s="12">
        <f t="shared" si="88"/>
        <v>70.2</v>
      </c>
      <c r="O168" s="12">
        <f t="shared" si="89"/>
        <v>0</v>
      </c>
    </row>
    <row r="169" spans="1:17" ht="15" customHeight="1" x14ac:dyDescent="0.25">
      <c r="A169" s="13" t="s">
        <v>121</v>
      </c>
      <c r="B169" s="12" t="s">
        <v>153</v>
      </c>
      <c r="C169" s="15" t="s">
        <v>51</v>
      </c>
      <c r="D169" s="16">
        <f t="shared" si="90"/>
        <v>304.39999999999998</v>
      </c>
      <c r="E169" s="16">
        <v>304.39999999999998</v>
      </c>
      <c r="F169" s="16">
        <v>155.30000000000001</v>
      </c>
      <c r="G169" s="16"/>
      <c r="H169" s="10">
        <f t="shared" si="81"/>
        <v>0</v>
      </c>
      <c r="I169" s="10"/>
      <c r="J169" s="10"/>
      <c r="K169" s="10"/>
      <c r="L169" s="12">
        <f t="shared" si="86"/>
        <v>304.39999999999998</v>
      </c>
      <c r="M169" s="12">
        <f t="shared" si="87"/>
        <v>304.39999999999998</v>
      </c>
      <c r="N169" s="12">
        <f t="shared" si="88"/>
        <v>155.30000000000001</v>
      </c>
      <c r="O169" s="12">
        <f t="shared" si="89"/>
        <v>0</v>
      </c>
    </row>
    <row r="170" spans="1:17" ht="15" customHeight="1" x14ac:dyDescent="0.25">
      <c r="A170" s="13" t="s">
        <v>122</v>
      </c>
      <c r="B170" s="12" t="s">
        <v>34</v>
      </c>
      <c r="C170" s="15" t="s">
        <v>51</v>
      </c>
      <c r="D170" s="16">
        <f t="shared" si="90"/>
        <v>149.30000000000001</v>
      </c>
      <c r="E170" s="16">
        <v>149.30000000000001</v>
      </c>
      <c r="F170" s="16">
        <v>98.1</v>
      </c>
      <c r="G170" s="16"/>
      <c r="H170" s="10">
        <f t="shared" si="81"/>
        <v>0</v>
      </c>
      <c r="I170" s="10"/>
      <c r="J170" s="10"/>
      <c r="K170" s="10"/>
      <c r="L170" s="12">
        <f t="shared" si="86"/>
        <v>149.30000000000001</v>
      </c>
      <c r="M170" s="12">
        <f t="shared" si="87"/>
        <v>149.30000000000001</v>
      </c>
      <c r="N170" s="12">
        <f t="shared" si="88"/>
        <v>98.1</v>
      </c>
      <c r="O170" s="12">
        <f t="shared" si="89"/>
        <v>0</v>
      </c>
    </row>
    <row r="171" spans="1:17" ht="15" customHeight="1" x14ac:dyDescent="0.25">
      <c r="A171" s="13" t="s">
        <v>123</v>
      </c>
      <c r="B171" s="12" t="s">
        <v>36</v>
      </c>
      <c r="C171" s="15" t="s">
        <v>51</v>
      </c>
      <c r="D171" s="16">
        <f t="shared" si="90"/>
        <v>165.3</v>
      </c>
      <c r="E171" s="16">
        <v>165.3</v>
      </c>
      <c r="F171" s="16">
        <v>100.3</v>
      </c>
      <c r="G171" s="16"/>
      <c r="H171" s="10">
        <f t="shared" si="81"/>
        <v>0</v>
      </c>
      <c r="I171" s="10"/>
      <c r="J171" s="10"/>
      <c r="K171" s="10"/>
      <c r="L171" s="12">
        <f t="shared" si="86"/>
        <v>165.3</v>
      </c>
      <c r="M171" s="12">
        <f t="shared" si="87"/>
        <v>165.3</v>
      </c>
      <c r="N171" s="12">
        <f t="shared" si="88"/>
        <v>100.3</v>
      </c>
      <c r="O171" s="12">
        <f t="shared" si="89"/>
        <v>0</v>
      </c>
      <c r="P171" s="37"/>
      <c r="Q171" s="37"/>
    </row>
    <row r="172" spans="1:17" ht="15" customHeight="1" x14ac:dyDescent="0.25">
      <c r="A172" s="13" t="s">
        <v>124</v>
      </c>
      <c r="B172" s="12" t="s">
        <v>38</v>
      </c>
      <c r="C172" s="15" t="s">
        <v>51</v>
      </c>
      <c r="D172" s="16">
        <f t="shared" si="90"/>
        <v>269.3</v>
      </c>
      <c r="E172" s="16">
        <v>269.3</v>
      </c>
      <c r="F172" s="16">
        <v>164.9</v>
      </c>
      <c r="G172" s="16"/>
      <c r="H172" s="10">
        <f t="shared" si="81"/>
        <v>0</v>
      </c>
      <c r="I172" s="10"/>
      <c r="J172" s="10"/>
      <c r="K172" s="10"/>
      <c r="L172" s="12">
        <f t="shared" si="86"/>
        <v>269.3</v>
      </c>
      <c r="M172" s="12">
        <f t="shared" si="87"/>
        <v>269.3</v>
      </c>
      <c r="N172" s="12">
        <f t="shared" si="88"/>
        <v>164.9</v>
      </c>
      <c r="O172" s="12">
        <f t="shared" si="89"/>
        <v>0</v>
      </c>
    </row>
    <row r="173" spans="1:17" ht="15" customHeight="1" x14ac:dyDescent="0.25">
      <c r="A173" s="13" t="s">
        <v>125</v>
      </c>
      <c r="B173" s="12" t="s">
        <v>37</v>
      </c>
      <c r="C173" s="15" t="s">
        <v>51</v>
      </c>
      <c r="D173" s="16">
        <f t="shared" si="90"/>
        <v>157.9</v>
      </c>
      <c r="E173" s="16">
        <v>157.9</v>
      </c>
      <c r="F173" s="16">
        <v>101.3</v>
      </c>
      <c r="G173" s="16"/>
      <c r="H173" s="10">
        <f t="shared" si="81"/>
        <v>0</v>
      </c>
      <c r="I173" s="10"/>
      <c r="J173" s="10"/>
      <c r="K173" s="10"/>
      <c r="L173" s="12">
        <f t="shared" si="86"/>
        <v>157.9</v>
      </c>
      <c r="M173" s="12">
        <f t="shared" si="87"/>
        <v>157.9</v>
      </c>
      <c r="N173" s="12">
        <f t="shared" si="88"/>
        <v>101.3</v>
      </c>
      <c r="O173" s="12">
        <f t="shared" si="89"/>
        <v>0</v>
      </c>
    </row>
    <row r="174" spans="1:17" ht="15" customHeight="1" x14ac:dyDescent="0.25">
      <c r="A174" s="13" t="s">
        <v>126</v>
      </c>
      <c r="B174" s="12" t="s">
        <v>35</v>
      </c>
      <c r="C174" s="15" t="s">
        <v>51</v>
      </c>
      <c r="D174" s="16">
        <f t="shared" si="90"/>
        <v>299.8</v>
      </c>
      <c r="E174" s="16">
        <v>299.8</v>
      </c>
      <c r="F174" s="16">
        <v>156.6</v>
      </c>
      <c r="G174" s="16"/>
      <c r="H174" s="10">
        <f t="shared" si="81"/>
        <v>0</v>
      </c>
      <c r="I174" s="10"/>
      <c r="J174" s="10"/>
      <c r="K174" s="10"/>
      <c r="L174" s="12">
        <f t="shared" si="86"/>
        <v>299.8</v>
      </c>
      <c r="M174" s="12">
        <f t="shared" si="87"/>
        <v>299.8</v>
      </c>
      <c r="N174" s="12">
        <f t="shared" si="88"/>
        <v>156.6</v>
      </c>
      <c r="O174" s="12">
        <f t="shared" si="89"/>
        <v>0</v>
      </c>
    </row>
    <row r="175" spans="1:17" ht="15" customHeight="1" x14ac:dyDescent="0.25">
      <c r="A175" s="13" t="s">
        <v>127</v>
      </c>
      <c r="B175" s="202" t="s">
        <v>39</v>
      </c>
      <c r="C175" s="15" t="s">
        <v>51</v>
      </c>
      <c r="D175" s="16">
        <f t="shared" si="90"/>
        <v>61.6</v>
      </c>
      <c r="E175" s="16">
        <v>61.6</v>
      </c>
      <c r="F175" s="16">
        <v>40.4</v>
      </c>
      <c r="G175" s="16"/>
      <c r="H175" s="10">
        <f t="shared" si="81"/>
        <v>0</v>
      </c>
      <c r="I175" s="10"/>
      <c r="J175" s="10"/>
      <c r="K175" s="10"/>
      <c r="L175" s="12">
        <f t="shared" si="86"/>
        <v>61.6</v>
      </c>
      <c r="M175" s="12">
        <f t="shared" si="87"/>
        <v>61.6</v>
      </c>
      <c r="N175" s="12">
        <f t="shared" si="88"/>
        <v>40.4</v>
      </c>
      <c r="O175" s="12">
        <f t="shared" si="89"/>
        <v>0</v>
      </c>
    </row>
    <row r="176" spans="1:17" ht="15" customHeight="1" x14ac:dyDescent="0.25">
      <c r="A176" s="13" t="s">
        <v>128</v>
      </c>
      <c r="B176" s="202" t="s">
        <v>40</v>
      </c>
      <c r="C176" s="15" t="s">
        <v>51</v>
      </c>
      <c r="D176" s="16">
        <f t="shared" si="90"/>
        <v>91.2</v>
      </c>
      <c r="E176" s="16">
        <v>91.2</v>
      </c>
      <c r="F176" s="16">
        <v>61.2</v>
      </c>
      <c r="G176" s="16"/>
      <c r="H176" s="10">
        <f t="shared" si="81"/>
        <v>0</v>
      </c>
      <c r="I176" s="10"/>
      <c r="J176" s="10"/>
      <c r="K176" s="10"/>
      <c r="L176" s="12">
        <f t="shared" si="86"/>
        <v>91.2</v>
      </c>
      <c r="M176" s="12">
        <f t="shared" si="87"/>
        <v>91.2</v>
      </c>
      <c r="N176" s="12">
        <f t="shared" si="88"/>
        <v>61.2</v>
      </c>
      <c r="O176" s="12">
        <f t="shared" si="89"/>
        <v>0</v>
      </c>
    </row>
    <row r="177" spans="1:17" ht="15" customHeight="1" x14ac:dyDescent="0.25">
      <c r="A177" s="13" t="s">
        <v>129</v>
      </c>
      <c r="B177" s="12" t="s">
        <v>49</v>
      </c>
      <c r="C177" s="15" t="s">
        <v>51</v>
      </c>
      <c r="D177" s="16">
        <f t="shared" si="90"/>
        <v>71.400000000000006</v>
      </c>
      <c r="E177" s="16">
        <v>71.400000000000006</v>
      </c>
      <c r="F177" s="16">
        <v>53.6</v>
      </c>
      <c r="G177" s="16"/>
      <c r="H177" s="10">
        <f t="shared" si="81"/>
        <v>0</v>
      </c>
      <c r="I177" s="10"/>
      <c r="J177" s="10"/>
      <c r="K177" s="10"/>
      <c r="L177" s="12">
        <f t="shared" si="86"/>
        <v>71.400000000000006</v>
      </c>
      <c r="M177" s="12">
        <f t="shared" si="87"/>
        <v>71.400000000000006</v>
      </c>
      <c r="N177" s="12">
        <f t="shared" si="88"/>
        <v>53.6</v>
      </c>
      <c r="O177" s="12">
        <f t="shared" si="89"/>
        <v>0</v>
      </c>
    </row>
    <row r="178" spans="1:17" ht="15" customHeight="1" x14ac:dyDescent="0.25">
      <c r="A178" s="13" t="s">
        <v>130</v>
      </c>
      <c r="B178" s="12" t="s">
        <v>48</v>
      </c>
      <c r="C178" s="15" t="s">
        <v>51</v>
      </c>
      <c r="D178" s="16">
        <f t="shared" si="90"/>
        <v>513.70000000000005</v>
      </c>
      <c r="E178" s="16">
        <v>513.70000000000005</v>
      </c>
      <c r="F178" s="16">
        <v>388.5</v>
      </c>
      <c r="G178" s="16"/>
      <c r="H178" s="10">
        <f t="shared" si="81"/>
        <v>0</v>
      </c>
      <c r="I178" s="10"/>
      <c r="J178" s="10"/>
      <c r="K178" s="10"/>
      <c r="L178" s="12">
        <f t="shared" si="86"/>
        <v>513.70000000000005</v>
      </c>
      <c r="M178" s="12">
        <f t="shared" si="87"/>
        <v>513.70000000000005</v>
      </c>
      <c r="N178" s="12">
        <f t="shared" si="88"/>
        <v>388.5</v>
      </c>
      <c r="O178" s="12">
        <f t="shared" si="89"/>
        <v>0</v>
      </c>
    </row>
    <row r="179" spans="1:17" ht="14.25" customHeight="1" x14ac:dyDescent="0.25">
      <c r="A179" s="13" t="s">
        <v>131</v>
      </c>
      <c r="B179" s="12" t="s">
        <v>65</v>
      </c>
      <c r="C179" s="15" t="s">
        <v>51</v>
      </c>
      <c r="D179" s="16">
        <f t="shared" si="90"/>
        <v>61</v>
      </c>
      <c r="E179" s="16">
        <v>61</v>
      </c>
      <c r="F179" s="16">
        <v>44.3</v>
      </c>
      <c r="G179" s="16"/>
      <c r="H179" s="10">
        <f t="shared" si="81"/>
        <v>0</v>
      </c>
      <c r="I179" s="10"/>
      <c r="J179" s="10"/>
      <c r="K179" s="10"/>
      <c r="L179" s="12">
        <f t="shared" si="86"/>
        <v>61</v>
      </c>
      <c r="M179" s="12">
        <f t="shared" si="87"/>
        <v>61</v>
      </c>
      <c r="N179" s="12">
        <f t="shared" si="88"/>
        <v>44.3</v>
      </c>
      <c r="O179" s="12">
        <f t="shared" si="89"/>
        <v>0</v>
      </c>
    </row>
    <row r="180" spans="1:17" ht="15" customHeight="1" x14ac:dyDescent="0.25">
      <c r="A180" s="13" t="s">
        <v>132</v>
      </c>
      <c r="B180" s="12" t="s">
        <v>50</v>
      </c>
      <c r="C180" s="15" t="s">
        <v>51</v>
      </c>
      <c r="D180" s="16">
        <f t="shared" si="90"/>
        <v>58.8</v>
      </c>
      <c r="E180" s="16">
        <v>58.8</v>
      </c>
      <c r="F180" s="16">
        <v>42.6</v>
      </c>
      <c r="G180" s="16"/>
      <c r="H180" s="10">
        <f t="shared" si="81"/>
        <v>0</v>
      </c>
      <c r="I180" s="10"/>
      <c r="J180" s="10"/>
      <c r="K180" s="10"/>
      <c r="L180" s="12">
        <f t="shared" si="86"/>
        <v>58.8</v>
      </c>
      <c r="M180" s="12">
        <f t="shared" si="87"/>
        <v>58.8</v>
      </c>
      <c r="N180" s="12">
        <f t="shared" si="88"/>
        <v>42.6</v>
      </c>
      <c r="O180" s="12">
        <f t="shared" si="89"/>
        <v>0</v>
      </c>
    </row>
    <row r="181" spans="1:17" ht="15" customHeight="1" x14ac:dyDescent="0.25">
      <c r="A181" s="13" t="s">
        <v>163</v>
      </c>
      <c r="B181" s="12" t="s">
        <v>167</v>
      </c>
      <c r="C181" s="15" t="s">
        <v>51</v>
      </c>
      <c r="D181" s="16">
        <f t="shared" si="90"/>
        <v>194.7</v>
      </c>
      <c r="E181" s="16">
        <v>194.7</v>
      </c>
      <c r="F181" s="16">
        <v>120.3</v>
      </c>
      <c r="G181" s="16"/>
      <c r="H181" s="10">
        <f t="shared" si="81"/>
        <v>0</v>
      </c>
      <c r="I181" s="10"/>
      <c r="J181" s="10"/>
      <c r="K181" s="10"/>
      <c r="L181" s="12">
        <f t="shared" si="86"/>
        <v>194.7</v>
      </c>
      <c r="M181" s="12">
        <f t="shared" si="87"/>
        <v>194.7</v>
      </c>
      <c r="N181" s="12">
        <f t="shared" si="88"/>
        <v>120.3</v>
      </c>
      <c r="O181" s="12">
        <f t="shared" si="89"/>
        <v>0</v>
      </c>
    </row>
    <row r="182" spans="1:17" s="37" customFormat="1" ht="15" customHeight="1" x14ac:dyDescent="0.25">
      <c r="A182" s="13" t="s">
        <v>133</v>
      </c>
      <c r="B182" s="12" t="s">
        <v>168</v>
      </c>
      <c r="C182" s="15" t="s">
        <v>51</v>
      </c>
      <c r="D182" s="16">
        <f t="shared" si="90"/>
        <v>27.6</v>
      </c>
      <c r="E182" s="16">
        <v>27.6</v>
      </c>
      <c r="F182" s="16">
        <v>10.4</v>
      </c>
      <c r="G182" s="16"/>
      <c r="H182" s="10">
        <f t="shared" si="81"/>
        <v>0</v>
      </c>
      <c r="I182" s="10"/>
      <c r="J182" s="10"/>
      <c r="K182" s="10"/>
      <c r="L182" s="12">
        <f t="shared" si="86"/>
        <v>27.6</v>
      </c>
      <c r="M182" s="12">
        <f t="shared" si="87"/>
        <v>27.6</v>
      </c>
      <c r="N182" s="12">
        <f t="shared" si="88"/>
        <v>10.4</v>
      </c>
      <c r="O182" s="12">
        <f t="shared" si="89"/>
        <v>0</v>
      </c>
      <c r="P182" s="2"/>
      <c r="Q182" s="2"/>
    </row>
    <row r="183" spans="1:17" ht="15.95" customHeight="1" x14ac:dyDescent="0.25">
      <c r="A183" s="20" t="s">
        <v>134</v>
      </c>
      <c r="B183" s="21" t="s">
        <v>177</v>
      </c>
      <c r="C183" s="28"/>
      <c r="D183" s="23">
        <f t="shared" ref="D183:O183" si="91">D145+D148+D149+D150+D151+D152+D153+D154+D155+D156+D157+D158+D159+D160+D161+D162+D163+D165+D167+D168+D169+D170+D171+D172+D173+D174+D175+D176+D177+D178+D179+D180+D181+D182+D164+D166</f>
        <v>5945.5999999999995</v>
      </c>
      <c r="E183" s="23">
        <f t="shared" si="91"/>
        <v>5752.4</v>
      </c>
      <c r="F183" s="23">
        <f t="shared" si="91"/>
        <v>3378</v>
      </c>
      <c r="G183" s="23">
        <f t="shared" si="91"/>
        <v>193.2</v>
      </c>
      <c r="H183" s="24">
        <f t="shared" si="91"/>
        <v>0</v>
      </c>
      <c r="I183" s="24">
        <f t="shared" si="91"/>
        <v>0</v>
      </c>
      <c r="J183" s="24">
        <f t="shared" si="91"/>
        <v>0</v>
      </c>
      <c r="K183" s="24">
        <f t="shared" si="91"/>
        <v>0</v>
      </c>
      <c r="L183" s="44">
        <f t="shared" si="91"/>
        <v>5945.5999999999995</v>
      </c>
      <c r="M183" s="44">
        <f t="shared" si="91"/>
        <v>5752.4</v>
      </c>
      <c r="N183" s="44">
        <f t="shared" si="91"/>
        <v>3378</v>
      </c>
      <c r="O183" s="44">
        <f t="shared" si="91"/>
        <v>193.2</v>
      </c>
    </row>
    <row r="184" spans="1:17" ht="15.95" customHeight="1" x14ac:dyDescent="0.25">
      <c r="A184" s="5" t="s">
        <v>135</v>
      </c>
      <c r="B184" s="548" t="s">
        <v>181</v>
      </c>
      <c r="C184" s="549"/>
      <c r="D184" s="549"/>
      <c r="E184" s="549"/>
      <c r="F184" s="549"/>
      <c r="G184" s="549"/>
      <c r="H184" s="549"/>
      <c r="I184" s="549"/>
      <c r="J184" s="549"/>
      <c r="K184" s="549"/>
      <c r="L184" s="549"/>
      <c r="M184" s="549"/>
      <c r="N184" s="549"/>
      <c r="O184" s="550"/>
    </row>
    <row r="185" spans="1:17" ht="15" customHeight="1" x14ac:dyDescent="0.25">
      <c r="A185" s="5" t="s">
        <v>136</v>
      </c>
      <c r="B185" s="243" t="s">
        <v>20</v>
      </c>
      <c r="C185" s="262"/>
      <c r="D185" s="16">
        <f>SUM(D186:D187)</f>
        <v>325.10000000000002</v>
      </c>
      <c r="E185" s="16">
        <f>SUM(E186:E187)</f>
        <v>316.90000000000003</v>
      </c>
      <c r="F185" s="16">
        <f>SUM(F186:F187)</f>
        <v>7.3</v>
      </c>
      <c r="G185" s="16">
        <f>SUM(G186:G187)</f>
        <v>8.1999999999999993</v>
      </c>
      <c r="H185" s="9">
        <f>I185+K185</f>
        <v>0</v>
      </c>
      <c r="I185" s="10">
        <f>SUM(I186:I187)</f>
        <v>0</v>
      </c>
      <c r="J185" s="10">
        <f>SUM(J186:J187)</f>
        <v>0</v>
      </c>
      <c r="K185" s="207">
        <f>SUM(K186:K187)</f>
        <v>0</v>
      </c>
      <c r="L185" s="11">
        <f>M185+O185</f>
        <v>325.10000000000002</v>
      </c>
      <c r="M185" s="11">
        <f t="shared" ref="M185:O187" si="92">E185+I185</f>
        <v>316.90000000000003</v>
      </c>
      <c r="N185" s="11">
        <f t="shared" si="92"/>
        <v>7.3</v>
      </c>
      <c r="O185" s="11">
        <f t="shared" si="92"/>
        <v>8.1999999999999993</v>
      </c>
    </row>
    <row r="186" spans="1:17" ht="15" customHeight="1" x14ac:dyDescent="0.25">
      <c r="A186" s="274"/>
      <c r="B186" s="263"/>
      <c r="C186" s="30" t="s">
        <v>25</v>
      </c>
      <c r="D186" s="16">
        <f>E186+G186</f>
        <v>318</v>
      </c>
      <c r="E186" s="16">
        <v>309.8</v>
      </c>
      <c r="F186" s="16">
        <v>7.3</v>
      </c>
      <c r="G186" s="16">
        <v>8.1999999999999993</v>
      </c>
      <c r="H186" s="9">
        <f>I186+K186</f>
        <v>0</v>
      </c>
      <c r="I186" s="10"/>
      <c r="J186" s="10"/>
      <c r="K186" s="207"/>
      <c r="L186" s="12">
        <f>M186+O186</f>
        <v>318</v>
      </c>
      <c r="M186" s="12">
        <f t="shared" si="92"/>
        <v>309.8</v>
      </c>
      <c r="N186" s="12">
        <f t="shared" si="92"/>
        <v>7.3</v>
      </c>
      <c r="O186" s="12">
        <f t="shared" si="92"/>
        <v>8.1999999999999993</v>
      </c>
    </row>
    <row r="187" spans="1:17" ht="15" customHeight="1" x14ac:dyDescent="0.25">
      <c r="A187" s="150"/>
      <c r="B187" s="264"/>
      <c r="C187" s="30" t="s">
        <v>30</v>
      </c>
      <c r="D187" s="16">
        <f>E187+G187</f>
        <v>7.1</v>
      </c>
      <c r="E187" s="16">
        <v>7.1</v>
      </c>
      <c r="F187" s="16"/>
      <c r="G187" s="16"/>
      <c r="H187" s="10">
        <f>I187+K187</f>
        <v>0</v>
      </c>
      <c r="I187" s="10"/>
      <c r="J187" s="10"/>
      <c r="K187" s="207"/>
      <c r="L187" s="12">
        <f>M187+O187</f>
        <v>7.1</v>
      </c>
      <c r="M187" s="12">
        <f t="shared" si="92"/>
        <v>7.1</v>
      </c>
      <c r="N187" s="12">
        <f t="shared" si="92"/>
        <v>0</v>
      </c>
      <c r="O187" s="12">
        <f t="shared" si="92"/>
        <v>0</v>
      </c>
    </row>
    <row r="188" spans="1:17" ht="15.95" customHeight="1" x14ac:dyDescent="0.25">
      <c r="A188" s="20" t="s">
        <v>137</v>
      </c>
      <c r="B188" s="247" t="s">
        <v>178</v>
      </c>
      <c r="C188" s="83"/>
      <c r="D188" s="23">
        <f>D185</f>
        <v>325.10000000000002</v>
      </c>
      <c r="E188" s="23">
        <f>E185</f>
        <v>316.90000000000003</v>
      </c>
      <c r="F188" s="23">
        <f>F185</f>
        <v>7.3</v>
      </c>
      <c r="G188" s="23">
        <f>G185</f>
        <v>8.1999999999999993</v>
      </c>
      <c r="H188" s="24">
        <f t="shared" ref="H188:O188" si="93">H185</f>
        <v>0</v>
      </c>
      <c r="I188" s="24">
        <f t="shared" si="93"/>
        <v>0</v>
      </c>
      <c r="J188" s="24">
        <f t="shared" si="93"/>
        <v>0</v>
      </c>
      <c r="K188" s="24">
        <f t="shared" si="93"/>
        <v>0</v>
      </c>
      <c r="L188" s="44">
        <f t="shared" si="93"/>
        <v>325.10000000000002</v>
      </c>
      <c r="M188" s="44">
        <f t="shared" si="93"/>
        <v>316.90000000000003</v>
      </c>
      <c r="N188" s="44">
        <f t="shared" si="93"/>
        <v>7.3</v>
      </c>
      <c r="O188" s="44">
        <f t="shared" si="93"/>
        <v>8.1999999999999993</v>
      </c>
    </row>
    <row r="189" spans="1:17" ht="15.95" customHeight="1" x14ac:dyDescent="0.25">
      <c r="A189" s="13" t="s">
        <v>138</v>
      </c>
      <c r="B189" s="548" t="s">
        <v>66</v>
      </c>
      <c r="C189" s="549"/>
      <c r="D189" s="549"/>
      <c r="E189" s="549"/>
      <c r="F189" s="549"/>
      <c r="G189" s="549"/>
      <c r="H189" s="549"/>
      <c r="I189" s="549"/>
      <c r="J189" s="549"/>
      <c r="K189" s="549"/>
      <c r="L189" s="549"/>
      <c r="M189" s="549"/>
      <c r="N189" s="549"/>
      <c r="O189" s="550"/>
    </row>
    <row r="190" spans="1:17" ht="15" customHeight="1" x14ac:dyDescent="0.25">
      <c r="A190" s="19" t="s">
        <v>139</v>
      </c>
      <c r="B190" s="243" t="s">
        <v>20</v>
      </c>
      <c r="C190" s="265" t="s">
        <v>30</v>
      </c>
      <c r="D190" s="16">
        <f t="shared" ref="D190:D204" si="94">E190+G190</f>
        <v>562.9</v>
      </c>
      <c r="E190" s="16">
        <v>418.9</v>
      </c>
      <c r="F190" s="16"/>
      <c r="G190" s="16">
        <v>144</v>
      </c>
      <c r="H190" s="9">
        <f>I190+K190</f>
        <v>410.6</v>
      </c>
      <c r="I190" s="10"/>
      <c r="J190" s="10"/>
      <c r="K190" s="207">
        <v>410.6</v>
      </c>
      <c r="L190" s="11">
        <f>M190+O190</f>
        <v>973.5</v>
      </c>
      <c r="M190" s="11">
        <f>E190+I190</f>
        <v>418.9</v>
      </c>
      <c r="N190" s="11">
        <f>F190+J190</f>
        <v>0</v>
      </c>
      <c r="O190" s="11">
        <f>G190+K190</f>
        <v>554.6</v>
      </c>
    </row>
    <row r="191" spans="1:17" ht="15" customHeight="1" x14ac:dyDescent="0.25">
      <c r="A191" s="13" t="s">
        <v>164</v>
      </c>
      <c r="B191" s="12" t="s">
        <v>7</v>
      </c>
      <c r="C191" s="39" t="s">
        <v>30</v>
      </c>
      <c r="D191" s="16">
        <f t="shared" si="94"/>
        <v>29.6</v>
      </c>
      <c r="E191" s="16">
        <v>29.6</v>
      </c>
      <c r="F191" s="16">
        <v>17.100000000000001</v>
      </c>
      <c r="G191" s="16"/>
      <c r="H191" s="9">
        <f t="shared" ref="H191:H204" si="95">I191+K191</f>
        <v>0</v>
      </c>
      <c r="I191" s="10"/>
      <c r="J191" s="10"/>
      <c r="K191" s="207"/>
      <c r="L191" s="11">
        <f t="shared" ref="L191:L204" si="96">M191+O191</f>
        <v>29.6</v>
      </c>
      <c r="M191" s="11">
        <f t="shared" ref="M191:M204" si="97">E191+I191</f>
        <v>29.6</v>
      </c>
      <c r="N191" s="11">
        <f t="shared" ref="N191:N204" si="98">F191+J191</f>
        <v>17.100000000000001</v>
      </c>
      <c r="O191" s="11">
        <f t="shared" ref="O191:O204" si="99">G191+K191</f>
        <v>0</v>
      </c>
    </row>
    <row r="192" spans="1:17" ht="15" customHeight="1" x14ac:dyDescent="0.25">
      <c r="A192" s="13" t="s">
        <v>140</v>
      </c>
      <c r="B192" s="80" t="s">
        <v>10</v>
      </c>
      <c r="C192" s="39" t="s">
        <v>30</v>
      </c>
      <c r="D192" s="16">
        <f t="shared" si="94"/>
        <v>25.3</v>
      </c>
      <c r="E192" s="16">
        <v>25.3</v>
      </c>
      <c r="F192" s="16">
        <v>15.6</v>
      </c>
      <c r="G192" s="16"/>
      <c r="H192" s="9">
        <f t="shared" si="95"/>
        <v>0</v>
      </c>
      <c r="I192" s="10"/>
      <c r="J192" s="10"/>
      <c r="K192" s="207"/>
      <c r="L192" s="11">
        <f t="shared" si="96"/>
        <v>25.3</v>
      </c>
      <c r="M192" s="11">
        <f t="shared" si="97"/>
        <v>25.3</v>
      </c>
      <c r="N192" s="11">
        <f t="shared" si="98"/>
        <v>15.6</v>
      </c>
      <c r="O192" s="11">
        <f t="shared" si="99"/>
        <v>0</v>
      </c>
    </row>
    <row r="193" spans="1:17" ht="15" customHeight="1" x14ac:dyDescent="0.25">
      <c r="A193" s="244" t="s">
        <v>183</v>
      </c>
      <c r="B193" s="29" t="s">
        <v>11</v>
      </c>
      <c r="C193" s="39" t="s">
        <v>30</v>
      </c>
      <c r="D193" s="16">
        <f t="shared" si="94"/>
        <v>71.8</v>
      </c>
      <c r="E193" s="16">
        <v>71.8</v>
      </c>
      <c r="F193" s="16">
        <v>45.8</v>
      </c>
      <c r="G193" s="16"/>
      <c r="H193" s="9">
        <f t="shared" si="95"/>
        <v>0</v>
      </c>
      <c r="I193" s="10"/>
      <c r="J193" s="10"/>
      <c r="K193" s="207"/>
      <c r="L193" s="11">
        <f t="shared" si="96"/>
        <v>71.8</v>
      </c>
      <c r="M193" s="11">
        <f t="shared" si="97"/>
        <v>71.8</v>
      </c>
      <c r="N193" s="11">
        <f t="shared" si="98"/>
        <v>45.8</v>
      </c>
      <c r="O193" s="11">
        <f t="shared" si="99"/>
        <v>0</v>
      </c>
    </row>
    <row r="194" spans="1:17" ht="15" customHeight="1" x14ac:dyDescent="0.25">
      <c r="A194" s="261" t="s">
        <v>184</v>
      </c>
      <c r="B194" s="29" t="s">
        <v>15</v>
      </c>
      <c r="C194" s="39" t="s">
        <v>30</v>
      </c>
      <c r="D194" s="16">
        <f t="shared" si="94"/>
        <v>27.7</v>
      </c>
      <c r="E194" s="16">
        <v>27.7</v>
      </c>
      <c r="F194" s="16">
        <v>17.3</v>
      </c>
      <c r="G194" s="16"/>
      <c r="H194" s="9">
        <f t="shared" si="95"/>
        <v>0</v>
      </c>
      <c r="I194" s="10"/>
      <c r="J194" s="10"/>
      <c r="K194" s="207"/>
      <c r="L194" s="11">
        <f t="shared" si="96"/>
        <v>27.7</v>
      </c>
      <c r="M194" s="11">
        <f t="shared" si="97"/>
        <v>27.7</v>
      </c>
      <c r="N194" s="11">
        <f t="shared" si="98"/>
        <v>17.3</v>
      </c>
      <c r="O194" s="11">
        <f t="shared" si="99"/>
        <v>0</v>
      </c>
    </row>
    <row r="195" spans="1:17" ht="15" customHeight="1" x14ac:dyDescent="0.25">
      <c r="A195" s="32" t="s">
        <v>185</v>
      </c>
      <c r="B195" s="29" t="s">
        <v>27</v>
      </c>
      <c r="C195" s="39" t="s">
        <v>30</v>
      </c>
      <c r="D195" s="16">
        <f t="shared" si="94"/>
        <v>227.7</v>
      </c>
      <c r="E195" s="16">
        <v>227.7</v>
      </c>
      <c r="F195" s="16">
        <v>156.6</v>
      </c>
      <c r="G195" s="16"/>
      <c r="H195" s="9">
        <f t="shared" si="95"/>
        <v>0</v>
      </c>
      <c r="I195" s="10"/>
      <c r="J195" s="10"/>
      <c r="K195" s="207"/>
      <c r="L195" s="11">
        <f t="shared" si="96"/>
        <v>227.7</v>
      </c>
      <c r="M195" s="11">
        <f t="shared" si="97"/>
        <v>227.7</v>
      </c>
      <c r="N195" s="11">
        <f t="shared" si="98"/>
        <v>156.6</v>
      </c>
      <c r="O195" s="11">
        <f t="shared" si="99"/>
        <v>0</v>
      </c>
    </row>
    <row r="196" spans="1:17" ht="15" customHeight="1" x14ac:dyDescent="0.25">
      <c r="A196" s="13" t="s">
        <v>186</v>
      </c>
      <c r="B196" s="29" t="s">
        <v>57</v>
      </c>
      <c r="C196" s="39" t="s">
        <v>30</v>
      </c>
      <c r="D196" s="16">
        <f t="shared" si="94"/>
        <v>66.5</v>
      </c>
      <c r="E196" s="16">
        <v>66.5</v>
      </c>
      <c r="F196" s="16">
        <v>48.2</v>
      </c>
      <c r="G196" s="16"/>
      <c r="H196" s="9">
        <f t="shared" si="95"/>
        <v>0</v>
      </c>
      <c r="I196" s="10"/>
      <c r="J196" s="10"/>
      <c r="K196" s="207"/>
      <c r="L196" s="11">
        <f t="shared" si="96"/>
        <v>66.5</v>
      </c>
      <c r="M196" s="11">
        <f t="shared" si="97"/>
        <v>66.5</v>
      </c>
      <c r="N196" s="11">
        <f t="shared" si="98"/>
        <v>48.2</v>
      </c>
      <c r="O196" s="11">
        <f t="shared" si="99"/>
        <v>0</v>
      </c>
    </row>
    <row r="197" spans="1:17" ht="15" customHeight="1" x14ac:dyDescent="0.25">
      <c r="A197" s="244" t="s">
        <v>187</v>
      </c>
      <c r="B197" s="29" t="s">
        <v>58</v>
      </c>
      <c r="C197" s="39" t="s">
        <v>30</v>
      </c>
      <c r="D197" s="16">
        <f t="shared" si="94"/>
        <v>49</v>
      </c>
      <c r="E197" s="16">
        <v>49</v>
      </c>
      <c r="F197" s="16">
        <v>33.299999999999997</v>
      </c>
      <c r="G197" s="16"/>
      <c r="H197" s="9">
        <f t="shared" si="95"/>
        <v>0</v>
      </c>
      <c r="I197" s="10"/>
      <c r="J197" s="10"/>
      <c r="K197" s="207"/>
      <c r="L197" s="11">
        <f t="shared" si="96"/>
        <v>49</v>
      </c>
      <c r="M197" s="11">
        <f t="shared" si="97"/>
        <v>49</v>
      </c>
      <c r="N197" s="11">
        <f t="shared" si="98"/>
        <v>33.299999999999997</v>
      </c>
      <c r="O197" s="11">
        <f t="shared" si="99"/>
        <v>0</v>
      </c>
    </row>
    <row r="198" spans="1:17" ht="15" customHeight="1" x14ac:dyDescent="0.25">
      <c r="A198" s="38" t="s">
        <v>188</v>
      </c>
      <c r="B198" s="29" t="s">
        <v>394</v>
      </c>
      <c r="C198" s="39" t="s">
        <v>30</v>
      </c>
      <c r="D198" s="16">
        <f t="shared" si="94"/>
        <v>33.799999999999997</v>
      </c>
      <c r="E198" s="16">
        <v>33.799999999999997</v>
      </c>
      <c r="F198" s="16">
        <v>24.7</v>
      </c>
      <c r="G198" s="16"/>
      <c r="H198" s="9">
        <f t="shared" si="95"/>
        <v>0</v>
      </c>
      <c r="I198" s="10"/>
      <c r="J198" s="10"/>
      <c r="K198" s="207"/>
      <c r="L198" s="11">
        <f t="shared" si="96"/>
        <v>33.799999999999997</v>
      </c>
      <c r="M198" s="11">
        <f t="shared" si="97"/>
        <v>33.799999999999997</v>
      </c>
      <c r="N198" s="11">
        <f t="shared" si="98"/>
        <v>24.7</v>
      </c>
      <c r="O198" s="11">
        <f t="shared" si="99"/>
        <v>0</v>
      </c>
    </row>
    <row r="199" spans="1:17" ht="15" customHeight="1" x14ac:dyDescent="0.25">
      <c r="A199" s="40" t="s">
        <v>189</v>
      </c>
      <c r="B199" s="29" t="s">
        <v>396</v>
      </c>
      <c r="C199" s="39" t="s">
        <v>30</v>
      </c>
      <c r="D199" s="16">
        <f t="shared" si="94"/>
        <v>74.5</v>
      </c>
      <c r="E199" s="16">
        <v>74.5</v>
      </c>
      <c r="F199" s="16">
        <v>51.4</v>
      </c>
      <c r="G199" s="16"/>
      <c r="H199" s="9">
        <f t="shared" si="95"/>
        <v>0</v>
      </c>
      <c r="I199" s="10"/>
      <c r="J199" s="10"/>
      <c r="K199" s="207"/>
      <c r="L199" s="11">
        <f t="shared" si="96"/>
        <v>74.5</v>
      </c>
      <c r="M199" s="11">
        <f t="shared" si="97"/>
        <v>74.5</v>
      </c>
      <c r="N199" s="11">
        <f t="shared" si="98"/>
        <v>51.4</v>
      </c>
      <c r="O199" s="11">
        <f t="shared" si="99"/>
        <v>0</v>
      </c>
    </row>
    <row r="200" spans="1:17" x14ac:dyDescent="0.25">
      <c r="A200" s="32" t="s">
        <v>190</v>
      </c>
      <c r="B200" s="29" t="s">
        <v>67</v>
      </c>
      <c r="C200" s="39" t="s">
        <v>30</v>
      </c>
      <c r="D200" s="16">
        <f t="shared" si="94"/>
        <v>38.6</v>
      </c>
      <c r="E200" s="16">
        <v>38.6</v>
      </c>
      <c r="F200" s="16">
        <v>27.7</v>
      </c>
      <c r="G200" s="16"/>
      <c r="H200" s="9">
        <f t="shared" si="95"/>
        <v>0</v>
      </c>
      <c r="I200" s="10"/>
      <c r="J200" s="10"/>
      <c r="K200" s="207"/>
      <c r="L200" s="11">
        <f t="shared" si="96"/>
        <v>38.6</v>
      </c>
      <c r="M200" s="11">
        <f t="shared" si="97"/>
        <v>38.6</v>
      </c>
      <c r="N200" s="11">
        <f t="shared" si="98"/>
        <v>27.7</v>
      </c>
      <c r="O200" s="11">
        <f t="shared" si="99"/>
        <v>0</v>
      </c>
      <c r="P200" s="37"/>
      <c r="Q200" s="37"/>
    </row>
    <row r="201" spans="1:17" x14ac:dyDescent="0.25">
      <c r="A201" s="32" t="s">
        <v>191</v>
      </c>
      <c r="B201" s="29" t="s">
        <v>154</v>
      </c>
      <c r="C201" s="39" t="s">
        <v>30</v>
      </c>
      <c r="D201" s="16">
        <f t="shared" si="94"/>
        <v>32.4</v>
      </c>
      <c r="E201" s="16">
        <v>32.4</v>
      </c>
      <c r="F201" s="16">
        <v>21.8</v>
      </c>
      <c r="G201" s="16"/>
      <c r="H201" s="9">
        <f t="shared" si="95"/>
        <v>0</v>
      </c>
      <c r="I201" s="10"/>
      <c r="J201" s="10"/>
      <c r="K201" s="207"/>
      <c r="L201" s="11">
        <f t="shared" si="96"/>
        <v>32.4</v>
      </c>
      <c r="M201" s="11">
        <f t="shared" si="97"/>
        <v>32.4</v>
      </c>
      <c r="N201" s="11">
        <f t="shared" si="98"/>
        <v>21.8</v>
      </c>
      <c r="O201" s="11">
        <f t="shared" si="99"/>
        <v>0</v>
      </c>
    </row>
    <row r="202" spans="1:17" x14ac:dyDescent="0.25">
      <c r="A202" s="32" t="s">
        <v>192</v>
      </c>
      <c r="B202" s="29" t="s">
        <v>28</v>
      </c>
      <c r="C202" s="39" t="s">
        <v>30</v>
      </c>
      <c r="D202" s="16">
        <f t="shared" si="94"/>
        <v>467.6</v>
      </c>
      <c r="E202" s="16">
        <v>467.6</v>
      </c>
      <c r="F202" s="16">
        <v>317.60000000000002</v>
      </c>
      <c r="G202" s="16"/>
      <c r="H202" s="9">
        <f t="shared" si="95"/>
        <v>6</v>
      </c>
      <c r="I202" s="10">
        <v>6</v>
      </c>
      <c r="J202" s="10"/>
      <c r="K202" s="207"/>
      <c r="L202" s="11">
        <f t="shared" si="96"/>
        <v>473.6</v>
      </c>
      <c r="M202" s="11">
        <f t="shared" si="97"/>
        <v>473.6</v>
      </c>
      <c r="N202" s="11">
        <f t="shared" si="98"/>
        <v>317.60000000000002</v>
      </c>
      <c r="O202" s="11">
        <f t="shared" si="99"/>
        <v>0</v>
      </c>
      <c r="P202" s="37"/>
      <c r="Q202" s="37"/>
    </row>
    <row r="203" spans="1:17" ht="15" customHeight="1" x14ac:dyDescent="0.25">
      <c r="A203" s="32" t="s">
        <v>193</v>
      </c>
      <c r="B203" s="12" t="s">
        <v>29</v>
      </c>
      <c r="C203" s="39" t="s">
        <v>30</v>
      </c>
      <c r="D203" s="16">
        <f t="shared" si="94"/>
        <v>127.2</v>
      </c>
      <c r="E203" s="16">
        <v>127.2</v>
      </c>
      <c r="F203" s="16">
        <v>91.5</v>
      </c>
      <c r="G203" s="16"/>
      <c r="H203" s="9">
        <f t="shared" si="95"/>
        <v>0</v>
      </c>
      <c r="I203" s="10"/>
      <c r="J203" s="10"/>
      <c r="K203" s="207"/>
      <c r="L203" s="11">
        <f t="shared" si="96"/>
        <v>127.2</v>
      </c>
      <c r="M203" s="11">
        <f t="shared" si="97"/>
        <v>127.2</v>
      </c>
      <c r="N203" s="11">
        <f t="shared" si="98"/>
        <v>91.5</v>
      </c>
      <c r="O203" s="11">
        <f t="shared" si="99"/>
        <v>0</v>
      </c>
      <c r="P203" s="37"/>
      <c r="Q203" s="37"/>
    </row>
    <row r="204" spans="1:17" x14ac:dyDescent="0.25">
      <c r="A204" s="32" t="s">
        <v>141</v>
      </c>
      <c r="B204" s="41" t="s">
        <v>64</v>
      </c>
      <c r="C204" s="39" t="s">
        <v>30</v>
      </c>
      <c r="D204" s="16">
        <f t="shared" si="94"/>
        <v>347.6</v>
      </c>
      <c r="E204" s="16">
        <v>347.6</v>
      </c>
      <c r="F204" s="16">
        <v>232</v>
      </c>
      <c r="G204" s="16"/>
      <c r="H204" s="9">
        <f t="shared" si="95"/>
        <v>0</v>
      </c>
      <c r="I204" s="10"/>
      <c r="J204" s="10"/>
      <c r="K204" s="207"/>
      <c r="L204" s="11">
        <f t="shared" si="96"/>
        <v>347.6</v>
      </c>
      <c r="M204" s="11">
        <f t="shared" si="97"/>
        <v>347.6</v>
      </c>
      <c r="N204" s="11">
        <f t="shared" si="98"/>
        <v>232</v>
      </c>
      <c r="O204" s="11">
        <f t="shared" si="99"/>
        <v>0</v>
      </c>
    </row>
    <row r="205" spans="1:17" ht="15.95" customHeight="1" x14ac:dyDescent="0.25">
      <c r="A205" s="54" t="s">
        <v>142</v>
      </c>
      <c r="B205" s="44" t="s">
        <v>179</v>
      </c>
      <c r="C205" s="78"/>
      <c r="D205" s="266">
        <f>D190+D191+D192+D193+D194+D195+D196+D197+D198+D199+D200+D201+D202+D203+D204</f>
        <v>2182.2000000000003</v>
      </c>
      <c r="E205" s="23">
        <f>E190+E191+E192+E193+E194+E195+E196+E197+E198+E199+E200+E201+E202+E203+E204</f>
        <v>2038.2000000000003</v>
      </c>
      <c r="F205" s="23">
        <f t="shared" ref="F205:G205" si="100">F190+F191+F192+F193+F194+F195+F196+F197+F198+F199+F200+F201+F202+F203+F204</f>
        <v>1100.5999999999999</v>
      </c>
      <c r="G205" s="23">
        <f t="shared" si="100"/>
        <v>144</v>
      </c>
      <c r="H205" s="9">
        <f>H190+H191+H192+H193+H194+H195+H196+H197+H198+H199+H200+H201+H202+H203+H204</f>
        <v>416.6</v>
      </c>
      <c r="I205" s="10">
        <f>I190+I191+I192+I193+I194+I195+I196+I197+I198+I199+I200+I201+I202+I203+I204</f>
        <v>6</v>
      </c>
      <c r="J205" s="10">
        <f t="shared" ref="J205:K205" si="101">J190+J191+J192+J193+J194+J195+J196+J197+J198+J199+J200+J201+J202+J203+J204</f>
        <v>0</v>
      </c>
      <c r="K205" s="10">
        <f t="shared" si="101"/>
        <v>410.6</v>
      </c>
      <c r="L205" s="44">
        <f>L190+L191+L192+L193+L194+L195+L196+L197+L198+L199+L200+L201+L202+L203+L204</f>
        <v>2598.7999999999997</v>
      </c>
      <c r="M205" s="44">
        <f>M190+M191+M192+M193+M194+M195+M196+M197+M198+M199+M200+M201+M202+M203+M204</f>
        <v>2044.2000000000003</v>
      </c>
      <c r="N205" s="44">
        <f t="shared" ref="N205:O205" si="102">N190+N191+N192+N193+N194+N195+N196+N197+N198+N199+N200+N201+N202+N203+N204</f>
        <v>1100.5999999999999</v>
      </c>
      <c r="O205" s="44">
        <f t="shared" si="102"/>
        <v>554.6</v>
      </c>
    </row>
    <row r="206" spans="1:17" ht="17.25" customHeight="1" x14ac:dyDescent="0.25">
      <c r="A206" s="32" t="s">
        <v>143</v>
      </c>
      <c r="B206" s="548" t="s">
        <v>68</v>
      </c>
      <c r="C206" s="549"/>
      <c r="D206" s="549"/>
      <c r="E206" s="549"/>
      <c r="F206" s="549"/>
      <c r="G206" s="549"/>
      <c r="H206" s="549"/>
      <c r="I206" s="549"/>
      <c r="J206" s="549"/>
      <c r="K206" s="549"/>
      <c r="L206" s="549"/>
      <c r="M206" s="549"/>
      <c r="N206" s="549"/>
      <c r="O206" s="550"/>
    </row>
    <row r="207" spans="1:17" ht="17.25" customHeight="1" x14ac:dyDescent="0.25">
      <c r="A207" s="32" t="s">
        <v>144</v>
      </c>
      <c r="B207" s="6" t="s">
        <v>20</v>
      </c>
      <c r="C207" s="181"/>
      <c r="D207" s="16">
        <f t="shared" ref="D207:D209" si="103">E207+G207</f>
        <v>1997.4</v>
      </c>
      <c r="E207" s="16">
        <f>E208+E209</f>
        <v>1967.4</v>
      </c>
      <c r="F207" s="16">
        <f t="shared" ref="F207:G207" si="104">F208+F209</f>
        <v>0</v>
      </c>
      <c r="G207" s="16">
        <f t="shared" si="104"/>
        <v>30</v>
      </c>
      <c r="H207" s="9">
        <f t="shared" ref="H207:H209" si="105">I207+K207</f>
        <v>20</v>
      </c>
      <c r="I207" s="10">
        <f t="shared" ref="I207" si="106">I208+I209</f>
        <v>20</v>
      </c>
      <c r="J207" s="10">
        <f t="shared" ref="J207" si="107">J208+J209</f>
        <v>0</v>
      </c>
      <c r="K207" s="10">
        <f t="shared" ref="K207" si="108">K208+K209</f>
        <v>0</v>
      </c>
      <c r="L207" s="11">
        <f t="shared" ref="L207:L209" si="109">M207+O207</f>
        <v>2017.4</v>
      </c>
      <c r="M207" s="11">
        <f t="shared" ref="M207" si="110">M208+M209</f>
        <v>1987.4</v>
      </c>
      <c r="N207" s="11">
        <f t="shared" ref="N207" si="111">N208+N209</f>
        <v>0</v>
      </c>
      <c r="O207" s="11">
        <f t="shared" ref="O207" si="112">O208+O209</f>
        <v>30</v>
      </c>
    </row>
    <row r="208" spans="1:17" x14ac:dyDescent="0.25">
      <c r="A208" s="40"/>
      <c r="B208" s="6"/>
      <c r="C208" s="15" t="s">
        <v>32</v>
      </c>
      <c r="D208" s="16">
        <f t="shared" si="103"/>
        <v>5</v>
      </c>
      <c r="E208" s="16">
        <v>5</v>
      </c>
      <c r="F208" s="16"/>
      <c r="G208" s="16"/>
      <c r="H208" s="9">
        <f t="shared" si="105"/>
        <v>0</v>
      </c>
      <c r="I208" s="10"/>
      <c r="J208" s="10"/>
      <c r="K208" s="207"/>
      <c r="L208" s="12">
        <f t="shared" si="109"/>
        <v>5</v>
      </c>
      <c r="M208" s="12">
        <f t="shared" ref="M208" si="113">E208+I208</f>
        <v>5</v>
      </c>
      <c r="N208" s="12">
        <f t="shared" ref="N208" si="114">F208+J208</f>
        <v>0</v>
      </c>
      <c r="O208" s="12">
        <f t="shared" ref="O208" si="115">G208+K208</f>
        <v>0</v>
      </c>
    </row>
    <row r="209" spans="1:17" ht="17.25" customHeight="1" x14ac:dyDescent="0.25">
      <c r="A209" s="40"/>
      <c r="B209" s="6"/>
      <c r="C209" s="181" t="s">
        <v>24</v>
      </c>
      <c r="D209" s="16">
        <f t="shared" si="103"/>
        <v>1992.4</v>
      </c>
      <c r="E209" s="16">
        <f>E210+E211</f>
        <v>1962.4</v>
      </c>
      <c r="F209" s="16">
        <f t="shared" ref="F209:G209" si="116">F210+F211</f>
        <v>0</v>
      </c>
      <c r="G209" s="16">
        <f t="shared" si="116"/>
        <v>30</v>
      </c>
      <c r="H209" s="9">
        <f t="shared" si="105"/>
        <v>20</v>
      </c>
      <c r="I209" s="10">
        <f t="shared" ref="I209" si="117">I210+I211</f>
        <v>20</v>
      </c>
      <c r="J209" s="10">
        <f t="shared" ref="J209" si="118">J210+J211</f>
        <v>0</v>
      </c>
      <c r="K209" s="10">
        <f t="shared" ref="K209" si="119">K210+K211</f>
        <v>0</v>
      </c>
      <c r="L209" s="11">
        <f t="shared" si="109"/>
        <v>2012.4</v>
      </c>
      <c r="M209" s="11">
        <f t="shared" ref="M209" si="120">M210+M211</f>
        <v>1982.4</v>
      </c>
      <c r="N209" s="11">
        <f t="shared" ref="N209" si="121">N210+N211</f>
        <v>0</v>
      </c>
      <c r="O209" s="11">
        <f t="shared" ref="O209" si="122">O210+O211</f>
        <v>30</v>
      </c>
    </row>
    <row r="210" spans="1:17" hidden="1" x14ac:dyDescent="0.25">
      <c r="A210" s="40"/>
      <c r="B210" s="267" t="s">
        <v>8</v>
      </c>
      <c r="C210" s="253"/>
      <c r="D210" s="255">
        <f t="shared" ref="D210:D215" si="123">E210+G210</f>
        <v>1433.4</v>
      </c>
      <c r="E210" s="255">
        <v>1403.4</v>
      </c>
      <c r="F210" s="255"/>
      <c r="G210" s="255">
        <v>30</v>
      </c>
      <c r="H210" s="255">
        <f t="shared" ref="H210:H215" si="124">I210+K210</f>
        <v>20</v>
      </c>
      <c r="I210" s="255">
        <v>20</v>
      </c>
      <c r="J210" s="255"/>
      <c r="K210" s="255"/>
      <c r="L210" s="255">
        <f t="shared" ref="L210:L215" si="125">M210+O210</f>
        <v>1453.4</v>
      </c>
      <c r="M210" s="255">
        <f t="shared" ref="M210:M215" si="126">E210+I210</f>
        <v>1423.4</v>
      </c>
      <c r="N210" s="255">
        <f t="shared" ref="N210:N215" si="127">F210+J210</f>
        <v>0</v>
      </c>
      <c r="O210" s="255">
        <f t="shared" ref="O210:O215" si="128">G210+K210</f>
        <v>30</v>
      </c>
    </row>
    <row r="211" spans="1:17" x14ac:dyDescent="0.25">
      <c r="A211" s="244"/>
      <c r="B211" s="268" t="s">
        <v>159</v>
      </c>
      <c r="C211" s="182"/>
      <c r="D211" s="250">
        <f t="shared" si="123"/>
        <v>559</v>
      </c>
      <c r="E211" s="16">
        <v>559</v>
      </c>
      <c r="F211" s="16"/>
      <c r="G211" s="16"/>
      <c r="H211" s="9">
        <f t="shared" si="124"/>
        <v>0</v>
      </c>
      <c r="I211" s="10"/>
      <c r="J211" s="10"/>
      <c r="K211" s="207"/>
      <c r="L211" s="12">
        <f t="shared" si="125"/>
        <v>559</v>
      </c>
      <c r="M211" s="12">
        <f t="shared" si="126"/>
        <v>559</v>
      </c>
      <c r="N211" s="12">
        <f t="shared" si="127"/>
        <v>0</v>
      </c>
      <c r="O211" s="12">
        <f t="shared" si="128"/>
        <v>0</v>
      </c>
    </row>
    <row r="212" spans="1:17" ht="15" customHeight="1" x14ac:dyDescent="0.25">
      <c r="A212" s="13" t="s">
        <v>145</v>
      </c>
      <c r="B212" s="80" t="s">
        <v>52</v>
      </c>
      <c r="C212" s="81" t="s">
        <v>24</v>
      </c>
      <c r="D212" s="16">
        <f t="shared" si="123"/>
        <v>242.2</v>
      </c>
      <c r="E212" s="16">
        <v>242.2</v>
      </c>
      <c r="F212" s="16">
        <v>157.5</v>
      </c>
      <c r="G212" s="16"/>
      <c r="H212" s="9">
        <f t="shared" si="124"/>
        <v>0</v>
      </c>
      <c r="I212" s="10"/>
      <c r="J212" s="10"/>
      <c r="K212" s="207"/>
      <c r="L212" s="12">
        <f t="shared" si="125"/>
        <v>242.2</v>
      </c>
      <c r="M212" s="12">
        <f t="shared" si="126"/>
        <v>242.2</v>
      </c>
      <c r="N212" s="12">
        <f t="shared" si="127"/>
        <v>157.5</v>
      </c>
      <c r="O212" s="12">
        <f t="shared" si="128"/>
        <v>0</v>
      </c>
    </row>
    <row r="213" spans="1:17" ht="15" customHeight="1" x14ac:dyDescent="0.25">
      <c r="A213" s="19" t="s">
        <v>146</v>
      </c>
      <c r="B213" s="29" t="s">
        <v>53</v>
      </c>
      <c r="C213" s="30" t="s">
        <v>24</v>
      </c>
      <c r="D213" s="16">
        <f t="shared" si="123"/>
        <v>439.1</v>
      </c>
      <c r="E213" s="16">
        <v>439.1</v>
      </c>
      <c r="F213" s="16">
        <v>321.2</v>
      </c>
      <c r="G213" s="16"/>
      <c r="H213" s="9">
        <f t="shared" si="124"/>
        <v>0</v>
      </c>
      <c r="I213" s="10"/>
      <c r="J213" s="10"/>
      <c r="K213" s="207"/>
      <c r="L213" s="12">
        <f t="shared" si="125"/>
        <v>439.1</v>
      </c>
      <c r="M213" s="12">
        <f t="shared" si="126"/>
        <v>439.1</v>
      </c>
      <c r="N213" s="12">
        <f t="shared" si="127"/>
        <v>321.2</v>
      </c>
      <c r="O213" s="12">
        <f t="shared" si="128"/>
        <v>0</v>
      </c>
    </row>
    <row r="214" spans="1:17" ht="15" customHeight="1" x14ac:dyDescent="0.25">
      <c r="A214" s="38" t="s">
        <v>147</v>
      </c>
      <c r="B214" s="29" t="s">
        <v>167</v>
      </c>
      <c r="C214" s="30" t="s">
        <v>24</v>
      </c>
      <c r="D214" s="16">
        <f t="shared" si="123"/>
        <v>57.5</v>
      </c>
      <c r="E214" s="16">
        <v>57.5</v>
      </c>
      <c r="F214" s="16">
        <v>44</v>
      </c>
      <c r="G214" s="16"/>
      <c r="H214" s="9">
        <f t="shared" si="124"/>
        <v>0</v>
      </c>
      <c r="I214" s="10"/>
      <c r="J214" s="10"/>
      <c r="K214" s="207"/>
      <c r="L214" s="12">
        <f t="shared" si="125"/>
        <v>57.5</v>
      </c>
      <c r="M214" s="12">
        <f t="shared" si="126"/>
        <v>57.5</v>
      </c>
      <c r="N214" s="12">
        <f t="shared" si="127"/>
        <v>44</v>
      </c>
      <c r="O214" s="12">
        <f t="shared" si="128"/>
        <v>0</v>
      </c>
    </row>
    <row r="215" spans="1:17" s="37" customFormat="1" ht="15" customHeight="1" x14ac:dyDescent="0.25">
      <c r="A215" s="19" t="s">
        <v>148</v>
      </c>
      <c r="B215" s="12" t="s">
        <v>69</v>
      </c>
      <c r="C215" s="30" t="s">
        <v>24</v>
      </c>
      <c r="D215" s="16">
        <f t="shared" si="123"/>
        <v>538.4</v>
      </c>
      <c r="E215" s="16">
        <v>538.4</v>
      </c>
      <c r="F215" s="16">
        <v>330.4</v>
      </c>
      <c r="G215" s="16"/>
      <c r="H215" s="9">
        <f t="shared" si="124"/>
        <v>0</v>
      </c>
      <c r="I215" s="10"/>
      <c r="J215" s="10"/>
      <c r="K215" s="207"/>
      <c r="L215" s="12">
        <f t="shared" si="125"/>
        <v>538.4</v>
      </c>
      <c r="M215" s="12">
        <f t="shared" si="126"/>
        <v>538.4</v>
      </c>
      <c r="N215" s="12">
        <f t="shared" si="127"/>
        <v>330.4</v>
      </c>
      <c r="O215" s="12">
        <f t="shared" si="128"/>
        <v>0</v>
      </c>
      <c r="P215" s="2"/>
      <c r="Q215" s="2"/>
    </row>
    <row r="216" spans="1:17" ht="15.95" customHeight="1" x14ac:dyDescent="0.25">
      <c r="A216" s="54" t="s">
        <v>149</v>
      </c>
      <c r="B216" s="247" t="s">
        <v>180</v>
      </c>
      <c r="C216" s="25"/>
      <c r="D216" s="23">
        <f t="shared" ref="D216:O216" si="129">D207+D212+D213+D214+D215</f>
        <v>3274.6</v>
      </c>
      <c r="E216" s="23">
        <f t="shared" si="129"/>
        <v>3244.6</v>
      </c>
      <c r="F216" s="23">
        <f t="shared" si="129"/>
        <v>853.1</v>
      </c>
      <c r="G216" s="23">
        <f t="shared" si="129"/>
        <v>30</v>
      </c>
      <c r="H216" s="9">
        <f t="shared" si="129"/>
        <v>20</v>
      </c>
      <c r="I216" s="10">
        <f t="shared" si="129"/>
        <v>20</v>
      </c>
      <c r="J216" s="10">
        <f t="shared" si="129"/>
        <v>0</v>
      </c>
      <c r="K216" s="207">
        <f t="shared" si="129"/>
        <v>0</v>
      </c>
      <c r="L216" s="21">
        <f t="shared" si="129"/>
        <v>3294.6</v>
      </c>
      <c r="M216" s="21">
        <f t="shared" si="129"/>
        <v>3264.6</v>
      </c>
      <c r="N216" s="21">
        <f t="shared" si="129"/>
        <v>853.1</v>
      </c>
      <c r="O216" s="21">
        <f t="shared" si="129"/>
        <v>30</v>
      </c>
    </row>
    <row r="217" spans="1:17" ht="15.95" customHeight="1" x14ac:dyDescent="0.25">
      <c r="A217" s="54" t="s">
        <v>150</v>
      </c>
      <c r="B217" s="188" t="s">
        <v>172</v>
      </c>
      <c r="C217" s="46"/>
      <c r="D217" s="23">
        <f>E217+G217</f>
        <v>19538</v>
      </c>
      <c r="E217" s="23">
        <f>E85+E139+E143+E183+E188+E205+E216</f>
        <v>17604.3</v>
      </c>
      <c r="F217" s="23">
        <f>F85+F139+F143+F183+F188+F205+F216</f>
        <v>7518.6</v>
      </c>
      <c r="G217" s="23">
        <f>G85+G139+G143+G183+G188+G205+G216</f>
        <v>1933.7000000000003</v>
      </c>
      <c r="H217" s="24">
        <f>I217+K217</f>
        <v>565</v>
      </c>
      <c r="I217" s="24">
        <f>I85+I139+I143+I183+I188+I205+I216</f>
        <v>62.599999999999994</v>
      </c>
      <c r="J217" s="24">
        <f>J85+J139+J143+J183+J188+J205+J216</f>
        <v>0</v>
      </c>
      <c r="K217" s="259">
        <f>K85+K139+K143+K183+K188+K205+K216</f>
        <v>502.40000000000003</v>
      </c>
      <c r="L217" s="49">
        <f>M217+O217</f>
        <v>20102.999999999996</v>
      </c>
      <c r="M217" s="49">
        <f>M85+M139+M143+M183+M188+M205+M216</f>
        <v>17666.899999999998</v>
      </c>
      <c r="N217" s="49">
        <f>N85+N139+N143+N183+N188+N205+N216</f>
        <v>7518.6</v>
      </c>
      <c r="O217" s="49">
        <f>O85+O139+O143+O183+O188+O205+O216</f>
        <v>2436.1</v>
      </c>
    </row>
    <row r="218" spans="1:17" ht="15.95" customHeight="1" x14ac:dyDescent="0.25">
      <c r="A218" s="270"/>
      <c r="B218" s="230" t="s">
        <v>204</v>
      </c>
      <c r="C218" s="46"/>
      <c r="D218" s="23"/>
      <c r="E218" s="23"/>
      <c r="F218" s="23"/>
      <c r="G218" s="23"/>
      <c r="H218" s="9"/>
      <c r="I218" s="10"/>
      <c r="J218" s="10"/>
      <c r="K218" s="207"/>
      <c r="L218" s="49"/>
      <c r="M218" s="49"/>
      <c r="N218" s="49"/>
      <c r="O218" s="49"/>
    </row>
    <row r="219" spans="1:17" s="37" customFormat="1" ht="15.95" customHeight="1" x14ac:dyDescent="0.25">
      <c r="A219" s="99"/>
      <c r="B219" s="271" t="s">
        <v>348</v>
      </c>
      <c r="C219" s="25"/>
      <c r="D219" s="96">
        <f>E219+G219</f>
        <v>580</v>
      </c>
      <c r="E219" s="96">
        <f>E18+E22+E211</f>
        <v>580</v>
      </c>
      <c r="F219" s="96">
        <f>F18+F22+F211</f>
        <v>16</v>
      </c>
      <c r="G219" s="96">
        <f>G18+G22+G211</f>
        <v>0</v>
      </c>
      <c r="H219" s="199">
        <f t="shared" ref="H219" si="130">I219+K219</f>
        <v>0</v>
      </c>
      <c r="I219" s="100">
        <f>I18+I22+I211</f>
        <v>0</v>
      </c>
      <c r="J219" s="100">
        <f>J18+J22+J211</f>
        <v>0</v>
      </c>
      <c r="K219" s="269">
        <f>K18+K22+K211</f>
        <v>0</v>
      </c>
      <c r="L219" s="101">
        <f t="shared" ref="L219" si="131">M219+O219</f>
        <v>580</v>
      </c>
      <c r="M219" s="101">
        <f>M18+M22+M211</f>
        <v>580</v>
      </c>
      <c r="N219" s="101">
        <f>N18+N22+N211</f>
        <v>16</v>
      </c>
      <c r="O219" s="101">
        <f>O18+O22+O211</f>
        <v>0</v>
      </c>
      <c r="P219" s="2"/>
      <c r="Q219" s="2"/>
    </row>
    <row r="220" spans="1:17" s="37" customFormat="1" ht="27.95" customHeight="1" x14ac:dyDescent="0.25">
      <c r="A220" s="211"/>
      <c r="B220" s="201" t="s">
        <v>60</v>
      </c>
      <c r="C220" s="25"/>
      <c r="D220" s="96">
        <f>E220+G220</f>
        <v>950</v>
      </c>
      <c r="E220" s="96">
        <f>E92</f>
        <v>950</v>
      </c>
      <c r="F220" s="96">
        <f>F92</f>
        <v>0</v>
      </c>
      <c r="G220" s="96">
        <f>G92</f>
        <v>0</v>
      </c>
      <c r="H220" s="199">
        <f>I220+K220</f>
        <v>0</v>
      </c>
      <c r="I220" s="100">
        <f>I92</f>
        <v>0</v>
      </c>
      <c r="J220" s="100">
        <f>J92</f>
        <v>0</v>
      </c>
      <c r="K220" s="269">
        <f>K92</f>
        <v>0</v>
      </c>
      <c r="L220" s="101">
        <f>M220+O220</f>
        <v>950</v>
      </c>
      <c r="M220" s="101">
        <f>M92</f>
        <v>950</v>
      </c>
      <c r="N220" s="101">
        <f>N92</f>
        <v>0</v>
      </c>
      <c r="O220" s="101">
        <f>O92</f>
        <v>0</v>
      </c>
      <c r="P220" s="2"/>
      <c r="Q220" s="2"/>
    </row>
    <row r="221" spans="1:17" x14ac:dyDescent="0.25">
      <c r="A221" s="6"/>
      <c r="B221" s="50"/>
      <c r="C221" s="51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6"/>
    </row>
    <row r="222" spans="1:17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70" t="s">
        <v>305</v>
      </c>
      <c r="Q222" s="71">
        <f>SUMIF(C16:C215,1,L16:L215)</f>
        <v>4391.5</v>
      </c>
    </row>
    <row r="223" spans="1:17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70" t="s">
        <v>306</v>
      </c>
      <c r="Q223" s="71">
        <f>SUMIF(C16:C215,2,L16:L215)</f>
        <v>0</v>
      </c>
    </row>
    <row r="224" spans="1:17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70" t="s">
        <v>307</v>
      </c>
      <c r="Q224" s="71">
        <f>SUMIF(C16:C215,3,L16:L215)</f>
        <v>60.099999999999994</v>
      </c>
    </row>
    <row r="225" spans="1:17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70" t="s">
        <v>308</v>
      </c>
      <c r="Q225" s="71">
        <f>SUMIF(C16:C215,4,L16:L215)</f>
        <v>671.4</v>
      </c>
    </row>
    <row r="226" spans="1:17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70" t="s">
        <v>311</v>
      </c>
      <c r="Q226" s="71">
        <f>SUMIF(C19:C216,5,L19:L216)</f>
        <v>1511.9</v>
      </c>
    </row>
    <row r="227" spans="1:17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70" t="s">
        <v>309</v>
      </c>
      <c r="Q227" s="71">
        <f>SUMIF(C16:C215,6,L16:L215)</f>
        <v>1302.5999999999999</v>
      </c>
    </row>
    <row r="228" spans="1:17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70" t="s">
        <v>310</v>
      </c>
      <c r="Q228" s="71">
        <f>SUMIF(C16:C215,7,L16:L215)</f>
        <v>117.89999999999999</v>
      </c>
    </row>
    <row r="229" spans="1:17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70" t="s">
        <v>312</v>
      </c>
      <c r="Q229" s="71">
        <f>SUMIF(C16:C215,8,L16:L215)</f>
        <v>2677.4999999999995</v>
      </c>
    </row>
    <row r="230" spans="1:17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70" t="s">
        <v>313</v>
      </c>
      <c r="Q230" s="71">
        <f>SUMIF(C16:C215,9,L16:L215)</f>
        <v>5937.6</v>
      </c>
    </row>
    <row r="231" spans="1:17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0" t="s">
        <v>314</v>
      </c>
      <c r="Q231" s="71">
        <f>SUMIF(C16:C215,10,L16:L215)</f>
        <v>3432.5</v>
      </c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 t="s">
        <v>172</v>
      </c>
      <c r="Q232" s="76">
        <f>SUM(Q222:Q231)</f>
        <v>20103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7"/>
      <c r="Q233" s="77"/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77"/>
      <c r="Q234" s="77">
        <f>Q232-L217</f>
        <v>0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C330" s="53"/>
    </row>
    <row r="331" spans="1:15" x14ac:dyDescent="0.25">
      <c r="C331" s="53"/>
    </row>
    <row r="332" spans="1:15" x14ac:dyDescent="0.25">
      <c r="C332" s="53"/>
    </row>
    <row r="333" spans="1:15" x14ac:dyDescent="0.25">
      <c r="C333" s="53"/>
    </row>
    <row r="334" spans="1:15" x14ac:dyDescent="0.25">
      <c r="C334" s="53"/>
    </row>
    <row r="335" spans="1:15" x14ac:dyDescent="0.25">
      <c r="C335" s="53"/>
    </row>
    <row r="336" spans="1:15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</sheetData>
  <mergeCells count="31">
    <mergeCell ref="B6:N6"/>
    <mergeCell ref="B5:O5"/>
    <mergeCell ref="B1:O1"/>
    <mergeCell ref="B2:O2"/>
    <mergeCell ref="B3:O3"/>
    <mergeCell ref="B4:O4"/>
    <mergeCell ref="B206:O206"/>
    <mergeCell ref="B144:O144"/>
    <mergeCell ref="B184:O184"/>
    <mergeCell ref="D12:D14"/>
    <mergeCell ref="L12:L14"/>
    <mergeCell ref="B86:O86"/>
    <mergeCell ref="B15:O15"/>
    <mergeCell ref="O13:O14"/>
    <mergeCell ref="M12:O12"/>
    <mergeCell ref="H12:H14"/>
    <mergeCell ref="G13:G14"/>
    <mergeCell ref="B189:O189"/>
    <mergeCell ref="B140:O140"/>
    <mergeCell ref="B7:O7"/>
    <mergeCell ref="B8:N8"/>
    <mergeCell ref="A12:A14"/>
    <mergeCell ref="C12:C14"/>
    <mergeCell ref="I12:K12"/>
    <mergeCell ref="E12:G12"/>
    <mergeCell ref="A10:O10"/>
    <mergeCell ref="E13:F13"/>
    <mergeCell ref="M13:N13"/>
    <mergeCell ref="I13:J13"/>
    <mergeCell ref="K13:K14"/>
    <mergeCell ref="B12:B14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8"/>
  <sheetViews>
    <sheetView showZeros="0" workbookViewId="0">
      <selection activeCell="U18" sqref="U18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10" t="s">
        <v>328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</row>
    <row r="2" spans="1:15" x14ac:dyDescent="0.25">
      <c r="B2" s="610" t="s">
        <v>448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</row>
    <row r="3" spans="1:15" x14ac:dyDescent="0.25">
      <c r="B3" s="610" t="s">
        <v>506</v>
      </c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0"/>
      <c r="N3" s="610"/>
      <c r="O3" s="610"/>
    </row>
    <row r="4" spans="1:15" x14ac:dyDescent="0.25">
      <c r="B4" s="610" t="s">
        <v>339</v>
      </c>
      <c r="C4" s="610"/>
      <c r="D4" s="610"/>
      <c r="E4" s="610"/>
      <c r="F4" s="610"/>
      <c r="G4" s="610"/>
      <c r="H4" s="610"/>
      <c r="I4" s="610"/>
      <c r="J4" s="610"/>
      <c r="K4" s="610"/>
      <c r="L4" s="610"/>
      <c r="M4" s="610"/>
      <c r="N4" s="610"/>
      <c r="O4" s="610"/>
    </row>
    <row r="5" spans="1:15" x14ac:dyDescent="0.25">
      <c r="B5" s="611" t="s">
        <v>513</v>
      </c>
      <c r="C5" s="611"/>
      <c r="D5" s="611"/>
      <c r="E5" s="611"/>
      <c r="F5" s="611"/>
      <c r="G5" s="611"/>
      <c r="H5" s="611"/>
      <c r="I5" s="611"/>
      <c r="J5" s="611"/>
      <c r="K5" s="611"/>
      <c r="L5" s="611"/>
      <c r="M5" s="611"/>
      <c r="N5" s="611"/>
      <c r="O5" s="611"/>
    </row>
    <row r="6" spans="1:15" x14ac:dyDescent="0.25">
      <c r="B6" s="603" t="s">
        <v>516</v>
      </c>
      <c r="C6" s="603"/>
      <c r="D6" s="603"/>
      <c r="E6" s="603"/>
      <c r="F6" s="603"/>
      <c r="G6" s="603"/>
      <c r="H6" s="603"/>
      <c r="I6" s="603"/>
      <c r="J6" s="603"/>
      <c r="K6" s="603"/>
      <c r="L6" s="603"/>
      <c r="M6" s="603"/>
      <c r="N6" s="603"/>
      <c r="O6" s="491"/>
    </row>
    <row r="7" spans="1:15" x14ac:dyDescent="0.25">
      <c r="B7" s="611" t="s">
        <v>525</v>
      </c>
      <c r="C7" s="611"/>
      <c r="D7" s="611"/>
      <c r="E7" s="611"/>
      <c r="F7" s="611"/>
      <c r="G7" s="611"/>
      <c r="H7" s="611"/>
      <c r="I7" s="611"/>
      <c r="J7" s="611"/>
      <c r="K7" s="611"/>
      <c r="L7" s="611"/>
      <c r="M7" s="611"/>
      <c r="N7" s="611"/>
      <c r="O7" s="611"/>
    </row>
    <row r="8" spans="1:15" x14ac:dyDescent="0.25">
      <c r="B8" s="603" t="s">
        <v>543</v>
      </c>
      <c r="C8" s="603"/>
      <c r="D8" s="603"/>
      <c r="E8" s="603"/>
      <c r="F8" s="603"/>
      <c r="G8" s="603"/>
      <c r="H8" s="603"/>
      <c r="I8" s="603"/>
      <c r="J8" s="603"/>
      <c r="K8" s="603"/>
      <c r="L8" s="603"/>
      <c r="M8" s="603"/>
      <c r="N8" s="603"/>
      <c r="O8" s="497"/>
    </row>
    <row r="9" spans="1:15" x14ac:dyDescent="0.25"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</row>
    <row r="10" spans="1:15" ht="31.5" customHeight="1" x14ac:dyDescent="0.25">
      <c r="A10" s="567" t="s">
        <v>456</v>
      </c>
      <c r="B10" s="567"/>
      <c r="C10" s="567"/>
      <c r="D10" s="567"/>
      <c r="E10" s="567"/>
      <c r="F10" s="567"/>
      <c r="G10" s="567"/>
      <c r="H10" s="567"/>
      <c r="I10" s="567"/>
      <c r="J10" s="567"/>
      <c r="K10" s="567"/>
      <c r="L10" s="567"/>
      <c r="M10" s="567"/>
      <c r="N10" s="567"/>
      <c r="O10" s="567"/>
    </row>
    <row r="11" spans="1:15" ht="17.25" customHeight="1" x14ac:dyDescent="0.25">
      <c r="G11" s="4"/>
      <c r="H11" s="4"/>
      <c r="I11" s="4"/>
      <c r="J11" s="4"/>
      <c r="K11" s="4"/>
      <c r="L11" s="4"/>
      <c r="M11" s="4"/>
      <c r="N11" s="4"/>
      <c r="O11" s="4" t="s">
        <v>407</v>
      </c>
    </row>
    <row r="12" spans="1:15" ht="15" customHeight="1" x14ac:dyDescent="0.25">
      <c r="A12" s="571" t="s">
        <v>5</v>
      </c>
      <c r="B12" s="574" t="s">
        <v>327</v>
      </c>
      <c r="C12" s="574" t="s">
        <v>54</v>
      </c>
      <c r="D12" s="552" t="s">
        <v>336</v>
      </c>
      <c r="E12" s="556" t="s">
        <v>194</v>
      </c>
      <c r="F12" s="556"/>
      <c r="G12" s="557"/>
      <c r="H12" s="577" t="s">
        <v>338</v>
      </c>
      <c r="I12" s="580" t="s">
        <v>194</v>
      </c>
      <c r="J12" s="581"/>
      <c r="K12" s="582"/>
      <c r="L12" s="551" t="s">
        <v>0</v>
      </c>
      <c r="M12" s="559" t="s">
        <v>194</v>
      </c>
      <c r="N12" s="560"/>
      <c r="O12" s="561"/>
    </row>
    <row r="13" spans="1:15" x14ac:dyDescent="0.25">
      <c r="A13" s="572"/>
      <c r="B13" s="575"/>
      <c r="C13" s="575"/>
      <c r="D13" s="553"/>
      <c r="E13" s="557" t="s">
        <v>1</v>
      </c>
      <c r="F13" s="586"/>
      <c r="G13" s="558" t="s">
        <v>2</v>
      </c>
      <c r="H13" s="578"/>
      <c r="I13" s="592" t="s">
        <v>1</v>
      </c>
      <c r="J13" s="592"/>
      <c r="K13" s="570" t="s">
        <v>2</v>
      </c>
      <c r="L13" s="551"/>
      <c r="M13" s="551" t="s">
        <v>1</v>
      </c>
      <c r="N13" s="551"/>
      <c r="O13" s="562" t="s">
        <v>2</v>
      </c>
    </row>
    <row r="14" spans="1:15" ht="30.75" customHeight="1" x14ac:dyDescent="0.25">
      <c r="A14" s="573"/>
      <c r="B14" s="576"/>
      <c r="C14" s="576"/>
      <c r="D14" s="554"/>
      <c r="E14" s="137" t="s">
        <v>3</v>
      </c>
      <c r="F14" s="138" t="s">
        <v>4</v>
      </c>
      <c r="G14" s="558"/>
      <c r="H14" s="579"/>
      <c r="I14" s="140" t="s">
        <v>3</v>
      </c>
      <c r="J14" s="135" t="s">
        <v>4</v>
      </c>
      <c r="K14" s="570"/>
      <c r="L14" s="551"/>
      <c r="M14" s="136" t="s">
        <v>3</v>
      </c>
      <c r="N14" s="134" t="s">
        <v>4</v>
      </c>
      <c r="O14" s="562"/>
    </row>
    <row r="15" spans="1:15" ht="15.95" customHeight="1" x14ac:dyDescent="0.25">
      <c r="A15" s="5" t="s">
        <v>71</v>
      </c>
      <c r="B15" s="548" t="s">
        <v>6</v>
      </c>
      <c r="C15" s="549"/>
      <c r="D15" s="549"/>
      <c r="E15" s="549"/>
      <c r="F15" s="549"/>
      <c r="G15" s="549"/>
      <c r="H15" s="549"/>
      <c r="I15" s="549"/>
      <c r="J15" s="549"/>
      <c r="K15" s="549"/>
      <c r="L15" s="549"/>
      <c r="M15" s="549"/>
      <c r="N15" s="549"/>
      <c r="O15" s="550"/>
    </row>
    <row r="16" spans="1:15" ht="15" customHeight="1" x14ac:dyDescent="0.25">
      <c r="A16" s="154" t="s">
        <v>182</v>
      </c>
      <c r="B16" s="80" t="s">
        <v>20</v>
      </c>
      <c r="C16" s="155"/>
      <c r="D16" s="156">
        <f>SUM(D18:D33)</f>
        <v>351.59999999999997</v>
      </c>
      <c r="E16" s="156">
        <f>SUM(E18:E33)</f>
        <v>351.59999999999997</v>
      </c>
      <c r="F16" s="156">
        <f t="shared" ref="F16:O16" si="0">SUM(F18:F33)</f>
        <v>221.3</v>
      </c>
      <c r="G16" s="156">
        <f t="shared" si="0"/>
        <v>0</v>
      </c>
      <c r="H16" s="157">
        <f t="shared" si="0"/>
        <v>0.2</v>
      </c>
      <c r="I16" s="157">
        <f t="shared" si="0"/>
        <v>0.2</v>
      </c>
      <c r="J16" s="157">
        <f t="shared" si="0"/>
        <v>0.2</v>
      </c>
      <c r="K16" s="157">
        <f t="shared" si="0"/>
        <v>0</v>
      </c>
      <c r="L16" s="80">
        <f t="shared" si="0"/>
        <v>351.79999999999995</v>
      </c>
      <c r="M16" s="80">
        <f t="shared" si="0"/>
        <v>351.79999999999995</v>
      </c>
      <c r="N16" s="80">
        <f t="shared" si="0"/>
        <v>221.5</v>
      </c>
      <c r="O16" s="80">
        <f t="shared" si="0"/>
        <v>0</v>
      </c>
    </row>
    <row r="17" spans="1:18" ht="15" customHeight="1" x14ac:dyDescent="0.25">
      <c r="A17" s="158"/>
      <c r="B17" s="159" t="s">
        <v>194</v>
      </c>
      <c r="C17" s="160"/>
      <c r="D17" s="161"/>
      <c r="E17" s="161"/>
      <c r="F17" s="161"/>
      <c r="G17" s="161"/>
      <c r="H17" s="79"/>
      <c r="I17" s="79"/>
      <c r="J17" s="79"/>
      <c r="K17" s="79"/>
      <c r="L17" s="29"/>
      <c r="M17" s="29"/>
      <c r="N17" s="29"/>
      <c r="O17" s="29"/>
    </row>
    <row r="18" spans="1:18" ht="26.25" x14ac:dyDescent="0.25">
      <c r="A18" s="158"/>
      <c r="B18" s="162" t="s">
        <v>205</v>
      </c>
      <c r="C18" s="7" t="s">
        <v>9</v>
      </c>
      <c r="D18" s="8">
        <f>E18+G18</f>
        <v>0.8</v>
      </c>
      <c r="E18" s="8">
        <v>0.8</v>
      </c>
      <c r="F18" s="8">
        <v>0.6</v>
      </c>
      <c r="G18" s="8"/>
      <c r="H18" s="9">
        <f>I18+K18</f>
        <v>0</v>
      </c>
      <c r="I18" s="9"/>
      <c r="J18" s="9"/>
      <c r="K18" s="9"/>
      <c r="L18" s="11">
        <f>M18+O18</f>
        <v>0.8</v>
      </c>
      <c r="M18" s="11">
        <f>E18+I18</f>
        <v>0.8</v>
      </c>
      <c r="N18" s="11">
        <f>F18+J18</f>
        <v>0.6</v>
      </c>
      <c r="O18" s="11">
        <f>G18+K18</f>
        <v>0</v>
      </c>
    </row>
    <row r="19" spans="1:18" ht="15" customHeight="1" x14ac:dyDescent="0.25">
      <c r="A19" s="158"/>
      <c r="B19" s="163" t="s">
        <v>201</v>
      </c>
      <c r="C19" s="30" t="s">
        <v>9</v>
      </c>
      <c r="D19" s="16">
        <f>E19+G19</f>
        <v>30.6</v>
      </c>
      <c r="E19" s="16">
        <v>30.6</v>
      </c>
      <c r="F19" s="16">
        <v>23.4</v>
      </c>
      <c r="G19" s="16"/>
      <c r="H19" s="9">
        <f t="shared" ref="H19:H33" si="1">I19+K19</f>
        <v>0.2</v>
      </c>
      <c r="I19" s="9">
        <v>0.2</v>
      </c>
      <c r="J19" s="9">
        <v>0.2</v>
      </c>
      <c r="K19" s="9"/>
      <c r="L19" s="12">
        <f>M19+O19</f>
        <v>30.8</v>
      </c>
      <c r="M19" s="11">
        <f t="shared" ref="M19:M24" si="2">E19+I19</f>
        <v>30.8</v>
      </c>
      <c r="N19" s="11">
        <f t="shared" ref="N19:N25" si="3">F19+J19</f>
        <v>23.599999999999998</v>
      </c>
      <c r="O19" s="11">
        <f t="shared" ref="O19:O25" si="4">G19+K19</f>
        <v>0</v>
      </c>
    </row>
    <row r="20" spans="1:18" ht="26.25" x14ac:dyDescent="0.25">
      <c r="A20" s="158"/>
      <c r="B20" s="163" t="s">
        <v>207</v>
      </c>
      <c r="C20" s="30" t="s">
        <v>9</v>
      </c>
      <c r="D20" s="16">
        <f t="shared" ref="D20:D33" si="5">E20+G20</f>
        <v>8</v>
      </c>
      <c r="E20" s="16">
        <v>8</v>
      </c>
      <c r="F20" s="16">
        <v>6.1</v>
      </c>
      <c r="G20" s="16"/>
      <c r="H20" s="9">
        <f t="shared" si="1"/>
        <v>0</v>
      </c>
      <c r="I20" s="10"/>
      <c r="J20" s="10"/>
      <c r="K20" s="10"/>
      <c r="L20" s="12">
        <f t="shared" ref="L20:L33" si="6">M20+O20</f>
        <v>8</v>
      </c>
      <c r="M20" s="12">
        <f t="shared" si="2"/>
        <v>8</v>
      </c>
      <c r="N20" s="12">
        <f t="shared" si="3"/>
        <v>6.1</v>
      </c>
      <c r="O20" s="12">
        <f t="shared" si="4"/>
        <v>0</v>
      </c>
    </row>
    <row r="21" spans="1:18" ht="26.25" x14ac:dyDescent="0.25">
      <c r="A21" s="158"/>
      <c r="B21" s="163" t="s">
        <v>203</v>
      </c>
      <c r="C21" s="30" t="s">
        <v>9</v>
      </c>
      <c r="D21" s="16">
        <f t="shared" si="5"/>
        <v>26.1</v>
      </c>
      <c r="E21" s="16">
        <v>26.1</v>
      </c>
      <c r="F21" s="16">
        <v>16.100000000000001</v>
      </c>
      <c r="G21" s="16"/>
      <c r="H21" s="9">
        <f t="shared" si="1"/>
        <v>0</v>
      </c>
      <c r="I21" s="10"/>
      <c r="J21" s="10"/>
      <c r="K21" s="10"/>
      <c r="L21" s="12">
        <f t="shared" si="6"/>
        <v>26.1</v>
      </c>
      <c r="M21" s="12">
        <f t="shared" si="2"/>
        <v>26.1</v>
      </c>
      <c r="N21" s="12">
        <f t="shared" si="3"/>
        <v>16.100000000000001</v>
      </c>
      <c r="O21" s="12">
        <f t="shared" si="4"/>
        <v>0</v>
      </c>
    </row>
    <row r="22" spans="1:18" ht="15" customHeight="1" x14ac:dyDescent="0.25">
      <c r="A22" s="158"/>
      <c r="B22" s="164" t="s">
        <v>208</v>
      </c>
      <c r="C22" s="30" t="s">
        <v>9</v>
      </c>
      <c r="D22" s="16">
        <f t="shared" si="5"/>
        <v>94.3</v>
      </c>
      <c r="E22" s="16">
        <v>94.3</v>
      </c>
      <c r="F22" s="16">
        <v>68.5</v>
      </c>
      <c r="G22" s="16"/>
      <c r="H22" s="9">
        <f t="shared" si="1"/>
        <v>0</v>
      </c>
      <c r="I22" s="10"/>
      <c r="J22" s="10"/>
      <c r="K22" s="10"/>
      <c r="L22" s="12">
        <f t="shared" si="6"/>
        <v>94.3</v>
      </c>
      <c r="M22" s="12">
        <f t="shared" si="2"/>
        <v>94.3</v>
      </c>
      <c r="N22" s="12">
        <f t="shared" si="3"/>
        <v>68.5</v>
      </c>
      <c r="O22" s="12">
        <f t="shared" si="4"/>
        <v>0</v>
      </c>
    </row>
    <row r="23" spans="1:18" ht="15" customHeight="1" x14ac:dyDescent="0.25">
      <c r="A23" s="158"/>
      <c r="B23" s="164" t="s">
        <v>209</v>
      </c>
      <c r="C23" s="30" t="s">
        <v>9</v>
      </c>
      <c r="D23" s="16">
        <f t="shared" si="5"/>
        <v>13.8</v>
      </c>
      <c r="E23" s="16">
        <v>13.8</v>
      </c>
      <c r="F23" s="16">
        <v>9.9</v>
      </c>
      <c r="G23" s="16"/>
      <c r="H23" s="9">
        <f t="shared" si="1"/>
        <v>0</v>
      </c>
      <c r="I23" s="10"/>
      <c r="J23" s="10"/>
      <c r="K23" s="10"/>
      <c r="L23" s="12">
        <f t="shared" si="6"/>
        <v>13.8</v>
      </c>
      <c r="M23" s="12">
        <f t="shared" si="2"/>
        <v>13.8</v>
      </c>
      <c r="N23" s="12">
        <f t="shared" si="3"/>
        <v>9.9</v>
      </c>
      <c r="O23" s="12">
        <f t="shared" si="4"/>
        <v>0</v>
      </c>
    </row>
    <row r="24" spans="1:18" ht="26.25" x14ac:dyDescent="0.25">
      <c r="A24" s="158"/>
      <c r="B24" s="163" t="s">
        <v>202</v>
      </c>
      <c r="C24" s="30" t="s">
        <v>9</v>
      </c>
      <c r="D24" s="16">
        <f t="shared" si="5"/>
        <v>10</v>
      </c>
      <c r="E24" s="16">
        <v>10</v>
      </c>
      <c r="F24" s="16">
        <v>7.6</v>
      </c>
      <c r="G24" s="16"/>
      <c r="H24" s="9">
        <f t="shared" si="1"/>
        <v>0</v>
      </c>
      <c r="I24" s="10"/>
      <c r="J24" s="10"/>
      <c r="K24" s="10"/>
      <c r="L24" s="12">
        <f t="shared" si="6"/>
        <v>10</v>
      </c>
      <c r="M24" s="12">
        <f t="shared" si="2"/>
        <v>10</v>
      </c>
      <c r="N24" s="12">
        <f t="shared" si="3"/>
        <v>7.6</v>
      </c>
      <c r="O24" s="12">
        <f t="shared" si="4"/>
        <v>0</v>
      </c>
    </row>
    <row r="25" spans="1:18" ht="39" x14ac:dyDescent="0.25">
      <c r="A25" s="158"/>
      <c r="B25" s="163" t="s">
        <v>462</v>
      </c>
      <c r="C25" s="30" t="s">
        <v>9</v>
      </c>
      <c r="D25" s="16">
        <f t="shared" si="5"/>
        <v>12.1</v>
      </c>
      <c r="E25" s="16">
        <v>12.1</v>
      </c>
      <c r="F25" s="16">
        <v>2.9</v>
      </c>
      <c r="G25" s="16"/>
      <c r="H25" s="9">
        <f t="shared" si="1"/>
        <v>0</v>
      </c>
      <c r="I25" s="10"/>
      <c r="J25" s="10"/>
      <c r="K25" s="10"/>
      <c r="L25" s="12">
        <f t="shared" si="6"/>
        <v>12.1</v>
      </c>
      <c r="M25" s="12">
        <f>E25+I25</f>
        <v>12.1</v>
      </c>
      <c r="N25" s="12">
        <f t="shared" si="3"/>
        <v>2.9</v>
      </c>
      <c r="O25" s="12">
        <f t="shared" si="4"/>
        <v>0</v>
      </c>
    </row>
    <row r="26" spans="1:18" ht="26.25" x14ac:dyDescent="0.25">
      <c r="A26" s="158"/>
      <c r="B26" s="163" t="s">
        <v>224</v>
      </c>
      <c r="C26" s="30" t="s">
        <v>9</v>
      </c>
      <c r="D26" s="16">
        <f t="shared" si="5"/>
        <v>0.6</v>
      </c>
      <c r="E26" s="16">
        <v>0.6</v>
      </c>
      <c r="F26" s="16">
        <v>0.5</v>
      </c>
      <c r="G26" s="16"/>
      <c r="H26" s="9">
        <f t="shared" si="1"/>
        <v>0</v>
      </c>
      <c r="I26" s="10"/>
      <c r="J26" s="10"/>
      <c r="K26" s="10"/>
      <c r="L26" s="12">
        <f t="shared" si="6"/>
        <v>0.6</v>
      </c>
      <c r="M26" s="12">
        <f t="shared" ref="M26:M33" si="7">E26+I26</f>
        <v>0.6</v>
      </c>
      <c r="N26" s="12">
        <f t="shared" ref="N26:N33" si="8">F26+J26</f>
        <v>0.5</v>
      </c>
      <c r="O26" s="12">
        <f t="shared" ref="O26:O33" si="9">G26+K26</f>
        <v>0</v>
      </c>
    </row>
    <row r="27" spans="1:18" ht="15" customHeight="1" x14ac:dyDescent="0.25">
      <c r="A27" s="158"/>
      <c r="B27" s="163" t="s">
        <v>206</v>
      </c>
      <c r="C27" s="30" t="s">
        <v>23</v>
      </c>
      <c r="D27" s="16">
        <f t="shared" si="5"/>
        <v>16.7</v>
      </c>
      <c r="E27" s="16">
        <v>16.7</v>
      </c>
      <c r="F27" s="16">
        <v>11.3</v>
      </c>
      <c r="G27" s="16"/>
      <c r="H27" s="9">
        <f t="shared" si="1"/>
        <v>0</v>
      </c>
      <c r="I27" s="10"/>
      <c r="J27" s="10"/>
      <c r="K27" s="10"/>
      <c r="L27" s="12">
        <f t="shared" si="6"/>
        <v>16.7</v>
      </c>
      <c r="M27" s="12">
        <f t="shared" si="7"/>
        <v>16.7</v>
      </c>
      <c r="N27" s="12">
        <f t="shared" si="8"/>
        <v>11.3</v>
      </c>
      <c r="O27" s="12">
        <f t="shared" si="9"/>
        <v>0</v>
      </c>
    </row>
    <row r="28" spans="1:18" ht="15" customHeight="1" x14ac:dyDescent="0.25">
      <c r="A28" s="158"/>
      <c r="B28" s="164" t="s">
        <v>198</v>
      </c>
      <c r="C28" s="30" t="s">
        <v>23</v>
      </c>
      <c r="D28" s="16">
        <f t="shared" si="5"/>
        <v>7.6</v>
      </c>
      <c r="E28" s="16">
        <v>7.6</v>
      </c>
      <c r="F28" s="16">
        <v>5.2</v>
      </c>
      <c r="G28" s="16"/>
      <c r="H28" s="9">
        <f t="shared" si="1"/>
        <v>0</v>
      </c>
      <c r="I28" s="10"/>
      <c r="J28" s="10"/>
      <c r="K28" s="10"/>
      <c r="L28" s="12">
        <f t="shared" si="6"/>
        <v>7.6</v>
      </c>
      <c r="M28" s="12">
        <f t="shared" si="7"/>
        <v>7.6</v>
      </c>
      <c r="N28" s="12">
        <f t="shared" si="8"/>
        <v>5.2</v>
      </c>
      <c r="O28" s="12">
        <f t="shared" si="9"/>
        <v>0</v>
      </c>
    </row>
    <row r="29" spans="1:18" ht="15" customHeight="1" x14ac:dyDescent="0.25">
      <c r="A29" s="158"/>
      <c r="B29" s="163" t="s">
        <v>212</v>
      </c>
      <c r="C29" s="30" t="s">
        <v>25</v>
      </c>
      <c r="D29" s="16">
        <f t="shared" si="5"/>
        <v>100.8</v>
      </c>
      <c r="E29" s="16">
        <v>100.8</v>
      </c>
      <c r="F29" s="16">
        <v>54.4</v>
      </c>
      <c r="G29" s="16"/>
      <c r="H29" s="9">
        <f t="shared" si="1"/>
        <v>0</v>
      </c>
      <c r="I29" s="10"/>
      <c r="J29" s="10"/>
      <c r="K29" s="10"/>
      <c r="L29" s="12">
        <f t="shared" si="6"/>
        <v>100.8</v>
      </c>
      <c r="M29" s="12">
        <f t="shared" si="7"/>
        <v>100.8</v>
      </c>
      <c r="N29" s="12">
        <f t="shared" si="8"/>
        <v>54.4</v>
      </c>
      <c r="O29" s="12">
        <f t="shared" si="9"/>
        <v>0</v>
      </c>
    </row>
    <row r="30" spans="1:18" ht="39" hidden="1" x14ac:dyDescent="0.25">
      <c r="A30" s="158"/>
      <c r="B30" s="163" t="s">
        <v>214</v>
      </c>
      <c r="C30" s="30" t="s">
        <v>24</v>
      </c>
      <c r="D30" s="16">
        <f t="shared" si="5"/>
        <v>0</v>
      </c>
      <c r="E30" s="16"/>
      <c r="F30" s="16"/>
      <c r="G30" s="16"/>
      <c r="H30" s="9">
        <f t="shared" si="1"/>
        <v>0</v>
      </c>
      <c r="I30" s="10"/>
      <c r="J30" s="10"/>
      <c r="K30" s="10"/>
      <c r="L30" s="12">
        <f t="shared" si="6"/>
        <v>0</v>
      </c>
      <c r="M30" s="12">
        <f t="shared" si="7"/>
        <v>0</v>
      </c>
      <c r="N30" s="12">
        <f t="shared" si="8"/>
        <v>0</v>
      </c>
      <c r="O30" s="12">
        <f t="shared" si="9"/>
        <v>0</v>
      </c>
      <c r="R30" s="2" t="e">
        <f>L122-#REF!</f>
        <v>#REF!</v>
      </c>
    </row>
    <row r="31" spans="1:18" ht="27.75" customHeight="1" x14ac:dyDescent="0.25">
      <c r="A31" s="158"/>
      <c r="B31" s="164" t="s">
        <v>210</v>
      </c>
      <c r="C31" s="30" t="s">
        <v>24</v>
      </c>
      <c r="D31" s="16">
        <f t="shared" si="5"/>
        <v>6.1</v>
      </c>
      <c r="E31" s="16">
        <v>6.1</v>
      </c>
      <c r="F31" s="16"/>
      <c r="G31" s="16"/>
      <c r="H31" s="9">
        <f t="shared" si="1"/>
        <v>0</v>
      </c>
      <c r="I31" s="10"/>
      <c r="J31" s="10"/>
      <c r="K31" s="10"/>
      <c r="L31" s="12">
        <f t="shared" si="6"/>
        <v>6.1</v>
      </c>
      <c r="M31" s="12">
        <f t="shared" si="7"/>
        <v>6.1</v>
      </c>
      <c r="N31" s="12">
        <f t="shared" si="8"/>
        <v>0</v>
      </c>
      <c r="O31" s="12">
        <f t="shared" si="9"/>
        <v>0</v>
      </c>
    </row>
    <row r="32" spans="1:18" ht="16.5" customHeight="1" x14ac:dyDescent="0.25">
      <c r="A32" s="158"/>
      <c r="B32" s="164" t="s">
        <v>211</v>
      </c>
      <c r="C32" s="30" t="s">
        <v>24</v>
      </c>
      <c r="D32" s="16">
        <f t="shared" si="5"/>
        <v>11.7</v>
      </c>
      <c r="E32" s="16">
        <v>11.7</v>
      </c>
      <c r="F32" s="16">
        <v>7.2</v>
      </c>
      <c r="G32" s="16"/>
      <c r="H32" s="9">
        <f t="shared" si="1"/>
        <v>0</v>
      </c>
      <c r="I32" s="10"/>
      <c r="J32" s="10"/>
      <c r="K32" s="10"/>
      <c r="L32" s="12">
        <f t="shared" si="6"/>
        <v>11.7</v>
      </c>
      <c r="M32" s="12">
        <f t="shared" si="7"/>
        <v>11.7</v>
      </c>
      <c r="N32" s="12">
        <f t="shared" si="8"/>
        <v>7.2</v>
      </c>
      <c r="O32" s="12">
        <f t="shared" si="9"/>
        <v>0</v>
      </c>
    </row>
    <row r="33" spans="1:15" ht="15" customHeight="1" x14ac:dyDescent="0.25">
      <c r="A33" s="158"/>
      <c r="B33" s="164" t="s">
        <v>213</v>
      </c>
      <c r="C33" s="30" t="s">
        <v>24</v>
      </c>
      <c r="D33" s="16">
        <f t="shared" si="5"/>
        <v>12.4</v>
      </c>
      <c r="E33" s="16">
        <v>12.4</v>
      </c>
      <c r="F33" s="16">
        <v>7.6</v>
      </c>
      <c r="G33" s="16"/>
      <c r="H33" s="9">
        <f t="shared" si="1"/>
        <v>0</v>
      </c>
      <c r="I33" s="10"/>
      <c r="J33" s="10"/>
      <c r="K33" s="10"/>
      <c r="L33" s="12">
        <f t="shared" si="6"/>
        <v>12.4</v>
      </c>
      <c r="M33" s="12">
        <f t="shared" si="7"/>
        <v>12.4</v>
      </c>
      <c r="N33" s="12">
        <f t="shared" si="8"/>
        <v>7.6</v>
      </c>
      <c r="O33" s="12">
        <f t="shared" si="9"/>
        <v>0</v>
      </c>
    </row>
    <row r="34" spans="1:15" ht="15" customHeight="1" x14ac:dyDescent="0.25">
      <c r="A34" s="154" t="s">
        <v>72</v>
      </c>
      <c r="B34" s="29" t="s">
        <v>7</v>
      </c>
      <c r="C34" s="165"/>
      <c r="D34" s="161">
        <f>SUM(D36:D37)</f>
        <v>10.700000000000001</v>
      </c>
      <c r="E34" s="161">
        <f>SUM(E36:E37)</f>
        <v>10.700000000000001</v>
      </c>
      <c r="F34" s="161">
        <f>SUM(F36:F37)</f>
        <v>7.3</v>
      </c>
      <c r="G34" s="161">
        <f>SUM(G36:G37)</f>
        <v>0</v>
      </c>
      <c r="H34" s="79">
        <f t="shared" ref="H34:O34" si="10">SUM(H36:H37)</f>
        <v>0</v>
      </c>
      <c r="I34" s="79">
        <f t="shared" si="10"/>
        <v>0</v>
      </c>
      <c r="J34" s="79">
        <f t="shared" si="10"/>
        <v>0</v>
      </c>
      <c r="K34" s="79">
        <f t="shared" si="10"/>
        <v>0</v>
      </c>
      <c r="L34" s="29">
        <f t="shared" si="10"/>
        <v>10.700000000000001</v>
      </c>
      <c r="M34" s="29">
        <f t="shared" si="10"/>
        <v>10.700000000000001</v>
      </c>
      <c r="N34" s="29">
        <f t="shared" si="10"/>
        <v>7.3</v>
      </c>
      <c r="O34" s="29">
        <f t="shared" si="10"/>
        <v>0</v>
      </c>
    </row>
    <row r="35" spans="1:15" ht="15" customHeight="1" x14ac:dyDescent="0.25">
      <c r="A35" s="158"/>
      <c r="B35" s="159" t="s">
        <v>194</v>
      </c>
      <c r="C35" s="160"/>
      <c r="D35" s="161"/>
      <c r="E35" s="161"/>
      <c r="F35" s="161"/>
      <c r="G35" s="161"/>
      <c r="H35" s="79"/>
      <c r="I35" s="79"/>
      <c r="J35" s="79"/>
      <c r="K35" s="79"/>
      <c r="L35" s="29"/>
      <c r="M35" s="29"/>
      <c r="N35" s="29"/>
      <c r="O35" s="29"/>
    </row>
    <row r="36" spans="1:15" ht="15" customHeight="1" x14ac:dyDescent="0.25">
      <c r="A36" s="158"/>
      <c r="B36" s="162" t="s">
        <v>212</v>
      </c>
      <c r="C36" s="7" t="s">
        <v>25</v>
      </c>
      <c r="D36" s="8">
        <f>E36+G36</f>
        <v>10.3</v>
      </c>
      <c r="E36" s="8">
        <v>10.3</v>
      </c>
      <c r="F36" s="8">
        <v>7</v>
      </c>
      <c r="G36" s="8"/>
      <c r="H36" s="9">
        <f>I36+K36</f>
        <v>0</v>
      </c>
      <c r="I36" s="9"/>
      <c r="J36" s="9"/>
      <c r="K36" s="9"/>
      <c r="L36" s="11">
        <f>M36+O36</f>
        <v>10.3</v>
      </c>
      <c r="M36" s="11">
        <f>E36+I36</f>
        <v>10.3</v>
      </c>
      <c r="N36" s="11">
        <f>F36+J36</f>
        <v>7</v>
      </c>
      <c r="O36" s="11">
        <f>G36+K36</f>
        <v>0</v>
      </c>
    </row>
    <row r="37" spans="1:15" ht="39" x14ac:dyDescent="0.25">
      <c r="A37" s="158"/>
      <c r="B37" s="163" t="s">
        <v>215</v>
      </c>
      <c r="C37" s="30" t="s">
        <v>25</v>
      </c>
      <c r="D37" s="16">
        <f>E37+G37</f>
        <v>0.4</v>
      </c>
      <c r="E37" s="16">
        <v>0.4</v>
      </c>
      <c r="F37" s="16">
        <v>0.3</v>
      </c>
      <c r="G37" s="16"/>
      <c r="H37" s="10">
        <f>I37+K37</f>
        <v>0</v>
      </c>
      <c r="I37" s="10"/>
      <c r="J37" s="10"/>
      <c r="K37" s="10"/>
      <c r="L37" s="12">
        <f>M37+O37</f>
        <v>0.4</v>
      </c>
      <c r="M37" s="12">
        <f>E37+H37</f>
        <v>0.4</v>
      </c>
      <c r="N37" s="12">
        <f>F37+I37</f>
        <v>0.3</v>
      </c>
      <c r="O37" s="12">
        <f>G37+J37</f>
        <v>0</v>
      </c>
    </row>
    <row r="38" spans="1:15" ht="15" customHeight="1" x14ac:dyDescent="0.25">
      <c r="A38" s="154" t="s">
        <v>73</v>
      </c>
      <c r="B38" s="29" t="s">
        <v>10</v>
      </c>
      <c r="C38" s="165"/>
      <c r="D38" s="161">
        <f>SUM(D40:D41)</f>
        <v>10.3</v>
      </c>
      <c r="E38" s="161">
        <f>SUM(E40:E41)</f>
        <v>10.3</v>
      </c>
      <c r="F38" s="161">
        <f>SUM(F40:F41)</f>
        <v>7.3000000000000007</v>
      </c>
      <c r="G38" s="161">
        <f>SUM(G40:G41)</f>
        <v>0</v>
      </c>
      <c r="H38" s="79">
        <f>SUM(H40:H41)</f>
        <v>0</v>
      </c>
      <c r="I38" s="79">
        <f t="shared" ref="I38:K38" si="11">SUM(I40:I41)</f>
        <v>0</v>
      </c>
      <c r="J38" s="79">
        <f t="shared" si="11"/>
        <v>0</v>
      </c>
      <c r="K38" s="79">
        <f t="shared" si="11"/>
        <v>0</v>
      </c>
      <c r="L38" s="29">
        <f>SUM(L40:L41)</f>
        <v>10.3</v>
      </c>
      <c r="M38" s="29">
        <f>SUM(M40:M41)</f>
        <v>10.3</v>
      </c>
      <c r="N38" s="29">
        <f>SUM(N40:N41)</f>
        <v>7.3000000000000007</v>
      </c>
      <c r="O38" s="29">
        <f>SUM(O40:O41)</f>
        <v>0</v>
      </c>
    </row>
    <row r="39" spans="1:15" ht="15" customHeight="1" x14ac:dyDescent="0.25">
      <c r="A39" s="158"/>
      <c r="B39" s="159" t="s">
        <v>194</v>
      </c>
      <c r="C39" s="160"/>
      <c r="D39" s="161">
        <f>E39+G39</f>
        <v>0</v>
      </c>
      <c r="E39" s="161"/>
      <c r="F39" s="161"/>
      <c r="G39" s="161"/>
      <c r="H39" s="79">
        <f>I39+K39</f>
        <v>0</v>
      </c>
      <c r="I39" s="79"/>
      <c r="J39" s="79"/>
      <c r="K39" s="79"/>
      <c r="L39" s="29">
        <f>M39+O39</f>
        <v>0</v>
      </c>
      <c r="M39" s="29"/>
      <c r="N39" s="29"/>
      <c r="O39" s="29"/>
    </row>
    <row r="40" spans="1:15" ht="15" customHeight="1" x14ac:dyDescent="0.25">
      <c r="A40" s="158"/>
      <c r="B40" s="162" t="s">
        <v>212</v>
      </c>
      <c r="C40" s="7" t="s">
        <v>25</v>
      </c>
      <c r="D40" s="8">
        <f>E40+G40</f>
        <v>9.8000000000000007</v>
      </c>
      <c r="E40" s="8">
        <v>9.8000000000000007</v>
      </c>
      <c r="F40" s="8">
        <v>6.9</v>
      </c>
      <c r="G40" s="8"/>
      <c r="H40" s="9">
        <f>I40+K40</f>
        <v>0</v>
      </c>
      <c r="I40" s="9"/>
      <c r="J40" s="9"/>
      <c r="K40" s="9"/>
      <c r="L40" s="11">
        <f>M40+O40</f>
        <v>9.8000000000000007</v>
      </c>
      <c r="M40" s="11">
        <f>E40+I40</f>
        <v>9.8000000000000007</v>
      </c>
      <c r="N40" s="11">
        <f>F40+J40</f>
        <v>6.9</v>
      </c>
      <c r="O40" s="11">
        <f>G40+K40</f>
        <v>0</v>
      </c>
    </row>
    <row r="41" spans="1:15" ht="39" x14ac:dyDescent="0.25">
      <c r="A41" s="158"/>
      <c r="B41" s="163" t="s">
        <v>215</v>
      </c>
      <c r="C41" s="30" t="s">
        <v>25</v>
      </c>
      <c r="D41" s="16">
        <f>E41+G41</f>
        <v>0.5</v>
      </c>
      <c r="E41" s="16">
        <v>0.5</v>
      </c>
      <c r="F41" s="16">
        <v>0.4</v>
      </c>
      <c r="G41" s="16"/>
      <c r="H41" s="10">
        <f>I41+K41</f>
        <v>0</v>
      </c>
      <c r="I41" s="10"/>
      <c r="J41" s="10"/>
      <c r="K41" s="10"/>
      <c r="L41" s="12">
        <f>M41+O41</f>
        <v>0.5</v>
      </c>
      <c r="M41" s="12">
        <f>E41+H41</f>
        <v>0.5</v>
      </c>
      <c r="N41" s="12">
        <f>F41+I41</f>
        <v>0.4</v>
      </c>
      <c r="O41" s="12">
        <f>G41+J41</f>
        <v>0</v>
      </c>
    </row>
    <row r="42" spans="1:15" ht="15" customHeight="1" x14ac:dyDescent="0.25">
      <c r="A42" s="154" t="s">
        <v>74</v>
      </c>
      <c r="B42" s="29" t="s">
        <v>11</v>
      </c>
      <c r="C42" s="165"/>
      <c r="D42" s="161">
        <f>SUM(D44:D45)</f>
        <v>11.5</v>
      </c>
      <c r="E42" s="161">
        <f>SUM(E44:E45)</f>
        <v>11.5</v>
      </c>
      <c r="F42" s="161">
        <f>SUM(F44:F45)</f>
        <v>7.9</v>
      </c>
      <c r="G42" s="161">
        <f>SUM(G44:G45)</f>
        <v>0</v>
      </c>
      <c r="H42" s="79">
        <f>SUM(H44:H45)</f>
        <v>0</v>
      </c>
      <c r="I42" s="79">
        <f t="shared" ref="I42:J42" si="12">SUM(I44:I45)</f>
        <v>0</v>
      </c>
      <c r="J42" s="79">
        <f t="shared" si="12"/>
        <v>0</v>
      </c>
      <c r="K42" s="79">
        <f>SUM(K44:K45)</f>
        <v>0</v>
      </c>
      <c r="L42" s="29">
        <f>SUM(L44:L45)</f>
        <v>11.5</v>
      </c>
      <c r="M42" s="29">
        <f>SUM(M44:M45)</f>
        <v>11.5</v>
      </c>
      <c r="N42" s="29">
        <f>SUM(N44:N45)</f>
        <v>7.9</v>
      </c>
      <c r="O42" s="29">
        <f>SUM(O44:O45)</f>
        <v>0</v>
      </c>
    </row>
    <row r="43" spans="1:15" ht="15" customHeight="1" x14ac:dyDescent="0.25">
      <c r="A43" s="158"/>
      <c r="B43" s="159" t="s">
        <v>194</v>
      </c>
      <c r="C43" s="160"/>
      <c r="D43" s="161">
        <f>E43+G43</f>
        <v>0</v>
      </c>
      <c r="E43" s="161"/>
      <c r="F43" s="161"/>
      <c r="G43" s="161"/>
      <c r="H43" s="79">
        <f>I43+K43</f>
        <v>0</v>
      </c>
      <c r="I43" s="79"/>
      <c r="J43" s="79"/>
      <c r="K43" s="79"/>
      <c r="L43" s="29">
        <f>M43+O43</f>
        <v>0</v>
      </c>
      <c r="M43" s="29"/>
      <c r="N43" s="29"/>
      <c r="O43" s="29"/>
    </row>
    <row r="44" spans="1:15" ht="15" customHeight="1" x14ac:dyDescent="0.25">
      <c r="A44" s="158"/>
      <c r="B44" s="162" t="s">
        <v>212</v>
      </c>
      <c r="C44" s="7" t="s">
        <v>25</v>
      </c>
      <c r="D44" s="8">
        <f>E44+G44</f>
        <v>10.9</v>
      </c>
      <c r="E44" s="8">
        <v>10.9</v>
      </c>
      <c r="F44" s="8">
        <v>7.5</v>
      </c>
      <c r="G44" s="8"/>
      <c r="H44" s="9">
        <f>I44+K44</f>
        <v>0</v>
      </c>
      <c r="I44" s="9"/>
      <c r="J44" s="9"/>
      <c r="K44" s="9"/>
      <c r="L44" s="11">
        <f>M44+O44</f>
        <v>10.9</v>
      </c>
      <c r="M44" s="11">
        <f>E44+I44</f>
        <v>10.9</v>
      </c>
      <c r="N44" s="11">
        <f>F44+J44</f>
        <v>7.5</v>
      </c>
      <c r="O44" s="11">
        <f>G44+K44</f>
        <v>0</v>
      </c>
    </row>
    <row r="45" spans="1:15" ht="39" x14ac:dyDescent="0.25">
      <c r="A45" s="166"/>
      <c r="B45" s="167" t="s">
        <v>215</v>
      </c>
      <c r="C45" s="30" t="s">
        <v>25</v>
      </c>
      <c r="D45" s="16">
        <f>E45+G45</f>
        <v>0.6</v>
      </c>
      <c r="E45" s="16">
        <v>0.6</v>
      </c>
      <c r="F45" s="16">
        <v>0.4</v>
      </c>
      <c r="G45" s="16"/>
      <c r="H45" s="10">
        <f>I45+K45</f>
        <v>0</v>
      </c>
      <c r="I45" s="10"/>
      <c r="J45" s="10"/>
      <c r="K45" s="10"/>
      <c r="L45" s="12">
        <f>M45+O45</f>
        <v>0.6</v>
      </c>
      <c r="M45" s="12">
        <f>E45+H45</f>
        <v>0.6</v>
      </c>
      <c r="N45" s="12">
        <f>F45+I45</f>
        <v>0.4</v>
      </c>
      <c r="O45" s="12">
        <f>G45+J45</f>
        <v>0</v>
      </c>
    </row>
    <row r="46" spans="1:15" ht="15" customHeight="1" x14ac:dyDescent="0.25">
      <c r="A46" s="154" t="s">
        <v>75</v>
      </c>
      <c r="B46" s="29" t="s">
        <v>12</v>
      </c>
      <c r="C46" s="165"/>
      <c r="D46" s="161">
        <f>SUM(D48:D49)</f>
        <v>7.8</v>
      </c>
      <c r="E46" s="161">
        <f>SUM(E48:E49)</f>
        <v>7.8</v>
      </c>
      <c r="F46" s="161">
        <f>SUM(F48:F49)</f>
        <v>5.4</v>
      </c>
      <c r="G46" s="161">
        <f>SUM(G48:G49)</f>
        <v>0</v>
      </c>
      <c r="H46" s="79">
        <f>SUM(H48:H49)</f>
        <v>0</v>
      </c>
      <c r="I46" s="79">
        <f t="shared" ref="I46:K46" si="13">SUM(I48:I49)</f>
        <v>0</v>
      </c>
      <c r="J46" s="79">
        <f t="shared" si="13"/>
        <v>0</v>
      </c>
      <c r="K46" s="79">
        <f t="shared" si="13"/>
        <v>0</v>
      </c>
      <c r="L46" s="29">
        <f>SUM(L48:L49)</f>
        <v>7.8</v>
      </c>
      <c r="M46" s="29">
        <f>SUM(M48:M49)</f>
        <v>7.8</v>
      </c>
      <c r="N46" s="29">
        <f>SUM(N48:N49)</f>
        <v>5.4</v>
      </c>
      <c r="O46" s="29">
        <f>SUM(O48:O49)</f>
        <v>0</v>
      </c>
    </row>
    <row r="47" spans="1:15" ht="15" customHeight="1" x14ac:dyDescent="0.25">
      <c r="A47" s="158"/>
      <c r="B47" s="159" t="s">
        <v>194</v>
      </c>
      <c r="C47" s="160"/>
      <c r="D47" s="161">
        <f>E47+G47</f>
        <v>0</v>
      </c>
      <c r="E47" s="161"/>
      <c r="F47" s="161"/>
      <c r="G47" s="161"/>
      <c r="H47" s="79">
        <f>I47+K47</f>
        <v>0</v>
      </c>
      <c r="I47" s="79"/>
      <c r="J47" s="79"/>
      <c r="K47" s="79"/>
      <c r="L47" s="29">
        <f>M47+O47</f>
        <v>0</v>
      </c>
      <c r="M47" s="29"/>
      <c r="N47" s="29"/>
      <c r="O47" s="29"/>
    </row>
    <row r="48" spans="1:15" ht="15" customHeight="1" x14ac:dyDescent="0.25">
      <c r="A48" s="158"/>
      <c r="B48" s="162" t="s">
        <v>212</v>
      </c>
      <c r="C48" s="7" t="s">
        <v>25</v>
      </c>
      <c r="D48" s="8">
        <f>E48+G48</f>
        <v>7.3</v>
      </c>
      <c r="E48" s="8">
        <v>7.3</v>
      </c>
      <c r="F48" s="8">
        <v>5</v>
      </c>
      <c r="G48" s="8"/>
      <c r="H48" s="9">
        <f>I48+K48</f>
        <v>0</v>
      </c>
      <c r="I48" s="9"/>
      <c r="J48" s="9"/>
      <c r="K48" s="9"/>
      <c r="L48" s="11">
        <f>M48+O48</f>
        <v>7.3</v>
      </c>
      <c r="M48" s="11">
        <f t="shared" ref="M48:O49" si="14">E48+I48</f>
        <v>7.3</v>
      </c>
      <c r="N48" s="11">
        <f t="shared" si="14"/>
        <v>5</v>
      </c>
      <c r="O48" s="11">
        <f t="shared" si="14"/>
        <v>0</v>
      </c>
    </row>
    <row r="49" spans="1:15" ht="39" x14ac:dyDescent="0.25">
      <c r="A49" s="158"/>
      <c r="B49" s="163" t="s">
        <v>215</v>
      </c>
      <c r="C49" s="30" t="s">
        <v>25</v>
      </c>
      <c r="D49" s="16">
        <f>E49+G49</f>
        <v>0.5</v>
      </c>
      <c r="E49" s="16">
        <v>0.5</v>
      </c>
      <c r="F49" s="16">
        <v>0.4</v>
      </c>
      <c r="G49" s="16"/>
      <c r="H49" s="10">
        <f>I49+K49</f>
        <v>0</v>
      </c>
      <c r="I49" s="10"/>
      <c r="J49" s="10"/>
      <c r="K49" s="10"/>
      <c r="L49" s="11">
        <f>M49+O49</f>
        <v>0.5</v>
      </c>
      <c r="M49" s="11">
        <f t="shared" si="14"/>
        <v>0.5</v>
      </c>
      <c r="N49" s="11">
        <f t="shared" si="14"/>
        <v>0.4</v>
      </c>
      <c r="O49" s="11">
        <f t="shared" si="14"/>
        <v>0</v>
      </c>
    </row>
    <row r="50" spans="1:15" ht="15" customHeight="1" x14ac:dyDescent="0.25">
      <c r="A50" s="154" t="s">
        <v>76</v>
      </c>
      <c r="B50" s="29" t="s">
        <v>13</v>
      </c>
      <c r="C50" s="165"/>
      <c r="D50" s="161">
        <f>SUM(D52:D53)</f>
        <v>10.7</v>
      </c>
      <c r="E50" s="161">
        <f>SUM(E52:E53)</f>
        <v>10.7</v>
      </c>
      <c r="F50" s="161">
        <f>SUM(F52:F53)</f>
        <v>7.5</v>
      </c>
      <c r="G50" s="161">
        <f>SUM(G52:G53)</f>
        <v>0</v>
      </c>
      <c r="H50" s="79">
        <f>SUM(H52:H53)</f>
        <v>0</v>
      </c>
      <c r="I50" s="79">
        <f t="shared" ref="I50:K50" si="15">SUM(I52:I53)</f>
        <v>0</v>
      </c>
      <c r="J50" s="79">
        <f t="shared" si="15"/>
        <v>0</v>
      </c>
      <c r="K50" s="79">
        <f t="shared" si="15"/>
        <v>0</v>
      </c>
      <c r="L50" s="29">
        <f>SUM(L52:L53)</f>
        <v>10.7</v>
      </c>
      <c r="M50" s="29">
        <f>SUM(M52:M53)</f>
        <v>10.7</v>
      </c>
      <c r="N50" s="29">
        <f>SUM(N52:N53)</f>
        <v>7.5</v>
      </c>
      <c r="O50" s="29">
        <f>SUM(O52:O53)</f>
        <v>0</v>
      </c>
    </row>
    <row r="51" spans="1:15" ht="15" customHeight="1" x14ac:dyDescent="0.25">
      <c r="A51" s="158"/>
      <c r="B51" s="159" t="s">
        <v>194</v>
      </c>
      <c r="C51" s="160"/>
      <c r="D51" s="161">
        <f>E51+G51</f>
        <v>0</v>
      </c>
      <c r="E51" s="161"/>
      <c r="F51" s="161"/>
      <c r="G51" s="161"/>
      <c r="H51" s="79">
        <f>I51+K51</f>
        <v>0</v>
      </c>
      <c r="I51" s="79"/>
      <c r="J51" s="79"/>
      <c r="K51" s="79"/>
      <c r="L51" s="29">
        <f>M51+O51</f>
        <v>0</v>
      </c>
      <c r="M51" s="29"/>
      <c r="N51" s="29"/>
      <c r="O51" s="29"/>
    </row>
    <row r="52" spans="1:15" ht="15" customHeight="1" x14ac:dyDescent="0.25">
      <c r="A52" s="158"/>
      <c r="B52" s="162" t="s">
        <v>212</v>
      </c>
      <c r="C52" s="7" t="s">
        <v>25</v>
      </c>
      <c r="D52" s="8">
        <f>E52+G52</f>
        <v>10.1</v>
      </c>
      <c r="E52" s="8">
        <v>10.1</v>
      </c>
      <c r="F52" s="8">
        <v>7.1</v>
      </c>
      <c r="G52" s="8"/>
      <c r="H52" s="9">
        <f>I52+K52</f>
        <v>0</v>
      </c>
      <c r="I52" s="9"/>
      <c r="J52" s="9"/>
      <c r="K52" s="9"/>
      <c r="L52" s="11">
        <f>M52+O52</f>
        <v>10.1</v>
      </c>
      <c r="M52" s="11">
        <f>E52+I52</f>
        <v>10.1</v>
      </c>
      <c r="N52" s="11">
        <f>F52+J52</f>
        <v>7.1</v>
      </c>
      <c r="O52" s="11">
        <f>G52+K52</f>
        <v>0</v>
      </c>
    </row>
    <row r="53" spans="1:15" ht="39" x14ac:dyDescent="0.25">
      <c r="A53" s="158"/>
      <c r="B53" s="163" t="s">
        <v>215</v>
      </c>
      <c r="C53" s="30" t="s">
        <v>25</v>
      </c>
      <c r="D53" s="16">
        <f>E53+G53</f>
        <v>0.6</v>
      </c>
      <c r="E53" s="16">
        <v>0.6</v>
      </c>
      <c r="F53" s="16">
        <v>0.4</v>
      </c>
      <c r="G53" s="16"/>
      <c r="H53" s="10">
        <f>I53+K53</f>
        <v>0</v>
      </c>
      <c r="I53" s="10"/>
      <c r="J53" s="10"/>
      <c r="K53" s="10"/>
      <c r="L53" s="12">
        <f>M53+O53</f>
        <v>0.6</v>
      </c>
      <c r="M53" s="12">
        <f>E53+H53</f>
        <v>0.6</v>
      </c>
      <c r="N53" s="12">
        <f>F53+I53</f>
        <v>0.4</v>
      </c>
      <c r="O53" s="12">
        <f>G53+J53</f>
        <v>0</v>
      </c>
    </row>
    <row r="54" spans="1:15" ht="15" customHeight="1" x14ac:dyDescent="0.25">
      <c r="A54" s="154" t="s">
        <v>77</v>
      </c>
      <c r="B54" s="29" t="s">
        <v>14</v>
      </c>
      <c r="C54" s="165"/>
      <c r="D54" s="161">
        <f>SUM(D56:D57)</f>
        <v>8.6999999999999993</v>
      </c>
      <c r="E54" s="161">
        <f>SUM(E56:E57)</f>
        <v>8.6999999999999993</v>
      </c>
      <c r="F54" s="161">
        <f>SUM(F56:F57)</f>
        <v>5.9</v>
      </c>
      <c r="G54" s="161">
        <f>SUM(G56:G57)</f>
        <v>0</v>
      </c>
      <c r="H54" s="79">
        <f>SUM(H56:H57)</f>
        <v>0</v>
      </c>
      <c r="I54" s="79">
        <f t="shared" ref="I54:K54" si="16">SUM(I56:I57)</f>
        <v>0</v>
      </c>
      <c r="J54" s="79">
        <f t="shared" si="16"/>
        <v>0</v>
      </c>
      <c r="K54" s="79">
        <f t="shared" si="16"/>
        <v>0</v>
      </c>
      <c r="L54" s="29">
        <f>SUM(L56:L57)</f>
        <v>8.6999999999999993</v>
      </c>
      <c r="M54" s="29">
        <f>SUM(M56:M57)</f>
        <v>8.6999999999999993</v>
      </c>
      <c r="N54" s="29">
        <f>SUM(N56:N57)</f>
        <v>5.9</v>
      </c>
      <c r="O54" s="29">
        <f>SUM(O56:O57)</f>
        <v>0</v>
      </c>
    </row>
    <row r="55" spans="1:15" ht="15" customHeight="1" x14ac:dyDescent="0.25">
      <c r="A55" s="158"/>
      <c r="B55" s="159" t="s">
        <v>194</v>
      </c>
      <c r="C55" s="160"/>
      <c r="D55" s="161">
        <f>E55+G55</f>
        <v>0</v>
      </c>
      <c r="E55" s="161"/>
      <c r="F55" s="161"/>
      <c r="G55" s="161"/>
      <c r="H55" s="79">
        <f>I55+K55</f>
        <v>0</v>
      </c>
      <c r="I55" s="79"/>
      <c r="J55" s="79"/>
      <c r="K55" s="79"/>
      <c r="L55" s="29">
        <f>M55+O55</f>
        <v>0</v>
      </c>
      <c r="M55" s="29"/>
      <c r="N55" s="29"/>
      <c r="O55" s="29"/>
    </row>
    <row r="56" spans="1:15" ht="15" customHeight="1" x14ac:dyDescent="0.25">
      <c r="A56" s="158"/>
      <c r="B56" s="162" t="s">
        <v>212</v>
      </c>
      <c r="C56" s="7" t="s">
        <v>25</v>
      </c>
      <c r="D56" s="8">
        <f>E56+G56</f>
        <v>8.1999999999999993</v>
      </c>
      <c r="E56" s="8">
        <v>8.1999999999999993</v>
      </c>
      <c r="F56" s="8">
        <v>5.5</v>
      </c>
      <c r="G56" s="8"/>
      <c r="H56" s="9">
        <f>I56+K56</f>
        <v>0</v>
      </c>
      <c r="I56" s="9"/>
      <c r="J56" s="9"/>
      <c r="K56" s="9"/>
      <c r="L56" s="11">
        <f>M56+O56</f>
        <v>8.1999999999999993</v>
      </c>
      <c r="M56" s="11">
        <f t="shared" ref="M56:O57" si="17">E56+I56</f>
        <v>8.1999999999999993</v>
      </c>
      <c r="N56" s="11">
        <f t="shared" si="17"/>
        <v>5.5</v>
      </c>
      <c r="O56" s="11">
        <f t="shared" si="17"/>
        <v>0</v>
      </c>
    </row>
    <row r="57" spans="1:15" ht="39" x14ac:dyDescent="0.25">
      <c r="A57" s="158"/>
      <c r="B57" s="163" t="s">
        <v>215</v>
      </c>
      <c r="C57" s="30" t="s">
        <v>25</v>
      </c>
      <c r="D57" s="16">
        <f>E57+G57</f>
        <v>0.5</v>
      </c>
      <c r="E57" s="16">
        <v>0.5</v>
      </c>
      <c r="F57" s="16">
        <v>0.4</v>
      </c>
      <c r="G57" s="16"/>
      <c r="H57" s="10">
        <f>I57+K57</f>
        <v>0</v>
      </c>
      <c r="I57" s="10"/>
      <c r="J57" s="10"/>
      <c r="K57" s="10"/>
      <c r="L57" s="12">
        <f>M57+O57</f>
        <v>0.5</v>
      </c>
      <c r="M57" s="11">
        <f t="shared" si="17"/>
        <v>0.5</v>
      </c>
      <c r="N57" s="11">
        <f t="shared" si="17"/>
        <v>0.4</v>
      </c>
      <c r="O57" s="11">
        <f t="shared" si="17"/>
        <v>0</v>
      </c>
    </row>
    <row r="58" spans="1:15" ht="15" customHeight="1" x14ac:dyDescent="0.25">
      <c r="A58" s="154" t="s">
        <v>78</v>
      </c>
      <c r="B58" s="29" t="s">
        <v>15</v>
      </c>
      <c r="C58" s="165"/>
      <c r="D58" s="161">
        <f>SUM(D60:D61)</f>
        <v>11.2</v>
      </c>
      <c r="E58" s="161">
        <f>SUM(E60:E61)</f>
        <v>11.2</v>
      </c>
      <c r="F58" s="161">
        <f>SUM(F60:F61)</f>
        <v>8</v>
      </c>
      <c r="G58" s="161">
        <f>SUM(G60:G61)</f>
        <v>0</v>
      </c>
      <c r="H58" s="79">
        <f>SUM(H60:H61)</f>
        <v>0</v>
      </c>
      <c r="I58" s="79">
        <f t="shared" ref="I58:K58" si="18">SUM(I60:I61)</f>
        <v>0</v>
      </c>
      <c r="J58" s="79">
        <f t="shared" si="18"/>
        <v>0</v>
      </c>
      <c r="K58" s="79">
        <f t="shared" si="18"/>
        <v>0</v>
      </c>
      <c r="L58" s="29">
        <f>SUM(L60:L61)</f>
        <v>11.2</v>
      </c>
      <c r="M58" s="29">
        <f>SUM(M60:M61)</f>
        <v>11.2</v>
      </c>
      <c r="N58" s="29">
        <f>SUM(N60:N61)</f>
        <v>8</v>
      </c>
      <c r="O58" s="29">
        <f>SUM(O60:O61)</f>
        <v>0</v>
      </c>
    </row>
    <row r="59" spans="1:15" ht="15" customHeight="1" x14ac:dyDescent="0.25">
      <c r="A59" s="158"/>
      <c r="B59" s="159" t="s">
        <v>194</v>
      </c>
      <c r="C59" s="160"/>
      <c r="D59" s="161">
        <f>E59+G59</f>
        <v>0</v>
      </c>
      <c r="E59" s="161"/>
      <c r="F59" s="161"/>
      <c r="G59" s="161"/>
      <c r="H59" s="79">
        <f>I59+K59</f>
        <v>0</v>
      </c>
      <c r="I59" s="79"/>
      <c r="J59" s="79"/>
      <c r="K59" s="79"/>
      <c r="L59" s="29">
        <f>M59+O59</f>
        <v>0</v>
      </c>
      <c r="M59" s="29"/>
      <c r="N59" s="29"/>
      <c r="O59" s="29"/>
    </row>
    <row r="60" spans="1:15" ht="15" customHeight="1" x14ac:dyDescent="0.25">
      <c r="A60" s="158"/>
      <c r="B60" s="162" t="s">
        <v>212</v>
      </c>
      <c r="C60" s="7" t="s">
        <v>25</v>
      </c>
      <c r="D60" s="8">
        <f>E60+G60</f>
        <v>10.7</v>
      </c>
      <c r="E60" s="8">
        <v>10.7</v>
      </c>
      <c r="F60" s="8">
        <v>7.6</v>
      </c>
      <c r="G60" s="8"/>
      <c r="H60" s="9">
        <f>I60+K60</f>
        <v>0</v>
      </c>
      <c r="I60" s="9"/>
      <c r="J60" s="9"/>
      <c r="K60" s="9"/>
      <c r="L60" s="11">
        <f>M60+O60</f>
        <v>10.7</v>
      </c>
      <c r="M60" s="11">
        <f>E60+I60</f>
        <v>10.7</v>
      </c>
      <c r="N60" s="11">
        <f>F60+J60</f>
        <v>7.6</v>
      </c>
      <c r="O60" s="11">
        <f>G60+K60</f>
        <v>0</v>
      </c>
    </row>
    <row r="61" spans="1:15" ht="39" x14ac:dyDescent="0.25">
      <c r="A61" s="166"/>
      <c r="B61" s="163" t="s">
        <v>215</v>
      </c>
      <c r="C61" s="30" t="s">
        <v>25</v>
      </c>
      <c r="D61" s="16">
        <f>E61+G61</f>
        <v>0.5</v>
      </c>
      <c r="E61" s="16">
        <v>0.5</v>
      </c>
      <c r="F61" s="16">
        <v>0.4</v>
      </c>
      <c r="G61" s="16"/>
      <c r="H61" s="10">
        <f>I61+K61</f>
        <v>0</v>
      </c>
      <c r="I61" s="10"/>
      <c r="J61" s="10"/>
      <c r="K61" s="10"/>
      <c r="L61" s="12">
        <f>M61+O61</f>
        <v>0.5</v>
      </c>
      <c r="M61" s="12">
        <f>E61+H61</f>
        <v>0.5</v>
      </c>
      <c r="N61" s="12">
        <f>F61+I61</f>
        <v>0.4</v>
      </c>
      <c r="O61" s="12">
        <f>G61+J61</f>
        <v>0</v>
      </c>
    </row>
    <row r="62" spans="1:15" ht="15" customHeight="1" x14ac:dyDescent="0.25">
      <c r="A62" s="154" t="s">
        <v>79</v>
      </c>
      <c r="B62" s="29" t="s">
        <v>16</v>
      </c>
      <c r="C62" s="165"/>
      <c r="D62" s="161">
        <f>SUM(D64:D65)</f>
        <v>12.9</v>
      </c>
      <c r="E62" s="161">
        <f>SUM(E64:E65)</f>
        <v>12.9</v>
      </c>
      <c r="F62" s="161">
        <f>SUM(F64:F65)</f>
        <v>8.4</v>
      </c>
      <c r="G62" s="161">
        <f>SUM(G64:G65)</f>
        <v>0</v>
      </c>
      <c r="H62" s="79">
        <f>SUM(H64:H65)</f>
        <v>0</v>
      </c>
      <c r="I62" s="79">
        <f t="shared" ref="I62:J62" si="19">SUM(I64:I65)</f>
        <v>0</v>
      </c>
      <c r="J62" s="79">
        <f t="shared" si="19"/>
        <v>0</v>
      </c>
      <c r="K62" s="79">
        <f>SUM(K64:K65)</f>
        <v>0</v>
      </c>
      <c r="L62" s="29">
        <f>SUM(L64:L65)</f>
        <v>12.9</v>
      </c>
      <c r="M62" s="29">
        <f>SUM(M64:M65)</f>
        <v>12.9</v>
      </c>
      <c r="N62" s="29">
        <f>SUM(N64:N65)</f>
        <v>8.4</v>
      </c>
      <c r="O62" s="29">
        <f>SUM(O64:O65)</f>
        <v>0</v>
      </c>
    </row>
    <row r="63" spans="1:15" ht="15" customHeight="1" x14ac:dyDescent="0.25">
      <c r="A63" s="158"/>
      <c r="B63" s="159" t="s">
        <v>194</v>
      </c>
      <c r="C63" s="160"/>
      <c r="D63" s="161">
        <f>E63+G63</f>
        <v>0</v>
      </c>
      <c r="E63" s="161"/>
      <c r="F63" s="161"/>
      <c r="G63" s="161"/>
      <c r="H63" s="79">
        <f>I63+K63</f>
        <v>0</v>
      </c>
      <c r="I63" s="79"/>
      <c r="J63" s="79"/>
      <c r="K63" s="79"/>
      <c r="L63" s="29">
        <f>M63+O63</f>
        <v>0</v>
      </c>
      <c r="M63" s="29"/>
      <c r="N63" s="29"/>
      <c r="O63" s="29"/>
    </row>
    <row r="64" spans="1:15" ht="15" customHeight="1" x14ac:dyDescent="0.25">
      <c r="A64" s="158"/>
      <c r="B64" s="162" t="s">
        <v>212</v>
      </c>
      <c r="C64" s="7" t="s">
        <v>25</v>
      </c>
      <c r="D64" s="8">
        <f>E64+G64</f>
        <v>11.9</v>
      </c>
      <c r="E64" s="8">
        <v>11.9</v>
      </c>
      <c r="F64" s="8">
        <v>7.6</v>
      </c>
      <c r="G64" s="8"/>
      <c r="H64" s="9">
        <f>I64+K64</f>
        <v>0</v>
      </c>
      <c r="I64" s="9"/>
      <c r="J64" s="9"/>
      <c r="K64" s="9"/>
      <c r="L64" s="11">
        <f>M64+O64</f>
        <v>11.9</v>
      </c>
      <c r="M64" s="11">
        <f>E64+I64</f>
        <v>11.9</v>
      </c>
      <c r="N64" s="11">
        <f>F64+J64</f>
        <v>7.6</v>
      </c>
      <c r="O64" s="11">
        <f>G64+K64</f>
        <v>0</v>
      </c>
    </row>
    <row r="65" spans="1:15" ht="39" x14ac:dyDescent="0.25">
      <c r="A65" s="158"/>
      <c r="B65" s="163" t="s">
        <v>215</v>
      </c>
      <c r="C65" s="30" t="s">
        <v>25</v>
      </c>
      <c r="D65" s="16">
        <f>E65+G65</f>
        <v>1</v>
      </c>
      <c r="E65" s="16">
        <v>1</v>
      </c>
      <c r="F65" s="16">
        <v>0.8</v>
      </c>
      <c r="G65" s="16"/>
      <c r="H65" s="10">
        <f>I65+K65</f>
        <v>0</v>
      </c>
      <c r="I65" s="10"/>
      <c r="J65" s="10"/>
      <c r="K65" s="10"/>
      <c r="L65" s="12">
        <f>M65+O65</f>
        <v>1</v>
      </c>
      <c r="M65" s="12">
        <f>E65+H65</f>
        <v>1</v>
      </c>
      <c r="N65" s="12">
        <f>F65+I65</f>
        <v>0.8</v>
      </c>
      <c r="O65" s="12">
        <f>G65+J65</f>
        <v>0</v>
      </c>
    </row>
    <row r="66" spans="1:15" ht="15" customHeight="1" x14ac:dyDescent="0.25">
      <c r="A66" s="154" t="s">
        <v>80</v>
      </c>
      <c r="B66" s="29" t="s">
        <v>17</v>
      </c>
      <c r="C66" s="165"/>
      <c r="D66" s="161">
        <f>SUM(D68:D69)</f>
        <v>9.4</v>
      </c>
      <c r="E66" s="161">
        <f>SUM(E68:E69)</f>
        <v>9.4</v>
      </c>
      <c r="F66" s="161">
        <f>SUM(F68:F69)</f>
        <v>6.7</v>
      </c>
      <c r="G66" s="161">
        <f>SUM(G68:G69)</f>
        <v>0</v>
      </c>
      <c r="H66" s="79">
        <f>SUM(H68:H69)</f>
        <v>0</v>
      </c>
      <c r="I66" s="79">
        <f t="shared" ref="I66:J66" si="20">SUM(I68:I69)</f>
        <v>0</v>
      </c>
      <c r="J66" s="79">
        <f t="shared" si="20"/>
        <v>0</v>
      </c>
      <c r="K66" s="79">
        <f>SUM(K68:K69)</f>
        <v>0</v>
      </c>
      <c r="L66" s="29">
        <f>SUM(L68:L69)</f>
        <v>9.4</v>
      </c>
      <c r="M66" s="29">
        <f>SUM(M68:M69)</f>
        <v>9.4</v>
      </c>
      <c r="N66" s="29">
        <f>SUM(N68:N69)</f>
        <v>6.7</v>
      </c>
      <c r="O66" s="29">
        <f>SUM(O68:O69)</f>
        <v>0</v>
      </c>
    </row>
    <row r="67" spans="1:15" ht="15" customHeight="1" x14ac:dyDescent="0.25">
      <c r="A67" s="158"/>
      <c r="B67" s="159" t="s">
        <v>194</v>
      </c>
      <c r="C67" s="160"/>
      <c r="D67" s="161">
        <f>E67+G67</f>
        <v>0</v>
      </c>
      <c r="E67" s="161"/>
      <c r="F67" s="161"/>
      <c r="G67" s="161"/>
      <c r="H67" s="79">
        <f>I67+K67</f>
        <v>0</v>
      </c>
      <c r="I67" s="79"/>
      <c r="J67" s="79"/>
      <c r="K67" s="79"/>
      <c r="L67" s="29">
        <f>M67+O67</f>
        <v>0</v>
      </c>
      <c r="M67" s="29"/>
      <c r="N67" s="29"/>
      <c r="O67" s="29"/>
    </row>
    <row r="68" spans="1:15" ht="15" customHeight="1" x14ac:dyDescent="0.25">
      <c r="A68" s="158"/>
      <c r="B68" s="162" t="s">
        <v>212</v>
      </c>
      <c r="C68" s="7" t="s">
        <v>25</v>
      </c>
      <c r="D68" s="8">
        <f>E68+G68</f>
        <v>8.9</v>
      </c>
      <c r="E68" s="8">
        <v>8.9</v>
      </c>
      <c r="F68" s="8">
        <v>6.3</v>
      </c>
      <c r="G68" s="8"/>
      <c r="H68" s="9">
        <f>I68+K68</f>
        <v>0</v>
      </c>
      <c r="I68" s="9"/>
      <c r="J68" s="9"/>
      <c r="K68" s="9"/>
      <c r="L68" s="11">
        <f>M68+O68</f>
        <v>8.9</v>
      </c>
      <c r="M68" s="11">
        <f>E68+I68</f>
        <v>8.9</v>
      </c>
      <c r="N68" s="11">
        <f>F68+J68</f>
        <v>6.3</v>
      </c>
      <c r="O68" s="11">
        <f>G68+K68</f>
        <v>0</v>
      </c>
    </row>
    <row r="69" spans="1:15" ht="39" x14ac:dyDescent="0.25">
      <c r="A69" s="158"/>
      <c r="B69" s="163" t="s">
        <v>215</v>
      </c>
      <c r="C69" s="30" t="s">
        <v>25</v>
      </c>
      <c r="D69" s="16">
        <f>E69+G69</f>
        <v>0.5</v>
      </c>
      <c r="E69" s="16">
        <v>0.5</v>
      </c>
      <c r="F69" s="16">
        <v>0.4</v>
      </c>
      <c r="G69" s="16"/>
      <c r="H69" s="10">
        <f>I69+K69</f>
        <v>0</v>
      </c>
      <c r="I69" s="10"/>
      <c r="J69" s="10"/>
      <c r="K69" s="10"/>
      <c r="L69" s="12">
        <f>M69+O69</f>
        <v>0.5</v>
      </c>
      <c r="M69" s="12">
        <f>E69+H69</f>
        <v>0.5</v>
      </c>
      <c r="N69" s="12">
        <f>F69+I69</f>
        <v>0.4</v>
      </c>
      <c r="O69" s="12">
        <f>G69+J69</f>
        <v>0</v>
      </c>
    </row>
    <row r="70" spans="1:15" ht="15" customHeight="1" x14ac:dyDescent="0.25">
      <c r="A70" s="154" t="s">
        <v>81</v>
      </c>
      <c r="B70" s="29" t="s">
        <v>18</v>
      </c>
      <c r="C70" s="165"/>
      <c r="D70" s="161">
        <f>SUM(D72:D73)</f>
        <v>9.5</v>
      </c>
      <c r="E70" s="161">
        <f>SUM(E72:E73)</f>
        <v>9.5</v>
      </c>
      <c r="F70" s="161">
        <f>SUM(F72:F73)</f>
        <v>6.6000000000000005</v>
      </c>
      <c r="G70" s="161">
        <f>SUM(G72:G73)</f>
        <v>0</v>
      </c>
      <c r="H70" s="79">
        <f>SUM(H72:H73)</f>
        <v>0</v>
      </c>
      <c r="I70" s="79">
        <f t="shared" ref="I70:K70" si="21">SUM(I72:I73)</f>
        <v>0</v>
      </c>
      <c r="J70" s="79">
        <f t="shared" si="21"/>
        <v>0</v>
      </c>
      <c r="K70" s="79">
        <f t="shared" si="21"/>
        <v>0</v>
      </c>
      <c r="L70" s="29">
        <f>SUM(L72:L73)</f>
        <v>9.5</v>
      </c>
      <c r="M70" s="29">
        <f>SUM(M72:M73)</f>
        <v>9.5</v>
      </c>
      <c r="N70" s="29">
        <f>SUM(N72:N73)</f>
        <v>6.6000000000000005</v>
      </c>
      <c r="O70" s="29">
        <f>SUM(O72:O73)</f>
        <v>0</v>
      </c>
    </row>
    <row r="71" spans="1:15" ht="15" customHeight="1" x14ac:dyDescent="0.25">
      <c r="A71" s="158"/>
      <c r="B71" s="159" t="s">
        <v>194</v>
      </c>
      <c r="C71" s="160"/>
      <c r="D71" s="161">
        <f>E71+G71</f>
        <v>0</v>
      </c>
      <c r="E71" s="161"/>
      <c r="F71" s="161"/>
      <c r="G71" s="161"/>
      <c r="H71" s="79">
        <f>I71+K71</f>
        <v>0</v>
      </c>
      <c r="I71" s="79"/>
      <c r="J71" s="79"/>
      <c r="K71" s="79"/>
      <c r="L71" s="29">
        <f>M71+O71</f>
        <v>0</v>
      </c>
      <c r="M71" s="29"/>
      <c r="N71" s="29"/>
      <c r="O71" s="29"/>
    </row>
    <row r="72" spans="1:15" ht="15" customHeight="1" x14ac:dyDescent="0.25">
      <c r="A72" s="158"/>
      <c r="B72" s="162" t="s">
        <v>212</v>
      </c>
      <c r="C72" s="7" t="s">
        <v>25</v>
      </c>
      <c r="D72" s="8">
        <f>E72+G72</f>
        <v>9.1999999999999993</v>
      </c>
      <c r="E72" s="8">
        <v>9.1999999999999993</v>
      </c>
      <c r="F72" s="8">
        <v>6.4</v>
      </c>
      <c r="G72" s="8"/>
      <c r="H72" s="9">
        <f>I72+K72</f>
        <v>0</v>
      </c>
      <c r="I72" s="9"/>
      <c r="J72" s="9"/>
      <c r="K72" s="9"/>
      <c r="L72" s="11">
        <f>M72+O72</f>
        <v>9.1999999999999993</v>
      </c>
      <c r="M72" s="11">
        <f>E72+I72</f>
        <v>9.1999999999999993</v>
      </c>
      <c r="N72" s="11">
        <f>F72+J72</f>
        <v>6.4</v>
      </c>
      <c r="O72" s="11">
        <f>G72+K72</f>
        <v>0</v>
      </c>
    </row>
    <row r="73" spans="1:15" ht="39" x14ac:dyDescent="0.25">
      <c r="A73" s="158"/>
      <c r="B73" s="163" t="s">
        <v>215</v>
      </c>
      <c r="C73" s="30" t="s">
        <v>25</v>
      </c>
      <c r="D73" s="16">
        <f>E73+G73</f>
        <v>0.3</v>
      </c>
      <c r="E73" s="16">
        <v>0.3</v>
      </c>
      <c r="F73" s="16">
        <v>0.2</v>
      </c>
      <c r="G73" s="16"/>
      <c r="H73" s="10">
        <f>I73+K73</f>
        <v>0</v>
      </c>
      <c r="I73" s="10"/>
      <c r="J73" s="10"/>
      <c r="K73" s="10"/>
      <c r="L73" s="12">
        <f>M73+O73</f>
        <v>0.3</v>
      </c>
      <c r="M73" s="12">
        <f>E73+H73</f>
        <v>0.3</v>
      </c>
      <c r="N73" s="12">
        <f>F73+I73</f>
        <v>0.2</v>
      </c>
      <c r="O73" s="12">
        <f>G73+J73</f>
        <v>0</v>
      </c>
    </row>
    <row r="74" spans="1:15" ht="15" customHeight="1" x14ac:dyDescent="0.25">
      <c r="A74" s="154" t="s">
        <v>82</v>
      </c>
      <c r="B74" s="29" t="s">
        <v>19</v>
      </c>
      <c r="C74" s="621" t="s">
        <v>25</v>
      </c>
      <c r="D74" s="168">
        <f>E74+G74</f>
        <v>3.1</v>
      </c>
      <c r="E74" s="168">
        <v>3.1</v>
      </c>
      <c r="F74" s="168">
        <v>2.1</v>
      </c>
      <c r="G74" s="168"/>
      <c r="H74" s="169">
        <f>I74+K74</f>
        <v>0</v>
      </c>
      <c r="I74" s="169"/>
      <c r="J74" s="169"/>
      <c r="K74" s="169"/>
      <c r="L74" s="170">
        <f>M74+O74</f>
        <v>3.1</v>
      </c>
      <c r="M74" s="170">
        <f>E74+I74</f>
        <v>3.1</v>
      </c>
      <c r="N74" s="170">
        <f>F74+J74</f>
        <v>2.1</v>
      </c>
      <c r="O74" s="170">
        <f>SUM(O75:O75)</f>
        <v>0</v>
      </c>
    </row>
    <row r="75" spans="1:15" ht="39" x14ac:dyDescent="0.25">
      <c r="A75" s="158"/>
      <c r="B75" s="167" t="s">
        <v>215</v>
      </c>
      <c r="C75" s="622"/>
      <c r="D75" s="171"/>
      <c r="E75" s="171"/>
      <c r="F75" s="171"/>
      <c r="G75" s="171"/>
      <c r="H75" s="172"/>
      <c r="I75" s="172"/>
      <c r="J75" s="172"/>
      <c r="K75" s="172"/>
      <c r="L75" s="173"/>
      <c r="M75" s="173"/>
      <c r="N75" s="173"/>
      <c r="O75" s="173"/>
    </row>
    <row r="76" spans="1:15" ht="15" customHeight="1" x14ac:dyDescent="0.25">
      <c r="A76" s="5" t="s">
        <v>83</v>
      </c>
      <c r="B76" s="80" t="s">
        <v>170</v>
      </c>
      <c r="C76" s="623" t="s">
        <v>21</v>
      </c>
      <c r="D76" s="168">
        <f>E76+G76</f>
        <v>372.8</v>
      </c>
      <c r="E76" s="168">
        <v>372.8</v>
      </c>
      <c r="F76" s="168">
        <v>259.10000000000002</v>
      </c>
      <c r="G76" s="168"/>
      <c r="H76" s="169">
        <f>I76+K76</f>
        <v>0</v>
      </c>
      <c r="I76" s="169"/>
      <c r="J76" s="169"/>
      <c r="K76" s="169">
        <f>SUM(K77:K77)</f>
        <v>0</v>
      </c>
      <c r="L76" s="170">
        <f>M76+O76</f>
        <v>372.8</v>
      </c>
      <c r="M76" s="170">
        <f>E76+I76</f>
        <v>372.8</v>
      </c>
      <c r="N76" s="170">
        <f>F76+J76</f>
        <v>259.10000000000002</v>
      </c>
      <c r="O76" s="170">
        <f>SUM(O77:O77)</f>
        <v>0</v>
      </c>
    </row>
    <row r="77" spans="1:15" ht="15" customHeight="1" x14ac:dyDescent="0.25">
      <c r="A77" s="150"/>
      <c r="B77" s="167" t="s">
        <v>217</v>
      </c>
      <c r="C77" s="624"/>
      <c r="D77" s="171"/>
      <c r="E77" s="171"/>
      <c r="F77" s="171"/>
      <c r="G77" s="171"/>
      <c r="H77" s="172"/>
      <c r="I77" s="172"/>
      <c r="J77" s="172"/>
      <c r="K77" s="172"/>
      <c r="L77" s="173"/>
      <c r="M77" s="173"/>
      <c r="N77" s="173"/>
      <c r="O77" s="173"/>
    </row>
    <row r="78" spans="1:15" ht="15.95" customHeight="1" x14ac:dyDescent="0.25">
      <c r="A78" s="20" t="s">
        <v>84</v>
      </c>
      <c r="B78" s="87" t="s">
        <v>174</v>
      </c>
      <c r="C78" s="22"/>
      <c r="D78" s="23">
        <f>D16+D34+D38+D42+D46+D50+D54+D58+D62+D66+D70+D74+D76</f>
        <v>830.19999999999993</v>
      </c>
      <c r="E78" s="23">
        <f>E16+E34+E38+E42+E46+E50+E54+E58+E62+E66+E70+E74+E76</f>
        <v>830.19999999999993</v>
      </c>
      <c r="F78" s="23">
        <f>F16+F34+F38+F42+F46+F50+F54+F58+F62+F66+F70+F74+F76</f>
        <v>553.5</v>
      </c>
      <c r="G78" s="23">
        <f t="shared" ref="G78:O78" si="22">G16+G34+G38+G42+G46+G50+G54+G58+G62+G66+G70+G74+G76</f>
        <v>0</v>
      </c>
      <c r="H78" s="24">
        <f t="shared" si="22"/>
        <v>0.2</v>
      </c>
      <c r="I78" s="24">
        <f t="shared" si="22"/>
        <v>0.2</v>
      </c>
      <c r="J78" s="24">
        <f t="shared" si="22"/>
        <v>0.2</v>
      </c>
      <c r="K78" s="24">
        <f t="shared" si="22"/>
        <v>0</v>
      </c>
      <c r="L78" s="21">
        <f t="shared" si="22"/>
        <v>830.39999999999986</v>
      </c>
      <c r="M78" s="21">
        <f t="shared" si="22"/>
        <v>830.39999999999986</v>
      </c>
      <c r="N78" s="21">
        <f t="shared" si="22"/>
        <v>553.70000000000005</v>
      </c>
      <c r="O78" s="21">
        <f t="shared" si="22"/>
        <v>0</v>
      </c>
    </row>
    <row r="79" spans="1:15" ht="15.95" customHeight="1" x14ac:dyDescent="0.25">
      <c r="A79" s="19" t="s">
        <v>85</v>
      </c>
      <c r="B79" s="548" t="s">
        <v>63</v>
      </c>
      <c r="C79" s="549"/>
      <c r="D79" s="549"/>
      <c r="E79" s="549"/>
      <c r="F79" s="549"/>
      <c r="G79" s="549"/>
      <c r="H79" s="549"/>
      <c r="I79" s="549"/>
      <c r="J79" s="549"/>
      <c r="K79" s="549"/>
      <c r="L79" s="549"/>
      <c r="M79" s="549"/>
      <c r="N79" s="549"/>
      <c r="O79" s="550"/>
    </row>
    <row r="80" spans="1:15" ht="15" customHeight="1" x14ac:dyDescent="0.25">
      <c r="A80" s="618" t="s">
        <v>86</v>
      </c>
      <c r="B80" s="80" t="s">
        <v>70</v>
      </c>
      <c r="C80" s="160"/>
      <c r="D80" s="16">
        <f>SUM(D82:D83)</f>
        <v>164.60000000000002</v>
      </c>
      <c r="E80" s="16">
        <f>SUM(E82:E83)</f>
        <v>164.60000000000002</v>
      </c>
      <c r="F80" s="16">
        <f>SUM(F82:F83)</f>
        <v>94.8</v>
      </c>
      <c r="G80" s="16">
        <f>SUM(G82:G83)</f>
        <v>0</v>
      </c>
      <c r="H80" s="10">
        <f t="shared" ref="H80:O80" si="23">SUM(H82:H83)</f>
        <v>0</v>
      </c>
      <c r="I80" s="10">
        <f t="shared" si="23"/>
        <v>0</v>
      </c>
      <c r="J80" s="10">
        <f t="shared" si="23"/>
        <v>0</v>
      </c>
      <c r="K80" s="10">
        <f t="shared" si="23"/>
        <v>0</v>
      </c>
      <c r="L80" s="80">
        <f t="shared" si="23"/>
        <v>164.60000000000002</v>
      </c>
      <c r="M80" s="80">
        <f t="shared" si="23"/>
        <v>164.60000000000002</v>
      </c>
      <c r="N80" s="80">
        <f t="shared" si="23"/>
        <v>94.8</v>
      </c>
      <c r="O80" s="80">
        <f t="shared" si="23"/>
        <v>0</v>
      </c>
    </row>
    <row r="81" spans="1:15" ht="15" customHeight="1" x14ac:dyDescent="0.25">
      <c r="A81" s="619"/>
      <c r="B81" s="159" t="s">
        <v>194</v>
      </c>
      <c r="C81" s="160"/>
      <c r="D81" s="485"/>
      <c r="E81" s="161"/>
      <c r="F81" s="161"/>
      <c r="G81" s="161"/>
      <c r="H81" s="79"/>
      <c r="I81" s="284"/>
      <c r="J81" s="79"/>
      <c r="K81" s="284"/>
      <c r="L81" s="29"/>
      <c r="M81" s="29"/>
      <c r="N81" s="29"/>
      <c r="O81" s="29"/>
    </row>
    <row r="82" spans="1:15" ht="26.25" x14ac:dyDescent="0.25">
      <c r="A82" s="619"/>
      <c r="B82" s="162" t="s">
        <v>216</v>
      </c>
      <c r="C82" s="7" t="s">
        <v>32</v>
      </c>
      <c r="D82" s="482">
        <f>E82+G82</f>
        <v>94.7</v>
      </c>
      <c r="E82" s="8">
        <v>94.7</v>
      </c>
      <c r="F82" s="8">
        <v>58</v>
      </c>
      <c r="G82" s="8"/>
      <c r="H82" s="9">
        <f>I82+K82</f>
        <v>0</v>
      </c>
      <c r="I82" s="312"/>
      <c r="J82" s="9"/>
      <c r="K82" s="321"/>
      <c r="L82" s="12">
        <f>M82+O82</f>
        <v>94.7</v>
      </c>
      <c r="M82" s="332">
        <f>E82+I82</f>
        <v>94.7</v>
      </c>
      <c r="N82" s="332">
        <f>F82+J82</f>
        <v>58</v>
      </c>
      <c r="O82" s="69">
        <f>SUM(O83:O83)</f>
        <v>0</v>
      </c>
    </row>
    <row r="83" spans="1:15" ht="26.25" x14ac:dyDescent="0.25">
      <c r="A83" s="620"/>
      <c r="B83" s="167" t="s">
        <v>340</v>
      </c>
      <c r="C83" s="81" t="s">
        <v>32</v>
      </c>
      <c r="D83" s="8">
        <f>E83+G83</f>
        <v>69.900000000000006</v>
      </c>
      <c r="E83" s="8">
        <v>69.900000000000006</v>
      </c>
      <c r="F83" s="8">
        <v>36.799999999999997</v>
      </c>
      <c r="G83" s="8"/>
      <c r="H83" s="9">
        <f>I83+K83</f>
        <v>0</v>
      </c>
      <c r="I83" s="9"/>
      <c r="J83" s="9"/>
      <c r="K83" s="9"/>
      <c r="L83" s="11">
        <f>M83+O83</f>
        <v>69.900000000000006</v>
      </c>
      <c r="M83" s="186">
        <f>E83+I83</f>
        <v>69.900000000000006</v>
      </c>
      <c r="N83" s="186">
        <f>F83+J83</f>
        <v>36.799999999999997</v>
      </c>
      <c r="O83" s="11">
        <f>G83</f>
        <v>0</v>
      </c>
    </row>
    <row r="84" spans="1:15" ht="15.75" customHeight="1" x14ac:dyDescent="0.25">
      <c r="A84" s="20" t="s">
        <v>87</v>
      </c>
      <c r="B84" s="175" t="s">
        <v>176</v>
      </c>
      <c r="C84" s="28"/>
      <c r="D84" s="23">
        <f>D80</f>
        <v>164.60000000000002</v>
      </c>
      <c r="E84" s="23">
        <f>E80</f>
        <v>164.60000000000002</v>
      </c>
      <c r="F84" s="23">
        <f>F80</f>
        <v>94.8</v>
      </c>
      <c r="G84" s="23">
        <f>G80</f>
        <v>0</v>
      </c>
      <c r="H84" s="24">
        <f t="shared" ref="H84:O84" si="24">H80</f>
        <v>0</v>
      </c>
      <c r="I84" s="24">
        <f t="shared" si="24"/>
        <v>0</v>
      </c>
      <c r="J84" s="24">
        <f t="shared" si="24"/>
        <v>0</v>
      </c>
      <c r="K84" s="24">
        <f t="shared" si="24"/>
        <v>0</v>
      </c>
      <c r="L84" s="21">
        <f t="shared" si="24"/>
        <v>164.60000000000002</v>
      </c>
      <c r="M84" s="21">
        <f t="shared" si="24"/>
        <v>164.60000000000002</v>
      </c>
      <c r="N84" s="21">
        <f t="shared" si="24"/>
        <v>94.8</v>
      </c>
      <c r="O84" s="21">
        <f t="shared" si="24"/>
        <v>0</v>
      </c>
    </row>
    <row r="85" spans="1:15" ht="15.95" customHeight="1" x14ac:dyDescent="0.25">
      <c r="A85" s="19" t="s">
        <v>88</v>
      </c>
      <c r="B85" s="548" t="s">
        <v>181</v>
      </c>
      <c r="C85" s="549"/>
      <c r="D85" s="549"/>
      <c r="E85" s="549"/>
      <c r="F85" s="549"/>
      <c r="G85" s="549"/>
      <c r="H85" s="549"/>
      <c r="I85" s="549"/>
      <c r="J85" s="549"/>
      <c r="K85" s="549"/>
      <c r="L85" s="549"/>
      <c r="M85" s="549"/>
      <c r="N85" s="549"/>
      <c r="O85" s="550"/>
    </row>
    <row r="86" spans="1:15" ht="15" customHeight="1" x14ac:dyDescent="0.25">
      <c r="A86" s="5" t="s">
        <v>89</v>
      </c>
      <c r="B86" s="6" t="s">
        <v>20</v>
      </c>
      <c r="C86" s="625" t="s">
        <v>25</v>
      </c>
      <c r="D86" s="176">
        <f>E86+G86</f>
        <v>198</v>
      </c>
      <c r="E86" s="176">
        <v>193.9</v>
      </c>
      <c r="F86" s="176"/>
      <c r="G86" s="176">
        <v>4.0999999999999996</v>
      </c>
      <c r="H86" s="177">
        <f>I86+K86</f>
        <v>0</v>
      </c>
      <c r="I86" s="177"/>
      <c r="J86" s="177"/>
      <c r="K86" s="177"/>
      <c r="L86" s="178">
        <f>M86+O86</f>
        <v>198</v>
      </c>
      <c r="M86" s="170">
        <f>E86+I86</f>
        <v>193.9</v>
      </c>
      <c r="N86" s="170">
        <f t="shared" ref="N86:O86" si="25">F86+J86</f>
        <v>0</v>
      </c>
      <c r="O86" s="170">
        <f t="shared" si="25"/>
        <v>4.0999999999999996</v>
      </c>
    </row>
    <row r="87" spans="1:15" ht="39" customHeight="1" x14ac:dyDescent="0.25">
      <c r="A87" s="150"/>
      <c r="B87" s="179" t="s">
        <v>219</v>
      </c>
      <c r="C87" s="605"/>
      <c r="D87" s="171"/>
      <c r="E87" s="171"/>
      <c r="F87" s="171"/>
      <c r="G87" s="171"/>
      <c r="H87" s="172"/>
      <c r="I87" s="172"/>
      <c r="J87" s="172"/>
      <c r="K87" s="172"/>
      <c r="L87" s="173"/>
      <c r="M87" s="173"/>
      <c r="N87" s="173"/>
      <c r="O87" s="173"/>
    </row>
    <row r="88" spans="1:15" ht="15" customHeight="1" x14ac:dyDescent="0.25">
      <c r="A88" s="154" t="s">
        <v>90</v>
      </c>
      <c r="B88" s="29" t="s">
        <v>7</v>
      </c>
      <c r="C88" s="604" t="s">
        <v>25</v>
      </c>
      <c r="D88" s="168">
        <f>E88+G88</f>
        <v>10.3</v>
      </c>
      <c r="E88" s="168">
        <v>10.3</v>
      </c>
      <c r="F88" s="168">
        <v>7.7</v>
      </c>
      <c r="G88" s="168"/>
      <c r="H88" s="169">
        <f>I88+K88</f>
        <v>0</v>
      </c>
      <c r="I88" s="169"/>
      <c r="J88" s="169"/>
      <c r="K88" s="169"/>
      <c r="L88" s="170">
        <f>M88+O88</f>
        <v>10.3</v>
      </c>
      <c r="M88" s="170">
        <f>E88+I88</f>
        <v>10.3</v>
      </c>
      <c r="N88" s="170">
        <f>F88+J88</f>
        <v>7.7</v>
      </c>
      <c r="O88" s="170">
        <f>G88+K88</f>
        <v>0</v>
      </c>
    </row>
    <row r="89" spans="1:15" ht="39" x14ac:dyDescent="0.25">
      <c r="A89" s="158"/>
      <c r="B89" s="163" t="s">
        <v>218</v>
      </c>
      <c r="C89" s="605"/>
      <c r="D89" s="171"/>
      <c r="E89" s="171"/>
      <c r="F89" s="171"/>
      <c r="G89" s="171"/>
      <c r="H89" s="172"/>
      <c r="I89" s="172"/>
      <c r="J89" s="172"/>
      <c r="K89" s="172"/>
      <c r="L89" s="173"/>
      <c r="M89" s="173"/>
      <c r="N89" s="173"/>
      <c r="O89" s="173"/>
    </row>
    <row r="90" spans="1:15" ht="15" customHeight="1" x14ac:dyDescent="0.25">
      <c r="A90" s="154" t="s">
        <v>91</v>
      </c>
      <c r="B90" s="29" t="s">
        <v>10</v>
      </c>
      <c r="C90" s="604" t="s">
        <v>25</v>
      </c>
      <c r="D90" s="168">
        <f>E90+G90</f>
        <v>12</v>
      </c>
      <c r="E90" s="168">
        <v>12</v>
      </c>
      <c r="F90" s="168">
        <v>9</v>
      </c>
      <c r="G90" s="168"/>
      <c r="H90" s="169">
        <f>I90+K90</f>
        <v>0</v>
      </c>
      <c r="I90" s="169"/>
      <c r="J90" s="169"/>
      <c r="K90" s="169"/>
      <c r="L90" s="170">
        <f>M90+O90</f>
        <v>12</v>
      </c>
      <c r="M90" s="170">
        <f>E90+I90</f>
        <v>12</v>
      </c>
      <c r="N90" s="170">
        <f>F90+J90</f>
        <v>9</v>
      </c>
      <c r="O90" s="170">
        <f>G90+K90</f>
        <v>0</v>
      </c>
    </row>
    <row r="91" spans="1:15" ht="39" x14ac:dyDescent="0.25">
      <c r="A91" s="158"/>
      <c r="B91" s="163" t="s">
        <v>218</v>
      </c>
      <c r="C91" s="605"/>
      <c r="D91" s="171"/>
      <c r="E91" s="171"/>
      <c r="F91" s="171"/>
      <c r="G91" s="171"/>
      <c r="H91" s="172"/>
      <c r="I91" s="172"/>
      <c r="J91" s="172"/>
      <c r="K91" s="172"/>
      <c r="L91" s="173"/>
      <c r="M91" s="173"/>
      <c r="N91" s="173"/>
      <c r="O91" s="173"/>
    </row>
    <row r="92" spans="1:15" ht="15" customHeight="1" x14ac:dyDescent="0.25">
      <c r="A92" s="154" t="s">
        <v>92</v>
      </c>
      <c r="B92" s="29" t="s">
        <v>11</v>
      </c>
      <c r="C92" s="604" t="s">
        <v>25</v>
      </c>
      <c r="D92" s="168">
        <f>E92+G92</f>
        <v>16</v>
      </c>
      <c r="E92" s="168">
        <v>16</v>
      </c>
      <c r="F92" s="168">
        <v>12</v>
      </c>
      <c r="G92" s="168"/>
      <c r="H92" s="169">
        <f>I92+K92</f>
        <v>0</v>
      </c>
      <c r="I92" s="169"/>
      <c r="J92" s="169"/>
      <c r="K92" s="169"/>
      <c r="L92" s="170">
        <f>M92+O92</f>
        <v>16</v>
      </c>
      <c r="M92" s="170">
        <f>E92+I92</f>
        <v>16</v>
      </c>
      <c r="N92" s="170">
        <f>F92+J92</f>
        <v>12</v>
      </c>
      <c r="O92" s="170">
        <f>G92+K92</f>
        <v>0</v>
      </c>
    </row>
    <row r="93" spans="1:15" ht="39" x14ac:dyDescent="0.25">
      <c r="A93" s="158"/>
      <c r="B93" s="163" t="s">
        <v>218</v>
      </c>
      <c r="C93" s="605"/>
      <c r="D93" s="171"/>
      <c r="E93" s="171"/>
      <c r="F93" s="171"/>
      <c r="G93" s="171"/>
      <c r="H93" s="172"/>
      <c r="I93" s="172"/>
      <c r="J93" s="172"/>
      <c r="K93" s="172"/>
      <c r="L93" s="173"/>
      <c r="M93" s="173"/>
      <c r="N93" s="173"/>
      <c r="O93" s="173"/>
    </row>
    <row r="94" spans="1:15" ht="15" customHeight="1" x14ac:dyDescent="0.25">
      <c r="A94" s="154" t="s">
        <v>93</v>
      </c>
      <c r="B94" s="29" t="s">
        <v>12</v>
      </c>
      <c r="C94" s="604" t="s">
        <v>25</v>
      </c>
      <c r="D94" s="168">
        <f>E94+G94</f>
        <v>12</v>
      </c>
      <c r="E94" s="168">
        <v>12</v>
      </c>
      <c r="F94" s="168">
        <v>9</v>
      </c>
      <c r="G94" s="168"/>
      <c r="H94" s="169">
        <f>I94+K94</f>
        <v>0</v>
      </c>
      <c r="I94" s="169"/>
      <c r="J94" s="169"/>
      <c r="K94" s="169"/>
      <c r="L94" s="170">
        <f>M94+O94</f>
        <v>12</v>
      </c>
      <c r="M94" s="170">
        <f>E94+I94</f>
        <v>12</v>
      </c>
      <c r="N94" s="170">
        <f>F94+J94</f>
        <v>9</v>
      </c>
      <c r="O94" s="170">
        <f>G94+K94</f>
        <v>0</v>
      </c>
    </row>
    <row r="95" spans="1:15" ht="39" x14ac:dyDescent="0.25">
      <c r="A95" s="158"/>
      <c r="B95" s="163" t="s">
        <v>218</v>
      </c>
      <c r="C95" s="605"/>
      <c r="D95" s="171"/>
      <c r="E95" s="171"/>
      <c r="F95" s="171"/>
      <c r="G95" s="171"/>
      <c r="H95" s="172"/>
      <c r="I95" s="172"/>
      <c r="J95" s="172"/>
      <c r="K95" s="172"/>
      <c r="L95" s="173"/>
      <c r="M95" s="173"/>
      <c r="N95" s="173"/>
      <c r="O95" s="173"/>
    </row>
    <row r="96" spans="1:15" ht="15" customHeight="1" x14ac:dyDescent="0.25">
      <c r="A96" s="154" t="s">
        <v>94</v>
      </c>
      <c r="B96" s="29" t="s">
        <v>62</v>
      </c>
      <c r="C96" s="604" t="s">
        <v>25</v>
      </c>
      <c r="D96" s="168">
        <f>E96+G96</f>
        <v>16</v>
      </c>
      <c r="E96" s="168">
        <v>16</v>
      </c>
      <c r="F96" s="168">
        <v>12</v>
      </c>
      <c r="G96" s="168"/>
      <c r="H96" s="169">
        <f>I96+K96</f>
        <v>0</v>
      </c>
      <c r="I96" s="169"/>
      <c r="J96" s="169"/>
      <c r="K96" s="169"/>
      <c r="L96" s="170">
        <f>M96+O96</f>
        <v>16</v>
      </c>
      <c r="M96" s="170">
        <f>E96+I96</f>
        <v>16</v>
      </c>
      <c r="N96" s="170">
        <f>F96+J96</f>
        <v>12</v>
      </c>
      <c r="O96" s="170">
        <f>G96+K96</f>
        <v>0</v>
      </c>
    </row>
    <row r="97" spans="1:15" ht="39" x14ac:dyDescent="0.25">
      <c r="A97" s="158"/>
      <c r="B97" s="163" t="s">
        <v>218</v>
      </c>
      <c r="C97" s="605"/>
      <c r="D97" s="171"/>
      <c r="E97" s="171"/>
      <c r="F97" s="171"/>
      <c r="G97" s="171"/>
      <c r="H97" s="172"/>
      <c r="I97" s="172"/>
      <c r="J97" s="172"/>
      <c r="K97" s="172"/>
      <c r="L97" s="173"/>
      <c r="M97" s="173"/>
      <c r="N97" s="173"/>
      <c r="O97" s="173"/>
    </row>
    <row r="98" spans="1:15" ht="15" customHeight="1" x14ac:dyDescent="0.25">
      <c r="A98" s="154" t="s">
        <v>95</v>
      </c>
      <c r="B98" s="29" t="s">
        <v>14</v>
      </c>
      <c r="C98" s="604" t="s">
        <v>25</v>
      </c>
      <c r="D98" s="168">
        <f>E98+G98</f>
        <v>13.5</v>
      </c>
      <c r="E98" s="168">
        <v>13.5</v>
      </c>
      <c r="F98" s="168">
        <v>10.199999999999999</v>
      </c>
      <c r="G98" s="168"/>
      <c r="H98" s="169">
        <f>I98+K98</f>
        <v>0</v>
      </c>
      <c r="I98" s="169"/>
      <c r="J98" s="169"/>
      <c r="K98" s="169"/>
      <c r="L98" s="170">
        <f>M98+O98</f>
        <v>13.5</v>
      </c>
      <c r="M98" s="170">
        <f>E98+I98</f>
        <v>13.5</v>
      </c>
      <c r="N98" s="170">
        <f>F98+J98</f>
        <v>10.199999999999999</v>
      </c>
      <c r="O98" s="170">
        <f>G98+K98</f>
        <v>0</v>
      </c>
    </row>
    <row r="99" spans="1:15" ht="39" x14ac:dyDescent="0.25">
      <c r="A99" s="158"/>
      <c r="B99" s="163" t="s">
        <v>218</v>
      </c>
      <c r="C99" s="605"/>
      <c r="D99" s="171"/>
      <c r="E99" s="171"/>
      <c r="F99" s="171"/>
      <c r="G99" s="171"/>
      <c r="H99" s="172"/>
      <c r="I99" s="172"/>
      <c r="J99" s="172"/>
      <c r="K99" s="172"/>
      <c r="L99" s="173"/>
      <c r="M99" s="173"/>
      <c r="N99" s="173"/>
      <c r="O99" s="173"/>
    </row>
    <row r="100" spans="1:15" ht="15" customHeight="1" x14ac:dyDescent="0.25">
      <c r="A100" s="154" t="s">
        <v>96</v>
      </c>
      <c r="B100" s="29" t="s">
        <v>15</v>
      </c>
      <c r="C100" s="604" t="s">
        <v>25</v>
      </c>
      <c r="D100" s="168">
        <f>E100+G100</f>
        <v>13.5</v>
      </c>
      <c r="E100" s="168">
        <v>13.5</v>
      </c>
      <c r="F100" s="168">
        <v>10.199999999999999</v>
      </c>
      <c r="G100" s="168"/>
      <c r="H100" s="169">
        <f>I100+K100</f>
        <v>0</v>
      </c>
      <c r="I100" s="169"/>
      <c r="J100" s="169"/>
      <c r="K100" s="169"/>
      <c r="L100" s="170">
        <f>M100+O100</f>
        <v>13.5</v>
      </c>
      <c r="M100" s="170">
        <f>E100+I100</f>
        <v>13.5</v>
      </c>
      <c r="N100" s="170">
        <f>F100+J100</f>
        <v>10.199999999999999</v>
      </c>
      <c r="O100" s="170">
        <f>G100+K100</f>
        <v>0</v>
      </c>
    </row>
    <row r="101" spans="1:15" ht="39" x14ac:dyDescent="0.25">
      <c r="A101" s="158"/>
      <c r="B101" s="163" t="s">
        <v>218</v>
      </c>
      <c r="C101" s="605"/>
      <c r="D101" s="171"/>
      <c r="E101" s="171"/>
      <c r="F101" s="171"/>
      <c r="G101" s="171"/>
      <c r="H101" s="172"/>
      <c r="I101" s="172"/>
      <c r="J101" s="172"/>
      <c r="K101" s="172"/>
      <c r="L101" s="173"/>
      <c r="M101" s="173"/>
      <c r="N101" s="173"/>
      <c r="O101" s="173"/>
    </row>
    <row r="102" spans="1:15" ht="15" customHeight="1" x14ac:dyDescent="0.25">
      <c r="A102" s="154" t="s">
        <v>97</v>
      </c>
      <c r="B102" s="29" t="s">
        <v>16</v>
      </c>
      <c r="C102" s="604" t="s">
        <v>25</v>
      </c>
      <c r="D102" s="168">
        <f>E102+G102</f>
        <v>26.2</v>
      </c>
      <c r="E102" s="168">
        <v>26.2</v>
      </c>
      <c r="F102" s="168">
        <v>19.7</v>
      </c>
      <c r="G102" s="168"/>
      <c r="H102" s="169">
        <f>I102+K102</f>
        <v>0</v>
      </c>
      <c r="I102" s="169"/>
      <c r="J102" s="169"/>
      <c r="K102" s="169"/>
      <c r="L102" s="170">
        <f>M102+O102</f>
        <v>26.2</v>
      </c>
      <c r="M102" s="170">
        <f>E102+I102</f>
        <v>26.2</v>
      </c>
      <c r="N102" s="170">
        <f>F102+J102</f>
        <v>19.7</v>
      </c>
      <c r="O102" s="170">
        <f>G102+K102</f>
        <v>0</v>
      </c>
    </row>
    <row r="103" spans="1:15" ht="39" x14ac:dyDescent="0.25">
      <c r="A103" s="158"/>
      <c r="B103" s="163" t="s">
        <v>218</v>
      </c>
      <c r="C103" s="605"/>
      <c r="D103" s="171"/>
      <c r="E103" s="171"/>
      <c r="F103" s="171"/>
      <c r="G103" s="171"/>
      <c r="H103" s="172"/>
      <c r="I103" s="172"/>
      <c r="J103" s="172"/>
      <c r="K103" s="172"/>
      <c r="L103" s="173"/>
      <c r="M103" s="173"/>
      <c r="N103" s="173"/>
      <c r="O103" s="173"/>
    </row>
    <row r="104" spans="1:15" ht="15" customHeight="1" x14ac:dyDescent="0.25">
      <c r="A104" s="154" t="s">
        <v>98</v>
      </c>
      <c r="B104" s="29" t="s">
        <v>17</v>
      </c>
      <c r="C104" s="604" t="s">
        <v>25</v>
      </c>
      <c r="D104" s="168">
        <f>E104+G104</f>
        <v>12</v>
      </c>
      <c r="E104" s="168">
        <v>12</v>
      </c>
      <c r="F104" s="168">
        <v>9</v>
      </c>
      <c r="G104" s="168"/>
      <c r="H104" s="169">
        <f>I104+K104</f>
        <v>0</v>
      </c>
      <c r="I104" s="169"/>
      <c r="J104" s="169"/>
      <c r="K104" s="169"/>
      <c r="L104" s="170">
        <f>M104+O104</f>
        <v>12</v>
      </c>
      <c r="M104" s="170">
        <f>E104+I104</f>
        <v>12</v>
      </c>
      <c r="N104" s="170">
        <f>F104+J104</f>
        <v>9</v>
      </c>
      <c r="O104" s="170">
        <f>G104+K104</f>
        <v>0</v>
      </c>
    </row>
    <row r="105" spans="1:15" ht="39" x14ac:dyDescent="0.25">
      <c r="A105" s="158"/>
      <c r="B105" s="163" t="s">
        <v>218</v>
      </c>
      <c r="C105" s="605"/>
      <c r="D105" s="171"/>
      <c r="E105" s="171"/>
      <c r="F105" s="171"/>
      <c r="G105" s="171"/>
      <c r="H105" s="172"/>
      <c r="I105" s="172"/>
      <c r="J105" s="172"/>
      <c r="K105" s="172"/>
      <c r="L105" s="173"/>
      <c r="M105" s="173"/>
      <c r="N105" s="173"/>
      <c r="O105" s="173"/>
    </row>
    <row r="106" spans="1:15" ht="15" customHeight="1" x14ac:dyDescent="0.25">
      <c r="A106" s="154" t="s">
        <v>99</v>
      </c>
      <c r="B106" s="29" t="s">
        <v>18</v>
      </c>
      <c r="C106" s="604" t="s">
        <v>25</v>
      </c>
      <c r="D106" s="168">
        <f>E106+G106</f>
        <v>9</v>
      </c>
      <c r="E106" s="168">
        <v>9</v>
      </c>
      <c r="F106" s="168">
        <v>6.7</v>
      </c>
      <c r="G106" s="168"/>
      <c r="H106" s="169">
        <f>I106+K106</f>
        <v>0</v>
      </c>
      <c r="I106" s="169"/>
      <c r="J106" s="169"/>
      <c r="K106" s="169"/>
      <c r="L106" s="170">
        <f>M106+O106</f>
        <v>9</v>
      </c>
      <c r="M106" s="170">
        <f>E106+I106</f>
        <v>9</v>
      </c>
      <c r="N106" s="170">
        <f>F106+J106</f>
        <v>6.7</v>
      </c>
      <c r="O106" s="170">
        <f>G106+K106</f>
        <v>0</v>
      </c>
    </row>
    <row r="107" spans="1:15" ht="39" x14ac:dyDescent="0.25">
      <c r="A107" s="158"/>
      <c r="B107" s="163" t="s">
        <v>218</v>
      </c>
      <c r="C107" s="605"/>
      <c r="D107" s="171"/>
      <c r="E107" s="171"/>
      <c r="F107" s="171"/>
      <c r="G107" s="171"/>
      <c r="H107" s="172"/>
      <c r="I107" s="172"/>
      <c r="J107" s="172"/>
      <c r="K107" s="172"/>
      <c r="L107" s="173"/>
      <c r="M107" s="173"/>
      <c r="N107" s="173"/>
      <c r="O107" s="173"/>
    </row>
    <row r="108" spans="1:15" ht="15" customHeight="1" x14ac:dyDescent="0.25">
      <c r="A108" s="154" t="s">
        <v>100</v>
      </c>
      <c r="B108" s="29" t="s">
        <v>19</v>
      </c>
      <c r="C108" s="604" t="s">
        <v>25</v>
      </c>
      <c r="D108" s="168">
        <f>E108+G108</f>
        <v>77.7</v>
      </c>
      <c r="E108" s="168">
        <v>77.7</v>
      </c>
      <c r="F108" s="168">
        <v>52</v>
      </c>
      <c r="G108" s="168"/>
      <c r="H108" s="169">
        <f>I108+K108</f>
        <v>0</v>
      </c>
      <c r="I108" s="169"/>
      <c r="J108" s="169"/>
      <c r="K108" s="169"/>
      <c r="L108" s="170">
        <f>M108+O108</f>
        <v>77.7</v>
      </c>
      <c r="M108" s="170">
        <f>E108+I108</f>
        <v>77.7</v>
      </c>
      <c r="N108" s="170">
        <f>F108+J108</f>
        <v>52</v>
      </c>
      <c r="O108" s="170">
        <f>G108+K108</f>
        <v>0</v>
      </c>
    </row>
    <row r="109" spans="1:15" ht="39" x14ac:dyDescent="0.25">
      <c r="A109" s="158"/>
      <c r="B109" s="163" t="s">
        <v>218</v>
      </c>
      <c r="C109" s="605"/>
      <c r="D109" s="171"/>
      <c r="E109" s="171"/>
      <c r="F109" s="171"/>
      <c r="G109" s="171"/>
      <c r="H109" s="172"/>
      <c r="I109" s="172"/>
      <c r="J109" s="172"/>
      <c r="K109" s="172"/>
      <c r="L109" s="173"/>
      <c r="M109" s="173"/>
      <c r="N109" s="173"/>
      <c r="O109" s="173"/>
    </row>
    <row r="110" spans="1:15" ht="15.95" customHeight="1" x14ac:dyDescent="0.25">
      <c r="A110" s="20" t="s">
        <v>101</v>
      </c>
      <c r="B110" s="27" t="s">
        <v>178</v>
      </c>
      <c r="C110" s="25"/>
      <c r="D110" s="23">
        <f>SUM(D86:D109)</f>
        <v>416.2</v>
      </c>
      <c r="E110" s="23">
        <f>SUM(E86:E109)</f>
        <v>412.1</v>
      </c>
      <c r="F110" s="23">
        <f>SUM(F86:F109)</f>
        <v>157.5</v>
      </c>
      <c r="G110" s="23">
        <f>SUM(G86:G109)</f>
        <v>4.0999999999999996</v>
      </c>
      <c r="H110" s="24">
        <f t="shared" ref="H110:O110" si="26">SUM(H86:H109)</f>
        <v>0</v>
      </c>
      <c r="I110" s="24">
        <f t="shared" si="26"/>
        <v>0</v>
      </c>
      <c r="J110" s="24">
        <f t="shared" si="26"/>
        <v>0</v>
      </c>
      <c r="K110" s="24">
        <f t="shared" si="26"/>
        <v>0</v>
      </c>
      <c r="L110" s="21">
        <f t="shared" si="26"/>
        <v>416.2</v>
      </c>
      <c r="M110" s="21">
        <f t="shared" si="26"/>
        <v>412.1</v>
      </c>
      <c r="N110" s="21">
        <f t="shared" si="26"/>
        <v>157.5</v>
      </c>
      <c r="O110" s="21">
        <f t="shared" si="26"/>
        <v>4.0999999999999996</v>
      </c>
    </row>
    <row r="111" spans="1:15" ht="15.95" customHeight="1" x14ac:dyDescent="0.25">
      <c r="A111" s="19" t="s">
        <v>102</v>
      </c>
      <c r="B111" s="548" t="s">
        <v>68</v>
      </c>
      <c r="C111" s="549"/>
      <c r="D111" s="549"/>
      <c r="E111" s="549"/>
      <c r="F111" s="549"/>
      <c r="G111" s="549"/>
      <c r="H111" s="549"/>
      <c r="I111" s="549"/>
      <c r="J111" s="549"/>
      <c r="K111" s="549"/>
      <c r="L111" s="549"/>
      <c r="M111" s="549"/>
      <c r="N111" s="549"/>
      <c r="O111" s="550"/>
    </row>
    <row r="112" spans="1:15" ht="15" customHeight="1" x14ac:dyDescent="0.25">
      <c r="A112" s="608" t="s">
        <v>103</v>
      </c>
      <c r="B112" s="80" t="s">
        <v>20</v>
      </c>
      <c r="C112" s="180"/>
      <c r="D112" s="156">
        <f t="shared" ref="D112:O112" si="27">SUM(D114:D118)</f>
        <v>919</v>
      </c>
      <c r="E112" s="156">
        <f t="shared" si="27"/>
        <v>919</v>
      </c>
      <c r="F112" s="156">
        <f t="shared" si="27"/>
        <v>2.7</v>
      </c>
      <c r="G112" s="156">
        <f t="shared" si="27"/>
        <v>0</v>
      </c>
      <c r="H112" s="157">
        <f t="shared" si="27"/>
        <v>0</v>
      </c>
      <c r="I112" s="157">
        <f t="shared" si="27"/>
        <v>0</v>
      </c>
      <c r="J112" s="157">
        <f t="shared" si="27"/>
        <v>0</v>
      </c>
      <c r="K112" s="157">
        <f t="shared" si="27"/>
        <v>0</v>
      </c>
      <c r="L112" s="80">
        <f t="shared" si="27"/>
        <v>919</v>
      </c>
      <c r="M112" s="80">
        <f t="shared" si="27"/>
        <v>919</v>
      </c>
      <c r="N112" s="80">
        <f t="shared" si="27"/>
        <v>2.7</v>
      </c>
      <c r="O112" s="80">
        <f t="shared" si="27"/>
        <v>0</v>
      </c>
    </row>
    <row r="113" spans="1:15" ht="15" customHeight="1" x14ac:dyDescent="0.25">
      <c r="A113" s="609"/>
      <c r="B113" s="159" t="s">
        <v>194</v>
      </c>
      <c r="C113" s="181"/>
      <c r="D113" s="161"/>
      <c r="E113" s="161"/>
      <c r="F113" s="161"/>
      <c r="G113" s="161"/>
      <c r="H113" s="79"/>
      <c r="I113" s="79"/>
      <c r="J113" s="79"/>
      <c r="K113" s="79"/>
      <c r="L113" s="35"/>
      <c r="M113" s="35"/>
      <c r="N113" s="35"/>
      <c r="O113" s="29"/>
    </row>
    <row r="114" spans="1:15" ht="26.25" x14ac:dyDescent="0.25">
      <c r="A114" s="609"/>
      <c r="B114" s="425" t="s">
        <v>463</v>
      </c>
      <c r="C114" s="426" t="s">
        <v>32</v>
      </c>
      <c r="D114" s="16">
        <f t="shared" ref="D114:D119" si="28">E114+G114</f>
        <v>4.2</v>
      </c>
      <c r="E114" s="16">
        <v>4.2</v>
      </c>
      <c r="F114" s="16">
        <v>2.7</v>
      </c>
      <c r="G114" s="16"/>
      <c r="H114" s="10">
        <f t="shared" ref="H114:H119" si="29">I114+K114</f>
        <v>0</v>
      </c>
      <c r="I114" s="10"/>
      <c r="J114" s="10"/>
      <c r="K114" s="10"/>
      <c r="L114" s="12">
        <f t="shared" ref="L114:L119" si="30">M114+O114</f>
        <v>4.2</v>
      </c>
      <c r="M114" s="332">
        <f t="shared" ref="M114:O119" si="31">E114+I114</f>
        <v>4.2</v>
      </c>
      <c r="N114" s="332">
        <f t="shared" si="31"/>
        <v>2.7</v>
      </c>
      <c r="O114" s="332">
        <f t="shared" si="31"/>
        <v>0</v>
      </c>
    </row>
    <row r="115" spans="1:15" ht="26.25" x14ac:dyDescent="0.25">
      <c r="A115" s="609"/>
      <c r="B115" s="162" t="s">
        <v>220</v>
      </c>
      <c r="C115" s="97" t="s">
        <v>24</v>
      </c>
      <c r="D115" s="8">
        <f t="shared" si="28"/>
        <v>1.5</v>
      </c>
      <c r="E115" s="8">
        <v>1.5</v>
      </c>
      <c r="F115" s="8"/>
      <c r="G115" s="8"/>
      <c r="H115" s="9">
        <f t="shared" si="29"/>
        <v>0</v>
      </c>
      <c r="I115" s="9"/>
      <c r="J115" s="9"/>
      <c r="K115" s="9"/>
      <c r="L115" s="183">
        <f t="shared" si="30"/>
        <v>1.5</v>
      </c>
      <c r="M115" s="184">
        <f t="shared" ref="M115" si="32">E115+I115</f>
        <v>1.5</v>
      </c>
      <c r="N115" s="184">
        <f t="shared" ref="N115" si="33">F115+J115</f>
        <v>0</v>
      </c>
      <c r="O115" s="185">
        <f t="shared" ref="O115" si="34">G115+K115</f>
        <v>0</v>
      </c>
    </row>
    <row r="116" spans="1:15" ht="26.25" x14ac:dyDescent="0.25">
      <c r="A116" s="609"/>
      <c r="B116" s="164" t="s">
        <v>199</v>
      </c>
      <c r="C116" s="39" t="s">
        <v>24</v>
      </c>
      <c r="D116" s="16">
        <f t="shared" si="28"/>
        <v>205.7</v>
      </c>
      <c r="E116" s="16">
        <v>205.7</v>
      </c>
      <c r="F116" s="16"/>
      <c r="G116" s="16"/>
      <c r="H116" s="10">
        <f t="shared" si="29"/>
        <v>0</v>
      </c>
      <c r="I116" s="10"/>
      <c r="J116" s="10"/>
      <c r="K116" s="10"/>
      <c r="L116" s="12">
        <f t="shared" si="30"/>
        <v>205.7</v>
      </c>
      <c r="M116" s="332">
        <f t="shared" si="31"/>
        <v>205.7</v>
      </c>
      <c r="N116" s="332">
        <f t="shared" si="31"/>
        <v>0</v>
      </c>
      <c r="O116" s="332">
        <f t="shared" si="31"/>
        <v>0</v>
      </c>
    </row>
    <row r="117" spans="1:15" x14ac:dyDescent="0.25">
      <c r="A117" s="609"/>
      <c r="B117" s="164" t="s">
        <v>221</v>
      </c>
      <c r="C117" s="30" t="s">
        <v>24</v>
      </c>
      <c r="D117" s="16">
        <f t="shared" si="28"/>
        <v>293.89999999999998</v>
      </c>
      <c r="E117" s="43">
        <v>293.89999999999998</v>
      </c>
      <c r="F117" s="43"/>
      <c r="G117" s="43"/>
      <c r="H117" s="10">
        <f t="shared" si="29"/>
        <v>0</v>
      </c>
      <c r="I117" s="103"/>
      <c r="J117" s="103"/>
      <c r="K117" s="103"/>
      <c r="L117" s="12">
        <f t="shared" si="30"/>
        <v>293.89999999999998</v>
      </c>
      <c r="M117" s="170">
        <f t="shared" si="31"/>
        <v>293.89999999999998</v>
      </c>
      <c r="N117" s="170">
        <f t="shared" si="31"/>
        <v>0</v>
      </c>
      <c r="O117" s="170">
        <f t="shared" si="31"/>
        <v>0</v>
      </c>
    </row>
    <row r="118" spans="1:15" ht="26.25" x14ac:dyDescent="0.25">
      <c r="A118" s="609"/>
      <c r="B118" s="187" t="s">
        <v>222</v>
      </c>
      <c r="C118" s="30" t="s">
        <v>24</v>
      </c>
      <c r="D118" s="16">
        <f t="shared" si="28"/>
        <v>413.7</v>
      </c>
      <c r="E118" s="16">
        <v>413.7</v>
      </c>
      <c r="F118" s="16"/>
      <c r="G118" s="16"/>
      <c r="H118" s="10">
        <f t="shared" si="29"/>
        <v>0</v>
      </c>
      <c r="I118" s="10"/>
      <c r="J118" s="10"/>
      <c r="K118" s="10"/>
      <c r="L118" s="12">
        <f t="shared" si="30"/>
        <v>413.7</v>
      </c>
      <c r="M118" s="174">
        <f t="shared" si="31"/>
        <v>413.7</v>
      </c>
      <c r="N118" s="170">
        <f t="shared" si="31"/>
        <v>0</v>
      </c>
      <c r="O118" s="170">
        <f t="shared" si="31"/>
        <v>0</v>
      </c>
    </row>
    <row r="119" spans="1:15" ht="15" customHeight="1" x14ac:dyDescent="0.25">
      <c r="A119" s="606" t="s">
        <v>104</v>
      </c>
      <c r="B119" s="80" t="s">
        <v>53</v>
      </c>
      <c r="C119" s="604" t="s">
        <v>24</v>
      </c>
      <c r="D119" s="168">
        <f t="shared" si="28"/>
        <v>181.2</v>
      </c>
      <c r="E119" s="168">
        <v>181.2</v>
      </c>
      <c r="F119" s="168">
        <v>136</v>
      </c>
      <c r="G119" s="168"/>
      <c r="H119" s="169">
        <f t="shared" si="29"/>
        <v>0</v>
      </c>
      <c r="I119" s="169"/>
      <c r="J119" s="169"/>
      <c r="K119" s="169"/>
      <c r="L119" s="170">
        <f t="shared" si="30"/>
        <v>181.2</v>
      </c>
      <c r="M119" s="170">
        <f t="shared" si="31"/>
        <v>181.2</v>
      </c>
      <c r="N119" s="170">
        <f t="shared" si="31"/>
        <v>136</v>
      </c>
      <c r="O119" s="170">
        <f t="shared" si="31"/>
        <v>0</v>
      </c>
    </row>
    <row r="120" spans="1:15" s="37" customFormat="1" ht="25.5" x14ac:dyDescent="0.2">
      <c r="A120" s="607"/>
      <c r="B120" s="163" t="s">
        <v>223</v>
      </c>
      <c r="C120" s="605"/>
      <c r="D120" s="171"/>
      <c r="E120" s="171"/>
      <c r="F120" s="171"/>
      <c r="G120" s="171"/>
      <c r="H120" s="172"/>
      <c r="I120" s="172"/>
      <c r="J120" s="172"/>
      <c r="K120" s="172"/>
      <c r="L120" s="173"/>
      <c r="M120" s="173"/>
      <c r="N120" s="173"/>
      <c r="O120" s="173"/>
    </row>
    <row r="121" spans="1:15" ht="15.95" customHeight="1" x14ac:dyDescent="0.25">
      <c r="A121" s="54" t="s">
        <v>105</v>
      </c>
      <c r="B121" s="44" t="s">
        <v>180</v>
      </c>
      <c r="C121" s="78"/>
      <c r="D121" s="23">
        <f t="shared" ref="D121:O121" si="35">D112+D119</f>
        <v>1100.2</v>
      </c>
      <c r="E121" s="23">
        <f t="shared" si="35"/>
        <v>1100.2</v>
      </c>
      <c r="F121" s="23">
        <f t="shared" si="35"/>
        <v>138.69999999999999</v>
      </c>
      <c r="G121" s="23">
        <f t="shared" si="35"/>
        <v>0</v>
      </c>
      <c r="H121" s="24">
        <f t="shared" si="35"/>
        <v>0</v>
      </c>
      <c r="I121" s="24">
        <f t="shared" si="35"/>
        <v>0</v>
      </c>
      <c r="J121" s="24">
        <f t="shared" si="35"/>
        <v>0</v>
      </c>
      <c r="K121" s="24">
        <f t="shared" si="35"/>
        <v>0</v>
      </c>
      <c r="L121" s="21">
        <f t="shared" si="35"/>
        <v>1100.2</v>
      </c>
      <c r="M121" s="21">
        <f t="shared" si="35"/>
        <v>1100.2</v>
      </c>
      <c r="N121" s="21">
        <f t="shared" si="35"/>
        <v>138.69999999999999</v>
      </c>
      <c r="O121" s="21">
        <f t="shared" si="35"/>
        <v>0</v>
      </c>
    </row>
    <row r="122" spans="1:15" ht="15.95" customHeight="1" x14ac:dyDescent="0.25">
      <c r="A122" s="612" t="s">
        <v>106</v>
      </c>
      <c r="B122" s="104" t="s">
        <v>172</v>
      </c>
      <c r="C122" s="615"/>
      <c r="D122" s="318">
        <f>SUM(D124:D144)</f>
        <v>2511.1999999999994</v>
      </c>
      <c r="E122" s="189">
        <f>SUM(E124:E144)</f>
        <v>2507.0999999999995</v>
      </c>
      <c r="F122" s="189">
        <f>SUM(F124:F144)</f>
        <v>944.5</v>
      </c>
      <c r="G122" s="189">
        <f>SUM(G124:G144)</f>
        <v>4.0999999999999996</v>
      </c>
      <c r="H122" s="190">
        <f t="shared" ref="H122:O122" si="36">SUM(H124:H144)</f>
        <v>0.2</v>
      </c>
      <c r="I122" s="190">
        <f t="shared" si="36"/>
        <v>0.2</v>
      </c>
      <c r="J122" s="190">
        <f t="shared" si="36"/>
        <v>0.2</v>
      </c>
      <c r="K122" s="190">
        <f t="shared" si="36"/>
        <v>0</v>
      </c>
      <c r="L122" s="191">
        <f t="shared" si="36"/>
        <v>2511.3999999999996</v>
      </c>
      <c r="M122" s="191">
        <f t="shared" si="36"/>
        <v>2507.2999999999993</v>
      </c>
      <c r="N122" s="191">
        <f t="shared" si="36"/>
        <v>944.7</v>
      </c>
      <c r="O122" s="191">
        <f t="shared" si="36"/>
        <v>4.0999999999999996</v>
      </c>
    </row>
    <row r="123" spans="1:15" ht="15" customHeight="1" x14ac:dyDescent="0.25">
      <c r="A123" s="613"/>
      <c r="B123" s="326" t="s">
        <v>194</v>
      </c>
      <c r="C123" s="616"/>
      <c r="D123" s="319"/>
      <c r="E123" s="192"/>
      <c r="F123" s="193"/>
      <c r="G123" s="193"/>
      <c r="H123" s="194"/>
      <c r="I123" s="194"/>
      <c r="J123" s="195"/>
      <c r="K123" s="195"/>
      <c r="L123" s="196"/>
      <c r="M123" s="196"/>
      <c r="N123" s="197"/>
      <c r="O123" s="197"/>
    </row>
    <row r="124" spans="1:15" ht="26.25" x14ac:dyDescent="0.25">
      <c r="A124" s="613"/>
      <c r="B124" s="105" t="s">
        <v>205</v>
      </c>
      <c r="C124" s="616"/>
      <c r="D124" s="320">
        <f>E124+G124</f>
        <v>0.8</v>
      </c>
      <c r="E124" s="198">
        <f t="shared" ref="E124:G134" si="37">E18</f>
        <v>0.8</v>
      </c>
      <c r="F124" s="198">
        <f t="shared" si="37"/>
        <v>0.6</v>
      </c>
      <c r="G124" s="198">
        <f t="shared" si="37"/>
        <v>0</v>
      </c>
      <c r="H124" s="199">
        <f t="shared" ref="H124:H143" si="38">I124+K124</f>
        <v>0</v>
      </c>
      <c r="I124" s="199">
        <f t="shared" ref="I124:K134" si="39">I18</f>
        <v>0</v>
      </c>
      <c r="J124" s="199">
        <f t="shared" si="39"/>
        <v>0</v>
      </c>
      <c r="K124" s="199">
        <f t="shared" si="39"/>
        <v>0</v>
      </c>
      <c r="L124" s="200">
        <f t="shared" ref="L124:L143" si="40">M124+O124</f>
        <v>0.8</v>
      </c>
      <c r="M124" s="200">
        <f t="shared" ref="M124:O134" si="41">M18</f>
        <v>0.8</v>
      </c>
      <c r="N124" s="200">
        <f t="shared" si="41"/>
        <v>0.6</v>
      </c>
      <c r="O124" s="200">
        <f t="shared" si="41"/>
        <v>0</v>
      </c>
    </row>
    <row r="125" spans="1:15" x14ac:dyDescent="0.25">
      <c r="A125" s="613"/>
      <c r="B125" s="105" t="s">
        <v>201</v>
      </c>
      <c r="C125" s="616"/>
      <c r="D125" s="316">
        <f t="shared" ref="D125:D144" si="42">E125+G125</f>
        <v>30.6</v>
      </c>
      <c r="E125" s="96">
        <f t="shared" si="37"/>
        <v>30.6</v>
      </c>
      <c r="F125" s="96">
        <f t="shared" si="37"/>
        <v>23.4</v>
      </c>
      <c r="G125" s="96">
        <f t="shared" si="37"/>
        <v>0</v>
      </c>
      <c r="H125" s="100">
        <f t="shared" si="38"/>
        <v>0.2</v>
      </c>
      <c r="I125" s="100">
        <f t="shared" si="39"/>
        <v>0.2</v>
      </c>
      <c r="J125" s="100">
        <f t="shared" si="39"/>
        <v>0.2</v>
      </c>
      <c r="K125" s="100">
        <f t="shared" si="39"/>
        <v>0</v>
      </c>
      <c r="L125" s="101">
        <f t="shared" si="40"/>
        <v>30.8</v>
      </c>
      <c r="M125" s="101">
        <f t="shared" si="41"/>
        <v>30.8</v>
      </c>
      <c r="N125" s="101">
        <f t="shared" si="41"/>
        <v>23.599999999999998</v>
      </c>
      <c r="O125" s="101">
        <f t="shared" si="41"/>
        <v>0</v>
      </c>
    </row>
    <row r="126" spans="1:15" ht="26.25" x14ac:dyDescent="0.25">
      <c r="A126" s="613"/>
      <c r="B126" s="105" t="s">
        <v>207</v>
      </c>
      <c r="C126" s="616"/>
      <c r="D126" s="316">
        <f t="shared" si="42"/>
        <v>8</v>
      </c>
      <c r="E126" s="96">
        <f t="shared" si="37"/>
        <v>8</v>
      </c>
      <c r="F126" s="96">
        <f t="shared" si="37"/>
        <v>6.1</v>
      </c>
      <c r="G126" s="96">
        <f t="shared" si="37"/>
        <v>0</v>
      </c>
      <c r="H126" s="100">
        <f t="shared" si="38"/>
        <v>0</v>
      </c>
      <c r="I126" s="100">
        <f t="shared" si="39"/>
        <v>0</v>
      </c>
      <c r="J126" s="100">
        <f t="shared" si="39"/>
        <v>0</v>
      </c>
      <c r="K126" s="100">
        <f t="shared" si="39"/>
        <v>0</v>
      </c>
      <c r="L126" s="101">
        <f t="shared" si="40"/>
        <v>8</v>
      </c>
      <c r="M126" s="101">
        <f t="shared" si="41"/>
        <v>8</v>
      </c>
      <c r="N126" s="101">
        <f t="shared" si="41"/>
        <v>6.1</v>
      </c>
      <c r="O126" s="101">
        <f t="shared" si="41"/>
        <v>0</v>
      </c>
    </row>
    <row r="127" spans="1:15" ht="26.25" x14ac:dyDescent="0.25">
      <c r="A127" s="613"/>
      <c r="B127" s="105" t="s">
        <v>203</v>
      </c>
      <c r="C127" s="616"/>
      <c r="D127" s="316">
        <f t="shared" si="42"/>
        <v>26.1</v>
      </c>
      <c r="E127" s="96">
        <f t="shared" si="37"/>
        <v>26.1</v>
      </c>
      <c r="F127" s="96">
        <f t="shared" si="37"/>
        <v>16.100000000000001</v>
      </c>
      <c r="G127" s="96">
        <f t="shared" si="37"/>
        <v>0</v>
      </c>
      <c r="H127" s="100">
        <f t="shared" si="38"/>
        <v>0</v>
      </c>
      <c r="I127" s="100">
        <f t="shared" si="39"/>
        <v>0</v>
      </c>
      <c r="J127" s="100">
        <f t="shared" si="39"/>
        <v>0</v>
      </c>
      <c r="K127" s="100">
        <f t="shared" si="39"/>
        <v>0</v>
      </c>
      <c r="L127" s="101">
        <f t="shared" si="40"/>
        <v>26.1</v>
      </c>
      <c r="M127" s="101">
        <f t="shared" si="41"/>
        <v>26.1</v>
      </c>
      <c r="N127" s="101">
        <f t="shared" si="41"/>
        <v>16.100000000000001</v>
      </c>
      <c r="O127" s="101">
        <f t="shared" si="41"/>
        <v>0</v>
      </c>
    </row>
    <row r="128" spans="1:15" x14ac:dyDescent="0.25">
      <c r="A128" s="613"/>
      <c r="B128" s="105" t="s">
        <v>208</v>
      </c>
      <c r="C128" s="616"/>
      <c r="D128" s="316">
        <f t="shared" si="42"/>
        <v>94.3</v>
      </c>
      <c r="E128" s="96">
        <f t="shared" si="37"/>
        <v>94.3</v>
      </c>
      <c r="F128" s="96">
        <f t="shared" si="37"/>
        <v>68.5</v>
      </c>
      <c r="G128" s="96">
        <f t="shared" si="37"/>
        <v>0</v>
      </c>
      <c r="H128" s="100">
        <f t="shared" si="38"/>
        <v>0</v>
      </c>
      <c r="I128" s="100">
        <f t="shared" si="39"/>
        <v>0</v>
      </c>
      <c r="J128" s="100">
        <f t="shared" si="39"/>
        <v>0</v>
      </c>
      <c r="K128" s="100">
        <f t="shared" si="39"/>
        <v>0</v>
      </c>
      <c r="L128" s="101">
        <f t="shared" si="40"/>
        <v>94.3</v>
      </c>
      <c r="M128" s="101">
        <f t="shared" si="41"/>
        <v>94.3</v>
      </c>
      <c r="N128" s="101">
        <f t="shared" si="41"/>
        <v>68.5</v>
      </c>
      <c r="O128" s="101">
        <f t="shared" si="41"/>
        <v>0</v>
      </c>
    </row>
    <row r="129" spans="1:15" x14ac:dyDescent="0.25">
      <c r="A129" s="613"/>
      <c r="B129" s="105" t="s">
        <v>209</v>
      </c>
      <c r="C129" s="616"/>
      <c r="D129" s="316">
        <f t="shared" si="42"/>
        <v>13.8</v>
      </c>
      <c r="E129" s="96">
        <f t="shared" si="37"/>
        <v>13.8</v>
      </c>
      <c r="F129" s="96">
        <f t="shared" si="37"/>
        <v>9.9</v>
      </c>
      <c r="G129" s="96">
        <f t="shared" si="37"/>
        <v>0</v>
      </c>
      <c r="H129" s="100">
        <f t="shared" si="38"/>
        <v>0</v>
      </c>
      <c r="I129" s="100">
        <f t="shared" si="39"/>
        <v>0</v>
      </c>
      <c r="J129" s="100">
        <f t="shared" si="39"/>
        <v>0</v>
      </c>
      <c r="K129" s="100">
        <f t="shared" si="39"/>
        <v>0</v>
      </c>
      <c r="L129" s="101">
        <f t="shared" si="40"/>
        <v>13.8</v>
      </c>
      <c r="M129" s="101">
        <f t="shared" si="41"/>
        <v>13.8</v>
      </c>
      <c r="N129" s="101">
        <f t="shared" si="41"/>
        <v>9.9</v>
      </c>
      <c r="O129" s="101">
        <f t="shared" si="41"/>
        <v>0</v>
      </c>
    </row>
    <row r="130" spans="1:15" ht="26.25" x14ac:dyDescent="0.25">
      <c r="A130" s="613"/>
      <c r="B130" s="105" t="s">
        <v>202</v>
      </c>
      <c r="C130" s="616"/>
      <c r="D130" s="316">
        <f t="shared" si="42"/>
        <v>10</v>
      </c>
      <c r="E130" s="96">
        <f t="shared" si="37"/>
        <v>10</v>
      </c>
      <c r="F130" s="96">
        <f t="shared" si="37"/>
        <v>7.6</v>
      </c>
      <c r="G130" s="96">
        <f t="shared" si="37"/>
        <v>0</v>
      </c>
      <c r="H130" s="100">
        <f t="shared" si="38"/>
        <v>0</v>
      </c>
      <c r="I130" s="100">
        <f t="shared" si="39"/>
        <v>0</v>
      </c>
      <c r="J130" s="100">
        <f t="shared" si="39"/>
        <v>0</v>
      </c>
      <c r="K130" s="100">
        <f t="shared" si="39"/>
        <v>0</v>
      </c>
      <c r="L130" s="101">
        <f t="shared" si="40"/>
        <v>10</v>
      </c>
      <c r="M130" s="101">
        <f t="shared" si="41"/>
        <v>10</v>
      </c>
      <c r="N130" s="101">
        <f t="shared" si="41"/>
        <v>7.6</v>
      </c>
      <c r="O130" s="101">
        <f t="shared" si="41"/>
        <v>0</v>
      </c>
    </row>
    <row r="131" spans="1:15" ht="39" x14ac:dyDescent="0.25">
      <c r="A131" s="613"/>
      <c r="B131" s="105" t="s">
        <v>462</v>
      </c>
      <c r="C131" s="616"/>
      <c r="D131" s="316">
        <f t="shared" si="42"/>
        <v>12.1</v>
      </c>
      <c r="E131" s="96">
        <f t="shared" si="37"/>
        <v>12.1</v>
      </c>
      <c r="F131" s="96">
        <f t="shared" si="37"/>
        <v>2.9</v>
      </c>
      <c r="G131" s="96">
        <f t="shared" si="37"/>
        <v>0</v>
      </c>
      <c r="H131" s="100">
        <f t="shared" si="38"/>
        <v>0</v>
      </c>
      <c r="I131" s="100">
        <f t="shared" si="39"/>
        <v>0</v>
      </c>
      <c r="J131" s="100">
        <f t="shared" si="39"/>
        <v>0</v>
      </c>
      <c r="K131" s="100">
        <f t="shared" si="39"/>
        <v>0</v>
      </c>
      <c r="L131" s="101">
        <f t="shared" si="40"/>
        <v>12.1</v>
      </c>
      <c r="M131" s="101">
        <f t="shared" si="41"/>
        <v>12.1</v>
      </c>
      <c r="N131" s="101">
        <f t="shared" si="41"/>
        <v>2.9</v>
      </c>
      <c r="O131" s="101">
        <f t="shared" si="41"/>
        <v>0</v>
      </c>
    </row>
    <row r="132" spans="1:15" ht="26.25" x14ac:dyDescent="0.25">
      <c r="A132" s="613"/>
      <c r="B132" s="105" t="s">
        <v>224</v>
      </c>
      <c r="C132" s="616"/>
      <c r="D132" s="316">
        <f t="shared" si="42"/>
        <v>0.6</v>
      </c>
      <c r="E132" s="96">
        <f t="shared" si="37"/>
        <v>0.6</v>
      </c>
      <c r="F132" s="96">
        <f t="shared" si="37"/>
        <v>0.5</v>
      </c>
      <c r="G132" s="96">
        <f t="shared" si="37"/>
        <v>0</v>
      </c>
      <c r="H132" s="100">
        <f t="shared" si="38"/>
        <v>0</v>
      </c>
      <c r="I132" s="100">
        <f t="shared" si="39"/>
        <v>0</v>
      </c>
      <c r="J132" s="100">
        <f t="shared" si="39"/>
        <v>0</v>
      </c>
      <c r="K132" s="100">
        <f t="shared" si="39"/>
        <v>0</v>
      </c>
      <c r="L132" s="101">
        <f t="shared" si="40"/>
        <v>0.6</v>
      </c>
      <c r="M132" s="101">
        <f t="shared" si="41"/>
        <v>0.6</v>
      </c>
      <c r="N132" s="101">
        <f t="shared" si="41"/>
        <v>0.5</v>
      </c>
      <c r="O132" s="101">
        <f t="shared" si="41"/>
        <v>0</v>
      </c>
    </row>
    <row r="133" spans="1:15" x14ac:dyDescent="0.25">
      <c r="A133" s="613"/>
      <c r="B133" s="105" t="s">
        <v>206</v>
      </c>
      <c r="C133" s="616"/>
      <c r="D133" s="316">
        <f t="shared" si="42"/>
        <v>16.7</v>
      </c>
      <c r="E133" s="96">
        <f t="shared" si="37"/>
        <v>16.7</v>
      </c>
      <c r="F133" s="96">
        <f t="shared" si="37"/>
        <v>11.3</v>
      </c>
      <c r="G133" s="96">
        <f t="shared" si="37"/>
        <v>0</v>
      </c>
      <c r="H133" s="100">
        <f t="shared" si="38"/>
        <v>0</v>
      </c>
      <c r="I133" s="100">
        <f t="shared" si="39"/>
        <v>0</v>
      </c>
      <c r="J133" s="100">
        <f t="shared" si="39"/>
        <v>0</v>
      </c>
      <c r="K133" s="100">
        <f t="shared" si="39"/>
        <v>0</v>
      </c>
      <c r="L133" s="101">
        <f t="shared" si="40"/>
        <v>16.7</v>
      </c>
      <c r="M133" s="101">
        <f t="shared" si="41"/>
        <v>16.7</v>
      </c>
      <c r="N133" s="101">
        <f t="shared" si="41"/>
        <v>11.3</v>
      </c>
      <c r="O133" s="101">
        <f t="shared" si="41"/>
        <v>0</v>
      </c>
    </row>
    <row r="134" spans="1:15" x14ac:dyDescent="0.25">
      <c r="A134" s="613"/>
      <c r="B134" s="105" t="s">
        <v>198</v>
      </c>
      <c r="C134" s="616"/>
      <c r="D134" s="316">
        <f t="shared" si="42"/>
        <v>7.6</v>
      </c>
      <c r="E134" s="96">
        <f t="shared" si="37"/>
        <v>7.6</v>
      </c>
      <c r="F134" s="96">
        <f t="shared" si="37"/>
        <v>5.2</v>
      </c>
      <c r="G134" s="96">
        <f t="shared" si="37"/>
        <v>0</v>
      </c>
      <c r="H134" s="100">
        <f t="shared" si="38"/>
        <v>0</v>
      </c>
      <c r="I134" s="100">
        <f t="shared" si="39"/>
        <v>0</v>
      </c>
      <c r="J134" s="100">
        <f t="shared" si="39"/>
        <v>0</v>
      </c>
      <c r="K134" s="100">
        <f t="shared" si="39"/>
        <v>0</v>
      </c>
      <c r="L134" s="101">
        <f t="shared" si="40"/>
        <v>7.6</v>
      </c>
      <c r="M134" s="101">
        <f t="shared" si="41"/>
        <v>7.6</v>
      </c>
      <c r="N134" s="101">
        <f t="shared" si="41"/>
        <v>5.2</v>
      </c>
      <c r="O134" s="101">
        <f t="shared" si="41"/>
        <v>0</v>
      </c>
    </row>
    <row r="135" spans="1:15" x14ac:dyDescent="0.25">
      <c r="A135" s="613"/>
      <c r="B135" s="105" t="s">
        <v>212</v>
      </c>
      <c r="C135" s="616"/>
      <c r="D135" s="316">
        <f t="shared" si="42"/>
        <v>198.09999999999997</v>
      </c>
      <c r="E135" s="96">
        <f>E29+E36+E40+E44+E48+E52+E56+E60+E64+E68+E72</f>
        <v>198.09999999999997</v>
      </c>
      <c r="F135" s="96">
        <f>F29+F36+F40+F44+F48+F52+F56+F60+F64+F68+F72</f>
        <v>121.29999999999998</v>
      </c>
      <c r="G135" s="96">
        <f>G29+G36+G40+G44+G48+G52+G56+G60+G64+G68+G72</f>
        <v>0</v>
      </c>
      <c r="H135" s="100">
        <f t="shared" si="38"/>
        <v>0</v>
      </c>
      <c r="I135" s="100">
        <f>I29+I36+I40+I44+I48+I52+I56+I60+I64+I68+I72</f>
        <v>0</v>
      </c>
      <c r="J135" s="100">
        <f>J29+J36+J40+J44+J48+J52+J56+J60+J64+J68+J72</f>
        <v>0</v>
      </c>
      <c r="K135" s="100">
        <f>K29+K36+K40+K44+K48+K52+K56+K60+K64+K68+K72</f>
        <v>0</v>
      </c>
      <c r="L135" s="101">
        <f t="shared" si="40"/>
        <v>198.09999999999997</v>
      </c>
      <c r="M135" s="101">
        <f>M29+M36+M40+M44+M48+M52+M56+M60+M64+M68+M72</f>
        <v>198.09999999999997</v>
      </c>
      <c r="N135" s="101">
        <f>N29+N36+N40+N44+N48+N52+N56+N60+N64+N68+N72</f>
        <v>121.29999999999998</v>
      </c>
      <c r="O135" s="101">
        <f>O29+O36+O40+O44+O48+O52+O56+O60+O64+O68+O72</f>
        <v>0</v>
      </c>
    </row>
    <row r="136" spans="1:15" ht="40.5" customHeight="1" x14ac:dyDescent="0.25">
      <c r="A136" s="613"/>
      <c r="B136" s="105" t="s">
        <v>219</v>
      </c>
      <c r="C136" s="616"/>
      <c r="D136" s="316">
        <f t="shared" si="42"/>
        <v>198</v>
      </c>
      <c r="E136" s="96">
        <f>E86</f>
        <v>193.9</v>
      </c>
      <c r="F136" s="96">
        <f>F86</f>
        <v>0</v>
      </c>
      <c r="G136" s="96">
        <f>G86</f>
        <v>4.0999999999999996</v>
      </c>
      <c r="H136" s="100">
        <f t="shared" si="38"/>
        <v>0</v>
      </c>
      <c r="I136" s="100">
        <f>I86</f>
        <v>0</v>
      </c>
      <c r="J136" s="100">
        <f>J86</f>
        <v>0</v>
      </c>
      <c r="K136" s="100">
        <f>K86</f>
        <v>0</v>
      </c>
      <c r="L136" s="101">
        <f t="shared" si="40"/>
        <v>198</v>
      </c>
      <c r="M136" s="101">
        <f>M86</f>
        <v>193.9</v>
      </c>
      <c r="N136" s="101">
        <f>N86</f>
        <v>0</v>
      </c>
      <c r="O136" s="101">
        <f>O86</f>
        <v>4.0999999999999996</v>
      </c>
    </row>
    <row r="137" spans="1:15" x14ac:dyDescent="0.25">
      <c r="A137" s="613"/>
      <c r="B137" s="105" t="s">
        <v>217</v>
      </c>
      <c r="C137" s="616"/>
      <c r="D137" s="316">
        <f t="shared" si="42"/>
        <v>372.8</v>
      </c>
      <c r="E137" s="96">
        <f>E76</f>
        <v>372.8</v>
      </c>
      <c r="F137" s="96">
        <f>F76</f>
        <v>259.10000000000002</v>
      </c>
      <c r="G137" s="96">
        <f>G76</f>
        <v>0</v>
      </c>
      <c r="H137" s="100">
        <f t="shared" si="38"/>
        <v>0</v>
      </c>
      <c r="I137" s="100">
        <f>I76</f>
        <v>0</v>
      </c>
      <c r="J137" s="100">
        <f>J76</f>
        <v>0</v>
      </c>
      <c r="K137" s="100">
        <f>K76</f>
        <v>0</v>
      </c>
      <c r="L137" s="101">
        <f t="shared" si="40"/>
        <v>372.8</v>
      </c>
      <c r="M137" s="101">
        <f>M76</f>
        <v>372.8</v>
      </c>
      <c r="N137" s="101">
        <f>N76</f>
        <v>259.10000000000002</v>
      </c>
      <c r="O137" s="101">
        <f>O76</f>
        <v>0</v>
      </c>
    </row>
    <row r="138" spans="1:15" ht="26.25" x14ac:dyDescent="0.25">
      <c r="A138" s="613"/>
      <c r="B138" s="105" t="s">
        <v>200</v>
      </c>
      <c r="C138" s="616"/>
      <c r="D138" s="316">
        <f t="shared" si="42"/>
        <v>164.60000000000002</v>
      </c>
      <c r="E138" s="96">
        <f>E82+E83</f>
        <v>164.60000000000002</v>
      </c>
      <c r="F138" s="96">
        <f>F82+F83</f>
        <v>94.8</v>
      </c>
      <c r="G138" s="96">
        <f>G82+G83</f>
        <v>0</v>
      </c>
      <c r="H138" s="100">
        <f t="shared" si="38"/>
        <v>0</v>
      </c>
      <c r="I138" s="100">
        <f>I82+I83</f>
        <v>0</v>
      </c>
      <c r="J138" s="100">
        <f>J82+J83</f>
        <v>0</v>
      </c>
      <c r="K138" s="100">
        <f>K82+K83</f>
        <v>0</v>
      </c>
      <c r="L138" s="101">
        <f t="shared" si="40"/>
        <v>164.60000000000002</v>
      </c>
      <c r="M138" s="101">
        <f>M82+M83</f>
        <v>164.60000000000002</v>
      </c>
      <c r="N138" s="101">
        <f>N82+N83</f>
        <v>94.8</v>
      </c>
      <c r="O138" s="101">
        <f>O82+O83</f>
        <v>0</v>
      </c>
    </row>
    <row r="139" spans="1:15" ht="26.25" customHeight="1" x14ac:dyDescent="0.25">
      <c r="A139" s="613"/>
      <c r="B139" s="105" t="s">
        <v>220</v>
      </c>
      <c r="C139" s="616"/>
      <c r="D139" s="316">
        <f t="shared" si="42"/>
        <v>1.5</v>
      </c>
      <c r="E139" s="96">
        <f>E30+E115</f>
        <v>1.5</v>
      </c>
      <c r="F139" s="96">
        <f t="shared" ref="F139:G139" si="43">F30+F115</f>
        <v>0</v>
      </c>
      <c r="G139" s="96">
        <f t="shared" si="43"/>
        <v>0</v>
      </c>
      <c r="H139" s="100">
        <f t="shared" si="38"/>
        <v>0</v>
      </c>
      <c r="I139" s="100">
        <f t="shared" ref="I139:O139" si="44">I30+I115</f>
        <v>0</v>
      </c>
      <c r="J139" s="100">
        <f t="shared" si="44"/>
        <v>0</v>
      </c>
      <c r="K139" s="100">
        <f t="shared" si="44"/>
        <v>0</v>
      </c>
      <c r="L139" s="101">
        <f t="shared" si="40"/>
        <v>1.5</v>
      </c>
      <c r="M139" s="101">
        <f t="shared" ref="M139" si="45">M30+M115</f>
        <v>1.5</v>
      </c>
      <c r="N139" s="101">
        <f t="shared" si="44"/>
        <v>0</v>
      </c>
      <c r="O139" s="101">
        <f t="shared" si="44"/>
        <v>0</v>
      </c>
    </row>
    <row r="140" spans="1:15" ht="26.25" x14ac:dyDescent="0.25">
      <c r="A140" s="613"/>
      <c r="B140" s="105" t="s">
        <v>199</v>
      </c>
      <c r="C140" s="616"/>
      <c r="D140" s="316">
        <f t="shared" si="42"/>
        <v>211.79999999999998</v>
      </c>
      <c r="E140" s="96">
        <f>E31+E116</f>
        <v>211.79999999999998</v>
      </c>
      <c r="F140" s="96">
        <f>F31+F116</f>
        <v>0</v>
      </c>
      <c r="G140" s="96">
        <f>G31+G116</f>
        <v>0</v>
      </c>
      <c r="H140" s="100">
        <f t="shared" si="38"/>
        <v>0</v>
      </c>
      <c r="I140" s="100">
        <f t="shared" ref="I140:K141" si="46">I31+I116</f>
        <v>0</v>
      </c>
      <c r="J140" s="100">
        <f t="shared" si="46"/>
        <v>0</v>
      </c>
      <c r="K140" s="100">
        <f t="shared" si="46"/>
        <v>0</v>
      </c>
      <c r="L140" s="101">
        <f t="shared" si="40"/>
        <v>211.79999999999998</v>
      </c>
      <c r="M140" s="101">
        <f t="shared" ref="M140:O141" si="47">M31+M116</f>
        <v>211.79999999999998</v>
      </c>
      <c r="N140" s="101">
        <f t="shared" si="47"/>
        <v>0</v>
      </c>
      <c r="O140" s="101">
        <f t="shared" si="47"/>
        <v>0</v>
      </c>
    </row>
    <row r="141" spans="1:15" x14ac:dyDescent="0.25">
      <c r="A141" s="613"/>
      <c r="B141" s="105" t="s">
        <v>221</v>
      </c>
      <c r="C141" s="616"/>
      <c r="D141" s="316">
        <f t="shared" si="42"/>
        <v>305.59999999999997</v>
      </c>
      <c r="E141" s="96">
        <f>E32+E117</f>
        <v>305.59999999999997</v>
      </c>
      <c r="F141" s="96">
        <f>F32+F117</f>
        <v>7.2</v>
      </c>
      <c r="G141" s="96">
        <f>G32+G117</f>
        <v>0</v>
      </c>
      <c r="H141" s="100">
        <f t="shared" si="38"/>
        <v>0</v>
      </c>
      <c r="I141" s="100">
        <f t="shared" si="46"/>
        <v>0</v>
      </c>
      <c r="J141" s="100">
        <f t="shared" si="46"/>
        <v>0</v>
      </c>
      <c r="K141" s="100">
        <f t="shared" si="46"/>
        <v>0</v>
      </c>
      <c r="L141" s="101">
        <f t="shared" si="40"/>
        <v>305.59999999999997</v>
      </c>
      <c r="M141" s="101">
        <f t="shared" si="47"/>
        <v>305.59999999999997</v>
      </c>
      <c r="N141" s="101">
        <f t="shared" si="47"/>
        <v>7.2</v>
      </c>
      <c r="O141" s="101">
        <f t="shared" si="47"/>
        <v>0</v>
      </c>
    </row>
    <row r="142" spans="1:15" x14ac:dyDescent="0.25">
      <c r="A142" s="613"/>
      <c r="B142" s="105" t="s">
        <v>225</v>
      </c>
      <c r="C142" s="616"/>
      <c r="D142" s="316">
        <f t="shared" si="42"/>
        <v>607.29999999999995</v>
      </c>
      <c r="E142" s="96">
        <f>E33+E118+E119</f>
        <v>607.29999999999995</v>
      </c>
      <c r="F142" s="96">
        <f>F33+F118+F119</f>
        <v>143.6</v>
      </c>
      <c r="G142" s="96">
        <f>G33+G118+G119</f>
        <v>0</v>
      </c>
      <c r="H142" s="100">
        <f t="shared" si="38"/>
        <v>0</v>
      </c>
      <c r="I142" s="100">
        <f>I33+I118+I119</f>
        <v>0</v>
      </c>
      <c r="J142" s="100">
        <f>J33+J118+J119</f>
        <v>0</v>
      </c>
      <c r="K142" s="100">
        <f>K33+K118+K119</f>
        <v>0</v>
      </c>
      <c r="L142" s="101">
        <f t="shared" si="40"/>
        <v>607.29999999999995</v>
      </c>
      <c r="M142" s="101">
        <f>M33+M118+M119</f>
        <v>607.29999999999995</v>
      </c>
      <c r="N142" s="101">
        <f>N33+N118+N119</f>
        <v>143.6</v>
      </c>
      <c r="O142" s="101">
        <f>O33+O118+O119</f>
        <v>0</v>
      </c>
    </row>
    <row r="143" spans="1:15" ht="39" x14ac:dyDescent="0.25">
      <c r="A143" s="613"/>
      <c r="B143" s="105" t="s">
        <v>218</v>
      </c>
      <c r="C143" s="616"/>
      <c r="D143" s="316">
        <f>E143+G143</f>
        <v>226.7</v>
      </c>
      <c r="E143" s="96">
        <f>E37+E41+E45+E49+E53+E57+E61+E65+E69+E73+E74+E88+E90+E92+E94+E96+E98+E100+E102+E104+E106+E108</f>
        <v>226.7</v>
      </c>
      <c r="F143" s="96">
        <f t="shared" ref="F143:G143" si="48">F37+F41+F45+F49+F53+F57+F61+F65+F69+F73+F74+F88+F90+F92+F94+F96+F98+F100+F102+F104+F106+F108</f>
        <v>163.69999999999999</v>
      </c>
      <c r="G143" s="96">
        <f t="shared" si="48"/>
        <v>0</v>
      </c>
      <c r="H143" s="100">
        <f t="shared" si="38"/>
        <v>0</v>
      </c>
      <c r="I143" s="100">
        <f t="shared" ref="I143:O143" si="49">I37+I41+I45+I49+I53+I57+I61+I65+I69+I73+I74+I88+I90+I92+I94+I96+I98+I100+I102+I104+I106+I108</f>
        <v>0</v>
      </c>
      <c r="J143" s="100">
        <f t="shared" si="49"/>
        <v>0</v>
      </c>
      <c r="K143" s="100">
        <f t="shared" si="49"/>
        <v>0</v>
      </c>
      <c r="L143" s="101">
        <f t="shared" si="40"/>
        <v>226.7</v>
      </c>
      <c r="M143" s="101">
        <f t="shared" ref="M143" si="50">M37+M41+M45+M49+M53+M57+M61+M65+M69+M73+M74+M88+M90+M92+M94+M96+M98+M100+M102+M104+M106+M108</f>
        <v>226.7</v>
      </c>
      <c r="N143" s="101">
        <f t="shared" si="49"/>
        <v>163.69999999999999</v>
      </c>
      <c r="O143" s="101">
        <f t="shared" si="49"/>
        <v>0</v>
      </c>
    </row>
    <row r="144" spans="1:15" ht="26.25" x14ac:dyDescent="0.25">
      <c r="A144" s="614"/>
      <c r="B144" s="427" t="s">
        <v>463</v>
      </c>
      <c r="C144" s="617"/>
      <c r="D144" s="316">
        <f t="shared" si="42"/>
        <v>4.2</v>
      </c>
      <c r="E144" s="96">
        <f>E114</f>
        <v>4.2</v>
      </c>
      <c r="F144" s="96">
        <f t="shared" ref="F144:G144" si="51">F114</f>
        <v>2.7</v>
      </c>
      <c r="G144" s="96">
        <f t="shared" si="51"/>
        <v>0</v>
      </c>
      <c r="H144" s="100">
        <f t="shared" ref="H144" si="52">I144+K144</f>
        <v>0</v>
      </c>
      <c r="I144" s="100">
        <f t="shared" ref="I144:O144" si="53">I114</f>
        <v>0</v>
      </c>
      <c r="J144" s="100">
        <f t="shared" si="53"/>
        <v>0</v>
      </c>
      <c r="K144" s="100">
        <f t="shared" si="53"/>
        <v>0</v>
      </c>
      <c r="L144" s="101">
        <f t="shared" ref="L144" si="54">M144+O144</f>
        <v>4.2</v>
      </c>
      <c r="M144" s="101">
        <f t="shared" ref="M144" si="55">M114</f>
        <v>4.2</v>
      </c>
      <c r="N144" s="101">
        <f t="shared" si="53"/>
        <v>2.7</v>
      </c>
      <c r="O144" s="101">
        <f t="shared" si="53"/>
        <v>0</v>
      </c>
    </row>
    <row r="145" spans="1:17" x14ac:dyDescent="0.25">
      <c r="A145" s="6"/>
      <c r="B145" s="123"/>
      <c r="C145" s="132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6"/>
    </row>
    <row r="146" spans="1:17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70" t="s">
        <v>305</v>
      </c>
      <c r="Q146" s="71">
        <f>SUMIF(C16:C120,1,L16:L120)</f>
        <v>196.5</v>
      </c>
    </row>
    <row r="147" spans="1:17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70" t="s">
        <v>306</v>
      </c>
      <c r="Q147" s="71">
        <f>SUMIF(C16:C120,2,L16:L120)</f>
        <v>24.299999999999997</v>
      </c>
    </row>
    <row r="148" spans="1:17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70" t="s">
        <v>307</v>
      </c>
      <c r="Q148" s="71">
        <f>SUMIF(C16:C116,3,L16:L116)</f>
        <v>372.8</v>
      </c>
    </row>
    <row r="149" spans="1:17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70" t="s">
        <v>308</v>
      </c>
      <c r="Q149" s="71">
        <f>SUMIF(C16:C120,4,L16:L120)</f>
        <v>622.80000000000007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70" t="s">
        <v>311</v>
      </c>
      <c r="Q150" s="71">
        <f>SUMIF(C16:C120,5,L16:L120)</f>
        <v>0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70" t="s">
        <v>309</v>
      </c>
      <c r="Q151" s="71">
        <f>SUMIF(C16:C120,6,L16:L120)</f>
        <v>0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70" t="s">
        <v>310</v>
      </c>
      <c r="Q152" s="71">
        <f>SUMIF(C16:C116,7,L16:L116)</f>
        <v>168.8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70" t="s">
        <v>312</v>
      </c>
      <c r="Q153" s="71">
        <f>SUMIF(C16:C116,8,L16:L116)</f>
        <v>0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70" t="s">
        <v>313</v>
      </c>
      <c r="Q154" s="71">
        <f>SUMIF(C16:C120,9,L16:L120)</f>
        <v>0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70" t="s">
        <v>314</v>
      </c>
      <c r="Q155" s="71">
        <f>SUMIF(C16:C120,10,L16:L120)</f>
        <v>1126.2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5" t="s">
        <v>172</v>
      </c>
      <c r="Q156" s="76">
        <f>SUM(Q146:Q155)</f>
        <v>2511.4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77"/>
      <c r="Q157" s="77"/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77"/>
      <c r="Q158" s="77">
        <f>Q156-L122</f>
        <v>0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</row>
    <row r="161" spans="1:15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</row>
    <row r="162" spans="1:15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</row>
    <row r="163" spans="1:15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spans="1:15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spans="1:15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5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5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5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5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5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5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5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5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5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5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5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</sheetData>
  <mergeCells count="48">
    <mergeCell ref="A122:A144"/>
    <mergeCell ref="C122:C144"/>
    <mergeCell ref="B85:O85"/>
    <mergeCell ref="A80:A83"/>
    <mergeCell ref="E12:G12"/>
    <mergeCell ref="E13:F13"/>
    <mergeCell ref="G13:G14"/>
    <mergeCell ref="C74:C75"/>
    <mergeCell ref="B15:O15"/>
    <mergeCell ref="I13:J13"/>
    <mergeCell ref="D12:D14"/>
    <mergeCell ref="B79:O79"/>
    <mergeCell ref="C76:C77"/>
    <mergeCell ref="C12:C14"/>
    <mergeCell ref="K13:K14"/>
    <mergeCell ref="C86:C87"/>
    <mergeCell ref="B1:O1"/>
    <mergeCell ref="B2:O2"/>
    <mergeCell ref="B3:O3"/>
    <mergeCell ref="B4:O4"/>
    <mergeCell ref="I12:K12"/>
    <mergeCell ref="A10:O10"/>
    <mergeCell ref="L12:L14"/>
    <mergeCell ref="M12:O12"/>
    <mergeCell ref="M13:N13"/>
    <mergeCell ref="O13:O14"/>
    <mergeCell ref="A12:A14"/>
    <mergeCell ref="B12:B14"/>
    <mergeCell ref="H12:H14"/>
    <mergeCell ref="B5:O5"/>
    <mergeCell ref="B6:N6"/>
    <mergeCell ref="B7:O7"/>
    <mergeCell ref="B8:N8"/>
    <mergeCell ref="C88:C89"/>
    <mergeCell ref="A119:A120"/>
    <mergeCell ref="A112:A118"/>
    <mergeCell ref="C119:C120"/>
    <mergeCell ref="C92:C93"/>
    <mergeCell ref="C94:C95"/>
    <mergeCell ref="C102:C103"/>
    <mergeCell ref="C106:C107"/>
    <mergeCell ref="B111:O111"/>
    <mergeCell ref="C104:C105"/>
    <mergeCell ref="C96:C97"/>
    <mergeCell ref="C100:C101"/>
    <mergeCell ref="C98:C99"/>
    <mergeCell ref="C108:C109"/>
    <mergeCell ref="C90:C91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workbookViewId="0">
      <selection activeCell="R14" sqref="R14:S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610" t="s">
        <v>328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</row>
    <row r="2" spans="1:17" x14ac:dyDescent="0.25">
      <c r="B2" s="610" t="s">
        <v>448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</row>
    <row r="3" spans="1:17" x14ac:dyDescent="0.25">
      <c r="B3" s="610" t="s">
        <v>506</v>
      </c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0"/>
      <c r="N3" s="610"/>
      <c r="O3" s="610"/>
    </row>
    <row r="4" spans="1:17" x14ac:dyDescent="0.25">
      <c r="B4" s="610" t="s">
        <v>341</v>
      </c>
      <c r="C4" s="610"/>
      <c r="D4" s="610"/>
      <c r="E4" s="610"/>
      <c r="F4" s="610"/>
      <c r="G4" s="610"/>
      <c r="H4" s="610"/>
      <c r="I4" s="610"/>
      <c r="J4" s="610"/>
      <c r="K4" s="610"/>
      <c r="L4" s="610"/>
      <c r="M4" s="610"/>
      <c r="N4" s="610"/>
      <c r="O4" s="610"/>
    </row>
    <row r="5" spans="1:17" x14ac:dyDescent="0.25">
      <c r="A5" s="6"/>
      <c r="B5" s="6"/>
      <c r="C5" s="148"/>
      <c r="D5" s="6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6"/>
    </row>
    <row r="6" spans="1:17" ht="32.25" customHeight="1" x14ac:dyDescent="0.25">
      <c r="A6" s="626" t="s">
        <v>483</v>
      </c>
      <c r="B6" s="626"/>
      <c r="C6" s="626"/>
      <c r="D6" s="626"/>
      <c r="E6" s="626"/>
      <c r="F6" s="626"/>
      <c r="G6" s="626"/>
      <c r="H6" s="626"/>
      <c r="I6" s="626"/>
      <c r="J6" s="626"/>
      <c r="K6" s="626"/>
      <c r="L6" s="626"/>
      <c r="M6" s="626"/>
      <c r="N6" s="626"/>
      <c r="O6" s="626"/>
    </row>
    <row r="7" spans="1:17" x14ac:dyDescent="0.25">
      <c r="A7" s="58"/>
      <c r="B7" s="58"/>
      <c r="C7" s="58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4" t="s">
        <v>407</v>
      </c>
    </row>
    <row r="8" spans="1:17" ht="15" customHeight="1" x14ac:dyDescent="0.25">
      <c r="A8" s="571" t="s">
        <v>5</v>
      </c>
      <c r="B8" s="574" t="s">
        <v>325</v>
      </c>
      <c r="C8" s="574" t="s">
        <v>54</v>
      </c>
      <c r="D8" s="552" t="s">
        <v>336</v>
      </c>
      <c r="E8" s="556" t="s">
        <v>194</v>
      </c>
      <c r="F8" s="556"/>
      <c r="G8" s="557"/>
      <c r="H8" s="577" t="s">
        <v>338</v>
      </c>
      <c r="I8" s="580" t="s">
        <v>194</v>
      </c>
      <c r="J8" s="581"/>
      <c r="K8" s="582"/>
      <c r="L8" s="627" t="s">
        <v>0</v>
      </c>
      <c r="M8" s="559" t="s">
        <v>194</v>
      </c>
      <c r="N8" s="560"/>
      <c r="O8" s="561"/>
    </row>
    <row r="9" spans="1:17" x14ac:dyDescent="0.25">
      <c r="A9" s="572"/>
      <c r="B9" s="575"/>
      <c r="C9" s="575"/>
      <c r="D9" s="553"/>
      <c r="E9" s="557" t="s">
        <v>1</v>
      </c>
      <c r="F9" s="586"/>
      <c r="G9" s="558" t="s">
        <v>2</v>
      </c>
      <c r="H9" s="578"/>
      <c r="I9" s="592" t="s">
        <v>1</v>
      </c>
      <c r="J9" s="592"/>
      <c r="K9" s="570" t="s">
        <v>2</v>
      </c>
      <c r="L9" s="628"/>
      <c r="M9" s="551" t="s">
        <v>1</v>
      </c>
      <c r="N9" s="551"/>
      <c r="O9" s="562" t="s">
        <v>2</v>
      </c>
    </row>
    <row r="10" spans="1:17" ht="28.5" customHeight="1" x14ac:dyDescent="0.25">
      <c r="A10" s="573"/>
      <c r="B10" s="576"/>
      <c r="C10" s="576"/>
      <c r="D10" s="554"/>
      <c r="E10" s="137" t="s">
        <v>3</v>
      </c>
      <c r="F10" s="138" t="s">
        <v>4</v>
      </c>
      <c r="G10" s="558"/>
      <c r="H10" s="579"/>
      <c r="I10" s="140" t="s">
        <v>3</v>
      </c>
      <c r="J10" s="135" t="s">
        <v>4</v>
      </c>
      <c r="K10" s="570"/>
      <c r="L10" s="629"/>
      <c r="M10" s="136" t="s">
        <v>3</v>
      </c>
      <c r="N10" s="134" t="s">
        <v>4</v>
      </c>
      <c r="O10" s="562"/>
    </row>
    <row r="11" spans="1:17" ht="15.95" customHeight="1" x14ac:dyDescent="0.25">
      <c r="A11" s="19" t="s">
        <v>71</v>
      </c>
      <c r="B11" s="548" t="s">
        <v>171</v>
      </c>
      <c r="C11" s="549"/>
      <c r="D11" s="549"/>
      <c r="E11" s="549"/>
      <c r="F11" s="549"/>
      <c r="G11" s="549"/>
      <c r="H11" s="549"/>
      <c r="I11" s="549"/>
      <c r="J11" s="549"/>
      <c r="K11" s="549"/>
      <c r="L11" s="549"/>
      <c r="M11" s="549"/>
      <c r="N11" s="549"/>
      <c r="O11" s="550"/>
    </row>
    <row r="12" spans="1:17" ht="15" customHeight="1" x14ac:dyDescent="0.25">
      <c r="A12" s="5" t="s">
        <v>182</v>
      </c>
      <c r="B12" s="149" t="s">
        <v>20</v>
      </c>
      <c r="C12" s="81"/>
      <c r="D12" s="8">
        <f t="shared" ref="D12:K12" si="0">D13+D14</f>
        <v>886</v>
      </c>
      <c r="E12" s="8">
        <f t="shared" si="0"/>
        <v>886</v>
      </c>
      <c r="F12" s="8">
        <f t="shared" si="0"/>
        <v>639.5</v>
      </c>
      <c r="G12" s="8">
        <f t="shared" si="0"/>
        <v>0</v>
      </c>
      <c r="H12" s="9">
        <f t="shared" si="0"/>
        <v>0</v>
      </c>
      <c r="I12" s="9">
        <f t="shared" si="0"/>
        <v>0</v>
      </c>
      <c r="J12" s="9">
        <f t="shared" si="0"/>
        <v>0</v>
      </c>
      <c r="K12" s="9">
        <f t="shared" si="0"/>
        <v>0</v>
      </c>
      <c r="L12" s="11">
        <f t="shared" ref="L12:O12" si="1">L13+L14</f>
        <v>886</v>
      </c>
      <c r="M12" s="11">
        <f t="shared" si="1"/>
        <v>886</v>
      </c>
      <c r="N12" s="11">
        <f t="shared" si="1"/>
        <v>639.5</v>
      </c>
      <c r="O12" s="11">
        <f t="shared" si="1"/>
        <v>0</v>
      </c>
      <c r="P12" s="70" t="s">
        <v>305</v>
      </c>
      <c r="Q12" s="71"/>
    </row>
    <row r="13" spans="1:17" ht="15" customHeight="1" x14ac:dyDescent="0.25">
      <c r="A13" s="19"/>
      <c r="B13" s="149"/>
      <c r="C13" s="30" t="s">
        <v>30</v>
      </c>
      <c r="D13" s="16">
        <f>E13+G13</f>
        <v>3.7</v>
      </c>
      <c r="E13" s="16">
        <v>3.7</v>
      </c>
      <c r="F13" s="16"/>
      <c r="G13" s="16"/>
      <c r="H13" s="10">
        <f t="shared" ref="H13:H21" si="2">I13+K13</f>
        <v>0</v>
      </c>
      <c r="I13" s="10"/>
      <c r="J13" s="10"/>
      <c r="K13" s="10"/>
      <c r="L13" s="12">
        <f t="shared" ref="L13:L21" si="3">M13+O13</f>
        <v>3.7</v>
      </c>
      <c r="M13" s="12">
        <f t="shared" ref="M13:M21" si="4">E13+I13</f>
        <v>3.7</v>
      </c>
      <c r="N13" s="12">
        <f t="shared" ref="N13:N21" si="5">F13+J13</f>
        <v>0</v>
      </c>
      <c r="O13" s="12">
        <f t="shared" ref="O13:O21" si="6">G13+K13</f>
        <v>0</v>
      </c>
      <c r="P13" s="70" t="s">
        <v>306</v>
      </c>
      <c r="Q13" s="71"/>
    </row>
    <row r="14" spans="1:17" ht="15" customHeight="1" x14ac:dyDescent="0.25">
      <c r="A14" s="150"/>
      <c r="B14" s="151"/>
      <c r="C14" s="30" t="s">
        <v>51</v>
      </c>
      <c r="D14" s="16">
        <f>E14+G14</f>
        <v>882.3</v>
      </c>
      <c r="E14" s="16">
        <v>882.3</v>
      </c>
      <c r="F14" s="16">
        <v>639.5</v>
      </c>
      <c r="G14" s="16"/>
      <c r="H14" s="10">
        <f t="shared" si="2"/>
        <v>0</v>
      </c>
      <c r="I14" s="10"/>
      <c r="J14" s="10"/>
      <c r="K14" s="10"/>
      <c r="L14" s="12">
        <f t="shared" si="3"/>
        <v>882.3</v>
      </c>
      <c r="M14" s="12">
        <f t="shared" si="4"/>
        <v>882.3</v>
      </c>
      <c r="N14" s="12">
        <f t="shared" si="5"/>
        <v>639.5</v>
      </c>
      <c r="O14" s="12">
        <f t="shared" si="6"/>
        <v>0</v>
      </c>
      <c r="P14" s="70" t="s">
        <v>307</v>
      </c>
      <c r="Q14" s="71"/>
    </row>
    <row r="15" spans="1:17" ht="15" customHeight="1" x14ac:dyDescent="0.25">
      <c r="A15" s="19" t="s">
        <v>72</v>
      </c>
      <c r="B15" s="149" t="s">
        <v>55</v>
      </c>
      <c r="C15" s="30" t="s">
        <v>51</v>
      </c>
      <c r="D15" s="16">
        <f>E15+G15</f>
        <v>419.2</v>
      </c>
      <c r="E15" s="16">
        <v>419.2</v>
      </c>
      <c r="F15" s="16">
        <v>312.8</v>
      </c>
      <c r="G15" s="16"/>
      <c r="H15" s="10">
        <f t="shared" si="2"/>
        <v>0</v>
      </c>
      <c r="I15" s="10"/>
      <c r="J15" s="10"/>
      <c r="K15" s="10"/>
      <c r="L15" s="12">
        <f t="shared" si="3"/>
        <v>419.2</v>
      </c>
      <c r="M15" s="12">
        <f t="shared" si="4"/>
        <v>419.2</v>
      </c>
      <c r="N15" s="12">
        <f t="shared" si="5"/>
        <v>312.8</v>
      </c>
      <c r="O15" s="12">
        <f t="shared" si="6"/>
        <v>0</v>
      </c>
      <c r="P15" s="70" t="s">
        <v>308</v>
      </c>
      <c r="Q15" s="71"/>
    </row>
    <row r="16" spans="1:17" ht="15" customHeight="1" x14ac:dyDescent="0.25">
      <c r="A16" s="5" t="s">
        <v>73</v>
      </c>
      <c r="B16" s="29" t="s">
        <v>33</v>
      </c>
      <c r="C16" s="30" t="s">
        <v>51</v>
      </c>
      <c r="D16" s="16">
        <f t="shared" ref="D16:D50" si="7">E16+G16</f>
        <v>505.1</v>
      </c>
      <c r="E16" s="16">
        <v>505.1</v>
      </c>
      <c r="F16" s="16">
        <v>375.6</v>
      </c>
      <c r="G16" s="16"/>
      <c r="H16" s="10">
        <f t="shared" si="2"/>
        <v>0</v>
      </c>
      <c r="I16" s="10"/>
      <c r="J16" s="10"/>
      <c r="K16" s="10"/>
      <c r="L16" s="12">
        <f t="shared" si="3"/>
        <v>505.1</v>
      </c>
      <c r="M16" s="12">
        <f t="shared" si="4"/>
        <v>505.1</v>
      </c>
      <c r="N16" s="12">
        <f t="shared" si="5"/>
        <v>375.6</v>
      </c>
      <c r="O16" s="12">
        <f t="shared" si="6"/>
        <v>0</v>
      </c>
      <c r="P16" s="70" t="s">
        <v>311</v>
      </c>
      <c r="Q16" s="71"/>
    </row>
    <row r="17" spans="1:17" ht="15" customHeight="1" x14ac:dyDescent="0.25">
      <c r="A17" s="5" t="s">
        <v>74</v>
      </c>
      <c r="B17" s="29" t="s">
        <v>160</v>
      </c>
      <c r="C17" s="30" t="s">
        <v>51</v>
      </c>
      <c r="D17" s="16">
        <f t="shared" si="7"/>
        <v>725.5</v>
      </c>
      <c r="E17" s="16">
        <v>725.5</v>
      </c>
      <c r="F17" s="16">
        <v>540</v>
      </c>
      <c r="G17" s="16"/>
      <c r="H17" s="10">
        <f t="shared" si="2"/>
        <v>0</v>
      </c>
      <c r="I17" s="10"/>
      <c r="J17" s="10"/>
      <c r="K17" s="10"/>
      <c r="L17" s="12">
        <f t="shared" si="3"/>
        <v>725.5</v>
      </c>
      <c r="M17" s="12">
        <f t="shared" si="4"/>
        <v>725.5</v>
      </c>
      <c r="N17" s="12">
        <f t="shared" si="5"/>
        <v>540</v>
      </c>
      <c r="O17" s="12">
        <f t="shared" si="6"/>
        <v>0</v>
      </c>
      <c r="P17" s="70" t="s">
        <v>309</v>
      </c>
      <c r="Q17" s="71"/>
    </row>
    <row r="18" spans="1:17" ht="15" customHeight="1" x14ac:dyDescent="0.25">
      <c r="A18" s="5" t="s">
        <v>75</v>
      </c>
      <c r="B18" s="29" t="s">
        <v>417</v>
      </c>
      <c r="C18" s="30" t="s">
        <v>51</v>
      </c>
      <c r="D18" s="16">
        <f t="shared" si="7"/>
        <v>390.1</v>
      </c>
      <c r="E18" s="16">
        <v>390.1</v>
      </c>
      <c r="F18" s="16">
        <v>291.10000000000002</v>
      </c>
      <c r="G18" s="16"/>
      <c r="H18" s="10">
        <f t="shared" si="2"/>
        <v>0</v>
      </c>
      <c r="I18" s="10"/>
      <c r="J18" s="10"/>
      <c r="K18" s="10"/>
      <c r="L18" s="12">
        <f t="shared" si="3"/>
        <v>390.1</v>
      </c>
      <c r="M18" s="12">
        <f t="shared" si="4"/>
        <v>390.1</v>
      </c>
      <c r="N18" s="12">
        <f t="shared" si="5"/>
        <v>291.10000000000002</v>
      </c>
      <c r="O18" s="12">
        <f t="shared" si="6"/>
        <v>0</v>
      </c>
      <c r="P18" s="70" t="s">
        <v>310</v>
      </c>
      <c r="Q18" s="71"/>
    </row>
    <row r="19" spans="1:17" ht="15" customHeight="1" x14ac:dyDescent="0.25">
      <c r="A19" s="13" t="s">
        <v>76</v>
      </c>
      <c r="B19" s="18" t="s">
        <v>152</v>
      </c>
      <c r="C19" s="30" t="s">
        <v>51</v>
      </c>
      <c r="D19" s="16">
        <f t="shared" si="7"/>
        <v>305.7</v>
      </c>
      <c r="E19" s="16">
        <v>305.7</v>
      </c>
      <c r="F19" s="16">
        <v>228.1</v>
      </c>
      <c r="G19" s="16"/>
      <c r="H19" s="10">
        <f t="shared" si="2"/>
        <v>0</v>
      </c>
      <c r="I19" s="10"/>
      <c r="J19" s="10"/>
      <c r="K19" s="10"/>
      <c r="L19" s="12">
        <f t="shared" si="3"/>
        <v>305.7</v>
      </c>
      <c r="M19" s="12">
        <f t="shared" si="4"/>
        <v>305.7</v>
      </c>
      <c r="N19" s="12">
        <f t="shared" si="5"/>
        <v>228.1</v>
      </c>
      <c r="O19" s="12">
        <f t="shared" si="6"/>
        <v>0</v>
      </c>
      <c r="P19" s="70" t="s">
        <v>312</v>
      </c>
      <c r="Q19" s="71">
        <f>L13+L50</f>
        <v>11.8</v>
      </c>
    </row>
    <row r="20" spans="1:17" ht="15" customHeight="1" x14ac:dyDescent="0.25">
      <c r="A20" s="19" t="s">
        <v>77</v>
      </c>
      <c r="B20" s="31" t="s">
        <v>342</v>
      </c>
      <c r="C20" s="30" t="s">
        <v>51</v>
      </c>
      <c r="D20" s="16">
        <f t="shared" si="7"/>
        <v>395.7</v>
      </c>
      <c r="E20" s="16">
        <v>395.7</v>
      </c>
      <c r="F20" s="16">
        <v>295.60000000000002</v>
      </c>
      <c r="G20" s="16"/>
      <c r="H20" s="10">
        <f t="shared" si="2"/>
        <v>0</v>
      </c>
      <c r="I20" s="10"/>
      <c r="J20" s="10"/>
      <c r="K20" s="10"/>
      <c r="L20" s="12">
        <f t="shared" si="3"/>
        <v>395.7</v>
      </c>
      <c r="M20" s="12">
        <f t="shared" si="4"/>
        <v>395.7</v>
      </c>
      <c r="N20" s="12">
        <f t="shared" si="5"/>
        <v>295.60000000000002</v>
      </c>
      <c r="O20" s="12">
        <f t="shared" si="6"/>
        <v>0</v>
      </c>
      <c r="P20" s="70" t="s">
        <v>313</v>
      </c>
      <c r="Q20" s="71">
        <f>SUM(L14:L49)</f>
        <v>9000.0999999999985</v>
      </c>
    </row>
    <row r="21" spans="1:17" ht="15" customHeight="1" x14ac:dyDescent="0.25">
      <c r="A21" s="5" t="s">
        <v>78</v>
      </c>
      <c r="B21" s="29" t="s">
        <v>418</v>
      </c>
      <c r="C21" s="15" t="s">
        <v>51</v>
      </c>
      <c r="D21" s="16">
        <f t="shared" si="7"/>
        <v>444.4</v>
      </c>
      <c r="E21" s="16">
        <v>444.4</v>
      </c>
      <c r="F21" s="16">
        <v>330</v>
      </c>
      <c r="G21" s="16"/>
      <c r="H21" s="10">
        <f t="shared" si="2"/>
        <v>0</v>
      </c>
      <c r="I21" s="10"/>
      <c r="J21" s="10"/>
      <c r="K21" s="10"/>
      <c r="L21" s="12">
        <f t="shared" si="3"/>
        <v>444.4</v>
      </c>
      <c r="M21" s="12">
        <f t="shared" si="4"/>
        <v>444.4</v>
      </c>
      <c r="N21" s="12">
        <f t="shared" si="5"/>
        <v>330</v>
      </c>
      <c r="O21" s="12">
        <f t="shared" si="6"/>
        <v>0</v>
      </c>
      <c r="P21" s="70" t="s">
        <v>314</v>
      </c>
      <c r="Q21" s="71"/>
    </row>
    <row r="22" spans="1:17" ht="15" customHeight="1" x14ac:dyDescent="0.25">
      <c r="A22" s="5" t="s">
        <v>79</v>
      </c>
      <c r="B22" s="29" t="s">
        <v>419</v>
      </c>
      <c r="C22" s="15" t="s">
        <v>51</v>
      </c>
      <c r="D22" s="16">
        <f t="shared" si="7"/>
        <v>588.29999999999995</v>
      </c>
      <c r="E22" s="16">
        <v>588.29999999999995</v>
      </c>
      <c r="F22" s="16">
        <v>435.9</v>
      </c>
      <c r="G22" s="16"/>
      <c r="H22" s="10">
        <f t="shared" ref="H22:H50" si="8">I22+K22</f>
        <v>0</v>
      </c>
      <c r="I22" s="10"/>
      <c r="J22" s="10"/>
      <c r="K22" s="10"/>
      <c r="L22" s="12">
        <f t="shared" ref="L22:L50" si="9">M22+O22</f>
        <v>588.29999999999995</v>
      </c>
      <c r="M22" s="12">
        <f t="shared" ref="M22:M50" si="10">E22+I22</f>
        <v>588.29999999999995</v>
      </c>
      <c r="N22" s="12">
        <f t="shared" ref="N22:N50" si="11">F22+J22</f>
        <v>435.9</v>
      </c>
      <c r="O22" s="12">
        <f t="shared" ref="O22:O50" si="12">G22+K22</f>
        <v>0</v>
      </c>
      <c r="P22" s="75" t="s">
        <v>172</v>
      </c>
      <c r="Q22" s="76">
        <f>SUM(Q12:Q21)</f>
        <v>9011.8999999999978</v>
      </c>
    </row>
    <row r="23" spans="1:17" ht="15" customHeight="1" x14ac:dyDescent="0.25">
      <c r="A23" s="5" t="s">
        <v>80</v>
      </c>
      <c r="B23" s="29" t="s">
        <v>420</v>
      </c>
      <c r="C23" s="15" t="s">
        <v>51</v>
      </c>
      <c r="D23" s="16">
        <f t="shared" si="7"/>
        <v>492.3</v>
      </c>
      <c r="E23" s="16">
        <v>492.3</v>
      </c>
      <c r="F23" s="16">
        <v>364</v>
      </c>
      <c r="G23" s="16"/>
      <c r="H23" s="10">
        <f t="shared" si="8"/>
        <v>0</v>
      </c>
      <c r="I23" s="10"/>
      <c r="J23" s="10"/>
      <c r="K23" s="10"/>
      <c r="L23" s="12">
        <f t="shared" si="9"/>
        <v>492.3</v>
      </c>
      <c r="M23" s="12">
        <f t="shared" si="10"/>
        <v>492.3</v>
      </c>
      <c r="N23" s="12">
        <f t="shared" si="11"/>
        <v>364</v>
      </c>
      <c r="O23" s="12">
        <f t="shared" si="12"/>
        <v>0</v>
      </c>
      <c r="P23" s="77"/>
      <c r="Q23" s="77"/>
    </row>
    <row r="24" spans="1:17" ht="15" customHeight="1" x14ac:dyDescent="0.25">
      <c r="A24" s="5" t="s">
        <v>81</v>
      </c>
      <c r="B24" s="29" t="s">
        <v>391</v>
      </c>
      <c r="C24" s="15" t="s">
        <v>51</v>
      </c>
      <c r="D24" s="16">
        <f t="shared" si="7"/>
        <v>564.5</v>
      </c>
      <c r="E24" s="16">
        <v>564.5</v>
      </c>
      <c r="F24" s="16">
        <v>417</v>
      </c>
      <c r="G24" s="16"/>
      <c r="H24" s="10">
        <f t="shared" si="8"/>
        <v>0</v>
      </c>
      <c r="I24" s="10"/>
      <c r="J24" s="10"/>
      <c r="K24" s="10"/>
      <c r="L24" s="12">
        <f t="shared" si="9"/>
        <v>564.5</v>
      </c>
      <c r="M24" s="12">
        <f t="shared" si="10"/>
        <v>564.5</v>
      </c>
      <c r="N24" s="12">
        <f t="shared" si="11"/>
        <v>417</v>
      </c>
      <c r="O24" s="12">
        <f t="shared" si="12"/>
        <v>0</v>
      </c>
      <c r="P24" s="77"/>
      <c r="Q24" s="77">
        <f>Q22-L51</f>
        <v>0</v>
      </c>
    </row>
    <row r="25" spans="1:17" ht="15" customHeight="1" x14ac:dyDescent="0.25">
      <c r="A25" s="5" t="s">
        <v>82</v>
      </c>
      <c r="B25" s="93" t="s">
        <v>46</v>
      </c>
      <c r="C25" s="30" t="s">
        <v>51</v>
      </c>
      <c r="D25" s="16">
        <f t="shared" si="7"/>
        <v>159.19999999999999</v>
      </c>
      <c r="E25" s="16">
        <v>159.19999999999999</v>
      </c>
      <c r="F25" s="16">
        <v>119.8</v>
      </c>
      <c r="G25" s="16"/>
      <c r="H25" s="10">
        <f t="shared" si="8"/>
        <v>0</v>
      </c>
      <c r="I25" s="10"/>
      <c r="J25" s="10"/>
      <c r="K25" s="10"/>
      <c r="L25" s="12">
        <f t="shared" si="9"/>
        <v>159.19999999999999</v>
      </c>
      <c r="M25" s="12">
        <f t="shared" si="10"/>
        <v>159.19999999999999</v>
      </c>
      <c r="N25" s="12">
        <f t="shared" si="11"/>
        <v>119.8</v>
      </c>
      <c r="O25" s="12">
        <f t="shared" si="12"/>
        <v>0</v>
      </c>
    </row>
    <row r="26" spans="1:17" ht="15" customHeight="1" x14ac:dyDescent="0.25">
      <c r="A26" s="5" t="s">
        <v>83</v>
      </c>
      <c r="B26" s="29" t="s">
        <v>43</v>
      </c>
      <c r="C26" s="30" t="s">
        <v>51</v>
      </c>
      <c r="D26" s="16">
        <f t="shared" si="7"/>
        <v>159.30000000000001</v>
      </c>
      <c r="E26" s="16">
        <v>159.30000000000001</v>
      </c>
      <c r="F26" s="16">
        <v>119.7</v>
      </c>
      <c r="G26" s="16"/>
      <c r="H26" s="10">
        <f t="shared" si="8"/>
        <v>0</v>
      </c>
      <c r="I26" s="10"/>
      <c r="J26" s="10"/>
      <c r="K26" s="10"/>
      <c r="L26" s="12">
        <f t="shared" si="9"/>
        <v>159.30000000000001</v>
      </c>
      <c r="M26" s="12">
        <f t="shared" si="10"/>
        <v>159.30000000000001</v>
      </c>
      <c r="N26" s="12">
        <f t="shared" si="11"/>
        <v>119.7</v>
      </c>
      <c r="O26" s="12">
        <f t="shared" si="12"/>
        <v>0</v>
      </c>
      <c r="Q26" s="2">
        <f>L51-Q22</f>
        <v>0</v>
      </c>
    </row>
    <row r="27" spans="1:17" ht="15" customHeight="1" x14ac:dyDescent="0.25">
      <c r="A27" s="5" t="s">
        <v>84</v>
      </c>
      <c r="B27" s="29" t="s">
        <v>45</v>
      </c>
      <c r="C27" s="30" t="s">
        <v>51</v>
      </c>
      <c r="D27" s="16">
        <f t="shared" si="7"/>
        <v>160.30000000000001</v>
      </c>
      <c r="E27" s="16">
        <v>160.30000000000001</v>
      </c>
      <c r="F27" s="16">
        <v>120.5</v>
      </c>
      <c r="G27" s="16"/>
      <c r="H27" s="10">
        <f t="shared" si="8"/>
        <v>0</v>
      </c>
      <c r="I27" s="10"/>
      <c r="J27" s="10"/>
      <c r="K27" s="10"/>
      <c r="L27" s="12">
        <f t="shared" si="9"/>
        <v>160.30000000000001</v>
      </c>
      <c r="M27" s="12">
        <f t="shared" si="10"/>
        <v>160.30000000000001</v>
      </c>
      <c r="N27" s="12">
        <f t="shared" si="11"/>
        <v>120.5</v>
      </c>
      <c r="O27" s="12">
        <f t="shared" si="12"/>
        <v>0</v>
      </c>
    </row>
    <row r="28" spans="1:17" ht="15" customHeight="1" x14ac:dyDescent="0.25">
      <c r="A28" s="5" t="s">
        <v>85</v>
      </c>
      <c r="B28" s="29" t="s">
        <v>165</v>
      </c>
      <c r="C28" s="30" t="s">
        <v>51</v>
      </c>
      <c r="D28" s="16">
        <f t="shared" si="7"/>
        <v>278.7</v>
      </c>
      <c r="E28" s="16">
        <v>278.7</v>
      </c>
      <c r="F28" s="16">
        <v>208.7</v>
      </c>
      <c r="G28" s="16"/>
      <c r="H28" s="10">
        <f t="shared" si="8"/>
        <v>0</v>
      </c>
      <c r="I28" s="10"/>
      <c r="J28" s="10"/>
      <c r="K28" s="10"/>
      <c r="L28" s="12">
        <f t="shared" si="9"/>
        <v>278.7</v>
      </c>
      <c r="M28" s="12">
        <f t="shared" si="10"/>
        <v>278.7</v>
      </c>
      <c r="N28" s="12">
        <f t="shared" si="11"/>
        <v>208.7</v>
      </c>
      <c r="O28" s="12">
        <f t="shared" si="12"/>
        <v>0</v>
      </c>
    </row>
    <row r="29" spans="1:17" ht="15" customHeight="1" x14ac:dyDescent="0.25">
      <c r="A29" s="5" t="s">
        <v>86</v>
      </c>
      <c r="B29" s="29" t="s">
        <v>44</v>
      </c>
      <c r="C29" s="30" t="s">
        <v>51</v>
      </c>
      <c r="D29" s="16">
        <f t="shared" si="7"/>
        <v>110.6</v>
      </c>
      <c r="E29" s="16">
        <v>110.6</v>
      </c>
      <c r="F29" s="16">
        <v>83.4</v>
      </c>
      <c r="G29" s="16"/>
      <c r="H29" s="10">
        <f t="shared" si="8"/>
        <v>0</v>
      </c>
      <c r="I29" s="10"/>
      <c r="J29" s="10"/>
      <c r="K29" s="10"/>
      <c r="L29" s="12">
        <f t="shared" si="9"/>
        <v>110.6</v>
      </c>
      <c r="M29" s="12">
        <f t="shared" si="10"/>
        <v>110.6</v>
      </c>
      <c r="N29" s="12">
        <f t="shared" si="11"/>
        <v>83.4</v>
      </c>
      <c r="O29" s="12">
        <f t="shared" si="12"/>
        <v>0</v>
      </c>
    </row>
    <row r="30" spans="1:17" ht="15" customHeight="1" x14ac:dyDescent="0.25">
      <c r="A30" s="5" t="s">
        <v>87</v>
      </c>
      <c r="B30" s="93" t="s">
        <v>47</v>
      </c>
      <c r="C30" s="30" t="s">
        <v>51</v>
      </c>
      <c r="D30" s="16">
        <f t="shared" si="7"/>
        <v>237.2</v>
      </c>
      <c r="E30" s="16">
        <v>237.2</v>
      </c>
      <c r="F30" s="16">
        <v>177.6</v>
      </c>
      <c r="G30" s="16"/>
      <c r="H30" s="10">
        <f t="shared" si="8"/>
        <v>0</v>
      </c>
      <c r="I30" s="10"/>
      <c r="J30" s="10"/>
      <c r="K30" s="10"/>
      <c r="L30" s="12">
        <f t="shared" si="9"/>
        <v>237.2</v>
      </c>
      <c r="M30" s="12">
        <f t="shared" si="10"/>
        <v>237.2</v>
      </c>
      <c r="N30" s="12">
        <f t="shared" si="11"/>
        <v>177.6</v>
      </c>
      <c r="O30" s="12">
        <f t="shared" si="12"/>
        <v>0</v>
      </c>
    </row>
    <row r="31" spans="1:17" ht="15" customHeight="1" x14ac:dyDescent="0.25">
      <c r="A31" s="5" t="s">
        <v>88</v>
      </c>
      <c r="B31" s="33" t="s">
        <v>392</v>
      </c>
      <c r="C31" s="30" t="s">
        <v>51</v>
      </c>
      <c r="D31" s="16">
        <f t="shared" si="7"/>
        <v>173.7</v>
      </c>
      <c r="E31" s="16">
        <v>173.7</v>
      </c>
      <c r="F31" s="16">
        <v>130.5</v>
      </c>
      <c r="G31" s="16"/>
      <c r="H31" s="10">
        <f t="shared" si="8"/>
        <v>0</v>
      </c>
      <c r="I31" s="10"/>
      <c r="J31" s="10"/>
      <c r="K31" s="10"/>
      <c r="L31" s="12">
        <f t="shared" si="9"/>
        <v>173.7</v>
      </c>
      <c r="M31" s="12">
        <f>E31+I31</f>
        <v>173.7</v>
      </c>
      <c r="N31" s="12">
        <f>F31+J31</f>
        <v>130.5</v>
      </c>
      <c r="O31" s="12">
        <f>G31+K31</f>
        <v>0</v>
      </c>
    </row>
    <row r="32" spans="1:17" ht="15" customHeight="1" x14ac:dyDescent="0.25">
      <c r="A32" s="5" t="s">
        <v>89</v>
      </c>
      <c r="B32" s="29" t="s">
        <v>42</v>
      </c>
      <c r="C32" s="30" t="s">
        <v>51</v>
      </c>
      <c r="D32" s="16">
        <f t="shared" si="7"/>
        <v>186.7</v>
      </c>
      <c r="E32" s="16">
        <v>186.7</v>
      </c>
      <c r="F32" s="16">
        <v>137</v>
      </c>
      <c r="G32" s="16"/>
      <c r="H32" s="10">
        <f t="shared" si="8"/>
        <v>0</v>
      </c>
      <c r="I32" s="10"/>
      <c r="J32" s="10"/>
      <c r="K32" s="10"/>
      <c r="L32" s="12">
        <f t="shared" si="9"/>
        <v>186.7</v>
      </c>
      <c r="M32" s="12">
        <f t="shared" si="10"/>
        <v>186.7</v>
      </c>
      <c r="N32" s="12">
        <f t="shared" si="11"/>
        <v>137</v>
      </c>
      <c r="O32" s="12">
        <f t="shared" si="12"/>
        <v>0</v>
      </c>
    </row>
    <row r="33" spans="1:15" ht="15" customHeight="1" x14ac:dyDescent="0.25">
      <c r="A33" s="5" t="s">
        <v>90</v>
      </c>
      <c r="B33" s="34" t="s">
        <v>393</v>
      </c>
      <c r="C33" s="30" t="s">
        <v>51</v>
      </c>
      <c r="D33" s="16">
        <f>E33+G33</f>
        <v>100.7</v>
      </c>
      <c r="E33" s="16">
        <v>100.7</v>
      </c>
      <c r="F33" s="16">
        <v>75.2</v>
      </c>
      <c r="G33" s="16"/>
      <c r="H33" s="10">
        <f>I33+K33</f>
        <v>0</v>
      </c>
      <c r="I33" s="10"/>
      <c r="J33" s="10"/>
      <c r="K33" s="10"/>
      <c r="L33" s="12">
        <f>M33+O33</f>
        <v>100.7</v>
      </c>
      <c r="M33" s="12">
        <f>E33+I33</f>
        <v>100.7</v>
      </c>
      <c r="N33" s="12">
        <f>F33+J33</f>
        <v>75.2</v>
      </c>
      <c r="O33" s="12">
        <f>G33+K33</f>
        <v>0</v>
      </c>
    </row>
    <row r="34" spans="1:15" ht="15" customHeight="1" x14ac:dyDescent="0.25">
      <c r="A34" s="32" t="s">
        <v>91</v>
      </c>
      <c r="B34" s="93" t="s">
        <v>41</v>
      </c>
      <c r="C34" s="30" t="s">
        <v>51</v>
      </c>
      <c r="D34" s="16">
        <f t="shared" si="7"/>
        <v>98.2</v>
      </c>
      <c r="E34" s="16">
        <v>98.2</v>
      </c>
      <c r="F34" s="16">
        <v>73.099999999999994</v>
      </c>
      <c r="G34" s="16"/>
      <c r="H34" s="10">
        <f t="shared" si="8"/>
        <v>0</v>
      </c>
      <c r="I34" s="10"/>
      <c r="J34" s="10"/>
      <c r="K34" s="10"/>
      <c r="L34" s="12">
        <f t="shared" si="9"/>
        <v>98.2</v>
      </c>
      <c r="M34" s="12">
        <f t="shared" si="10"/>
        <v>98.2</v>
      </c>
      <c r="N34" s="12">
        <f t="shared" si="11"/>
        <v>73.099999999999994</v>
      </c>
      <c r="O34" s="12">
        <f t="shared" si="12"/>
        <v>0</v>
      </c>
    </row>
    <row r="35" spans="1:15" ht="15" customHeight="1" x14ac:dyDescent="0.25">
      <c r="A35" s="5" t="s">
        <v>92</v>
      </c>
      <c r="B35" s="29" t="s">
        <v>161</v>
      </c>
      <c r="C35" s="30" t="s">
        <v>51</v>
      </c>
      <c r="D35" s="16">
        <f t="shared" si="7"/>
        <v>80.2</v>
      </c>
      <c r="E35" s="16">
        <v>80.2</v>
      </c>
      <c r="F35" s="16">
        <v>60.1</v>
      </c>
      <c r="G35" s="16"/>
      <c r="H35" s="10">
        <f t="shared" si="8"/>
        <v>0</v>
      </c>
      <c r="I35" s="10"/>
      <c r="J35" s="10"/>
      <c r="K35" s="10"/>
      <c r="L35" s="12">
        <f t="shared" si="9"/>
        <v>80.2</v>
      </c>
      <c r="M35" s="12">
        <f t="shared" si="10"/>
        <v>80.2</v>
      </c>
      <c r="N35" s="12">
        <f t="shared" si="11"/>
        <v>60.1</v>
      </c>
      <c r="O35" s="12">
        <f t="shared" si="12"/>
        <v>0</v>
      </c>
    </row>
    <row r="36" spans="1:15" ht="15" customHeight="1" x14ac:dyDescent="0.25">
      <c r="A36" s="5" t="s">
        <v>93</v>
      </c>
      <c r="B36" s="29" t="s">
        <v>153</v>
      </c>
      <c r="C36" s="30" t="s">
        <v>51</v>
      </c>
      <c r="D36" s="16">
        <f t="shared" si="7"/>
        <v>174.1</v>
      </c>
      <c r="E36" s="16">
        <v>174.1</v>
      </c>
      <c r="F36" s="16">
        <v>127.4</v>
      </c>
      <c r="G36" s="16"/>
      <c r="H36" s="10">
        <f t="shared" si="8"/>
        <v>0</v>
      </c>
      <c r="I36" s="10"/>
      <c r="J36" s="10"/>
      <c r="K36" s="10"/>
      <c r="L36" s="12">
        <f t="shared" si="9"/>
        <v>174.1</v>
      </c>
      <c r="M36" s="12">
        <f t="shared" si="10"/>
        <v>174.1</v>
      </c>
      <c r="N36" s="12">
        <f t="shared" si="11"/>
        <v>127.4</v>
      </c>
      <c r="O36" s="12">
        <f t="shared" si="12"/>
        <v>0</v>
      </c>
    </row>
    <row r="37" spans="1:15" ht="15" customHeight="1" x14ac:dyDescent="0.25">
      <c r="A37" s="32" t="s">
        <v>94</v>
      </c>
      <c r="B37" s="29" t="s">
        <v>34</v>
      </c>
      <c r="C37" s="30" t="s">
        <v>51</v>
      </c>
      <c r="D37" s="16">
        <f t="shared" si="7"/>
        <v>96.1</v>
      </c>
      <c r="E37" s="16">
        <v>96.1</v>
      </c>
      <c r="F37" s="16">
        <v>70.3</v>
      </c>
      <c r="G37" s="16"/>
      <c r="H37" s="10">
        <f t="shared" si="8"/>
        <v>0</v>
      </c>
      <c r="I37" s="10"/>
      <c r="J37" s="10"/>
      <c r="K37" s="10"/>
      <c r="L37" s="12">
        <f t="shared" si="9"/>
        <v>96.1</v>
      </c>
      <c r="M37" s="12">
        <f t="shared" si="10"/>
        <v>96.1</v>
      </c>
      <c r="N37" s="12">
        <f t="shared" si="11"/>
        <v>70.3</v>
      </c>
      <c r="O37" s="12">
        <f t="shared" si="12"/>
        <v>0</v>
      </c>
    </row>
    <row r="38" spans="1:15" ht="15" customHeight="1" x14ac:dyDescent="0.25">
      <c r="A38" s="5" t="s">
        <v>95</v>
      </c>
      <c r="B38" s="29" t="s">
        <v>36</v>
      </c>
      <c r="C38" s="30" t="s">
        <v>51</v>
      </c>
      <c r="D38" s="16">
        <f t="shared" si="7"/>
        <v>106</v>
      </c>
      <c r="E38" s="16">
        <v>106</v>
      </c>
      <c r="F38" s="16">
        <v>77.8</v>
      </c>
      <c r="G38" s="16"/>
      <c r="H38" s="10">
        <f t="shared" si="8"/>
        <v>0</v>
      </c>
      <c r="I38" s="10"/>
      <c r="J38" s="10"/>
      <c r="K38" s="10"/>
      <c r="L38" s="12">
        <f t="shared" si="9"/>
        <v>106</v>
      </c>
      <c r="M38" s="12">
        <f t="shared" si="10"/>
        <v>106</v>
      </c>
      <c r="N38" s="12">
        <f t="shared" si="11"/>
        <v>77.8</v>
      </c>
      <c r="O38" s="12">
        <f t="shared" si="12"/>
        <v>0</v>
      </c>
    </row>
    <row r="39" spans="1:15" ht="15" customHeight="1" x14ac:dyDescent="0.25">
      <c r="A39" s="5" t="s">
        <v>96</v>
      </c>
      <c r="B39" s="29" t="s">
        <v>38</v>
      </c>
      <c r="C39" s="30" t="s">
        <v>51</v>
      </c>
      <c r="D39" s="16">
        <f t="shared" si="7"/>
        <v>189.7</v>
      </c>
      <c r="E39" s="16">
        <v>189.7</v>
      </c>
      <c r="F39" s="16">
        <v>138.6</v>
      </c>
      <c r="G39" s="16"/>
      <c r="H39" s="10">
        <f t="shared" si="8"/>
        <v>0</v>
      </c>
      <c r="I39" s="10"/>
      <c r="J39" s="10"/>
      <c r="K39" s="10"/>
      <c r="L39" s="12">
        <f t="shared" si="9"/>
        <v>189.7</v>
      </c>
      <c r="M39" s="12">
        <f t="shared" si="10"/>
        <v>189.7</v>
      </c>
      <c r="N39" s="12">
        <f t="shared" si="11"/>
        <v>138.6</v>
      </c>
      <c r="O39" s="12">
        <f t="shared" si="12"/>
        <v>0</v>
      </c>
    </row>
    <row r="40" spans="1:15" ht="15" customHeight="1" x14ac:dyDescent="0.25">
      <c r="A40" s="5" t="s">
        <v>97</v>
      </c>
      <c r="B40" s="29" t="s">
        <v>37</v>
      </c>
      <c r="C40" s="30" t="s">
        <v>51</v>
      </c>
      <c r="D40" s="16">
        <f t="shared" si="7"/>
        <v>109.5</v>
      </c>
      <c r="E40" s="16">
        <v>109.5</v>
      </c>
      <c r="F40" s="16">
        <v>80.599999999999994</v>
      </c>
      <c r="G40" s="16"/>
      <c r="H40" s="10">
        <f t="shared" si="8"/>
        <v>0</v>
      </c>
      <c r="I40" s="10"/>
      <c r="J40" s="10"/>
      <c r="K40" s="10"/>
      <c r="L40" s="12">
        <f t="shared" si="9"/>
        <v>109.5</v>
      </c>
      <c r="M40" s="12">
        <f t="shared" si="10"/>
        <v>109.5</v>
      </c>
      <c r="N40" s="12">
        <f t="shared" si="11"/>
        <v>80.599999999999994</v>
      </c>
      <c r="O40" s="12">
        <f t="shared" si="12"/>
        <v>0</v>
      </c>
    </row>
    <row r="41" spans="1:15" ht="15" customHeight="1" x14ac:dyDescent="0.25">
      <c r="A41" s="5" t="s">
        <v>98</v>
      </c>
      <c r="B41" s="35" t="s">
        <v>35</v>
      </c>
      <c r="C41" s="15" t="s">
        <v>51</v>
      </c>
      <c r="D41" s="16">
        <f t="shared" si="7"/>
        <v>165.6</v>
      </c>
      <c r="E41" s="16">
        <v>165.6</v>
      </c>
      <c r="F41" s="16">
        <v>120.8</v>
      </c>
      <c r="G41" s="16"/>
      <c r="H41" s="10">
        <f t="shared" si="8"/>
        <v>0</v>
      </c>
      <c r="I41" s="10"/>
      <c r="J41" s="10"/>
      <c r="K41" s="10"/>
      <c r="L41" s="12">
        <f t="shared" si="9"/>
        <v>165.6</v>
      </c>
      <c r="M41" s="12">
        <f t="shared" si="10"/>
        <v>165.6</v>
      </c>
      <c r="N41" s="12">
        <f t="shared" si="11"/>
        <v>120.8</v>
      </c>
      <c r="O41" s="12">
        <f t="shared" si="12"/>
        <v>0</v>
      </c>
    </row>
    <row r="42" spans="1:15" ht="15" customHeight="1" x14ac:dyDescent="0.25">
      <c r="A42" s="5" t="s">
        <v>99</v>
      </c>
      <c r="B42" s="36" t="s">
        <v>39</v>
      </c>
      <c r="C42" s="15" t="s">
        <v>51</v>
      </c>
      <c r="D42" s="16">
        <f t="shared" si="7"/>
        <v>40.9</v>
      </c>
      <c r="E42" s="16">
        <v>40.9</v>
      </c>
      <c r="F42" s="16">
        <v>30.4</v>
      </c>
      <c r="G42" s="16"/>
      <c r="H42" s="10">
        <f t="shared" si="8"/>
        <v>0</v>
      </c>
      <c r="I42" s="10"/>
      <c r="J42" s="10"/>
      <c r="K42" s="10"/>
      <c r="L42" s="12">
        <f t="shared" si="9"/>
        <v>40.9</v>
      </c>
      <c r="M42" s="12">
        <f t="shared" si="10"/>
        <v>40.9</v>
      </c>
      <c r="N42" s="12">
        <f t="shared" si="11"/>
        <v>30.4</v>
      </c>
      <c r="O42" s="12">
        <f t="shared" si="12"/>
        <v>0</v>
      </c>
    </row>
    <row r="43" spans="1:15" ht="15" customHeight="1" x14ac:dyDescent="0.25">
      <c r="A43" s="5" t="s">
        <v>100</v>
      </c>
      <c r="B43" s="36" t="s">
        <v>40</v>
      </c>
      <c r="C43" s="15" t="s">
        <v>51</v>
      </c>
      <c r="D43" s="16">
        <f t="shared" si="7"/>
        <v>49.4</v>
      </c>
      <c r="E43" s="16">
        <v>49.4</v>
      </c>
      <c r="F43" s="16">
        <v>36.299999999999997</v>
      </c>
      <c r="G43" s="16"/>
      <c r="H43" s="10">
        <f t="shared" si="8"/>
        <v>0</v>
      </c>
      <c r="I43" s="10"/>
      <c r="J43" s="10"/>
      <c r="K43" s="10"/>
      <c r="L43" s="12">
        <f t="shared" si="9"/>
        <v>49.4</v>
      </c>
      <c r="M43" s="12">
        <f t="shared" si="10"/>
        <v>49.4</v>
      </c>
      <c r="N43" s="12">
        <f t="shared" si="11"/>
        <v>36.299999999999997</v>
      </c>
      <c r="O43" s="12">
        <f t="shared" si="12"/>
        <v>0</v>
      </c>
    </row>
    <row r="44" spans="1:15" ht="15" customHeight="1" x14ac:dyDescent="0.25">
      <c r="A44" s="5" t="s">
        <v>101</v>
      </c>
      <c r="B44" s="35" t="s">
        <v>49</v>
      </c>
      <c r="C44" s="15" t="s">
        <v>51</v>
      </c>
      <c r="D44" s="16">
        <f t="shared" si="7"/>
        <v>0.9</v>
      </c>
      <c r="E44" s="16">
        <v>0.9</v>
      </c>
      <c r="F44" s="16">
        <v>0.7</v>
      </c>
      <c r="G44" s="16"/>
      <c r="H44" s="10">
        <f t="shared" si="8"/>
        <v>0</v>
      </c>
      <c r="I44" s="10"/>
      <c r="J44" s="10"/>
      <c r="K44" s="10"/>
      <c r="L44" s="12">
        <f t="shared" si="9"/>
        <v>0.9</v>
      </c>
      <c r="M44" s="12">
        <f t="shared" si="10"/>
        <v>0.9</v>
      </c>
      <c r="N44" s="12">
        <f t="shared" si="11"/>
        <v>0.7</v>
      </c>
      <c r="O44" s="12">
        <f t="shared" si="12"/>
        <v>0</v>
      </c>
    </row>
    <row r="45" spans="1:15" ht="15" customHeight="1" x14ac:dyDescent="0.25">
      <c r="A45" s="5" t="s">
        <v>102</v>
      </c>
      <c r="B45" s="35" t="s">
        <v>48</v>
      </c>
      <c r="C45" s="15" t="s">
        <v>51</v>
      </c>
      <c r="D45" s="16">
        <f t="shared" si="7"/>
        <v>7.7</v>
      </c>
      <c r="E45" s="16">
        <v>7.7</v>
      </c>
      <c r="F45" s="16">
        <v>5.9</v>
      </c>
      <c r="G45" s="16"/>
      <c r="H45" s="10">
        <f t="shared" si="8"/>
        <v>0</v>
      </c>
      <c r="I45" s="10"/>
      <c r="J45" s="10"/>
      <c r="K45" s="10"/>
      <c r="L45" s="12">
        <f t="shared" si="9"/>
        <v>7.7</v>
      </c>
      <c r="M45" s="12">
        <f t="shared" si="10"/>
        <v>7.7</v>
      </c>
      <c r="N45" s="12">
        <f t="shared" si="11"/>
        <v>5.9</v>
      </c>
      <c r="O45" s="12">
        <f t="shared" si="12"/>
        <v>0</v>
      </c>
    </row>
    <row r="46" spans="1:15" ht="15" customHeight="1" x14ac:dyDescent="0.25">
      <c r="A46" s="5" t="s">
        <v>103</v>
      </c>
      <c r="B46" s="35" t="s">
        <v>65</v>
      </c>
      <c r="C46" s="15" t="s">
        <v>51</v>
      </c>
      <c r="D46" s="16">
        <f t="shared" si="7"/>
        <v>2.2999999999999998</v>
      </c>
      <c r="E46" s="16">
        <v>2.2999999999999998</v>
      </c>
      <c r="F46" s="16">
        <v>1.8</v>
      </c>
      <c r="G46" s="16"/>
      <c r="H46" s="10">
        <f t="shared" si="8"/>
        <v>0</v>
      </c>
      <c r="I46" s="10"/>
      <c r="J46" s="10"/>
      <c r="K46" s="10"/>
      <c r="L46" s="12">
        <f t="shared" si="9"/>
        <v>2.2999999999999998</v>
      </c>
      <c r="M46" s="12">
        <f t="shared" si="10"/>
        <v>2.2999999999999998</v>
      </c>
      <c r="N46" s="12">
        <f t="shared" si="11"/>
        <v>1.8</v>
      </c>
      <c r="O46" s="12">
        <f t="shared" si="12"/>
        <v>0</v>
      </c>
    </row>
    <row r="47" spans="1:15" ht="15" customHeight="1" x14ac:dyDescent="0.25">
      <c r="A47" s="5" t="s">
        <v>104</v>
      </c>
      <c r="B47" s="35" t="s">
        <v>50</v>
      </c>
      <c r="C47" s="15" t="s">
        <v>51</v>
      </c>
      <c r="D47" s="16">
        <f t="shared" si="7"/>
        <v>89.6</v>
      </c>
      <c r="E47" s="16">
        <v>89.6</v>
      </c>
      <c r="F47" s="16">
        <v>68.5</v>
      </c>
      <c r="G47" s="16"/>
      <c r="H47" s="10">
        <f t="shared" si="8"/>
        <v>0</v>
      </c>
      <c r="I47" s="10"/>
      <c r="J47" s="10"/>
      <c r="K47" s="10"/>
      <c r="L47" s="12">
        <f t="shared" si="9"/>
        <v>89.6</v>
      </c>
      <c r="M47" s="12">
        <f t="shared" si="10"/>
        <v>89.6</v>
      </c>
      <c r="N47" s="12">
        <f t="shared" si="11"/>
        <v>68.5</v>
      </c>
      <c r="O47" s="12">
        <f t="shared" si="12"/>
        <v>0</v>
      </c>
    </row>
    <row r="48" spans="1:15" ht="15" customHeight="1" x14ac:dyDescent="0.25">
      <c r="A48" s="5" t="s">
        <v>105</v>
      </c>
      <c r="B48" s="35" t="s">
        <v>167</v>
      </c>
      <c r="C48" s="15" t="s">
        <v>51</v>
      </c>
      <c r="D48" s="16">
        <f t="shared" si="7"/>
        <v>291.5</v>
      </c>
      <c r="E48" s="16">
        <v>291.5</v>
      </c>
      <c r="F48" s="16">
        <v>220.8</v>
      </c>
      <c r="G48" s="16"/>
      <c r="H48" s="10">
        <f t="shared" si="8"/>
        <v>0</v>
      </c>
      <c r="I48" s="10"/>
      <c r="J48" s="10"/>
      <c r="K48" s="10"/>
      <c r="L48" s="12">
        <f t="shared" si="9"/>
        <v>291.5</v>
      </c>
      <c r="M48" s="12">
        <f t="shared" si="10"/>
        <v>291.5</v>
      </c>
      <c r="N48" s="12">
        <f t="shared" si="11"/>
        <v>220.8</v>
      </c>
      <c r="O48" s="12">
        <f t="shared" si="12"/>
        <v>0</v>
      </c>
    </row>
    <row r="49" spans="1:15" s="37" customFormat="1" ht="15" customHeight="1" x14ac:dyDescent="0.25">
      <c r="A49" s="5" t="s">
        <v>106</v>
      </c>
      <c r="B49" s="35" t="s">
        <v>168</v>
      </c>
      <c r="C49" s="15" t="s">
        <v>51</v>
      </c>
      <c r="D49" s="16">
        <f t="shared" si="7"/>
        <v>218.9</v>
      </c>
      <c r="E49" s="16">
        <v>218.9</v>
      </c>
      <c r="F49" s="16">
        <v>165.8</v>
      </c>
      <c r="G49" s="16"/>
      <c r="H49" s="10">
        <f t="shared" si="8"/>
        <v>0</v>
      </c>
      <c r="I49" s="10"/>
      <c r="J49" s="10"/>
      <c r="K49" s="10"/>
      <c r="L49" s="12">
        <f t="shared" si="9"/>
        <v>218.9</v>
      </c>
      <c r="M49" s="12">
        <f t="shared" si="10"/>
        <v>218.9</v>
      </c>
      <c r="N49" s="12">
        <f t="shared" si="11"/>
        <v>165.8</v>
      </c>
      <c r="O49" s="12">
        <f t="shared" si="12"/>
        <v>0</v>
      </c>
    </row>
    <row r="50" spans="1:15" s="37" customFormat="1" ht="15" customHeight="1" x14ac:dyDescent="0.25">
      <c r="A50" s="5" t="s">
        <v>107</v>
      </c>
      <c r="B50" s="35" t="s">
        <v>64</v>
      </c>
      <c r="C50" s="15" t="s">
        <v>30</v>
      </c>
      <c r="D50" s="16">
        <f t="shared" si="7"/>
        <v>8.1</v>
      </c>
      <c r="E50" s="16">
        <v>8.1</v>
      </c>
      <c r="F50" s="16">
        <v>6.2</v>
      </c>
      <c r="G50" s="16"/>
      <c r="H50" s="10">
        <f t="shared" si="8"/>
        <v>0</v>
      </c>
      <c r="I50" s="10"/>
      <c r="J50" s="10"/>
      <c r="K50" s="10"/>
      <c r="L50" s="12">
        <f t="shared" si="9"/>
        <v>8.1</v>
      </c>
      <c r="M50" s="12">
        <f t="shared" si="10"/>
        <v>8.1</v>
      </c>
      <c r="N50" s="12">
        <f t="shared" si="11"/>
        <v>6.2</v>
      </c>
      <c r="O50" s="12">
        <f t="shared" si="12"/>
        <v>0</v>
      </c>
    </row>
    <row r="51" spans="1:15" ht="15.95" customHeight="1" x14ac:dyDescent="0.25">
      <c r="A51" s="20" t="s">
        <v>108</v>
      </c>
      <c r="B51" s="27" t="s">
        <v>172</v>
      </c>
      <c r="C51" s="25"/>
      <c r="D51" s="23">
        <f t="shared" ref="D51:O51" si="13">D12+SUM(D15:D50)</f>
        <v>9011.9</v>
      </c>
      <c r="E51" s="23">
        <f t="shared" si="13"/>
        <v>9011.9</v>
      </c>
      <c r="F51" s="23">
        <f t="shared" si="13"/>
        <v>6687.1000000000013</v>
      </c>
      <c r="G51" s="23">
        <f t="shared" si="13"/>
        <v>0</v>
      </c>
      <c r="H51" s="24">
        <f t="shared" si="13"/>
        <v>0</v>
      </c>
      <c r="I51" s="24">
        <f t="shared" si="13"/>
        <v>0</v>
      </c>
      <c r="J51" s="24">
        <f t="shared" si="13"/>
        <v>0</v>
      </c>
      <c r="K51" s="24">
        <f t="shared" si="13"/>
        <v>0</v>
      </c>
      <c r="L51" s="21">
        <f t="shared" si="13"/>
        <v>9011.9</v>
      </c>
      <c r="M51" s="21">
        <f t="shared" si="13"/>
        <v>9011.9</v>
      </c>
      <c r="N51" s="21">
        <f t="shared" si="13"/>
        <v>6687.1000000000013</v>
      </c>
      <c r="O51" s="21">
        <f t="shared" si="13"/>
        <v>0</v>
      </c>
    </row>
    <row r="52" spans="1:15" ht="15" customHeight="1" x14ac:dyDescent="0.25">
      <c r="A52" s="106"/>
      <c r="B52" s="50"/>
      <c r="C52" s="107"/>
      <c r="D52" s="50"/>
      <c r="E52" s="50"/>
      <c r="F52" s="108"/>
      <c r="G52" s="108"/>
      <c r="H52" s="108"/>
      <c r="I52" s="108"/>
      <c r="J52" s="108"/>
      <c r="K52" s="108"/>
      <c r="L52" s="108"/>
      <c r="M52" s="108"/>
      <c r="N52" s="108"/>
    </row>
    <row r="53" spans="1:15" x14ac:dyDescent="0.25">
      <c r="A53" s="106"/>
      <c r="B53" s="6"/>
      <c r="C53" s="109"/>
      <c r="D53" s="6"/>
      <c r="E53" s="6"/>
      <c r="F53" s="110"/>
      <c r="G53" s="6"/>
      <c r="H53" s="6"/>
      <c r="I53" s="6"/>
      <c r="J53" s="6"/>
      <c r="K53" s="6"/>
      <c r="L53" s="6"/>
      <c r="M53" s="6"/>
      <c r="N53" s="6"/>
    </row>
    <row r="54" spans="1:15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5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</sheetData>
  <mergeCells count="21">
    <mergeCell ref="D8:D10"/>
    <mergeCell ref="B1:O1"/>
    <mergeCell ref="B2:O2"/>
    <mergeCell ref="B3:O3"/>
    <mergeCell ref="B4:O4"/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  <mergeCell ref="G9:G10"/>
    <mergeCell ref="C8:C10"/>
    <mergeCell ref="M8:O8"/>
    <mergeCell ref="I9:J9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59"/>
  <sheetViews>
    <sheetView showZeros="0" workbookViewId="0">
      <selection activeCell="X25" sqref="X25"/>
    </sheetView>
  </sheetViews>
  <sheetFormatPr defaultRowHeight="15" x14ac:dyDescent="0.25"/>
  <cols>
    <col min="1" max="1" width="5" style="222" customWidth="1"/>
    <col min="2" max="2" width="41.140625" style="2" customWidth="1"/>
    <col min="3" max="3" width="6.7109375" style="20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7109375" style="222" hidden="1" customWidth="1"/>
    <col min="17" max="21" width="9.140625" style="2" hidden="1" customWidth="1"/>
    <col min="22" max="16384" width="9.140625" style="2"/>
  </cols>
  <sheetData>
    <row r="1" spans="1:16" x14ac:dyDescent="0.25">
      <c r="B1" s="610" t="s">
        <v>328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405"/>
    </row>
    <row r="2" spans="1:16" x14ac:dyDescent="0.25">
      <c r="B2" s="610" t="s">
        <v>448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405"/>
    </row>
    <row r="3" spans="1:16" x14ac:dyDescent="0.25">
      <c r="B3" s="610" t="s">
        <v>506</v>
      </c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0"/>
      <c r="N3" s="610"/>
      <c r="O3" s="610"/>
      <c r="P3" s="405"/>
    </row>
    <row r="4" spans="1:16" x14ac:dyDescent="0.25">
      <c r="B4" s="610" t="s">
        <v>343</v>
      </c>
      <c r="C4" s="610"/>
      <c r="D4" s="610"/>
      <c r="E4" s="610"/>
      <c r="F4" s="610"/>
      <c r="G4" s="610"/>
      <c r="H4" s="610"/>
      <c r="I4" s="610"/>
      <c r="J4" s="610"/>
      <c r="K4" s="610"/>
      <c r="L4" s="610"/>
      <c r="M4" s="610"/>
      <c r="N4" s="610"/>
      <c r="O4" s="610"/>
      <c r="P4" s="405"/>
    </row>
    <row r="5" spans="1:16" x14ac:dyDescent="0.25">
      <c r="B5" s="630" t="s">
        <v>534</v>
      </c>
      <c r="C5" s="630"/>
      <c r="D5" s="630"/>
      <c r="E5" s="630"/>
      <c r="F5" s="630"/>
      <c r="G5" s="630"/>
      <c r="H5" s="630"/>
      <c r="I5" s="630"/>
      <c r="J5" s="630"/>
      <c r="K5" s="630"/>
      <c r="L5" s="630"/>
      <c r="M5" s="630"/>
      <c r="N5" s="630"/>
      <c r="O5" s="630"/>
      <c r="P5" s="405"/>
    </row>
    <row r="6" spans="1:16" x14ac:dyDescent="0.25">
      <c r="B6" s="631" t="s">
        <v>517</v>
      </c>
      <c r="C6" s="631"/>
      <c r="D6" s="631"/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493"/>
      <c r="P6" s="405"/>
    </row>
    <row r="7" spans="1:16" x14ac:dyDescent="0.25">
      <c r="B7" s="630" t="s">
        <v>535</v>
      </c>
      <c r="C7" s="630"/>
      <c r="D7" s="630"/>
      <c r="E7" s="630"/>
      <c r="F7" s="630"/>
      <c r="G7" s="630"/>
      <c r="H7" s="630"/>
      <c r="I7" s="630"/>
      <c r="J7" s="630"/>
      <c r="K7" s="630"/>
      <c r="L7" s="630"/>
      <c r="M7" s="630"/>
      <c r="N7" s="630"/>
      <c r="O7" s="630"/>
      <c r="P7" s="405"/>
    </row>
    <row r="8" spans="1:16" x14ac:dyDescent="0.25">
      <c r="B8" s="631" t="s">
        <v>540</v>
      </c>
      <c r="C8" s="631"/>
      <c r="D8" s="631"/>
      <c r="E8" s="631"/>
      <c r="F8" s="631"/>
      <c r="G8" s="631"/>
      <c r="H8" s="631"/>
      <c r="I8" s="631"/>
      <c r="J8" s="631"/>
      <c r="K8" s="631"/>
      <c r="L8" s="631"/>
      <c r="M8" s="631"/>
      <c r="N8" s="631"/>
      <c r="O8" s="498"/>
      <c r="P8" s="405"/>
    </row>
    <row r="9" spans="1:16" s="322" customFormat="1" x14ac:dyDescent="0.25">
      <c r="A9" s="424"/>
      <c r="B9" s="327"/>
      <c r="C9" s="327"/>
      <c r="D9" s="327"/>
      <c r="E9" s="327"/>
      <c r="F9" s="327"/>
      <c r="G9" s="327"/>
      <c r="H9" s="327"/>
      <c r="I9" s="327"/>
      <c r="J9" s="327"/>
      <c r="K9" s="327"/>
      <c r="L9" s="327"/>
      <c r="M9" s="327"/>
      <c r="N9" s="327"/>
      <c r="O9" s="327"/>
      <c r="P9" s="406"/>
    </row>
    <row r="10" spans="1:16" ht="15" customHeight="1" x14ac:dyDescent="0.25">
      <c r="A10" s="567" t="s">
        <v>457</v>
      </c>
      <c r="B10" s="567"/>
      <c r="C10" s="567"/>
      <c r="D10" s="567"/>
      <c r="E10" s="567"/>
      <c r="F10" s="567"/>
      <c r="G10" s="567"/>
      <c r="H10" s="567"/>
      <c r="I10" s="567"/>
      <c r="J10" s="567"/>
      <c r="K10" s="567"/>
      <c r="L10" s="567"/>
      <c r="M10" s="567"/>
      <c r="N10" s="567"/>
      <c r="O10" s="567"/>
      <c r="P10" s="407"/>
    </row>
    <row r="11" spans="1:16" ht="17.25" customHeight="1" x14ac:dyDescent="0.25">
      <c r="A11" s="420"/>
      <c r="B11" s="58"/>
      <c r="C11" s="204"/>
      <c r="D11" s="58"/>
      <c r="E11" s="58"/>
      <c r="F11" s="58"/>
      <c r="G11" s="58"/>
      <c r="H11" s="59"/>
      <c r="I11" s="59"/>
      <c r="J11" s="59"/>
      <c r="K11" s="59"/>
      <c r="L11" s="58"/>
      <c r="M11" s="58"/>
      <c r="N11" s="58"/>
      <c r="O11" s="4" t="s">
        <v>407</v>
      </c>
      <c r="P11" s="408"/>
    </row>
    <row r="12" spans="1:16" ht="15" customHeight="1" x14ac:dyDescent="0.25">
      <c r="A12" s="632" t="s">
        <v>5</v>
      </c>
      <c r="B12" s="574" t="s">
        <v>325</v>
      </c>
      <c r="C12" s="635" t="s">
        <v>54</v>
      </c>
      <c r="D12" s="552" t="s">
        <v>336</v>
      </c>
      <c r="E12" s="555" t="s">
        <v>194</v>
      </c>
      <c r="F12" s="556"/>
      <c r="G12" s="557"/>
      <c r="H12" s="577" t="s">
        <v>338</v>
      </c>
      <c r="I12" s="580" t="s">
        <v>194</v>
      </c>
      <c r="J12" s="581"/>
      <c r="K12" s="582"/>
      <c r="L12" s="627" t="s">
        <v>0</v>
      </c>
      <c r="M12" s="551" t="s">
        <v>194</v>
      </c>
      <c r="N12" s="551"/>
      <c r="O12" s="551"/>
      <c r="P12" s="409"/>
    </row>
    <row r="13" spans="1:16" ht="15" customHeight="1" x14ac:dyDescent="0.25">
      <c r="A13" s="633"/>
      <c r="B13" s="575"/>
      <c r="C13" s="636"/>
      <c r="D13" s="553"/>
      <c r="E13" s="555" t="s">
        <v>1</v>
      </c>
      <c r="F13" s="557"/>
      <c r="G13" s="552" t="s">
        <v>2</v>
      </c>
      <c r="H13" s="578"/>
      <c r="I13" s="580" t="s">
        <v>1</v>
      </c>
      <c r="J13" s="582"/>
      <c r="K13" s="577" t="s">
        <v>2</v>
      </c>
      <c r="L13" s="628"/>
      <c r="M13" s="551" t="s">
        <v>1</v>
      </c>
      <c r="N13" s="551"/>
      <c r="O13" s="562" t="s">
        <v>2</v>
      </c>
      <c r="P13" s="410"/>
    </row>
    <row r="14" spans="1:16" ht="32.25" customHeight="1" x14ac:dyDescent="0.25">
      <c r="A14" s="634"/>
      <c r="B14" s="576"/>
      <c r="C14" s="637"/>
      <c r="D14" s="554"/>
      <c r="E14" s="139" t="s">
        <v>3</v>
      </c>
      <c r="F14" s="138" t="s">
        <v>4</v>
      </c>
      <c r="G14" s="554"/>
      <c r="H14" s="579"/>
      <c r="I14" s="140" t="s">
        <v>3</v>
      </c>
      <c r="J14" s="135" t="s">
        <v>4</v>
      </c>
      <c r="K14" s="579"/>
      <c r="L14" s="629"/>
      <c r="M14" s="136" t="s">
        <v>3</v>
      </c>
      <c r="N14" s="134" t="s">
        <v>4</v>
      </c>
      <c r="O14" s="562"/>
      <c r="P14" s="410"/>
    </row>
    <row r="15" spans="1:16" ht="15.95" customHeight="1" x14ac:dyDescent="0.25">
      <c r="A15" s="421" t="s">
        <v>71</v>
      </c>
      <c r="B15" s="650" t="s">
        <v>6</v>
      </c>
      <c r="C15" s="650"/>
      <c r="D15" s="650"/>
      <c r="E15" s="650"/>
      <c r="F15" s="650"/>
      <c r="G15" s="650"/>
      <c r="H15" s="650"/>
      <c r="I15" s="650"/>
      <c r="J15" s="650"/>
      <c r="K15" s="650"/>
      <c r="L15" s="650"/>
      <c r="M15" s="650"/>
      <c r="N15" s="650"/>
      <c r="O15" s="650"/>
      <c r="P15" s="395"/>
    </row>
    <row r="16" spans="1:16" ht="15" customHeight="1" x14ac:dyDescent="0.25">
      <c r="A16" s="421" t="s">
        <v>182</v>
      </c>
      <c r="B16" s="29" t="s">
        <v>20</v>
      </c>
      <c r="C16" s="501" t="s">
        <v>9</v>
      </c>
      <c r="D16" s="168">
        <f>E16+G16</f>
        <v>0</v>
      </c>
      <c r="E16" s="224">
        <f>E18+E19+E20</f>
        <v>0</v>
      </c>
      <c r="F16" s="224">
        <f t="shared" ref="F16:G16" si="0">F18+F19+F20</f>
        <v>0</v>
      </c>
      <c r="G16" s="224">
        <f t="shared" si="0"/>
        <v>0</v>
      </c>
      <c r="H16" s="342">
        <f>I16+K16</f>
        <v>12.4</v>
      </c>
      <c r="I16" s="342">
        <f>I18+I19+I20</f>
        <v>12.4</v>
      </c>
      <c r="J16" s="342">
        <f t="shared" ref="J16:K16" si="1">J18+J19+J20</f>
        <v>9.5</v>
      </c>
      <c r="K16" s="169">
        <f t="shared" si="1"/>
        <v>0</v>
      </c>
      <c r="L16" s="229">
        <f>M16+O16</f>
        <v>12.4</v>
      </c>
      <c r="M16" s="170">
        <f t="shared" ref="M16" si="2">E16+I16</f>
        <v>12.4</v>
      </c>
      <c r="N16" s="170">
        <f t="shared" ref="N16" si="3">F16+J16</f>
        <v>9.5</v>
      </c>
      <c r="O16" s="170">
        <f>G16+K16</f>
        <v>0</v>
      </c>
    </row>
    <row r="17" spans="1:17" ht="15" customHeight="1" x14ac:dyDescent="0.25">
      <c r="A17" s="241"/>
      <c r="B17" s="377" t="s">
        <v>194</v>
      </c>
      <c r="C17" s="311"/>
      <c r="D17" s="176"/>
      <c r="E17" s="370"/>
      <c r="F17" s="176"/>
      <c r="G17" s="277"/>
      <c r="H17" s="403"/>
      <c r="I17" s="343"/>
      <c r="J17" s="343"/>
      <c r="K17" s="172"/>
      <c r="L17" s="281"/>
      <c r="M17" s="178"/>
      <c r="N17" s="178"/>
      <c r="O17" s="178"/>
      <c r="P17" s="411"/>
      <c r="Q17" s="98"/>
    </row>
    <row r="18" spans="1:17" ht="26.25" hidden="1" customHeight="1" x14ac:dyDescent="0.25">
      <c r="A18" s="241"/>
      <c r="B18" s="502" t="s">
        <v>317</v>
      </c>
      <c r="C18" s="206"/>
      <c r="D18" s="492"/>
      <c r="E18" s="67"/>
      <c r="F18" s="67"/>
      <c r="G18" s="492"/>
      <c r="H18" s="68"/>
      <c r="I18" s="172"/>
      <c r="J18" s="172"/>
      <c r="K18" s="172"/>
      <c r="L18" s="332"/>
      <c r="M18" s="69"/>
      <c r="N18" s="69"/>
      <c r="O18" s="332"/>
      <c r="P18" s="350"/>
      <c r="Q18" s="98"/>
    </row>
    <row r="19" spans="1:17" ht="26.25" x14ac:dyDescent="0.25">
      <c r="A19" s="241"/>
      <c r="B19" s="502" t="s">
        <v>536</v>
      </c>
      <c r="C19" s="206" t="s">
        <v>9</v>
      </c>
      <c r="D19" s="492">
        <f>E19+G19</f>
        <v>0</v>
      </c>
      <c r="E19" s="67"/>
      <c r="F19" s="67"/>
      <c r="G19" s="67"/>
      <c r="H19" s="68">
        <f t="shared" ref="H19:H61" si="4">I19+K19</f>
        <v>6.2</v>
      </c>
      <c r="I19" s="68">
        <v>6.2</v>
      </c>
      <c r="J19" s="68">
        <v>4.7</v>
      </c>
      <c r="K19" s="68"/>
      <c r="L19" s="69">
        <f t="shared" ref="L19:L20" si="5">M19+O19</f>
        <v>6.2</v>
      </c>
      <c r="M19" s="69">
        <f t="shared" ref="M19" si="6">E19+I19</f>
        <v>6.2</v>
      </c>
      <c r="N19" s="69">
        <f t="shared" ref="N19" si="7">F19+J19</f>
        <v>4.7</v>
      </c>
      <c r="O19" s="69">
        <f t="shared" ref="O19" si="8">G19+K19</f>
        <v>0</v>
      </c>
      <c r="P19" s="411"/>
      <c r="Q19" s="98"/>
    </row>
    <row r="20" spans="1:17" ht="51.75" x14ac:dyDescent="0.25">
      <c r="A20" s="315"/>
      <c r="B20" s="187" t="s">
        <v>537</v>
      </c>
      <c r="C20" s="386" t="s">
        <v>25</v>
      </c>
      <c r="D20" s="492"/>
      <c r="E20" s="67"/>
      <c r="F20" s="67"/>
      <c r="G20" s="492"/>
      <c r="H20" s="68">
        <f t="shared" si="4"/>
        <v>6.2</v>
      </c>
      <c r="I20" s="68">
        <v>6.2</v>
      </c>
      <c r="J20" s="68">
        <v>4.8</v>
      </c>
      <c r="K20" s="68"/>
      <c r="L20" s="69">
        <f t="shared" si="5"/>
        <v>6.2</v>
      </c>
      <c r="M20" s="69">
        <f t="shared" ref="M20" si="9">E20+I20</f>
        <v>6.2</v>
      </c>
      <c r="N20" s="69">
        <f t="shared" ref="N20" si="10">F20+J20</f>
        <v>4.8</v>
      </c>
      <c r="O20" s="69">
        <f t="shared" ref="O20" si="11">G20+K20</f>
        <v>0</v>
      </c>
      <c r="P20" s="350"/>
      <c r="Q20" s="98"/>
    </row>
    <row r="21" spans="1:17" ht="15" customHeight="1" x14ac:dyDescent="0.25">
      <c r="A21" s="40" t="s">
        <v>72</v>
      </c>
      <c r="B21" s="6" t="s">
        <v>7</v>
      </c>
      <c r="C21" s="206"/>
      <c r="D21" s="336">
        <f>E21+G21</f>
        <v>0</v>
      </c>
      <c r="E21" s="16">
        <f>E22+E23+E24</f>
        <v>0</v>
      </c>
      <c r="F21" s="16">
        <f>F22+F23+F24</f>
        <v>0</v>
      </c>
      <c r="G21" s="16">
        <f>G22+G23+G24</f>
        <v>0</v>
      </c>
      <c r="H21" s="169">
        <f>I21+K21</f>
        <v>1</v>
      </c>
      <c r="I21" s="10">
        <f>I22+I23+I24</f>
        <v>1</v>
      </c>
      <c r="J21" s="10">
        <f>J22+J23+J24</f>
        <v>0.79999999999999993</v>
      </c>
      <c r="K21" s="10">
        <f>K22+K23+K24</f>
        <v>0</v>
      </c>
      <c r="L21" s="170">
        <f t="shared" ref="L21:L66" si="12">M21+O21</f>
        <v>1</v>
      </c>
      <c r="M21" s="12">
        <f>M22+M23+M24</f>
        <v>1</v>
      </c>
      <c r="N21" s="12">
        <f>N22+N23+N24</f>
        <v>0.79999999999999993</v>
      </c>
      <c r="O21" s="12">
        <f>O22+O23+O24</f>
        <v>0</v>
      </c>
      <c r="P21" s="240"/>
      <c r="Q21" s="98"/>
    </row>
    <row r="22" spans="1:17" ht="15" customHeight="1" x14ac:dyDescent="0.25">
      <c r="A22" s="40"/>
      <c r="B22" s="638" t="s">
        <v>536</v>
      </c>
      <c r="C22" s="206" t="s">
        <v>9</v>
      </c>
      <c r="D22" s="16">
        <f t="shared" ref="D22:D66" si="13">E22+G22</f>
        <v>0</v>
      </c>
      <c r="E22" s="16"/>
      <c r="F22" s="16"/>
      <c r="G22" s="16"/>
      <c r="H22" s="169">
        <f t="shared" si="4"/>
        <v>0.1</v>
      </c>
      <c r="I22" s="10">
        <v>0.1</v>
      </c>
      <c r="J22" s="10">
        <v>0.1</v>
      </c>
      <c r="K22" s="207"/>
      <c r="L22" s="170">
        <f t="shared" si="12"/>
        <v>0.1</v>
      </c>
      <c r="M22" s="170">
        <f t="shared" ref="M22:O24" si="14">E22+I22</f>
        <v>0.1</v>
      </c>
      <c r="N22" s="170">
        <f t="shared" si="14"/>
        <v>0.1</v>
      </c>
      <c r="O22" s="170">
        <f t="shared" si="14"/>
        <v>0</v>
      </c>
      <c r="P22" s="411"/>
      <c r="Q22" s="98"/>
    </row>
    <row r="23" spans="1:17" ht="15" customHeight="1" x14ac:dyDescent="0.25">
      <c r="A23" s="40"/>
      <c r="B23" s="638"/>
      <c r="C23" s="206" t="s">
        <v>22</v>
      </c>
      <c r="D23" s="16">
        <f t="shared" si="13"/>
        <v>0</v>
      </c>
      <c r="E23" s="16"/>
      <c r="F23" s="16"/>
      <c r="G23" s="16"/>
      <c r="H23" s="169">
        <f t="shared" si="4"/>
        <v>0.8</v>
      </c>
      <c r="I23" s="10">
        <v>0.8</v>
      </c>
      <c r="J23" s="10">
        <v>0.6</v>
      </c>
      <c r="K23" s="207"/>
      <c r="L23" s="170">
        <f t="shared" si="12"/>
        <v>0.8</v>
      </c>
      <c r="M23" s="170">
        <f t="shared" si="14"/>
        <v>0.8</v>
      </c>
      <c r="N23" s="170">
        <f t="shared" si="14"/>
        <v>0.6</v>
      </c>
      <c r="O23" s="170">
        <f t="shared" si="14"/>
        <v>0</v>
      </c>
      <c r="P23" s="411"/>
      <c r="Q23" s="98"/>
    </row>
    <row r="24" spans="1:17" ht="15" customHeight="1" x14ac:dyDescent="0.25">
      <c r="A24" s="40"/>
      <c r="B24" s="639"/>
      <c r="C24" s="525">
        <v>10</v>
      </c>
      <c r="D24" s="16">
        <f t="shared" si="13"/>
        <v>0</v>
      </c>
      <c r="E24" s="16"/>
      <c r="F24" s="16"/>
      <c r="G24" s="16"/>
      <c r="H24" s="169">
        <f t="shared" si="4"/>
        <v>0.1</v>
      </c>
      <c r="I24" s="10">
        <v>0.1</v>
      </c>
      <c r="J24" s="10">
        <v>0.1</v>
      </c>
      <c r="K24" s="207"/>
      <c r="L24" s="170">
        <f t="shared" si="12"/>
        <v>0.1</v>
      </c>
      <c r="M24" s="170">
        <f t="shared" si="14"/>
        <v>0.1</v>
      </c>
      <c r="N24" s="170">
        <f t="shared" si="14"/>
        <v>0.1</v>
      </c>
      <c r="O24" s="170">
        <f t="shared" si="14"/>
        <v>0</v>
      </c>
      <c r="P24" s="411"/>
      <c r="Q24" s="98"/>
    </row>
    <row r="25" spans="1:17" ht="15" customHeight="1" x14ac:dyDescent="0.25">
      <c r="A25" s="32" t="s">
        <v>73</v>
      </c>
      <c r="B25" s="17" t="s">
        <v>10</v>
      </c>
      <c r="C25" s="206"/>
      <c r="D25" s="336">
        <f>E25+G25</f>
        <v>0</v>
      </c>
      <c r="E25" s="16">
        <f>E26+E27+E28</f>
        <v>0</v>
      </c>
      <c r="F25" s="16">
        <f>F26+F27+F28</f>
        <v>0</v>
      </c>
      <c r="G25" s="16">
        <f>G26+G27+G28</f>
        <v>0</v>
      </c>
      <c r="H25" s="169">
        <f t="shared" si="4"/>
        <v>1.6</v>
      </c>
      <c r="I25" s="10">
        <f>I26+I27+I28</f>
        <v>1.6</v>
      </c>
      <c r="J25" s="10">
        <f>J26+J27+J28</f>
        <v>1.2000000000000002</v>
      </c>
      <c r="K25" s="10">
        <f>K26+K27+K28</f>
        <v>0</v>
      </c>
      <c r="L25" s="170">
        <f t="shared" si="12"/>
        <v>1.6</v>
      </c>
      <c r="M25" s="12">
        <f>M26+M27+M28</f>
        <v>1.6</v>
      </c>
      <c r="N25" s="12">
        <f>N26+N27+N28</f>
        <v>1.2000000000000002</v>
      </c>
      <c r="O25" s="12">
        <f>O26+O27+O28</f>
        <v>0</v>
      </c>
      <c r="P25" s="240"/>
      <c r="Q25" s="98"/>
    </row>
    <row r="26" spans="1:17" ht="15" customHeight="1" x14ac:dyDescent="0.25">
      <c r="A26" s="40"/>
      <c r="B26" s="638" t="s">
        <v>536</v>
      </c>
      <c r="C26" s="206" t="s">
        <v>9</v>
      </c>
      <c r="D26" s="16">
        <f t="shared" si="13"/>
        <v>0</v>
      </c>
      <c r="E26" s="16"/>
      <c r="F26" s="16"/>
      <c r="G26" s="16"/>
      <c r="H26" s="169">
        <f t="shared" si="4"/>
        <v>0.7</v>
      </c>
      <c r="I26" s="10">
        <v>0.7</v>
      </c>
      <c r="J26" s="10">
        <v>0.5</v>
      </c>
      <c r="K26" s="207"/>
      <c r="L26" s="170">
        <f t="shared" si="12"/>
        <v>0.7</v>
      </c>
      <c r="M26" s="170">
        <f t="shared" ref="M26:O28" si="15">E26+I26</f>
        <v>0.7</v>
      </c>
      <c r="N26" s="170">
        <f t="shared" si="15"/>
        <v>0.5</v>
      </c>
      <c r="O26" s="170">
        <f t="shared" si="15"/>
        <v>0</v>
      </c>
      <c r="P26" s="411"/>
      <c r="Q26" s="98"/>
    </row>
    <row r="27" spans="1:17" ht="15" customHeight="1" x14ac:dyDescent="0.25">
      <c r="A27" s="40"/>
      <c r="B27" s="638"/>
      <c r="C27" s="206" t="s">
        <v>22</v>
      </c>
      <c r="D27" s="16">
        <f t="shared" si="13"/>
        <v>0</v>
      </c>
      <c r="E27" s="16"/>
      <c r="F27" s="16"/>
      <c r="G27" s="16"/>
      <c r="H27" s="169">
        <f t="shared" si="4"/>
        <v>0.8</v>
      </c>
      <c r="I27" s="10">
        <v>0.8</v>
      </c>
      <c r="J27" s="10">
        <v>0.6</v>
      </c>
      <c r="K27" s="207"/>
      <c r="L27" s="170">
        <f t="shared" si="12"/>
        <v>0.8</v>
      </c>
      <c r="M27" s="170">
        <f t="shared" si="15"/>
        <v>0.8</v>
      </c>
      <c r="N27" s="170">
        <f t="shared" si="15"/>
        <v>0.6</v>
      </c>
      <c r="O27" s="170">
        <f t="shared" si="15"/>
        <v>0</v>
      </c>
      <c r="P27" s="411"/>
      <c r="Q27" s="98"/>
    </row>
    <row r="28" spans="1:17" ht="15" customHeight="1" x14ac:dyDescent="0.25">
      <c r="A28" s="40"/>
      <c r="B28" s="639"/>
      <c r="C28" s="525">
        <v>10</v>
      </c>
      <c r="D28" s="16">
        <f t="shared" si="13"/>
        <v>0</v>
      </c>
      <c r="E28" s="16"/>
      <c r="F28" s="16"/>
      <c r="G28" s="16"/>
      <c r="H28" s="169">
        <f t="shared" si="4"/>
        <v>0.1</v>
      </c>
      <c r="I28" s="10">
        <v>0.1</v>
      </c>
      <c r="J28" s="10">
        <v>0.1</v>
      </c>
      <c r="K28" s="207"/>
      <c r="L28" s="170">
        <f t="shared" si="12"/>
        <v>0.1</v>
      </c>
      <c r="M28" s="170">
        <f t="shared" si="15"/>
        <v>0.1</v>
      </c>
      <c r="N28" s="170">
        <f t="shared" si="15"/>
        <v>0.1</v>
      </c>
      <c r="O28" s="170">
        <f t="shared" si="15"/>
        <v>0</v>
      </c>
      <c r="P28" s="411"/>
      <c r="Q28" s="98"/>
    </row>
    <row r="29" spans="1:17" ht="15" customHeight="1" x14ac:dyDescent="0.25">
      <c r="A29" s="32" t="s">
        <v>74</v>
      </c>
      <c r="B29" s="17" t="s">
        <v>11</v>
      </c>
      <c r="C29" s="206"/>
      <c r="D29" s="336">
        <f>E29+G29</f>
        <v>0</v>
      </c>
      <c r="E29" s="16">
        <f>E30+E32+E33</f>
        <v>0</v>
      </c>
      <c r="F29" s="16">
        <f>F30+F32+F33</f>
        <v>0</v>
      </c>
      <c r="G29" s="16">
        <f>G30+G32+G33</f>
        <v>0</v>
      </c>
      <c r="H29" s="169">
        <f t="shared" si="4"/>
        <v>2.7</v>
      </c>
      <c r="I29" s="10">
        <f>I30+I31+I32+I33</f>
        <v>2.7</v>
      </c>
      <c r="J29" s="10">
        <f>J30+J31+J32+J33</f>
        <v>2.1</v>
      </c>
      <c r="K29" s="10">
        <f>K30+K32+K33</f>
        <v>0</v>
      </c>
      <c r="L29" s="170">
        <f t="shared" si="12"/>
        <v>2.7</v>
      </c>
      <c r="M29" s="12">
        <f>M30+M31+M32+M33</f>
        <v>2.7</v>
      </c>
      <c r="N29" s="12">
        <f t="shared" ref="N29:O29" si="16">N30+N31+N32+N33</f>
        <v>2.1</v>
      </c>
      <c r="O29" s="12">
        <f t="shared" si="16"/>
        <v>0</v>
      </c>
      <c r="P29" s="240"/>
      <c r="Q29" s="98"/>
    </row>
    <row r="30" spans="1:17" ht="15" customHeight="1" x14ac:dyDescent="0.25">
      <c r="A30" s="40"/>
      <c r="B30" s="638" t="s">
        <v>536</v>
      </c>
      <c r="C30" s="206" t="s">
        <v>9</v>
      </c>
      <c r="D30" s="16">
        <f t="shared" si="13"/>
        <v>0</v>
      </c>
      <c r="E30" s="16"/>
      <c r="F30" s="16"/>
      <c r="G30" s="16"/>
      <c r="H30" s="169">
        <f t="shared" si="4"/>
        <v>0.5</v>
      </c>
      <c r="I30" s="10">
        <v>0.5</v>
      </c>
      <c r="J30" s="10">
        <v>0.4</v>
      </c>
      <c r="K30" s="207"/>
      <c r="L30" s="170">
        <f t="shared" si="12"/>
        <v>0.5</v>
      </c>
      <c r="M30" s="170">
        <f t="shared" ref="M30:O33" si="17">E30+I30</f>
        <v>0.5</v>
      </c>
      <c r="N30" s="170">
        <f t="shared" si="17"/>
        <v>0.4</v>
      </c>
      <c r="O30" s="170">
        <f t="shared" si="17"/>
        <v>0</v>
      </c>
      <c r="P30" s="411"/>
      <c r="Q30" s="98"/>
    </row>
    <row r="31" spans="1:17" ht="15" customHeight="1" x14ac:dyDescent="0.25">
      <c r="A31" s="40"/>
      <c r="B31" s="638"/>
      <c r="C31" s="206" t="s">
        <v>22</v>
      </c>
      <c r="D31" s="16"/>
      <c r="E31" s="16"/>
      <c r="F31" s="16"/>
      <c r="G31" s="16"/>
      <c r="H31" s="169">
        <f t="shared" si="4"/>
        <v>2</v>
      </c>
      <c r="I31" s="10">
        <v>2</v>
      </c>
      <c r="J31" s="10">
        <v>1.5</v>
      </c>
      <c r="K31" s="207"/>
      <c r="L31" s="170"/>
      <c r="M31" s="170">
        <f t="shared" si="17"/>
        <v>2</v>
      </c>
      <c r="N31" s="170">
        <f t="shared" si="17"/>
        <v>1.5</v>
      </c>
      <c r="O31" s="170"/>
      <c r="P31" s="411"/>
      <c r="Q31" s="98"/>
    </row>
    <row r="32" spans="1:17" ht="15" customHeight="1" x14ac:dyDescent="0.25">
      <c r="A32" s="40"/>
      <c r="B32" s="638"/>
      <c r="C32" s="523" t="s">
        <v>30</v>
      </c>
      <c r="D32" s="16">
        <f t="shared" si="13"/>
        <v>0</v>
      </c>
      <c r="E32" s="16"/>
      <c r="F32" s="16"/>
      <c r="G32" s="16"/>
      <c r="H32" s="169">
        <f t="shared" si="4"/>
        <v>0.1</v>
      </c>
      <c r="I32" s="10">
        <v>0.1</v>
      </c>
      <c r="J32" s="10">
        <v>0.1</v>
      </c>
      <c r="K32" s="207"/>
      <c r="L32" s="170">
        <f t="shared" si="12"/>
        <v>0.1</v>
      </c>
      <c r="M32" s="170">
        <f t="shared" si="17"/>
        <v>0.1</v>
      </c>
      <c r="N32" s="170">
        <f t="shared" si="17"/>
        <v>0.1</v>
      </c>
      <c r="O32" s="170">
        <f t="shared" si="17"/>
        <v>0</v>
      </c>
      <c r="P32" s="411"/>
      <c r="Q32" s="98"/>
    </row>
    <row r="33" spans="1:17" ht="15" customHeight="1" x14ac:dyDescent="0.25">
      <c r="A33" s="40"/>
      <c r="B33" s="639"/>
      <c r="C33" s="525">
        <v>10</v>
      </c>
      <c r="D33" s="16">
        <f t="shared" si="13"/>
        <v>0</v>
      </c>
      <c r="E33" s="16"/>
      <c r="F33" s="16"/>
      <c r="G33" s="16"/>
      <c r="H33" s="169">
        <f t="shared" si="4"/>
        <v>0.1</v>
      </c>
      <c r="I33" s="10">
        <v>0.1</v>
      </c>
      <c r="J33" s="10">
        <v>0.1</v>
      </c>
      <c r="K33" s="207"/>
      <c r="L33" s="170">
        <f t="shared" si="12"/>
        <v>0.1</v>
      </c>
      <c r="M33" s="170">
        <f t="shared" si="17"/>
        <v>0.1</v>
      </c>
      <c r="N33" s="170">
        <f t="shared" si="17"/>
        <v>0.1</v>
      </c>
      <c r="O33" s="170">
        <f t="shared" si="17"/>
        <v>0</v>
      </c>
      <c r="P33" s="411"/>
      <c r="Q33" s="98"/>
    </row>
    <row r="34" spans="1:17" ht="15" customHeight="1" x14ac:dyDescent="0.25">
      <c r="A34" s="32" t="s">
        <v>75</v>
      </c>
      <c r="B34" s="17" t="s">
        <v>12</v>
      </c>
      <c r="C34" s="206"/>
      <c r="D34" s="336">
        <f>E34+G34</f>
        <v>0</v>
      </c>
      <c r="E34" s="16">
        <f>E35+E36+E37</f>
        <v>0</v>
      </c>
      <c r="F34" s="16">
        <f>F35+F36+F37</f>
        <v>0</v>
      </c>
      <c r="G34" s="16">
        <f>G35+G36+G37</f>
        <v>0</v>
      </c>
      <c r="H34" s="169">
        <f t="shared" si="4"/>
        <v>3.0000000000000004</v>
      </c>
      <c r="I34" s="10">
        <f>I35+I36+I37</f>
        <v>3.0000000000000004</v>
      </c>
      <c r="J34" s="10">
        <f>J35+J36+J37</f>
        <v>2.3000000000000003</v>
      </c>
      <c r="K34" s="10">
        <f>K35+K36+K37</f>
        <v>0</v>
      </c>
      <c r="L34" s="170">
        <f t="shared" si="12"/>
        <v>3.0000000000000004</v>
      </c>
      <c r="M34" s="12">
        <f>M35+M36+M37</f>
        <v>3.0000000000000004</v>
      </c>
      <c r="N34" s="12">
        <f>N35+N36+N37</f>
        <v>2.3000000000000003</v>
      </c>
      <c r="O34" s="12">
        <f>O35+O36+O37</f>
        <v>0</v>
      </c>
      <c r="P34" s="240"/>
      <c r="Q34" s="98"/>
    </row>
    <row r="35" spans="1:17" ht="15" customHeight="1" x14ac:dyDescent="0.25">
      <c r="A35" s="40"/>
      <c r="B35" s="638" t="s">
        <v>536</v>
      </c>
      <c r="C35" s="206" t="s">
        <v>9</v>
      </c>
      <c r="D35" s="16">
        <f t="shared" si="13"/>
        <v>0</v>
      </c>
      <c r="E35" s="16"/>
      <c r="F35" s="16"/>
      <c r="G35" s="16"/>
      <c r="H35" s="169">
        <f t="shared" si="4"/>
        <v>0.7</v>
      </c>
      <c r="I35" s="10">
        <v>0.7</v>
      </c>
      <c r="J35" s="10">
        <v>0.5</v>
      </c>
      <c r="K35" s="207"/>
      <c r="L35" s="170">
        <f t="shared" si="12"/>
        <v>0.7</v>
      </c>
      <c r="M35" s="170">
        <f t="shared" ref="M35:O37" si="18">E35+I35</f>
        <v>0.7</v>
      </c>
      <c r="N35" s="170">
        <f t="shared" si="18"/>
        <v>0.5</v>
      </c>
      <c r="O35" s="170">
        <f t="shared" si="18"/>
        <v>0</v>
      </c>
      <c r="P35" s="411"/>
      <c r="Q35" s="98"/>
    </row>
    <row r="36" spans="1:17" ht="15" customHeight="1" x14ac:dyDescent="0.25">
      <c r="A36" s="40"/>
      <c r="B36" s="638"/>
      <c r="C36" s="206" t="s">
        <v>22</v>
      </c>
      <c r="D36" s="16">
        <f t="shared" si="13"/>
        <v>0</v>
      </c>
      <c r="E36" s="16"/>
      <c r="F36" s="16"/>
      <c r="G36" s="16"/>
      <c r="H36" s="169">
        <f t="shared" si="4"/>
        <v>2.2000000000000002</v>
      </c>
      <c r="I36" s="10">
        <v>2.2000000000000002</v>
      </c>
      <c r="J36" s="10">
        <v>1.7</v>
      </c>
      <c r="K36" s="207"/>
      <c r="L36" s="170">
        <f t="shared" si="12"/>
        <v>2.2000000000000002</v>
      </c>
      <c r="M36" s="170">
        <f t="shared" si="18"/>
        <v>2.2000000000000002</v>
      </c>
      <c r="N36" s="170">
        <f t="shared" si="18"/>
        <v>1.7</v>
      </c>
      <c r="O36" s="170">
        <f t="shared" si="18"/>
        <v>0</v>
      </c>
      <c r="P36" s="411"/>
      <c r="Q36" s="98"/>
    </row>
    <row r="37" spans="1:17" ht="15" customHeight="1" x14ac:dyDescent="0.25">
      <c r="A37" s="40"/>
      <c r="B37" s="639"/>
      <c r="C37" s="525">
        <v>10</v>
      </c>
      <c r="D37" s="16">
        <f t="shared" si="13"/>
        <v>0</v>
      </c>
      <c r="E37" s="16"/>
      <c r="F37" s="16"/>
      <c r="G37" s="16"/>
      <c r="H37" s="169">
        <f t="shared" si="4"/>
        <v>0.1</v>
      </c>
      <c r="I37" s="10">
        <v>0.1</v>
      </c>
      <c r="J37" s="10">
        <v>0.1</v>
      </c>
      <c r="K37" s="207"/>
      <c r="L37" s="170">
        <f t="shared" si="12"/>
        <v>0.1</v>
      </c>
      <c r="M37" s="170">
        <f t="shared" si="18"/>
        <v>0.1</v>
      </c>
      <c r="N37" s="170">
        <f t="shared" si="18"/>
        <v>0.1</v>
      </c>
      <c r="O37" s="170">
        <f t="shared" si="18"/>
        <v>0</v>
      </c>
      <c r="P37" s="411"/>
      <c r="Q37" s="98"/>
    </row>
    <row r="38" spans="1:17" ht="15" customHeight="1" x14ac:dyDescent="0.25">
      <c r="A38" s="32" t="s">
        <v>76</v>
      </c>
      <c r="B38" s="17" t="s">
        <v>13</v>
      </c>
      <c r="C38" s="206"/>
      <c r="D38" s="336">
        <f>E38+G38</f>
        <v>0</v>
      </c>
      <c r="E38" s="16">
        <f>E39+E40+E41</f>
        <v>0</v>
      </c>
      <c r="F38" s="16">
        <f>F39+F40+F41</f>
        <v>0</v>
      </c>
      <c r="G38" s="16">
        <f>G39+G40+G41</f>
        <v>0</v>
      </c>
      <c r="H38" s="169">
        <f t="shared" si="4"/>
        <v>0.79999999999999993</v>
      </c>
      <c r="I38" s="10">
        <f>I39+I40+I41</f>
        <v>0.79999999999999993</v>
      </c>
      <c r="J38" s="10">
        <f>J39+J40+J41</f>
        <v>0.6</v>
      </c>
      <c r="K38" s="10">
        <f>K39+K40+K41</f>
        <v>0</v>
      </c>
      <c r="L38" s="170">
        <f t="shared" si="12"/>
        <v>0.79999999999999993</v>
      </c>
      <c r="M38" s="12">
        <f>M39+M40+M41</f>
        <v>0.79999999999999993</v>
      </c>
      <c r="N38" s="12">
        <f>N39+N40+N41</f>
        <v>0.6</v>
      </c>
      <c r="O38" s="12">
        <f>O39+O40+O41</f>
        <v>0</v>
      </c>
      <c r="P38" s="240"/>
      <c r="Q38" s="98"/>
    </row>
    <row r="39" spans="1:17" ht="15" customHeight="1" x14ac:dyDescent="0.25">
      <c r="A39" s="40"/>
      <c r="B39" s="638" t="s">
        <v>536</v>
      </c>
      <c r="C39" s="206" t="s">
        <v>9</v>
      </c>
      <c r="D39" s="16">
        <f t="shared" si="13"/>
        <v>0</v>
      </c>
      <c r="E39" s="16"/>
      <c r="F39" s="16"/>
      <c r="G39" s="16"/>
      <c r="H39" s="169">
        <f t="shared" si="4"/>
        <v>0.3</v>
      </c>
      <c r="I39" s="10">
        <v>0.3</v>
      </c>
      <c r="J39" s="10">
        <v>0.2</v>
      </c>
      <c r="K39" s="207"/>
      <c r="L39" s="170">
        <f t="shared" si="12"/>
        <v>0.3</v>
      </c>
      <c r="M39" s="170">
        <f t="shared" ref="M39:O41" si="19">E39+I39</f>
        <v>0.3</v>
      </c>
      <c r="N39" s="170">
        <f t="shared" si="19"/>
        <v>0.2</v>
      </c>
      <c r="O39" s="170">
        <f t="shared" si="19"/>
        <v>0</v>
      </c>
      <c r="P39" s="411"/>
      <c r="Q39" s="98"/>
    </row>
    <row r="40" spans="1:17" ht="15" customHeight="1" x14ac:dyDescent="0.25">
      <c r="A40" s="40"/>
      <c r="B40" s="638"/>
      <c r="C40" s="206" t="s">
        <v>22</v>
      </c>
      <c r="D40" s="16">
        <f t="shared" si="13"/>
        <v>0</v>
      </c>
      <c r="E40" s="16"/>
      <c r="F40" s="16"/>
      <c r="G40" s="16"/>
      <c r="H40" s="169">
        <f t="shared" si="4"/>
        <v>0.4</v>
      </c>
      <c r="I40" s="10">
        <v>0.4</v>
      </c>
      <c r="J40" s="10">
        <v>0.3</v>
      </c>
      <c r="K40" s="207"/>
      <c r="L40" s="170">
        <f t="shared" si="12"/>
        <v>0.4</v>
      </c>
      <c r="M40" s="170">
        <f t="shared" si="19"/>
        <v>0.4</v>
      </c>
      <c r="N40" s="170">
        <f t="shared" si="19"/>
        <v>0.3</v>
      </c>
      <c r="O40" s="170">
        <f t="shared" si="19"/>
        <v>0</v>
      </c>
      <c r="P40" s="411"/>
      <c r="Q40" s="98"/>
    </row>
    <row r="41" spans="1:17" ht="15" customHeight="1" x14ac:dyDescent="0.25">
      <c r="A41" s="40"/>
      <c r="B41" s="639"/>
      <c r="C41" s="525">
        <v>10</v>
      </c>
      <c r="D41" s="16">
        <f t="shared" si="13"/>
        <v>0</v>
      </c>
      <c r="E41" s="16"/>
      <c r="F41" s="16"/>
      <c r="G41" s="16"/>
      <c r="H41" s="169">
        <f t="shared" si="4"/>
        <v>0.1</v>
      </c>
      <c r="I41" s="10">
        <v>0.1</v>
      </c>
      <c r="J41" s="10">
        <v>0.1</v>
      </c>
      <c r="K41" s="207"/>
      <c r="L41" s="170">
        <f t="shared" si="12"/>
        <v>0.1</v>
      </c>
      <c r="M41" s="170">
        <f t="shared" si="19"/>
        <v>0.1</v>
      </c>
      <c r="N41" s="170">
        <f t="shared" si="19"/>
        <v>0.1</v>
      </c>
      <c r="O41" s="170">
        <f t="shared" si="19"/>
        <v>0</v>
      </c>
      <c r="P41" s="411"/>
      <c r="Q41" s="98"/>
    </row>
    <row r="42" spans="1:17" ht="15" customHeight="1" x14ac:dyDescent="0.25">
      <c r="A42" s="32" t="s">
        <v>77</v>
      </c>
      <c r="B42" s="17" t="s">
        <v>14</v>
      </c>
      <c r="C42" s="206"/>
      <c r="D42" s="336">
        <f>E42+G42</f>
        <v>0</v>
      </c>
      <c r="E42" s="16">
        <f>E43+E44+E45</f>
        <v>0</v>
      </c>
      <c r="F42" s="16">
        <f>F43+F44+F45</f>
        <v>0</v>
      </c>
      <c r="G42" s="16">
        <f>G43+G44+G45</f>
        <v>0</v>
      </c>
      <c r="H42" s="169">
        <f>I42+K42</f>
        <v>0.79999999999999993</v>
      </c>
      <c r="I42" s="10">
        <f>I43+I44+I45</f>
        <v>0.79999999999999993</v>
      </c>
      <c r="J42" s="10">
        <f>J43+J44+J45</f>
        <v>0.6</v>
      </c>
      <c r="K42" s="10">
        <f>K43+K44+K45</f>
        <v>0</v>
      </c>
      <c r="L42" s="170">
        <f t="shared" si="12"/>
        <v>0.79999999999999993</v>
      </c>
      <c r="M42" s="12">
        <f>M43+M44+M45</f>
        <v>0.79999999999999993</v>
      </c>
      <c r="N42" s="12">
        <f>N43+N44+N45</f>
        <v>0.6</v>
      </c>
      <c r="O42" s="12">
        <f>O43+O44+O45</f>
        <v>0</v>
      </c>
      <c r="P42" s="240"/>
      <c r="Q42" s="98"/>
    </row>
    <row r="43" spans="1:17" ht="15" customHeight="1" x14ac:dyDescent="0.25">
      <c r="A43" s="40"/>
      <c r="B43" s="638" t="s">
        <v>536</v>
      </c>
      <c r="C43" s="206" t="s">
        <v>9</v>
      </c>
      <c r="D43" s="16">
        <f t="shared" si="13"/>
        <v>0</v>
      </c>
      <c r="E43" s="16"/>
      <c r="F43" s="16"/>
      <c r="G43" s="16"/>
      <c r="H43" s="169">
        <f t="shared" si="4"/>
        <v>0.3</v>
      </c>
      <c r="I43" s="10">
        <v>0.3</v>
      </c>
      <c r="J43" s="10">
        <v>0.2</v>
      </c>
      <c r="K43" s="207"/>
      <c r="L43" s="170">
        <f t="shared" si="12"/>
        <v>0.3</v>
      </c>
      <c r="M43" s="170">
        <f t="shared" ref="M43:O45" si="20">E43+I43</f>
        <v>0.3</v>
      </c>
      <c r="N43" s="170">
        <f t="shared" si="20"/>
        <v>0.2</v>
      </c>
      <c r="O43" s="170">
        <f t="shared" si="20"/>
        <v>0</v>
      </c>
      <c r="P43" s="411"/>
      <c r="Q43" s="98"/>
    </row>
    <row r="44" spans="1:17" ht="15" customHeight="1" x14ac:dyDescent="0.25">
      <c r="A44" s="40"/>
      <c r="B44" s="638"/>
      <c r="C44" s="206" t="s">
        <v>22</v>
      </c>
      <c r="D44" s="16">
        <f t="shared" si="13"/>
        <v>0</v>
      </c>
      <c r="E44" s="16"/>
      <c r="F44" s="16"/>
      <c r="G44" s="16"/>
      <c r="H44" s="169">
        <f t="shared" si="4"/>
        <v>0.4</v>
      </c>
      <c r="I44" s="10">
        <v>0.4</v>
      </c>
      <c r="J44" s="10">
        <v>0.3</v>
      </c>
      <c r="K44" s="207"/>
      <c r="L44" s="170">
        <f t="shared" si="12"/>
        <v>0.4</v>
      </c>
      <c r="M44" s="170">
        <f t="shared" si="20"/>
        <v>0.4</v>
      </c>
      <c r="N44" s="170">
        <f t="shared" si="20"/>
        <v>0.3</v>
      </c>
      <c r="O44" s="170">
        <f t="shared" si="20"/>
        <v>0</v>
      </c>
      <c r="P44" s="411"/>
      <c r="Q44" s="98"/>
    </row>
    <row r="45" spans="1:17" ht="15" customHeight="1" x14ac:dyDescent="0.25">
      <c r="A45" s="40"/>
      <c r="B45" s="639"/>
      <c r="C45" s="525">
        <v>10</v>
      </c>
      <c r="D45" s="16">
        <f t="shared" si="13"/>
        <v>0</v>
      </c>
      <c r="E45" s="16"/>
      <c r="F45" s="16"/>
      <c r="G45" s="16"/>
      <c r="H45" s="169">
        <f t="shared" si="4"/>
        <v>0.1</v>
      </c>
      <c r="I45" s="10">
        <v>0.1</v>
      </c>
      <c r="J45" s="10">
        <v>0.1</v>
      </c>
      <c r="K45" s="207"/>
      <c r="L45" s="170">
        <f t="shared" si="12"/>
        <v>0.1</v>
      </c>
      <c r="M45" s="170">
        <f t="shared" si="20"/>
        <v>0.1</v>
      </c>
      <c r="N45" s="170">
        <f t="shared" si="20"/>
        <v>0.1</v>
      </c>
      <c r="O45" s="170">
        <f t="shared" si="20"/>
        <v>0</v>
      </c>
      <c r="P45" s="411"/>
      <c r="Q45" s="98"/>
    </row>
    <row r="46" spans="1:17" ht="15" customHeight="1" x14ac:dyDescent="0.25">
      <c r="A46" s="32" t="s">
        <v>78</v>
      </c>
      <c r="B46" s="17" t="s">
        <v>15</v>
      </c>
      <c r="C46" s="206"/>
      <c r="D46" s="168">
        <f t="shared" si="13"/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69">
        <f>I46+K46</f>
        <v>1.6</v>
      </c>
      <c r="I46" s="10">
        <f>I47+I48+I49</f>
        <v>1.6</v>
      </c>
      <c r="J46" s="10">
        <f>J47+J48+J49</f>
        <v>1.3000000000000003</v>
      </c>
      <c r="K46" s="10">
        <f>K47+K48+K49</f>
        <v>0</v>
      </c>
      <c r="L46" s="170">
        <f t="shared" si="12"/>
        <v>1.6</v>
      </c>
      <c r="M46" s="12">
        <f>M47+M48+M49</f>
        <v>1.6</v>
      </c>
      <c r="N46" s="12">
        <f>N47+N48+N49</f>
        <v>1.3000000000000003</v>
      </c>
      <c r="O46" s="12">
        <f>O47+O48+O49</f>
        <v>0</v>
      </c>
      <c r="P46" s="240"/>
      <c r="Q46" s="98"/>
    </row>
    <row r="47" spans="1:17" ht="15" customHeight="1" x14ac:dyDescent="0.25">
      <c r="A47" s="40"/>
      <c r="B47" s="638" t="s">
        <v>536</v>
      </c>
      <c r="C47" s="206" t="s">
        <v>9</v>
      </c>
      <c r="D47" s="16">
        <f t="shared" si="13"/>
        <v>0</v>
      </c>
      <c r="E47" s="16"/>
      <c r="F47" s="16"/>
      <c r="G47" s="16"/>
      <c r="H47" s="169">
        <f t="shared" si="4"/>
        <v>0.1</v>
      </c>
      <c r="I47" s="10">
        <v>0.1</v>
      </c>
      <c r="J47" s="10">
        <v>0.1</v>
      </c>
      <c r="K47" s="207"/>
      <c r="L47" s="170">
        <f t="shared" si="12"/>
        <v>0.1</v>
      </c>
      <c r="M47" s="170">
        <f t="shared" ref="M47:O49" si="21">E47+I47</f>
        <v>0.1</v>
      </c>
      <c r="N47" s="170">
        <f t="shared" si="21"/>
        <v>0.1</v>
      </c>
      <c r="O47" s="170">
        <f t="shared" si="21"/>
        <v>0</v>
      </c>
      <c r="P47" s="411"/>
      <c r="Q47" s="98"/>
    </row>
    <row r="48" spans="1:17" ht="15" customHeight="1" x14ac:dyDescent="0.25">
      <c r="A48" s="40"/>
      <c r="B48" s="638"/>
      <c r="C48" s="206" t="s">
        <v>22</v>
      </c>
      <c r="D48" s="16">
        <f t="shared" si="13"/>
        <v>0</v>
      </c>
      <c r="E48" s="16"/>
      <c r="F48" s="16"/>
      <c r="G48" s="16"/>
      <c r="H48" s="169">
        <f t="shared" si="4"/>
        <v>1.4</v>
      </c>
      <c r="I48" s="10">
        <v>1.4</v>
      </c>
      <c r="J48" s="10">
        <v>1.1000000000000001</v>
      </c>
      <c r="K48" s="207"/>
      <c r="L48" s="170">
        <f t="shared" si="12"/>
        <v>1.4</v>
      </c>
      <c r="M48" s="170">
        <f t="shared" si="21"/>
        <v>1.4</v>
      </c>
      <c r="N48" s="170">
        <f t="shared" si="21"/>
        <v>1.1000000000000001</v>
      </c>
      <c r="O48" s="170">
        <f t="shared" si="21"/>
        <v>0</v>
      </c>
      <c r="P48" s="411"/>
      <c r="Q48" s="98"/>
    </row>
    <row r="49" spans="1:17" ht="15" customHeight="1" x14ac:dyDescent="0.25">
      <c r="A49" s="40"/>
      <c r="B49" s="639"/>
      <c r="C49" s="525">
        <v>10</v>
      </c>
      <c r="D49" s="16">
        <f t="shared" si="13"/>
        <v>0</v>
      </c>
      <c r="E49" s="16"/>
      <c r="F49" s="16"/>
      <c r="G49" s="16"/>
      <c r="H49" s="169">
        <f t="shared" si="4"/>
        <v>0.1</v>
      </c>
      <c r="I49" s="10">
        <v>0.1</v>
      </c>
      <c r="J49" s="10">
        <v>0.1</v>
      </c>
      <c r="K49" s="207"/>
      <c r="L49" s="170">
        <f t="shared" si="12"/>
        <v>0.1</v>
      </c>
      <c r="M49" s="170">
        <f t="shared" si="21"/>
        <v>0.1</v>
      </c>
      <c r="N49" s="170">
        <f t="shared" si="21"/>
        <v>0.1</v>
      </c>
      <c r="O49" s="170">
        <f t="shared" si="21"/>
        <v>0</v>
      </c>
      <c r="P49" s="411"/>
      <c r="Q49" s="98"/>
    </row>
    <row r="50" spans="1:17" ht="15" customHeight="1" x14ac:dyDescent="0.25">
      <c r="A50" s="32" t="s">
        <v>79</v>
      </c>
      <c r="B50" s="17" t="s">
        <v>16</v>
      </c>
      <c r="C50" s="206"/>
      <c r="D50" s="336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69">
        <f>I50+K50</f>
        <v>3.3</v>
      </c>
      <c r="I50" s="10">
        <f>I51+I52+I53</f>
        <v>3.3</v>
      </c>
      <c r="J50" s="10">
        <f>J51+J52+J53</f>
        <v>2.5</v>
      </c>
      <c r="K50" s="10">
        <f>K51+K52+K53</f>
        <v>0</v>
      </c>
      <c r="L50" s="170">
        <f t="shared" si="12"/>
        <v>3.3</v>
      </c>
      <c r="M50" s="12">
        <f>M51+M52+M53</f>
        <v>3.3</v>
      </c>
      <c r="N50" s="12">
        <f>N51+N52+N53</f>
        <v>2.5</v>
      </c>
      <c r="O50" s="12">
        <f>O51+O52+O53</f>
        <v>0</v>
      </c>
      <c r="P50" s="240"/>
      <c r="Q50" s="98"/>
    </row>
    <row r="51" spans="1:17" ht="15" customHeight="1" x14ac:dyDescent="0.25">
      <c r="A51" s="40"/>
      <c r="B51" s="638" t="s">
        <v>536</v>
      </c>
      <c r="C51" s="206" t="s">
        <v>9</v>
      </c>
      <c r="D51" s="16">
        <f t="shared" si="13"/>
        <v>0</v>
      </c>
      <c r="E51" s="16"/>
      <c r="F51" s="16"/>
      <c r="G51" s="16"/>
      <c r="H51" s="169">
        <f t="shared" si="4"/>
        <v>0.8</v>
      </c>
      <c r="I51" s="10">
        <v>0.8</v>
      </c>
      <c r="J51" s="10">
        <v>0.6</v>
      </c>
      <c r="K51" s="207"/>
      <c r="L51" s="170">
        <f t="shared" si="12"/>
        <v>0.8</v>
      </c>
      <c r="M51" s="170">
        <f t="shared" ref="M51:O53" si="22">E51+I51</f>
        <v>0.8</v>
      </c>
      <c r="N51" s="170">
        <f t="shared" si="22"/>
        <v>0.6</v>
      </c>
      <c r="O51" s="170">
        <f t="shared" si="22"/>
        <v>0</v>
      </c>
      <c r="P51" s="411"/>
      <c r="Q51" s="98"/>
    </row>
    <row r="52" spans="1:17" ht="15" customHeight="1" x14ac:dyDescent="0.25">
      <c r="A52" s="40"/>
      <c r="B52" s="638"/>
      <c r="C52" s="206" t="s">
        <v>22</v>
      </c>
      <c r="D52" s="16">
        <f t="shared" si="13"/>
        <v>0</v>
      </c>
      <c r="E52" s="16"/>
      <c r="F52" s="16"/>
      <c r="G52" s="16"/>
      <c r="H52" s="169">
        <f t="shared" si="4"/>
        <v>2.2000000000000002</v>
      </c>
      <c r="I52" s="10">
        <v>2.2000000000000002</v>
      </c>
      <c r="J52" s="10">
        <v>1.7</v>
      </c>
      <c r="K52" s="207"/>
      <c r="L52" s="170">
        <f t="shared" si="12"/>
        <v>2.2000000000000002</v>
      </c>
      <c r="M52" s="170">
        <f t="shared" si="22"/>
        <v>2.2000000000000002</v>
      </c>
      <c r="N52" s="170">
        <f t="shared" si="22"/>
        <v>1.7</v>
      </c>
      <c r="O52" s="170">
        <f t="shared" si="22"/>
        <v>0</v>
      </c>
      <c r="P52" s="411"/>
      <c r="Q52" s="98"/>
    </row>
    <row r="53" spans="1:17" ht="15" customHeight="1" x14ac:dyDescent="0.25">
      <c r="A53" s="40"/>
      <c r="B53" s="639"/>
      <c r="C53" s="525">
        <v>10</v>
      </c>
      <c r="D53" s="16">
        <f t="shared" si="13"/>
        <v>0</v>
      </c>
      <c r="E53" s="16"/>
      <c r="F53" s="16"/>
      <c r="G53" s="16"/>
      <c r="H53" s="169">
        <f t="shared" si="4"/>
        <v>0.3</v>
      </c>
      <c r="I53" s="10">
        <v>0.3</v>
      </c>
      <c r="J53" s="10">
        <v>0.2</v>
      </c>
      <c r="K53" s="207"/>
      <c r="L53" s="170">
        <f t="shared" si="12"/>
        <v>0.3</v>
      </c>
      <c r="M53" s="170">
        <f t="shared" si="22"/>
        <v>0.3</v>
      </c>
      <c r="N53" s="170">
        <f t="shared" si="22"/>
        <v>0.2</v>
      </c>
      <c r="O53" s="170">
        <f t="shared" si="22"/>
        <v>0</v>
      </c>
      <c r="P53" s="411"/>
      <c r="Q53" s="98"/>
    </row>
    <row r="54" spans="1:17" ht="15" customHeight="1" x14ac:dyDescent="0.25">
      <c r="A54" s="32" t="s">
        <v>80</v>
      </c>
      <c r="B54" s="17" t="s">
        <v>17</v>
      </c>
      <c r="C54" s="206"/>
      <c r="D54" s="336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69">
        <f>I54+K54</f>
        <v>1</v>
      </c>
      <c r="I54" s="10">
        <f>I55+I56+I57</f>
        <v>1</v>
      </c>
      <c r="J54" s="10">
        <f>J55+J56+J57</f>
        <v>0.79999999999999993</v>
      </c>
      <c r="K54" s="10">
        <f>K55+K56+K57</f>
        <v>0</v>
      </c>
      <c r="L54" s="170">
        <f t="shared" si="12"/>
        <v>1</v>
      </c>
      <c r="M54" s="12">
        <f>M55+M56+M57</f>
        <v>1</v>
      </c>
      <c r="N54" s="12">
        <f>N55+N56+N57</f>
        <v>0.79999999999999993</v>
      </c>
      <c r="O54" s="12">
        <f>O55+O56+O57</f>
        <v>0</v>
      </c>
      <c r="P54" s="240"/>
      <c r="Q54" s="98"/>
    </row>
    <row r="55" spans="1:17" ht="15" customHeight="1" x14ac:dyDescent="0.25">
      <c r="A55" s="40"/>
      <c r="B55" s="638" t="s">
        <v>536</v>
      </c>
      <c r="C55" s="206" t="s">
        <v>9</v>
      </c>
      <c r="D55" s="16">
        <f t="shared" si="13"/>
        <v>0</v>
      </c>
      <c r="E55" s="16"/>
      <c r="F55" s="16"/>
      <c r="G55" s="16"/>
      <c r="H55" s="169">
        <f t="shared" si="4"/>
        <v>0.5</v>
      </c>
      <c r="I55" s="10">
        <v>0.5</v>
      </c>
      <c r="J55" s="10">
        <v>0.4</v>
      </c>
      <c r="K55" s="207"/>
      <c r="L55" s="170">
        <f t="shared" si="12"/>
        <v>0.5</v>
      </c>
      <c r="M55" s="170">
        <f t="shared" ref="M55:O57" si="23">E55+I55</f>
        <v>0.5</v>
      </c>
      <c r="N55" s="170">
        <f t="shared" si="23"/>
        <v>0.4</v>
      </c>
      <c r="O55" s="170">
        <f t="shared" si="23"/>
        <v>0</v>
      </c>
      <c r="P55" s="411"/>
      <c r="Q55" s="98"/>
    </row>
    <row r="56" spans="1:17" ht="15" customHeight="1" x14ac:dyDescent="0.25">
      <c r="A56" s="40"/>
      <c r="B56" s="638"/>
      <c r="C56" s="206" t="s">
        <v>22</v>
      </c>
      <c r="D56" s="16">
        <f t="shared" si="13"/>
        <v>0</v>
      </c>
      <c r="E56" s="16"/>
      <c r="F56" s="16"/>
      <c r="G56" s="16"/>
      <c r="H56" s="169">
        <f t="shared" si="4"/>
        <v>0.4</v>
      </c>
      <c r="I56" s="10">
        <v>0.4</v>
      </c>
      <c r="J56" s="10">
        <v>0.3</v>
      </c>
      <c r="K56" s="207"/>
      <c r="L56" s="170">
        <f t="shared" si="12"/>
        <v>0.4</v>
      </c>
      <c r="M56" s="170">
        <f t="shared" si="23"/>
        <v>0.4</v>
      </c>
      <c r="N56" s="170">
        <f t="shared" si="23"/>
        <v>0.3</v>
      </c>
      <c r="O56" s="170">
        <f t="shared" si="23"/>
        <v>0</v>
      </c>
      <c r="P56" s="411"/>
      <c r="Q56" s="98"/>
    </row>
    <row r="57" spans="1:17" ht="15" customHeight="1" x14ac:dyDescent="0.25">
      <c r="A57" s="40"/>
      <c r="B57" s="639"/>
      <c r="C57" s="525">
        <v>10</v>
      </c>
      <c r="D57" s="16">
        <f t="shared" si="13"/>
        <v>0</v>
      </c>
      <c r="E57" s="16"/>
      <c r="F57" s="16"/>
      <c r="G57" s="16"/>
      <c r="H57" s="169">
        <f t="shared" si="4"/>
        <v>0.1</v>
      </c>
      <c r="I57" s="10">
        <v>0.1</v>
      </c>
      <c r="J57" s="10">
        <v>0.1</v>
      </c>
      <c r="K57" s="207"/>
      <c r="L57" s="170">
        <f t="shared" si="12"/>
        <v>0.1</v>
      </c>
      <c r="M57" s="170">
        <f t="shared" si="23"/>
        <v>0.1</v>
      </c>
      <c r="N57" s="170">
        <f t="shared" si="23"/>
        <v>0.1</v>
      </c>
      <c r="O57" s="170">
        <f t="shared" si="23"/>
        <v>0</v>
      </c>
      <c r="P57" s="411"/>
      <c r="Q57" s="98"/>
    </row>
    <row r="58" spans="1:17" ht="15" customHeight="1" x14ac:dyDescent="0.25">
      <c r="A58" s="32" t="s">
        <v>81</v>
      </c>
      <c r="B58" s="17" t="s">
        <v>18</v>
      </c>
      <c r="C58" s="206"/>
      <c r="D58" s="336">
        <f>E58+G58</f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69">
        <f>I58+K58</f>
        <v>0.89999999999999991</v>
      </c>
      <c r="I58" s="10">
        <f>I59+I60+I61</f>
        <v>0.89999999999999991</v>
      </c>
      <c r="J58" s="10">
        <f>J59+J60+J61</f>
        <v>0.7</v>
      </c>
      <c r="K58" s="10">
        <f>K59+K60+K61</f>
        <v>0</v>
      </c>
      <c r="L58" s="170">
        <f t="shared" si="12"/>
        <v>0.89999999999999991</v>
      </c>
      <c r="M58" s="12">
        <f>M59+M60+M61</f>
        <v>0.89999999999999991</v>
      </c>
      <c r="N58" s="12">
        <f>N59+N60+N61</f>
        <v>0.7</v>
      </c>
      <c r="O58" s="12">
        <f>O59+O60+O61</f>
        <v>0</v>
      </c>
      <c r="P58" s="240"/>
      <c r="Q58" s="98"/>
    </row>
    <row r="59" spans="1:17" ht="15" customHeight="1" x14ac:dyDescent="0.25">
      <c r="A59" s="40"/>
      <c r="B59" s="638" t="s">
        <v>536</v>
      </c>
      <c r="C59" s="206" t="s">
        <v>9</v>
      </c>
      <c r="D59" s="16">
        <f t="shared" si="13"/>
        <v>0</v>
      </c>
      <c r="E59" s="16"/>
      <c r="F59" s="16"/>
      <c r="G59" s="16"/>
      <c r="H59" s="169">
        <f t="shared" si="4"/>
        <v>0.1</v>
      </c>
      <c r="I59" s="10">
        <v>0.1</v>
      </c>
      <c r="J59" s="10">
        <v>0.1</v>
      </c>
      <c r="K59" s="207"/>
      <c r="L59" s="170">
        <f t="shared" si="12"/>
        <v>0.1</v>
      </c>
      <c r="M59" s="170">
        <f t="shared" ref="M59:O61" si="24">E59+I59</f>
        <v>0.1</v>
      </c>
      <c r="N59" s="170">
        <f t="shared" si="24"/>
        <v>0.1</v>
      </c>
      <c r="O59" s="170">
        <f t="shared" si="24"/>
        <v>0</v>
      </c>
      <c r="P59" s="411"/>
      <c r="Q59" s="98"/>
    </row>
    <row r="60" spans="1:17" ht="15" customHeight="1" x14ac:dyDescent="0.25">
      <c r="A60" s="40"/>
      <c r="B60" s="638"/>
      <c r="C60" s="206" t="s">
        <v>22</v>
      </c>
      <c r="D60" s="16">
        <f t="shared" si="13"/>
        <v>0</v>
      </c>
      <c r="E60" s="16"/>
      <c r="F60" s="16"/>
      <c r="G60" s="16"/>
      <c r="H60" s="169">
        <f t="shared" si="4"/>
        <v>0.7</v>
      </c>
      <c r="I60" s="10">
        <v>0.7</v>
      </c>
      <c r="J60" s="10">
        <v>0.5</v>
      </c>
      <c r="K60" s="207"/>
      <c r="L60" s="170">
        <f t="shared" si="12"/>
        <v>0.7</v>
      </c>
      <c r="M60" s="170">
        <f t="shared" si="24"/>
        <v>0.7</v>
      </c>
      <c r="N60" s="170">
        <f t="shared" si="24"/>
        <v>0.5</v>
      </c>
      <c r="O60" s="170">
        <f t="shared" si="24"/>
        <v>0</v>
      </c>
      <c r="P60" s="411"/>
      <c r="Q60" s="98"/>
    </row>
    <row r="61" spans="1:17" ht="15" customHeight="1" x14ac:dyDescent="0.25">
      <c r="A61" s="40"/>
      <c r="B61" s="639"/>
      <c r="C61" s="525">
        <v>10</v>
      </c>
      <c r="D61" s="16">
        <f t="shared" si="13"/>
        <v>0</v>
      </c>
      <c r="E61" s="16"/>
      <c r="F61" s="16"/>
      <c r="G61" s="16"/>
      <c r="H61" s="169">
        <f t="shared" si="4"/>
        <v>0.1</v>
      </c>
      <c r="I61" s="10">
        <v>0.1</v>
      </c>
      <c r="J61" s="10">
        <v>0.1</v>
      </c>
      <c r="K61" s="207"/>
      <c r="L61" s="170">
        <f t="shared" si="12"/>
        <v>0.1</v>
      </c>
      <c r="M61" s="170">
        <f t="shared" si="24"/>
        <v>0.1</v>
      </c>
      <c r="N61" s="170">
        <f t="shared" si="24"/>
        <v>0.1</v>
      </c>
      <c r="O61" s="170">
        <f t="shared" si="24"/>
        <v>0</v>
      </c>
      <c r="P61" s="411"/>
      <c r="Q61" s="98"/>
    </row>
    <row r="62" spans="1:17" ht="15" customHeight="1" x14ac:dyDescent="0.25">
      <c r="A62" s="32" t="s">
        <v>82</v>
      </c>
      <c r="B62" s="17" t="s">
        <v>19</v>
      </c>
      <c r="C62" s="206"/>
      <c r="D62" s="336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69">
        <f>I62+K62</f>
        <v>1.1000000000000001</v>
      </c>
      <c r="I62" s="10">
        <f>I63+I64+I65</f>
        <v>1.1000000000000001</v>
      </c>
      <c r="J62" s="10">
        <f>J63+J64+J65</f>
        <v>0.8</v>
      </c>
      <c r="K62" s="10">
        <f>K63+K64+K65</f>
        <v>0</v>
      </c>
      <c r="L62" s="170">
        <f t="shared" si="12"/>
        <v>1.1000000000000001</v>
      </c>
      <c r="M62" s="12">
        <f>M63+M64+M65</f>
        <v>1.1000000000000001</v>
      </c>
      <c r="N62" s="12">
        <f>N63+N64+N65</f>
        <v>0.8</v>
      </c>
      <c r="O62" s="12">
        <f>O63+O64+O65</f>
        <v>0</v>
      </c>
      <c r="P62" s="240"/>
      <c r="Q62" s="98"/>
    </row>
    <row r="63" spans="1:17" ht="15" customHeight="1" x14ac:dyDescent="0.25">
      <c r="A63" s="40"/>
      <c r="B63" s="638" t="s">
        <v>536</v>
      </c>
      <c r="C63" s="206" t="s">
        <v>9</v>
      </c>
      <c r="D63" s="16">
        <f t="shared" si="13"/>
        <v>0</v>
      </c>
      <c r="E63" s="16"/>
      <c r="F63" s="16"/>
      <c r="G63" s="16"/>
      <c r="H63" s="169">
        <f>I63+K63</f>
        <v>0.4</v>
      </c>
      <c r="I63" s="10">
        <v>0.4</v>
      </c>
      <c r="J63" s="10">
        <v>0.3</v>
      </c>
      <c r="K63" s="207"/>
      <c r="L63" s="170">
        <f t="shared" si="12"/>
        <v>0.4</v>
      </c>
      <c r="M63" s="170">
        <f t="shared" ref="M63:O65" si="25">E63+I63</f>
        <v>0.4</v>
      </c>
      <c r="N63" s="170">
        <f t="shared" si="25"/>
        <v>0.3</v>
      </c>
      <c r="O63" s="170">
        <f t="shared" si="25"/>
        <v>0</v>
      </c>
      <c r="P63" s="411"/>
      <c r="Q63" s="98"/>
    </row>
    <row r="64" spans="1:17" ht="15" hidden="1" customHeight="1" x14ac:dyDescent="0.25">
      <c r="A64" s="40"/>
      <c r="B64" s="638"/>
      <c r="C64" s="206" t="s">
        <v>31</v>
      </c>
      <c r="D64" s="16">
        <f t="shared" si="13"/>
        <v>0</v>
      </c>
      <c r="E64" s="16"/>
      <c r="F64" s="16"/>
      <c r="G64" s="16"/>
      <c r="H64" s="169">
        <f>I64+K64</f>
        <v>0</v>
      </c>
      <c r="I64" s="10"/>
      <c r="J64" s="10"/>
      <c r="K64" s="207"/>
      <c r="L64" s="170">
        <f t="shared" si="12"/>
        <v>0</v>
      </c>
      <c r="M64" s="170">
        <f t="shared" si="25"/>
        <v>0</v>
      </c>
      <c r="N64" s="170">
        <f t="shared" si="25"/>
        <v>0</v>
      </c>
      <c r="O64" s="170">
        <f t="shared" si="25"/>
        <v>0</v>
      </c>
      <c r="P64" s="411"/>
      <c r="Q64" s="98"/>
    </row>
    <row r="65" spans="1:18" ht="15" customHeight="1" x14ac:dyDescent="0.25">
      <c r="A65" s="40"/>
      <c r="B65" s="639"/>
      <c r="C65" s="206" t="s">
        <v>22</v>
      </c>
      <c r="D65" s="16">
        <f t="shared" si="13"/>
        <v>0</v>
      </c>
      <c r="E65" s="16"/>
      <c r="F65" s="16"/>
      <c r="G65" s="16"/>
      <c r="H65" s="169">
        <f>I65+K65</f>
        <v>0.7</v>
      </c>
      <c r="I65" s="10">
        <v>0.7</v>
      </c>
      <c r="J65" s="10">
        <v>0.5</v>
      </c>
      <c r="K65" s="207"/>
      <c r="L65" s="170">
        <f t="shared" si="12"/>
        <v>0.7</v>
      </c>
      <c r="M65" s="170">
        <f t="shared" si="25"/>
        <v>0.7</v>
      </c>
      <c r="N65" s="170">
        <f t="shared" si="25"/>
        <v>0.5</v>
      </c>
      <c r="O65" s="170">
        <f t="shared" si="25"/>
        <v>0</v>
      </c>
      <c r="P65" s="411"/>
      <c r="Q65" s="98"/>
    </row>
    <row r="66" spans="1:18" x14ac:dyDescent="0.25">
      <c r="A66" s="38" t="s">
        <v>83</v>
      </c>
      <c r="B66" s="87" t="s">
        <v>174</v>
      </c>
      <c r="C66" s="208"/>
      <c r="D66" s="21">
        <f t="shared" si="13"/>
        <v>0</v>
      </c>
      <c r="E66" s="21">
        <f>E16+E21+E25+E29+E34+E38+E42+E46+E50+E54+E58+E62</f>
        <v>0</v>
      </c>
      <c r="F66" s="21">
        <f>F16+F21+F25+F29+F34+F38+F42+F46+F50+F54+F58+F62</f>
        <v>0</v>
      </c>
      <c r="G66" s="21">
        <f>G16+G21+G25+G29+G34+G38+G42+G46+G50+G54+G58+G62</f>
        <v>0</v>
      </c>
      <c r="H66" s="21">
        <f>I66+K66</f>
        <v>30.200000000000003</v>
      </c>
      <c r="I66" s="21">
        <f>I16+I21+I25+I29+I34+I38+I42+I46+I50+I54+I58+I62</f>
        <v>30.200000000000003</v>
      </c>
      <c r="J66" s="21">
        <f>J16+J21+J25+J29+J34+J38+J42+J46+J50+J54+J58+J62</f>
        <v>23.200000000000003</v>
      </c>
      <c r="K66" s="21">
        <f>K16+K21+K25+K29+K34+K38+K42+K46+K50+K54+K58+K62</f>
        <v>0</v>
      </c>
      <c r="L66" s="21">
        <f t="shared" si="12"/>
        <v>30.200000000000003</v>
      </c>
      <c r="M66" s="21">
        <f>M16+M21+M25+M29+M34+M38+M42+M46+M50+M54+M58+M62</f>
        <v>30.200000000000003</v>
      </c>
      <c r="N66" s="21">
        <f>N16+N21+N25+N29+N34+N38+N42+N46+N50+N54+N58+N62</f>
        <v>23.200000000000003</v>
      </c>
      <c r="O66" s="21">
        <f>O16+O21+O25+O29+O34+O38+O42+O46+O50+O54+O58+O62</f>
        <v>0</v>
      </c>
      <c r="P66" s="412"/>
      <c r="Q66" s="205"/>
      <c r="R66" s="98"/>
    </row>
    <row r="67" spans="1:18" ht="15" customHeight="1" x14ac:dyDescent="0.25">
      <c r="A67" s="32" t="s">
        <v>84</v>
      </c>
      <c r="B67" s="642" t="s">
        <v>59</v>
      </c>
      <c r="C67" s="643"/>
      <c r="D67" s="643"/>
      <c r="E67" s="643"/>
      <c r="F67" s="643"/>
      <c r="G67" s="643"/>
      <c r="H67" s="643"/>
      <c r="I67" s="643"/>
      <c r="J67" s="643"/>
      <c r="K67" s="643"/>
      <c r="L67" s="643"/>
      <c r="M67" s="643"/>
      <c r="N67" s="643"/>
      <c r="O67" s="644"/>
      <c r="P67" s="395"/>
    </row>
    <row r="68" spans="1:18" x14ac:dyDescent="0.25">
      <c r="A68" s="421" t="s">
        <v>85</v>
      </c>
      <c r="B68" s="29" t="s">
        <v>20</v>
      </c>
      <c r="C68" s="331"/>
      <c r="D68" s="168">
        <f>E68+G68</f>
        <v>0</v>
      </c>
      <c r="E68" s="168">
        <f t="shared" ref="E68:K68" si="26">E70+E71+E72</f>
        <v>0</v>
      </c>
      <c r="F68" s="168">
        <f t="shared" si="26"/>
        <v>0</v>
      </c>
      <c r="G68" s="168">
        <f t="shared" si="26"/>
        <v>0</v>
      </c>
      <c r="H68" s="169">
        <f t="shared" si="26"/>
        <v>1618.7000000000003</v>
      </c>
      <c r="I68" s="169">
        <f t="shared" si="26"/>
        <v>809</v>
      </c>
      <c r="J68" s="169">
        <f t="shared" si="26"/>
        <v>0</v>
      </c>
      <c r="K68" s="169">
        <f t="shared" si="26"/>
        <v>809.7</v>
      </c>
      <c r="L68" s="170">
        <f>M68+O68</f>
        <v>1618.7</v>
      </c>
      <c r="M68" s="170">
        <f>M70+M71+M72</f>
        <v>809</v>
      </c>
      <c r="N68" s="170">
        <f>N70+N71+N72</f>
        <v>0</v>
      </c>
      <c r="O68" s="170">
        <f>O70+O71+O72</f>
        <v>809.7</v>
      </c>
      <c r="P68" s="411"/>
    </row>
    <row r="69" spans="1:18" hidden="1" x14ac:dyDescent="0.25">
      <c r="A69" s="241"/>
      <c r="B69" s="159" t="s">
        <v>194</v>
      </c>
      <c r="C69" s="308"/>
      <c r="D69" s="176"/>
      <c r="E69" s="176"/>
      <c r="F69" s="176"/>
      <c r="G69" s="176"/>
      <c r="H69" s="177"/>
      <c r="I69" s="177"/>
      <c r="J69" s="177"/>
      <c r="K69" s="177"/>
      <c r="L69" s="178"/>
      <c r="M69" s="178"/>
      <c r="N69" s="178"/>
      <c r="O69" s="178"/>
      <c r="P69" s="411"/>
    </row>
    <row r="70" spans="1:18" ht="15" customHeight="1" x14ac:dyDescent="0.25">
      <c r="A70" s="241"/>
      <c r="B70" s="646" t="s">
        <v>316</v>
      </c>
      <c r="C70" s="209" t="s">
        <v>25</v>
      </c>
      <c r="D70" s="168">
        <f>E70+G70</f>
        <v>0</v>
      </c>
      <c r="E70" s="67"/>
      <c r="F70" s="67"/>
      <c r="G70" s="67"/>
      <c r="H70" s="68">
        <f>I70+K70</f>
        <v>1333.8000000000002</v>
      </c>
      <c r="I70" s="68">
        <v>524.1</v>
      </c>
      <c r="J70" s="68"/>
      <c r="K70" s="68">
        <v>809.7</v>
      </c>
      <c r="L70" s="69">
        <f>M70+O70</f>
        <v>1333.8000000000002</v>
      </c>
      <c r="M70" s="69">
        <f t="shared" ref="M70:O72" si="27">E70+I70</f>
        <v>524.1</v>
      </c>
      <c r="N70" s="69">
        <f t="shared" si="27"/>
        <v>0</v>
      </c>
      <c r="O70" s="69">
        <f t="shared" si="27"/>
        <v>809.7</v>
      </c>
      <c r="P70" s="411"/>
    </row>
    <row r="71" spans="1:18" s="37" customFormat="1" ht="23.25" customHeight="1" x14ac:dyDescent="0.25">
      <c r="A71" s="241"/>
      <c r="B71" s="646"/>
      <c r="C71" s="210" t="s">
        <v>31</v>
      </c>
      <c r="D71" s="168">
        <f>E71+G71</f>
        <v>0</v>
      </c>
      <c r="E71" s="67"/>
      <c r="F71" s="67"/>
      <c r="G71" s="67"/>
      <c r="H71" s="68">
        <f>I71+K71</f>
        <v>284.89999999999998</v>
      </c>
      <c r="I71" s="68">
        <v>284.89999999999998</v>
      </c>
      <c r="J71" s="68"/>
      <c r="K71" s="68"/>
      <c r="L71" s="69">
        <f>M71+O71</f>
        <v>284.89999999999998</v>
      </c>
      <c r="M71" s="69">
        <f t="shared" si="27"/>
        <v>284.89999999999998</v>
      </c>
      <c r="N71" s="69">
        <f t="shared" si="27"/>
        <v>0</v>
      </c>
      <c r="O71" s="69">
        <f t="shared" si="27"/>
        <v>0</v>
      </c>
      <c r="P71" s="411"/>
    </row>
    <row r="72" spans="1:18" s="37" customFormat="1" ht="14.25" hidden="1" customHeight="1" x14ac:dyDescent="0.25">
      <c r="A72" s="315"/>
      <c r="B72" s="187" t="s">
        <v>400</v>
      </c>
      <c r="C72" s="206" t="s">
        <v>31</v>
      </c>
      <c r="D72" s="168">
        <f>E72+G72</f>
        <v>0</v>
      </c>
      <c r="E72" s="67"/>
      <c r="F72" s="67"/>
      <c r="G72" s="67"/>
      <c r="H72" s="68">
        <f>I72+K72</f>
        <v>0</v>
      </c>
      <c r="I72" s="68"/>
      <c r="J72" s="68"/>
      <c r="K72" s="68"/>
      <c r="L72" s="69">
        <f>M72+O72</f>
        <v>0</v>
      </c>
      <c r="M72" s="69">
        <f t="shared" si="27"/>
        <v>0</v>
      </c>
      <c r="N72" s="69">
        <f t="shared" si="27"/>
        <v>0</v>
      </c>
      <c r="O72" s="69">
        <f t="shared" si="27"/>
        <v>0</v>
      </c>
      <c r="P72" s="411"/>
    </row>
    <row r="73" spans="1:18" x14ac:dyDescent="0.25">
      <c r="A73" s="38" t="s">
        <v>86</v>
      </c>
      <c r="B73" s="21" t="s">
        <v>175</v>
      </c>
      <c r="C73" s="208"/>
      <c r="D73" s="21">
        <f>D68</f>
        <v>0</v>
      </c>
      <c r="E73" s="21">
        <f t="shared" ref="E73:O73" si="28">E68</f>
        <v>0</v>
      </c>
      <c r="F73" s="21">
        <f t="shared" si="28"/>
        <v>0</v>
      </c>
      <c r="G73" s="21">
        <f t="shared" si="28"/>
        <v>0</v>
      </c>
      <c r="H73" s="21">
        <f t="shared" si="28"/>
        <v>1618.7000000000003</v>
      </c>
      <c r="I73" s="21">
        <f t="shared" si="28"/>
        <v>809</v>
      </c>
      <c r="J73" s="21">
        <f t="shared" si="28"/>
        <v>0</v>
      </c>
      <c r="K73" s="21">
        <f t="shared" si="28"/>
        <v>809.7</v>
      </c>
      <c r="L73" s="21">
        <f t="shared" si="28"/>
        <v>1618.7</v>
      </c>
      <c r="M73" s="21">
        <f t="shared" si="28"/>
        <v>809</v>
      </c>
      <c r="N73" s="21">
        <f t="shared" si="28"/>
        <v>0</v>
      </c>
      <c r="O73" s="21">
        <f t="shared" si="28"/>
        <v>809.7</v>
      </c>
      <c r="P73" s="412"/>
    </row>
    <row r="74" spans="1:18" x14ac:dyDescent="0.25">
      <c r="A74" s="32" t="s">
        <v>87</v>
      </c>
      <c r="B74" s="645" t="s">
        <v>63</v>
      </c>
      <c r="C74" s="645"/>
      <c r="D74" s="645"/>
      <c r="E74" s="645"/>
      <c r="F74" s="645"/>
      <c r="G74" s="645"/>
      <c r="H74" s="645"/>
      <c r="I74" s="645"/>
      <c r="J74" s="645"/>
      <c r="K74" s="645"/>
      <c r="L74" s="645"/>
      <c r="M74" s="645"/>
      <c r="N74" s="645"/>
      <c r="O74" s="645"/>
      <c r="P74" s="395"/>
    </row>
    <row r="75" spans="1:18" x14ac:dyDescent="0.25">
      <c r="A75" s="32" t="s">
        <v>88</v>
      </c>
      <c r="B75" s="17" t="s">
        <v>20</v>
      </c>
      <c r="C75" s="494" t="s">
        <v>32</v>
      </c>
      <c r="D75" s="224">
        <f t="shared" ref="D75" si="29">E75+G75</f>
        <v>125</v>
      </c>
      <c r="E75" s="168"/>
      <c r="F75" s="168"/>
      <c r="G75" s="212">
        <v>125</v>
      </c>
      <c r="H75" s="169">
        <f>I75+K75</f>
        <v>0</v>
      </c>
      <c r="I75" s="169"/>
      <c r="J75" s="169"/>
      <c r="K75" s="342"/>
      <c r="L75" s="170">
        <f t="shared" ref="L75" si="30">M75+O75</f>
        <v>125</v>
      </c>
      <c r="M75" s="170">
        <f t="shared" ref="M75" si="31">E75+I75</f>
        <v>0</v>
      </c>
      <c r="N75" s="170">
        <f t="shared" ref="N75" si="32">F75+J75</f>
        <v>0</v>
      </c>
      <c r="O75" s="170">
        <f t="shared" ref="O75" si="33">G75+K75</f>
        <v>125</v>
      </c>
      <c r="P75" s="411"/>
    </row>
    <row r="76" spans="1:18" ht="26.25" x14ac:dyDescent="0.25">
      <c r="A76" s="40"/>
      <c r="B76" s="397" t="s">
        <v>317</v>
      </c>
      <c r="C76" s="399"/>
      <c r="D76" s="225"/>
      <c r="E76" s="171"/>
      <c r="F76" s="171"/>
      <c r="G76" s="214"/>
      <c r="H76" s="172"/>
      <c r="I76" s="172"/>
      <c r="J76" s="172"/>
      <c r="K76" s="343"/>
      <c r="L76" s="173">
        <f t="shared" ref="L76" si="34">M76+O76</f>
        <v>0</v>
      </c>
      <c r="M76" s="173"/>
      <c r="N76" s="173"/>
      <c r="O76" s="173">
        <f t="shared" ref="O76" si="35">G76+K76</f>
        <v>0</v>
      </c>
      <c r="P76" s="411"/>
    </row>
    <row r="77" spans="1:18" ht="26.25" hidden="1" x14ac:dyDescent="0.25">
      <c r="A77" s="40"/>
      <c r="B77" s="389" t="s">
        <v>443</v>
      </c>
      <c r="C77" s="398" t="s">
        <v>32</v>
      </c>
      <c r="D77" s="335"/>
      <c r="E77" s="335"/>
      <c r="F77" s="335"/>
      <c r="G77" s="335"/>
      <c r="H77" s="172">
        <f>I77+K77</f>
        <v>0</v>
      </c>
      <c r="I77" s="172"/>
      <c r="J77" s="172"/>
      <c r="K77" s="172"/>
      <c r="L77" s="173">
        <f>M77+O77</f>
        <v>0</v>
      </c>
      <c r="M77" s="173">
        <f t="shared" ref="M77:O79" si="36">E77+I77</f>
        <v>0</v>
      </c>
      <c r="N77" s="173">
        <f t="shared" si="36"/>
        <v>0</v>
      </c>
      <c r="O77" s="173">
        <f t="shared" si="36"/>
        <v>0</v>
      </c>
      <c r="P77" s="411"/>
    </row>
    <row r="78" spans="1:18" ht="39" hidden="1" x14ac:dyDescent="0.25">
      <c r="A78" s="40"/>
      <c r="B78" s="390" t="s">
        <v>444</v>
      </c>
      <c r="C78" s="532" t="s">
        <v>32</v>
      </c>
      <c r="D78" s="176"/>
      <c r="E78" s="176"/>
      <c r="F78" s="176"/>
      <c r="G78" s="176"/>
      <c r="H78" s="169">
        <f>I78+K78</f>
        <v>0</v>
      </c>
      <c r="I78" s="172"/>
      <c r="J78" s="172"/>
      <c r="K78" s="172"/>
      <c r="L78" s="170">
        <f>M78+O78</f>
        <v>0</v>
      </c>
      <c r="M78" s="170">
        <f t="shared" si="36"/>
        <v>0</v>
      </c>
      <c r="N78" s="170">
        <f t="shared" si="36"/>
        <v>0</v>
      </c>
      <c r="O78" s="170">
        <f t="shared" si="36"/>
        <v>0</v>
      </c>
      <c r="P78" s="411"/>
    </row>
    <row r="79" spans="1:18" x14ac:dyDescent="0.25">
      <c r="A79" s="32" t="s">
        <v>89</v>
      </c>
      <c r="B79" s="17" t="s">
        <v>70</v>
      </c>
      <c r="C79" s="494" t="s">
        <v>32</v>
      </c>
      <c r="D79" s="224">
        <f>E79+G79</f>
        <v>0</v>
      </c>
      <c r="E79" s="168">
        <f>E81+E82</f>
        <v>0</v>
      </c>
      <c r="F79" s="168">
        <f>F81+F82</f>
        <v>0</v>
      </c>
      <c r="G79" s="212">
        <f>G81+G82</f>
        <v>0</v>
      </c>
      <c r="H79" s="169">
        <f>I79+K79</f>
        <v>1.6</v>
      </c>
      <c r="I79" s="213">
        <v>1.6</v>
      </c>
      <c r="J79" s="169">
        <v>1.2</v>
      </c>
      <c r="K79" s="342">
        <f>K81+K82</f>
        <v>0</v>
      </c>
      <c r="L79" s="527">
        <f>M79+O79</f>
        <v>1.6</v>
      </c>
      <c r="M79" s="170">
        <f t="shared" si="36"/>
        <v>1.6</v>
      </c>
      <c r="N79" s="170">
        <f t="shared" si="36"/>
        <v>1.2</v>
      </c>
      <c r="O79" s="170">
        <f t="shared" si="36"/>
        <v>0</v>
      </c>
    </row>
    <row r="80" spans="1:18" hidden="1" x14ac:dyDescent="0.25">
      <c r="A80" s="40"/>
      <c r="B80" s="530" t="s">
        <v>194</v>
      </c>
      <c r="C80" s="533"/>
      <c r="D80" s="370"/>
      <c r="E80" s="176"/>
      <c r="F80" s="176"/>
      <c r="G80" s="277"/>
      <c r="H80" s="177"/>
      <c r="I80" s="278"/>
      <c r="J80" s="177"/>
      <c r="K80" s="403"/>
      <c r="L80" s="528"/>
      <c r="M80" s="178"/>
      <c r="N80" s="281"/>
      <c r="O80" s="178"/>
      <c r="P80" s="411"/>
    </row>
    <row r="81" spans="1:16" ht="26.25" hidden="1" x14ac:dyDescent="0.25">
      <c r="A81" s="40"/>
      <c r="B81" s="397" t="s">
        <v>443</v>
      </c>
      <c r="C81" s="534" t="s">
        <v>32</v>
      </c>
      <c r="D81" s="370">
        <f>E81+G81</f>
        <v>0</v>
      </c>
      <c r="E81" s="176"/>
      <c r="F81" s="176"/>
      <c r="G81" s="277"/>
      <c r="H81" s="177">
        <f>I81+K81</f>
        <v>0</v>
      </c>
      <c r="I81" s="401"/>
      <c r="J81" s="68"/>
      <c r="K81" s="526"/>
      <c r="L81" s="528">
        <f>M81+O81</f>
        <v>0</v>
      </c>
      <c r="M81" s="178">
        <f t="shared" ref="M81:O82" si="37">E81+I81</f>
        <v>0</v>
      </c>
      <c r="N81" s="281">
        <f t="shared" si="37"/>
        <v>0</v>
      </c>
      <c r="O81" s="178">
        <f t="shared" si="37"/>
        <v>0</v>
      </c>
      <c r="P81" s="411"/>
    </row>
    <row r="82" spans="1:16" ht="26.25" x14ac:dyDescent="0.25">
      <c r="A82" s="244"/>
      <c r="B82" s="531" t="s">
        <v>536</v>
      </c>
      <c r="C82" s="399"/>
      <c r="D82" s="225"/>
      <c r="E82" s="171"/>
      <c r="F82" s="171"/>
      <c r="G82" s="214"/>
      <c r="H82" s="172">
        <f>I82+K82</f>
        <v>0</v>
      </c>
      <c r="I82" s="215"/>
      <c r="J82" s="172"/>
      <c r="K82" s="343"/>
      <c r="L82" s="529">
        <f>M82+O82</f>
        <v>0</v>
      </c>
      <c r="M82" s="173">
        <f t="shared" si="37"/>
        <v>0</v>
      </c>
      <c r="N82" s="310">
        <f t="shared" si="37"/>
        <v>0</v>
      </c>
      <c r="O82" s="173">
        <f t="shared" si="37"/>
        <v>0</v>
      </c>
      <c r="P82" s="411"/>
    </row>
    <row r="83" spans="1:16" x14ac:dyDescent="0.25">
      <c r="A83" s="495" t="s">
        <v>90</v>
      </c>
      <c r="B83" s="21" t="s">
        <v>176</v>
      </c>
      <c r="C83" s="394"/>
      <c r="D83" s="21">
        <f t="shared" ref="D83:O83" si="38">D75+D79</f>
        <v>125</v>
      </c>
      <c r="E83" s="21">
        <f t="shared" si="38"/>
        <v>0</v>
      </c>
      <c r="F83" s="21">
        <f t="shared" si="38"/>
        <v>0</v>
      </c>
      <c r="G83" s="21">
        <f t="shared" si="38"/>
        <v>125</v>
      </c>
      <c r="H83" s="21">
        <f t="shared" si="38"/>
        <v>1.6</v>
      </c>
      <c r="I83" s="21">
        <f t="shared" si="38"/>
        <v>1.6</v>
      </c>
      <c r="J83" s="21">
        <f t="shared" si="38"/>
        <v>1.2</v>
      </c>
      <c r="K83" s="21">
        <f t="shared" si="38"/>
        <v>0</v>
      </c>
      <c r="L83" s="87">
        <f t="shared" si="38"/>
        <v>126.6</v>
      </c>
      <c r="M83" s="87">
        <f t="shared" si="38"/>
        <v>1.6</v>
      </c>
      <c r="N83" s="87">
        <f t="shared" si="38"/>
        <v>1.2</v>
      </c>
      <c r="O83" s="87">
        <f t="shared" si="38"/>
        <v>125</v>
      </c>
      <c r="P83" s="412"/>
    </row>
    <row r="84" spans="1:16" x14ac:dyDescent="0.25">
      <c r="A84" s="32" t="s">
        <v>91</v>
      </c>
      <c r="B84" s="548" t="s">
        <v>171</v>
      </c>
      <c r="C84" s="549"/>
      <c r="D84" s="549"/>
      <c r="E84" s="549"/>
      <c r="F84" s="549"/>
      <c r="G84" s="549"/>
      <c r="H84" s="549"/>
      <c r="I84" s="549"/>
      <c r="J84" s="549"/>
      <c r="K84" s="549"/>
      <c r="L84" s="549"/>
      <c r="M84" s="549"/>
      <c r="N84" s="549"/>
      <c r="O84" s="550"/>
      <c r="P84" s="395"/>
    </row>
    <row r="85" spans="1:16" x14ac:dyDescent="0.25">
      <c r="A85" s="421" t="s">
        <v>92</v>
      </c>
      <c r="B85" s="35" t="s">
        <v>20</v>
      </c>
      <c r="C85" s="450" t="s">
        <v>51</v>
      </c>
      <c r="D85" s="336">
        <f t="shared" ref="D85:D94" si="39">E85+G85</f>
        <v>805.3</v>
      </c>
      <c r="E85" s="168">
        <f>E87+E88+E89+E90</f>
        <v>155.30000000000001</v>
      </c>
      <c r="F85" s="168">
        <f t="shared" ref="F85:G85" si="40">F87+F88+F89+F90</f>
        <v>14</v>
      </c>
      <c r="G85" s="212">
        <f t="shared" si="40"/>
        <v>650</v>
      </c>
      <c r="H85" s="169">
        <f t="shared" ref="H85" si="41">I85+K85</f>
        <v>-2.9</v>
      </c>
      <c r="I85" s="213">
        <f t="shared" ref="I85:O85" si="42">I87+I88+I89+I90</f>
        <v>-2.9</v>
      </c>
      <c r="J85" s="169">
        <f t="shared" si="42"/>
        <v>-0.4</v>
      </c>
      <c r="K85" s="169">
        <f t="shared" si="42"/>
        <v>0</v>
      </c>
      <c r="L85" s="170">
        <f t="shared" ref="L85" si="43">M85+O85</f>
        <v>802.4</v>
      </c>
      <c r="M85" s="170">
        <f t="shared" ref="M85" si="44">M87+M88+M89+M90</f>
        <v>152.4</v>
      </c>
      <c r="N85" s="170">
        <f t="shared" si="42"/>
        <v>13.6</v>
      </c>
      <c r="O85" s="170">
        <f t="shared" si="42"/>
        <v>650</v>
      </c>
      <c r="P85" s="411"/>
    </row>
    <row r="86" spans="1:16" x14ac:dyDescent="0.25">
      <c r="A86" s="241"/>
      <c r="B86" s="159" t="s">
        <v>194</v>
      </c>
      <c r="C86" s="449"/>
      <c r="D86" s="370"/>
      <c r="E86" s="176"/>
      <c r="F86" s="176"/>
      <c r="G86" s="277"/>
      <c r="H86" s="172"/>
      <c r="I86" s="215"/>
      <c r="J86" s="172"/>
      <c r="K86" s="172"/>
      <c r="L86" s="178"/>
      <c r="M86" s="178"/>
      <c r="N86" s="178"/>
      <c r="O86" s="178"/>
      <c r="P86" s="411"/>
    </row>
    <row r="87" spans="1:16" ht="26.25" x14ac:dyDescent="0.25">
      <c r="A87" s="241"/>
      <c r="B87" s="162" t="s">
        <v>502</v>
      </c>
      <c r="C87" s="449"/>
      <c r="D87" s="492">
        <f>E87+G87</f>
        <v>15.8</v>
      </c>
      <c r="E87" s="492">
        <v>15.8</v>
      </c>
      <c r="F87" s="492">
        <v>12.1</v>
      </c>
      <c r="G87" s="492"/>
      <c r="H87" s="172"/>
      <c r="I87" s="172"/>
      <c r="J87" s="172"/>
      <c r="K87" s="343"/>
      <c r="L87" s="456">
        <f t="shared" ref="L87:L89" si="45">M87+O87</f>
        <v>15.8</v>
      </c>
      <c r="M87" s="456">
        <f t="shared" ref="M87:M88" si="46">E87+I87</f>
        <v>15.8</v>
      </c>
      <c r="N87" s="457">
        <f t="shared" ref="N87:O87" si="47">F87+J87</f>
        <v>12.1</v>
      </c>
      <c r="O87" s="457">
        <f t="shared" si="47"/>
        <v>0</v>
      </c>
      <c r="P87" s="411"/>
    </row>
    <row r="88" spans="1:16" s="37" customFormat="1" ht="27" customHeight="1" x14ac:dyDescent="0.25">
      <c r="A88" s="241"/>
      <c r="B88" s="328" t="s">
        <v>317</v>
      </c>
      <c r="C88" s="449"/>
      <c r="D88" s="461"/>
      <c r="E88" s="335"/>
      <c r="F88" s="335"/>
      <c r="G88" s="396">
        <v>650</v>
      </c>
      <c r="H88" s="172"/>
      <c r="I88" s="172"/>
      <c r="J88" s="172"/>
      <c r="K88" s="343"/>
      <c r="L88" s="456">
        <f t="shared" si="45"/>
        <v>650</v>
      </c>
      <c r="M88" s="456">
        <f t="shared" si="46"/>
        <v>0</v>
      </c>
      <c r="N88" s="457">
        <f t="shared" ref="N88" si="48">F88+J88</f>
        <v>0</v>
      </c>
      <c r="O88" s="457">
        <f t="shared" ref="O88" si="49">G88+K88</f>
        <v>650</v>
      </c>
      <c r="P88" s="350"/>
    </row>
    <row r="89" spans="1:16" s="37" customFormat="1" ht="27" customHeight="1" x14ac:dyDescent="0.25">
      <c r="A89" s="241"/>
      <c r="B89" s="328" t="s">
        <v>443</v>
      </c>
      <c r="C89" s="462"/>
      <c r="D89" s="224">
        <f>E89+G89</f>
        <v>31.8</v>
      </c>
      <c r="E89" s="453">
        <v>31.8</v>
      </c>
      <c r="F89" s="453">
        <v>0.8</v>
      </c>
      <c r="G89" s="454"/>
      <c r="H89" s="455">
        <f t="shared" ref="H89" si="50">I89+K89</f>
        <v>-2.9</v>
      </c>
      <c r="I89" s="455">
        <v>-2.9</v>
      </c>
      <c r="J89" s="455">
        <v>-0.4</v>
      </c>
      <c r="K89" s="455"/>
      <c r="L89" s="456">
        <f t="shared" si="45"/>
        <v>28.900000000000002</v>
      </c>
      <c r="M89" s="456">
        <f t="shared" ref="M89" si="51">E89+I89</f>
        <v>28.900000000000002</v>
      </c>
      <c r="N89" s="457">
        <f t="shared" ref="N89" si="52">F89+J89</f>
        <v>0.4</v>
      </c>
      <c r="O89" s="457">
        <f t="shared" ref="O89" si="53">G89+K89</f>
        <v>0</v>
      </c>
      <c r="P89" s="350"/>
    </row>
    <row r="90" spans="1:16" s="37" customFormat="1" x14ac:dyDescent="0.25">
      <c r="A90" s="315"/>
      <c r="B90" s="276" t="s">
        <v>481</v>
      </c>
      <c r="C90" s="463"/>
      <c r="D90" s="224">
        <f>E90+G90</f>
        <v>107.7</v>
      </c>
      <c r="E90" s="336">
        <v>107.7</v>
      </c>
      <c r="F90" s="336">
        <v>1.1000000000000001</v>
      </c>
      <c r="G90" s="380"/>
      <c r="H90" s="402">
        <f t="shared" ref="H90:H130" si="54">I90+K90</f>
        <v>0</v>
      </c>
      <c r="I90" s="452"/>
      <c r="J90" s="402"/>
      <c r="K90" s="452"/>
      <c r="L90" s="186">
        <f t="shared" ref="L90:L91" si="55">M90+O90</f>
        <v>107.7</v>
      </c>
      <c r="M90" s="186">
        <f t="shared" ref="M90:M94" si="56">E90+I90</f>
        <v>107.7</v>
      </c>
      <c r="N90" s="174">
        <f t="shared" ref="N90:N94" si="57">F90+J90</f>
        <v>1.1000000000000001</v>
      </c>
      <c r="O90" s="174">
        <f t="shared" ref="O90" si="58">G90+K90</f>
        <v>0</v>
      </c>
      <c r="P90" s="350"/>
    </row>
    <row r="91" spans="1:16" x14ac:dyDescent="0.25">
      <c r="A91" s="40" t="s">
        <v>93</v>
      </c>
      <c r="B91" s="26" t="s">
        <v>55</v>
      </c>
      <c r="C91" s="542" t="s">
        <v>51</v>
      </c>
      <c r="D91" s="212">
        <f t="shared" si="39"/>
        <v>9.6999999999999993</v>
      </c>
      <c r="E91" s="168">
        <f>E93+E94</f>
        <v>9.6999999999999993</v>
      </c>
      <c r="F91" s="168">
        <f t="shared" ref="F91:G91" si="59">F93+F94</f>
        <v>7.4</v>
      </c>
      <c r="G91" s="168">
        <f t="shared" si="59"/>
        <v>0</v>
      </c>
      <c r="H91" s="228">
        <f t="shared" ref="H91" si="60">I91+K91</f>
        <v>2.9</v>
      </c>
      <c r="I91" s="169">
        <f>I93+I94</f>
        <v>2.9</v>
      </c>
      <c r="J91" s="169">
        <f t="shared" ref="J91:K91" si="61">J93+J94</f>
        <v>2.2000000000000002</v>
      </c>
      <c r="K91" s="169">
        <f t="shared" si="61"/>
        <v>0</v>
      </c>
      <c r="L91" s="229">
        <f t="shared" si="55"/>
        <v>12.6</v>
      </c>
      <c r="M91" s="509">
        <f>M93+M94</f>
        <v>12.6</v>
      </c>
      <c r="N91" s="509">
        <f t="shared" ref="N91:O91" si="62">N93+N94</f>
        <v>9.6000000000000014</v>
      </c>
      <c r="O91" s="509">
        <f t="shared" si="62"/>
        <v>0</v>
      </c>
      <c r="P91" s="411"/>
    </row>
    <row r="92" spans="1:16" x14ac:dyDescent="0.25">
      <c r="A92" s="40"/>
      <c r="B92" s="377" t="s">
        <v>194</v>
      </c>
      <c r="C92" s="544"/>
      <c r="D92" s="214"/>
      <c r="E92" s="171"/>
      <c r="F92" s="337"/>
      <c r="G92" s="171"/>
      <c r="H92" s="309"/>
      <c r="I92" s="172"/>
      <c r="J92" s="309"/>
      <c r="K92" s="172"/>
      <c r="L92" s="310"/>
      <c r="M92" s="422"/>
      <c r="N92" s="510"/>
      <c r="O92" s="422"/>
      <c r="P92" s="411"/>
    </row>
    <row r="93" spans="1:16" ht="26.25" x14ac:dyDescent="0.25">
      <c r="A93" s="40"/>
      <c r="B93" s="162" t="s">
        <v>536</v>
      </c>
      <c r="C93" s="544"/>
      <c r="D93" s="171">
        <f t="shared" si="39"/>
        <v>0</v>
      </c>
      <c r="E93" s="171"/>
      <c r="F93" s="171"/>
      <c r="G93" s="171"/>
      <c r="H93" s="455">
        <f t="shared" ref="H93" si="63">I93+K93</f>
        <v>2.9</v>
      </c>
      <c r="I93" s="172">
        <v>2.9</v>
      </c>
      <c r="J93" s="172">
        <v>2.2000000000000002</v>
      </c>
      <c r="K93" s="172"/>
      <c r="L93" s="173">
        <f t="shared" ref="L93" si="64">M93+O93</f>
        <v>2.9</v>
      </c>
      <c r="M93" s="422">
        <f t="shared" ref="M93" si="65">E93+I93</f>
        <v>2.9</v>
      </c>
      <c r="N93" s="422">
        <f t="shared" ref="N93" si="66">F93+J93</f>
        <v>2.2000000000000002</v>
      </c>
      <c r="O93" s="422"/>
      <c r="P93" s="411"/>
    </row>
    <row r="94" spans="1:16" ht="26.25" x14ac:dyDescent="0.25">
      <c r="A94" s="40"/>
      <c r="B94" s="162" t="s">
        <v>502</v>
      </c>
      <c r="C94" s="543"/>
      <c r="D94" s="168">
        <f t="shared" si="39"/>
        <v>9.6999999999999993</v>
      </c>
      <c r="E94" s="168">
        <v>9.6999999999999993</v>
      </c>
      <c r="F94" s="168">
        <v>7.4</v>
      </c>
      <c r="G94" s="168"/>
      <c r="H94" s="68"/>
      <c r="I94" s="68"/>
      <c r="J94" s="68"/>
      <c r="K94" s="68"/>
      <c r="L94" s="69">
        <f t="shared" ref="L94" si="67">M94+O94</f>
        <v>9.6999999999999993</v>
      </c>
      <c r="M94" s="511">
        <f t="shared" si="56"/>
        <v>9.6999999999999993</v>
      </c>
      <c r="N94" s="511">
        <f t="shared" si="57"/>
        <v>7.4</v>
      </c>
      <c r="O94" s="511"/>
      <c r="P94" s="411"/>
    </row>
    <row r="95" spans="1:16" x14ac:dyDescent="0.25">
      <c r="A95" s="32" t="s">
        <v>94</v>
      </c>
      <c r="B95" s="29" t="s">
        <v>33</v>
      </c>
      <c r="C95" s="334" t="s">
        <v>51</v>
      </c>
      <c r="D95" s="336">
        <f>E95+G95</f>
        <v>11.1</v>
      </c>
      <c r="E95" s="212">
        <f>E97+E98</f>
        <v>11.1</v>
      </c>
      <c r="F95" s="212">
        <f t="shared" ref="F95:G95" si="68">F97+F98</f>
        <v>8.5</v>
      </c>
      <c r="G95" s="212">
        <f t="shared" si="68"/>
        <v>0</v>
      </c>
      <c r="H95" s="169">
        <f t="shared" si="54"/>
        <v>1</v>
      </c>
      <c r="I95" s="342">
        <f>I97+I98</f>
        <v>1</v>
      </c>
      <c r="J95" s="342">
        <f t="shared" ref="J95:K95" si="69">J97+J98</f>
        <v>0.8</v>
      </c>
      <c r="K95" s="342">
        <f t="shared" si="69"/>
        <v>0</v>
      </c>
      <c r="L95" s="170">
        <f t="shared" ref="L95" si="70">M95+O95</f>
        <v>12.1</v>
      </c>
      <c r="M95" s="512">
        <f>M97+M98</f>
        <v>12.1</v>
      </c>
      <c r="N95" s="512">
        <f t="shared" ref="N95:O95" si="71">N97+N98</f>
        <v>9.3000000000000007</v>
      </c>
      <c r="O95" s="509">
        <f t="shared" si="71"/>
        <v>0</v>
      </c>
      <c r="P95" s="411"/>
    </row>
    <row r="96" spans="1:16" x14ac:dyDescent="0.25">
      <c r="A96" s="40"/>
      <c r="B96" s="377" t="s">
        <v>194</v>
      </c>
      <c r="C96" s="334"/>
      <c r="D96" s="335"/>
      <c r="E96" s="214"/>
      <c r="F96" s="171"/>
      <c r="G96" s="337"/>
      <c r="H96" s="172"/>
      <c r="I96" s="278"/>
      <c r="J96" s="177"/>
      <c r="K96" s="177"/>
      <c r="L96" s="178"/>
      <c r="M96" s="513"/>
      <c r="N96" s="513"/>
      <c r="O96" s="422"/>
      <c r="P96" s="411"/>
    </row>
    <row r="97" spans="1:18" ht="26.25" x14ac:dyDescent="0.25">
      <c r="A97" s="40"/>
      <c r="B97" s="162" t="s">
        <v>536</v>
      </c>
      <c r="C97" s="505"/>
      <c r="D97" s="171">
        <f t="shared" ref="D97" si="72">E97+G97</f>
        <v>0</v>
      </c>
      <c r="E97" s="171"/>
      <c r="F97" s="171"/>
      <c r="G97" s="171"/>
      <c r="H97" s="455">
        <f t="shared" ref="H97" si="73">I97+K97</f>
        <v>1</v>
      </c>
      <c r="I97" s="68">
        <v>1</v>
      </c>
      <c r="J97" s="68">
        <v>0.8</v>
      </c>
      <c r="K97" s="68"/>
      <c r="L97" s="69">
        <f t="shared" ref="L97" si="74">M97+O97</f>
        <v>1</v>
      </c>
      <c r="M97" s="511">
        <f t="shared" ref="M97" si="75">E97+I97</f>
        <v>1</v>
      </c>
      <c r="N97" s="511">
        <f t="shared" ref="N97" si="76">F97+J97</f>
        <v>0.8</v>
      </c>
      <c r="O97" s="511"/>
      <c r="P97" s="411"/>
    </row>
    <row r="98" spans="1:18" s="37" customFormat="1" ht="26.25" x14ac:dyDescent="0.25">
      <c r="A98" s="244"/>
      <c r="B98" s="162" t="s">
        <v>502</v>
      </c>
      <c r="C98" s="308"/>
      <c r="D98" s="168">
        <f>E98+G98</f>
        <v>11.1</v>
      </c>
      <c r="E98" s="168">
        <v>11.1</v>
      </c>
      <c r="F98" s="168">
        <v>8.5</v>
      </c>
      <c r="G98" s="168"/>
      <c r="H98" s="68">
        <f t="shared" si="54"/>
        <v>0</v>
      </c>
      <c r="I98" s="68"/>
      <c r="J98" s="68"/>
      <c r="K98" s="68"/>
      <c r="L98" s="69">
        <f t="shared" ref="L98" si="77">M98+O98</f>
        <v>11.1</v>
      </c>
      <c r="M98" s="511">
        <f t="shared" ref="M98" si="78">E98+I98</f>
        <v>11.1</v>
      </c>
      <c r="N98" s="511">
        <f t="shared" ref="N98" si="79">F98+J98</f>
        <v>8.5</v>
      </c>
      <c r="O98" s="511">
        <f t="shared" ref="O98" si="80">G98+K98</f>
        <v>0</v>
      </c>
      <c r="P98" s="411"/>
      <c r="Q98" s="216"/>
      <c r="R98" s="217"/>
    </row>
    <row r="99" spans="1:18" x14ac:dyDescent="0.25">
      <c r="A99" s="32" t="s">
        <v>95</v>
      </c>
      <c r="B99" s="35" t="s">
        <v>160</v>
      </c>
      <c r="C99" s="334" t="s">
        <v>51</v>
      </c>
      <c r="D99" s="506">
        <f>E99+G99</f>
        <v>16.7</v>
      </c>
      <c r="E99" s="336">
        <f>SUM(E101:E102)</f>
        <v>16.7</v>
      </c>
      <c r="F99" s="336">
        <f t="shared" ref="F99:G99" si="81">SUM(F101:F102)</f>
        <v>12.8</v>
      </c>
      <c r="G99" s="336">
        <f t="shared" si="81"/>
        <v>0</v>
      </c>
      <c r="H99" s="213">
        <f t="shared" ref="H99" si="82">I99+K99</f>
        <v>1.4</v>
      </c>
      <c r="I99" s="508">
        <f>SUM(I101:I102)</f>
        <v>1.4</v>
      </c>
      <c r="J99" s="508">
        <f t="shared" ref="J99:K99" si="83">SUM(J101:J102)</f>
        <v>1.1000000000000001</v>
      </c>
      <c r="K99" s="508">
        <f t="shared" si="83"/>
        <v>0</v>
      </c>
      <c r="L99" s="170">
        <f t="shared" ref="L99" si="84">M99+O99</f>
        <v>18.099999999999998</v>
      </c>
      <c r="M99" s="514">
        <f>SUM(M101:M102)</f>
        <v>18.099999999999998</v>
      </c>
      <c r="N99" s="514">
        <f t="shared" ref="N99:O99" si="85">SUM(N101:N102)</f>
        <v>13.9</v>
      </c>
      <c r="O99" s="514">
        <f t="shared" si="85"/>
        <v>0</v>
      </c>
      <c r="P99" s="411"/>
      <c r="Q99" s="205"/>
      <c r="R99" s="98"/>
    </row>
    <row r="100" spans="1:18" x14ac:dyDescent="0.25">
      <c r="A100" s="40"/>
      <c r="B100" s="377" t="s">
        <v>194</v>
      </c>
      <c r="C100" s="334"/>
      <c r="D100" s="396"/>
      <c r="E100" s="335"/>
      <c r="F100" s="507"/>
      <c r="G100" s="335"/>
      <c r="H100" s="278"/>
      <c r="I100" s="177"/>
      <c r="J100" s="177"/>
      <c r="K100" s="177"/>
      <c r="L100" s="178"/>
      <c r="M100" s="513"/>
      <c r="N100" s="513"/>
      <c r="O100" s="513"/>
      <c r="P100" s="411"/>
      <c r="Q100" s="205"/>
      <c r="R100" s="98"/>
    </row>
    <row r="101" spans="1:18" ht="26.25" x14ac:dyDescent="0.25">
      <c r="A101" s="40"/>
      <c r="B101" s="162" t="s">
        <v>536</v>
      </c>
      <c r="C101" s="505"/>
      <c r="D101" s="171">
        <f t="shared" ref="D101" si="86">E101+G101</f>
        <v>0</v>
      </c>
      <c r="E101" s="171"/>
      <c r="F101" s="171"/>
      <c r="G101" s="171"/>
      <c r="H101" s="455">
        <f t="shared" ref="H101" si="87">I101+K101</f>
        <v>1.4</v>
      </c>
      <c r="I101" s="68">
        <v>1.4</v>
      </c>
      <c r="J101" s="68">
        <v>1.1000000000000001</v>
      </c>
      <c r="K101" s="68"/>
      <c r="L101" s="69">
        <f t="shared" ref="L101" si="88">M101+O101</f>
        <v>1.4</v>
      </c>
      <c r="M101" s="511">
        <f t="shared" ref="M101" si="89">E101+I101</f>
        <v>1.4</v>
      </c>
      <c r="N101" s="511">
        <f t="shared" ref="N101" si="90">F101+J101</f>
        <v>1.1000000000000001</v>
      </c>
      <c r="O101" s="511"/>
      <c r="P101" s="411"/>
    </row>
    <row r="102" spans="1:18" ht="26.25" x14ac:dyDescent="0.25">
      <c r="A102" s="40"/>
      <c r="B102" s="162" t="s">
        <v>502</v>
      </c>
      <c r="C102" s="338"/>
      <c r="D102" s="336">
        <f>E102+G102</f>
        <v>16.7</v>
      </c>
      <c r="E102" s="336">
        <v>16.7</v>
      </c>
      <c r="F102" s="336">
        <v>12.8</v>
      </c>
      <c r="G102" s="381"/>
      <c r="H102" s="172">
        <f t="shared" si="54"/>
        <v>0</v>
      </c>
      <c r="I102" s="172"/>
      <c r="J102" s="172"/>
      <c r="K102" s="172"/>
      <c r="L102" s="173">
        <f t="shared" ref="L102:L107" si="91">M102+O102</f>
        <v>16.7</v>
      </c>
      <c r="M102" s="422">
        <f t="shared" ref="M102:O102" si="92">E102+I102</f>
        <v>16.7</v>
      </c>
      <c r="N102" s="422">
        <f t="shared" si="92"/>
        <v>12.8</v>
      </c>
      <c r="O102" s="422">
        <f t="shared" si="92"/>
        <v>0</v>
      </c>
      <c r="P102" s="411"/>
      <c r="Q102" s="205"/>
      <c r="R102" s="98"/>
    </row>
    <row r="103" spans="1:18" x14ac:dyDescent="0.25">
      <c r="A103" s="32" t="s">
        <v>96</v>
      </c>
      <c r="B103" s="35" t="s">
        <v>417</v>
      </c>
      <c r="C103" s="333" t="s">
        <v>51</v>
      </c>
      <c r="D103" s="506">
        <f>E103+G103</f>
        <v>8.9</v>
      </c>
      <c r="E103" s="168">
        <f>SUM(E105:E106)</f>
        <v>8.9</v>
      </c>
      <c r="F103" s="168">
        <f t="shared" ref="F103:G103" si="93">SUM(F105:F106)</f>
        <v>6.8</v>
      </c>
      <c r="G103" s="168">
        <f t="shared" si="93"/>
        <v>0</v>
      </c>
      <c r="H103" s="213">
        <f t="shared" si="54"/>
        <v>3</v>
      </c>
      <c r="I103" s="169">
        <f>SUM(I105:I106)</f>
        <v>3</v>
      </c>
      <c r="J103" s="169">
        <f t="shared" ref="J103:K103" si="94">SUM(J105:J106)</f>
        <v>2.2999999999999998</v>
      </c>
      <c r="K103" s="169">
        <f t="shared" si="94"/>
        <v>0</v>
      </c>
      <c r="L103" s="170">
        <f t="shared" si="91"/>
        <v>11.9</v>
      </c>
      <c r="M103" s="509">
        <f>SUM(M105:M106)</f>
        <v>11.9</v>
      </c>
      <c r="N103" s="509">
        <f t="shared" ref="N103:O103" si="95">SUM(N105:N106)</f>
        <v>9.1</v>
      </c>
      <c r="O103" s="509">
        <f t="shared" si="95"/>
        <v>0</v>
      </c>
      <c r="P103" s="411"/>
      <c r="Q103" s="205"/>
      <c r="R103" s="98"/>
    </row>
    <row r="104" spans="1:18" x14ac:dyDescent="0.25">
      <c r="A104" s="40"/>
      <c r="B104" s="377" t="s">
        <v>194</v>
      </c>
      <c r="C104" s="334"/>
      <c r="D104" s="396"/>
      <c r="E104" s="171"/>
      <c r="F104" s="337"/>
      <c r="G104" s="171"/>
      <c r="H104" s="278"/>
      <c r="I104" s="280"/>
      <c r="J104" s="177"/>
      <c r="K104" s="280"/>
      <c r="L104" s="178"/>
      <c r="M104" s="411"/>
      <c r="N104" s="513"/>
      <c r="O104" s="515"/>
      <c r="P104" s="411"/>
      <c r="Q104" s="205"/>
      <c r="R104" s="98"/>
    </row>
    <row r="105" spans="1:18" ht="26.25" x14ac:dyDescent="0.25">
      <c r="A105" s="40"/>
      <c r="B105" s="162" t="s">
        <v>536</v>
      </c>
      <c r="C105" s="505"/>
      <c r="D105" s="171">
        <f t="shared" ref="D105" si="96">E105+G105</f>
        <v>0</v>
      </c>
      <c r="E105" s="171"/>
      <c r="F105" s="171"/>
      <c r="G105" s="171"/>
      <c r="H105" s="455">
        <f t="shared" ref="H105" si="97">I105+K105</f>
        <v>3</v>
      </c>
      <c r="I105" s="68">
        <v>3</v>
      </c>
      <c r="J105" s="68">
        <v>2.2999999999999998</v>
      </c>
      <c r="K105" s="68"/>
      <c r="L105" s="69">
        <f t="shared" ref="L105" si="98">M105+O105</f>
        <v>3</v>
      </c>
      <c r="M105" s="69">
        <f t="shared" ref="M105" si="99">E105+I105</f>
        <v>3</v>
      </c>
      <c r="N105" s="69">
        <f t="shared" ref="N105" si="100">F105+J105</f>
        <v>2.2999999999999998</v>
      </c>
      <c r="O105" s="69"/>
      <c r="P105" s="411"/>
    </row>
    <row r="106" spans="1:18" ht="26.25" x14ac:dyDescent="0.25">
      <c r="A106" s="40"/>
      <c r="B106" s="162" t="s">
        <v>502</v>
      </c>
      <c r="C106" s="338"/>
      <c r="D106" s="168">
        <f>E106+G106</f>
        <v>8.9</v>
      </c>
      <c r="E106" s="227">
        <v>8.9</v>
      </c>
      <c r="F106" s="168">
        <v>6.8</v>
      </c>
      <c r="G106" s="279"/>
      <c r="H106" s="172">
        <f t="shared" si="54"/>
        <v>0</v>
      </c>
      <c r="I106" s="309"/>
      <c r="J106" s="172"/>
      <c r="K106" s="309"/>
      <c r="L106" s="170">
        <f t="shared" ref="L106" si="101">M106+O106</f>
        <v>8.9</v>
      </c>
      <c r="M106" s="170">
        <f t="shared" ref="M106" si="102">E106+I106</f>
        <v>8.9</v>
      </c>
      <c r="N106" s="170">
        <f t="shared" ref="N106" si="103">F106+J106</f>
        <v>6.8</v>
      </c>
      <c r="O106" s="170">
        <f t="shared" ref="O106" si="104">G106+K106</f>
        <v>0</v>
      </c>
      <c r="P106" s="411"/>
      <c r="Q106" s="205"/>
      <c r="R106" s="98"/>
    </row>
    <row r="107" spans="1:18" x14ac:dyDescent="0.25">
      <c r="A107" s="32" t="s">
        <v>97</v>
      </c>
      <c r="B107" s="218" t="s">
        <v>152</v>
      </c>
      <c r="C107" s="542" t="s">
        <v>51</v>
      </c>
      <c r="D107" s="506">
        <f>E107+G107</f>
        <v>6.4</v>
      </c>
      <c r="E107" s="168">
        <f>SUM(E109:E110)</f>
        <v>6.4</v>
      </c>
      <c r="F107" s="168">
        <f>SUM(F109:F110)</f>
        <v>4.9000000000000004</v>
      </c>
      <c r="G107" s="168">
        <f>SUM(G109:G110)</f>
        <v>0</v>
      </c>
      <c r="H107" s="213">
        <f t="shared" ref="H107" si="105">I107+K107</f>
        <v>1</v>
      </c>
      <c r="I107" s="169">
        <f>SUM(I109:I110)</f>
        <v>1</v>
      </c>
      <c r="J107" s="169">
        <f>SUM(J109:J110)</f>
        <v>0.8</v>
      </c>
      <c r="K107" s="169">
        <f>SUM(K109:K110)</f>
        <v>0</v>
      </c>
      <c r="L107" s="219">
        <f t="shared" si="91"/>
        <v>7.4</v>
      </c>
      <c r="M107" s="509">
        <f>SUM(M109:M110)</f>
        <v>7.4</v>
      </c>
      <c r="N107" s="509">
        <f>SUM(N109:N110)</f>
        <v>5.7</v>
      </c>
      <c r="O107" s="509">
        <f>SUM(O109:O110)</f>
        <v>0</v>
      </c>
      <c r="P107" s="411"/>
      <c r="Q107" s="205"/>
      <c r="R107" s="98"/>
    </row>
    <row r="108" spans="1:18" x14ac:dyDescent="0.25">
      <c r="A108" s="40"/>
      <c r="B108" s="377" t="s">
        <v>194</v>
      </c>
      <c r="C108" s="544"/>
      <c r="D108" s="396"/>
      <c r="E108" s="171"/>
      <c r="F108" s="337"/>
      <c r="G108" s="171"/>
      <c r="H108" s="278"/>
      <c r="I108" s="177"/>
      <c r="J108" s="177"/>
      <c r="K108" s="278"/>
      <c r="L108" s="283"/>
      <c r="M108" s="513"/>
      <c r="N108" s="513"/>
      <c r="O108" s="513"/>
      <c r="P108" s="411"/>
      <c r="Q108" s="205"/>
      <c r="R108" s="98"/>
    </row>
    <row r="109" spans="1:18" ht="26.25" x14ac:dyDescent="0.25">
      <c r="A109" s="40"/>
      <c r="B109" s="162" t="s">
        <v>536</v>
      </c>
      <c r="C109" s="544"/>
      <c r="D109" s="171">
        <f t="shared" ref="D109" si="106">E109+G109</f>
        <v>0</v>
      </c>
      <c r="E109" s="171"/>
      <c r="F109" s="171"/>
      <c r="G109" s="171"/>
      <c r="H109" s="455">
        <f t="shared" ref="H109" si="107">I109+K109</f>
        <v>1</v>
      </c>
      <c r="I109" s="68">
        <v>1</v>
      </c>
      <c r="J109" s="68">
        <v>0.8</v>
      </c>
      <c r="K109" s="68"/>
      <c r="L109" s="69">
        <f t="shared" ref="L109" si="108">M109+O109</f>
        <v>1</v>
      </c>
      <c r="M109" s="511">
        <f t="shared" ref="M109" si="109">E109+I109</f>
        <v>1</v>
      </c>
      <c r="N109" s="511">
        <f t="shared" ref="N109" si="110">F109+J109</f>
        <v>0.8</v>
      </c>
      <c r="O109" s="511"/>
      <c r="P109" s="411"/>
    </row>
    <row r="110" spans="1:18" s="37" customFormat="1" ht="26.25" x14ac:dyDescent="0.25">
      <c r="A110" s="244"/>
      <c r="B110" s="162" t="s">
        <v>502</v>
      </c>
      <c r="C110" s="308"/>
      <c r="D110" s="168">
        <f>E110+G110</f>
        <v>6.4</v>
      </c>
      <c r="E110" s="168">
        <v>6.4</v>
      </c>
      <c r="F110" s="168">
        <v>4.9000000000000004</v>
      </c>
      <c r="G110" s="277"/>
      <c r="H110" s="177">
        <f t="shared" si="54"/>
        <v>0</v>
      </c>
      <c r="I110" s="177"/>
      <c r="J110" s="177"/>
      <c r="K110" s="278"/>
      <c r="L110" s="170">
        <f t="shared" ref="L110" si="111">M110+O110</f>
        <v>6.4</v>
      </c>
      <c r="M110" s="509">
        <f t="shared" ref="M110" si="112">E110+I110</f>
        <v>6.4</v>
      </c>
      <c r="N110" s="509">
        <f t="shared" ref="N110" si="113">F110+J110</f>
        <v>4.9000000000000004</v>
      </c>
      <c r="O110" s="509">
        <f t="shared" ref="O110" si="114">G110+K110</f>
        <v>0</v>
      </c>
      <c r="P110" s="411"/>
      <c r="Q110" s="216"/>
      <c r="R110" s="217"/>
    </row>
    <row r="111" spans="1:18" x14ac:dyDescent="0.25">
      <c r="A111" s="421" t="s">
        <v>98</v>
      </c>
      <c r="B111" s="339" t="s">
        <v>342</v>
      </c>
      <c r="C111" s="542" t="s">
        <v>51</v>
      </c>
      <c r="D111" s="506">
        <f>E111+G111</f>
        <v>9.5</v>
      </c>
      <c r="E111" s="168">
        <f>SUM(E113:E114)</f>
        <v>9.5</v>
      </c>
      <c r="F111" s="168">
        <f t="shared" ref="F111:G111" si="115">SUM(F113:F114)</f>
        <v>7.3</v>
      </c>
      <c r="G111" s="168">
        <f t="shared" si="115"/>
        <v>0</v>
      </c>
      <c r="H111" s="213">
        <f t="shared" si="54"/>
        <v>4.2</v>
      </c>
      <c r="I111" s="169">
        <f>SUM(I113:I114)</f>
        <v>4.2</v>
      </c>
      <c r="J111" s="169">
        <f t="shared" ref="J111:K111" si="116">SUM(J113:J114)</f>
        <v>3.2</v>
      </c>
      <c r="K111" s="169">
        <f t="shared" si="116"/>
        <v>0</v>
      </c>
      <c r="L111" s="219">
        <f t="shared" ref="L111" si="117">M111+O111</f>
        <v>13.7</v>
      </c>
      <c r="M111" s="509">
        <f>SUM(M113:M114)</f>
        <v>13.7</v>
      </c>
      <c r="N111" s="509">
        <f t="shared" ref="N111:O111" si="118">SUM(N113:N114)</f>
        <v>10.5</v>
      </c>
      <c r="O111" s="509">
        <f t="shared" si="118"/>
        <v>0</v>
      </c>
      <c r="P111" s="411"/>
      <c r="Q111" s="205"/>
      <c r="R111" s="98"/>
    </row>
    <row r="112" spans="1:18" x14ac:dyDescent="0.25">
      <c r="A112" s="241"/>
      <c r="B112" s="377" t="s">
        <v>194</v>
      </c>
      <c r="C112" s="544"/>
      <c r="D112" s="396"/>
      <c r="E112" s="171"/>
      <c r="F112" s="337"/>
      <c r="G112" s="171"/>
      <c r="H112" s="278"/>
      <c r="I112" s="177"/>
      <c r="J112" s="177"/>
      <c r="K112" s="278"/>
      <c r="L112" s="283"/>
      <c r="M112" s="513"/>
      <c r="N112" s="513"/>
      <c r="O112" s="513"/>
      <c r="P112" s="411"/>
      <c r="Q112" s="205"/>
      <c r="R112" s="98"/>
    </row>
    <row r="113" spans="1:18" ht="26.25" x14ac:dyDescent="0.25">
      <c r="A113" s="40"/>
      <c r="B113" s="162" t="s">
        <v>536</v>
      </c>
      <c r="C113" s="544"/>
      <c r="D113" s="171">
        <f t="shared" ref="D113" si="119">E113+G113</f>
        <v>0</v>
      </c>
      <c r="E113" s="171"/>
      <c r="F113" s="171"/>
      <c r="G113" s="171"/>
      <c r="H113" s="455">
        <f t="shared" ref="H113" si="120">I113+K113</f>
        <v>4.2</v>
      </c>
      <c r="I113" s="68">
        <v>4.2</v>
      </c>
      <c r="J113" s="68">
        <v>3.2</v>
      </c>
      <c r="K113" s="68"/>
      <c r="L113" s="69">
        <f t="shared" ref="L113" si="121">M113+O113</f>
        <v>4.2</v>
      </c>
      <c r="M113" s="69">
        <f t="shared" ref="M113" si="122">E113+I113</f>
        <v>4.2</v>
      </c>
      <c r="N113" s="69">
        <f t="shared" ref="N113" si="123">F113+J113</f>
        <v>3.2</v>
      </c>
      <c r="O113" s="69"/>
      <c r="P113" s="411"/>
    </row>
    <row r="114" spans="1:18" ht="26.25" x14ac:dyDescent="0.25">
      <c r="A114" s="241"/>
      <c r="B114" s="162" t="s">
        <v>502</v>
      </c>
      <c r="C114" s="479"/>
      <c r="D114" s="168">
        <f>E114+G114</f>
        <v>9.5</v>
      </c>
      <c r="E114" s="168">
        <v>9.5</v>
      </c>
      <c r="F114" s="168">
        <v>7.3</v>
      </c>
      <c r="G114" s="277"/>
      <c r="H114" s="177">
        <f t="shared" si="54"/>
        <v>0</v>
      </c>
      <c r="I114" s="177"/>
      <c r="J114" s="177"/>
      <c r="K114" s="278"/>
      <c r="L114" s="283">
        <f>M114+O114</f>
        <v>9.5</v>
      </c>
      <c r="M114" s="178">
        <f t="shared" ref="M114:O115" si="124">E114+I114</f>
        <v>9.5</v>
      </c>
      <c r="N114" s="178">
        <f t="shared" si="124"/>
        <v>7.3</v>
      </c>
      <c r="O114" s="178">
        <f t="shared" si="124"/>
        <v>0</v>
      </c>
      <c r="P114" s="411"/>
      <c r="Q114" s="205"/>
      <c r="R114" s="98"/>
    </row>
    <row r="115" spans="1:18" x14ac:dyDescent="0.25">
      <c r="A115" s="32" t="s">
        <v>99</v>
      </c>
      <c r="B115" s="29" t="s">
        <v>418</v>
      </c>
      <c r="C115" s="333" t="s">
        <v>51</v>
      </c>
      <c r="D115" s="506">
        <f>E115+G115</f>
        <v>10.6</v>
      </c>
      <c r="E115" s="168">
        <f>SUM(E117:E118)</f>
        <v>10.6</v>
      </c>
      <c r="F115" s="168">
        <f t="shared" ref="F115:G115" si="125">SUM(F117:F118)</f>
        <v>8.1</v>
      </c>
      <c r="G115" s="168">
        <f t="shared" si="125"/>
        <v>0</v>
      </c>
      <c r="H115" s="213">
        <f t="shared" si="54"/>
        <v>2.9</v>
      </c>
      <c r="I115" s="169">
        <f>SUM(I117:I118)</f>
        <v>2.9</v>
      </c>
      <c r="J115" s="169">
        <f t="shared" ref="J115:K115" si="126">SUM(J117:J118)</f>
        <v>2.2000000000000002</v>
      </c>
      <c r="K115" s="169">
        <f t="shared" si="126"/>
        <v>0</v>
      </c>
      <c r="L115" s="170">
        <f>M115+O115</f>
        <v>13.5</v>
      </c>
      <c r="M115" s="170">
        <f t="shared" si="124"/>
        <v>13.5</v>
      </c>
      <c r="N115" s="170">
        <f t="shared" si="124"/>
        <v>10.3</v>
      </c>
      <c r="O115" s="170">
        <f t="shared" si="124"/>
        <v>0</v>
      </c>
      <c r="P115" s="411"/>
      <c r="Q115" s="205"/>
      <c r="R115" s="98"/>
    </row>
    <row r="116" spans="1:18" x14ac:dyDescent="0.25">
      <c r="A116" s="40"/>
      <c r="B116" s="377" t="s">
        <v>194</v>
      </c>
      <c r="C116" s="334"/>
      <c r="D116" s="396"/>
      <c r="E116" s="171"/>
      <c r="F116" s="337"/>
      <c r="G116" s="171"/>
      <c r="H116" s="278"/>
      <c r="I116" s="278"/>
      <c r="J116" s="177"/>
      <c r="K116" s="177"/>
      <c r="L116" s="178"/>
      <c r="M116" s="178"/>
      <c r="N116" s="178"/>
      <c r="O116" s="178"/>
      <c r="P116" s="411"/>
      <c r="Q116" s="205"/>
      <c r="R116" s="98"/>
    </row>
    <row r="117" spans="1:18" ht="26.25" x14ac:dyDescent="0.25">
      <c r="A117" s="40"/>
      <c r="B117" s="162" t="s">
        <v>536</v>
      </c>
      <c r="C117" s="505"/>
      <c r="D117" s="171">
        <f t="shared" ref="D117" si="127">E117+G117</f>
        <v>0</v>
      </c>
      <c r="E117" s="171"/>
      <c r="F117" s="171"/>
      <c r="G117" s="171"/>
      <c r="H117" s="455">
        <f t="shared" ref="H117" si="128">I117+K117</f>
        <v>2.9</v>
      </c>
      <c r="I117" s="68">
        <v>2.9</v>
      </c>
      <c r="J117" s="68">
        <v>2.2000000000000002</v>
      </c>
      <c r="K117" s="68"/>
      <c r="L117" s="69">
        <f t="shared" ref="L117" si="129">M117+O117</f>
        <v>2.9</v>
      </c>
      <c r="M117" s="69">
        <f t="shared" ref="M117" si="130">E117+I117</f>
        <v>2.9</v>
      </c>
      <c r="N117" s="69">
        <f t="shared" ref="N117" si="131">F117+J117</f>
        <v>2.2000000000000002</v>
      </c>
      <c r="O117" s="69"/>
      <c r="P117" s="411"/>
    </row>
    <row r="118" spans="1:18" s="37" customFormat="1" ht="26.25" x14ac:dyDescent="0.25">
      <c r="A118" s="40"/>
      <c r="B118" s="162" t="s">
        <v>502</v>
      </c>
      <c r="C118" s="478"/>
      <c r="D118" s="168">
        <f>E118+G118</f>
        <v>10.6</v>
      </c>
      <c r="E118" s="168">
        <v>10.6</v>
      </c>
      <c r="F118" s="168">
        <v>8.1</v>
      </c>
      <c r="G118" s="277"/>
      <c r="H118" s="177">
        <f t="shared" si="54"/>
        <v>0</v>
      </c>
      <c r="I118" s="278"/>
      <c r="J118" s="177"/>
      <c r="K118" s="177"/>
      <c r="L118" s="170">
        <f t="shared" ref="L118" si="132">M118+O118</f>
        <v>10.6</v>
      </c>
      <c r="M118" s="170">
        <f t="shared" ref="M118" si="133">E118+I118</f>
        <v>10.6</v>
      </c>
      <c r="N118" s="170">
        <f t="shared" ref="N118" si="134">F118+J118</f>
        <v>8.1</v>
      </c>
      <c r="O118" s="170">
        <f t="shared" ref="O118" si="135">G118+K118</f>
        <v>0</v>
      </c>
      <c r="P118" s="411"/>
      <c r="Q118" s="216"/>
      <c r="R118" s="217"/>
    </row>
    <row r="119" spans="1:18" x14ac:dyDescent="0.25">
      <c r="A119" s="32" t="s">
        <v>100</v>
      </c>
      <c r="B119" s="17" t="s">
        <v>419</v>
      </c>
      <c r="C119" s="333" t="s">
        <v>51</v>
      </c>
      <c r="D119" s="506">
        <f>E119+G119</f>
        <v>13.7</v>
      </c>
      <c r="E119" s="168">
        <f>SUM(E121:E122)</f>
        <v>13.7</v>
      </c>
      <c r="F119" s="168">
        <f t="shared" ref="F119:G119" si="136">SUM(F121:F122)</f>
        <v>10.5</v>
      </c>
      <c r="G119" s="168">
        <f t="shared" si="136"/>
        <v>0</v>
      </c>
      <c r="H119" s="213">
        <f t="shared" ref="H119" si="137">I119+K119</f>
        <v>3.7</v>
      </c>
      <c r="I119" s="169">
        <f>SUM(I121:I122)</f>
        <v>3.7</v>
      </c>
      <c r="J119" s="169">
        <f t="shared" ref="J119:K119" si="138">SUM(J121:J122)</f>
        <v>2.8</v>
      </c>
      <c r="K119" s="169">
        <f t="shared" si="138"/>
        <v>0</v>
      </c>
      <c r="L119" s="170">
        <f>M119+O119</f>
        <v>17.399999999999999</v>
      </c>
      <c r="M119" s="170">
        <f t="shared" ref="M119" si="139">E119+I119</f>
        <v>17.399999999999999</v>
      </c>
      <c r="N119" s="170">
        <f t="shared" ref="N119" si="140">F119+J119</f>
        <v>13.3</v>
      </c>
      <c r="O119" s="170">
        <f t="shared" ref="O119" si="141">G119+K119</f>
        <v>0</v>
      </c>
      <c r="P119" s="411"/>
      <c r="Q119" s="205"/>
      <c r="R119" s="98"/>
    </row>
    <row r="120" spans="1:18" x14ac:dyDescent="0.25">
      <c r="A120" s="40"/>
      <c r="B120" s="377" t="s">
        <v>194</v>
      </c>
      <c r="C120" s="334"/>
      <c r="D120" s="396"/>
      <c r="E120" s="171"/>
      <c r="F120" s="337"/>
      <c r="G120" s="171"/>
      <c r="H120" s="278"/>
      <c r="I120" s="278"/>
      <c r="J120" s="177"/>
      <c r="K120" s="177"/>
      <c r="L120" s="178"/>
      <c r="M120" s="178"/>
      <c r="N120" s="178"/>
      <c r="O120" s="178"/>
      <c r="P120" s="411"/>
      <c r="Q120" s="205"/>
      <c r="R120" s="98"/>
    </row>
    <row r="121" spans="1:18" ht="26.25" x14ac:dyDescent="0.25">
      <c r="A121" s="40"/>
      <c r="B121" s="162" t="s">
        <v>536</v>
      </c>
      <c r="C121" s="505"/>
      <c r="D121" s="171">
        <f t="shared" ref="D121" si="142">E121+G121</f>
        <v>0</v>
      </c>
      <c r="E121" s="171"/>
      <c r="F121" s="171"/>
      <c r="G121" s="171"/>
      <c r="H121" s="455">
        <f t="shared" ref="H121" si="143">I121+K121</f>
        <v>3.7</v>
      </c>
      <c r="I121" s="68">
        <v>3.7</v>
      </c>
      <c r="J121" s="68">
        <v>2.8</v>
      </c>
      <c r="K121" s="68"/>
      <c r="L121" s="69">
        <f t="shared" ref="L121" si="144">M121+O121</f>
        <v>3.7</v>
      </c>
      <c r="M121" s="69">
        <f t="shared" ref="M121" si="145">E121+I121</f>
        <v>3.7</v>
      </c>
      <c r="N121" s="69">
        <f t="shared" ref="N121" si="146">F121+J121</f>
        <v>2.8</v>
      </c>
      <c r="O121" s="69"/>
      <c r="P121" s="411"/>
    </row>
    <row r="122" spans="1:18" ht="26.25" x14ac:dyDescent="0.25">
      <c r="A122" s="40"/>
      <c r="B122" s="162" t="s">
        <v>502</v>
      </c>
      <c r="C122" s="478"/>
      <c r="D122" s="168">
        <f>E122+G122</f>
        <v>13.7</v>
      </c>
      <c r="E122" s="168">
        <v>13.7</v>
      </c>
      <c r="F122" s="168">
        <v>10.5</v>
      </c>
      <c r="G122" s="277"/>
      <c r="H122" s="177">
        <f t="shared" si="54"/>
        <v>0</v>
      </c>
      <c r="I122" s="278"/>
      <c r="J122" s="177"/>
      <c r="K122" s="177"/>
      <c r="L122" s="178">
        <f t="shared" ref="L122:L130" si="147">M122+O122</f>
        <v>13.7</v>
      </c>
      <c r="M122" s="178">
        <f t="shared" ref="M122:M131" si="148">E122+I122</f>
        <v>13.7</v>
      </c>
      <c r="N122" s="178">
        <f t="shared" ref="N122:N131" si="149">F122+J122</f>
        <v>10.5</v>
      </c>
      <c r="O122" s="178">
        <f t="shared" ref="O122:O131" si="150">G122+K122</f>
        <v>0</v>
      </c>
      <c r="P122" s="411"/>
      <c r="Q122" s="205"/>
      <c r="R122" s="98"/>
    </row>
    <row r="123" spans="1:18" x14ac:dyDescent="0.25">
      <c r="A123" s="32" t="s">
        <v>101</v>
      </c>
      <c r="B123" s="29" t="s">
        <v>420</v>
      </c>
      <c r="C123" s="334" t="s">
        <v>51</v>
      </c>
      <c r="D123" s="506">
        <f>E123+G123</f>
        <v>11.5</v>
      </c>
      <c r="E123" s="168">
        <f>SUM(E125:E126)</f>
        <v>11.5</v>
      </c>
      <c r="F123" s="168">
        <f t="shared" ref="F123:G123" si="151">SUM(F125:F126)</f>
        <v>8.8000000000000007</v>
      </c>
      <c r="G123" s="168">
        <f t="shared" si="151"/>
        <v>0</v>
      </c>
      <c r="H123" s="213">
        <f t="shared" si="54"/>
        <v>1.4</v>
      </c>
      <c r="I123" s="169">
        <f>SUM(I125:I126)</f>
        <v>1.4</v>
      </c>
      <c r="J123" s="169">
        <f t="shared" ref="J123:K123" si="152">SUM(J125:J126)</f>
        <v>1.1000000000000001</v>
      </c>
      <c r="K123" s="169">
        <f t="shared" si="152"/>
        <v>0</v>
      </c>
      <c r="L123" s="170">
        <f>M123+O123</f>
        <v>12.9</v>
      </c>
      <c r="M123" s="170">
        <f t="shared" si="148"/>
        <v>12.9</v>
      </c>
      <c r="N123" s="170">
        <f t="shared" si="149"/>
        <v>9.9</v>
      </c>
      <c r="O123" s="170">
        <f t="shared" si="150"/>
        <v>0</v>
      </c>
      <c r="P123" s="411"/>
      <c r="Q123" s="205"/>
      <c r="R123" s="98"/>
    </row>
    <row r="124" spans="1:18" x14ac:dyDescent="0.25">
      <c r="A124" s="40"/>
      <c r="B124" s="377" t="s">
        <v>194</v>
      </c>
      <c r="C124" s="334"/>
      <c r="D124" s="396"/>
      <c r="E124" s="171"/>
      <c r="F124" s="337"/>
      <c r="G124" s="171"/>
      <c r="H124" s="278"/>
      <c r="I124" s="280"/>
      <c r="J124" s="177"/>
      <c r="K124" s="280"/>
      <c r="L124" s="178"/>
      <c r="M124" s="281"/>
      <c r="N124" s="178"/>
      <c r="O124" s="283"/>
      <c r="P124" s="411"/>
      <c r="Q124" s="205"/>
      <c r="R124" s="98"/>
    </row>
    <row r="125" spans="1:18" ht="26.25" x14ac:dyDescent="0.25">
      <c r="A125" s="40"/>
      <c r="B125" s="162" t="s">
        <v>536</v>
      </c>
      <c r="C125" s="505"/>
      <c r="D125" s="171">
        <f t="shared" ref="D125" si="153">E125+G125</f>
        <v>0</v>
      </c>
      <c r="E125" s="171"/>
      <c r="F125" s="171"/>
      <c r="G125" s="171"/>
      <c r="H125" s="455">
        <f t="shared" ref="H125" si="154">I125+K125</f>
        <v>1.4</v>
      </c>
      <c r="I125" s="68">
        <v>1.4</v>
      </c>
      <c r="J125" s="68">
        <v>1.1000000000000001</v>
      </c>
      <c r="K125" s="68"/>
      <c r="L125" s="69">
        <f t="shared" ref="L125" si="155">M125+O125</f>
        <v>1.4</v>
      </c>
      <c r="M125" s="69">
        <f t="shared" ref="M125" si="156">E125+I125</f>
        <v>1.4</v>
      </c>
      <c r="N125" s="69">
        <f t="shared" ref="N125" si="157">F125+J125</f>
        <v>1.1000000000000001</v>
      </c>
      <c r="O125" s="69"/>
      <c r="P125" s="411"/>
    </row>
    <row r="126" spans="1:18" ht="26.25" x14ac:dyDescent="0.25">
      <c r="A126" s="244"/>
      <c r="B126" s="167" t="s">
        <v>502</v>
      </c>
      <c r="C126" s="338"/>
      <c r="D126" s="168">
        <f>E126+G126</f>
        <v>11.5</v>
      </c>
      <c r="E126" s="168">
        <v>11.5</v>
      </c>
      <c r="F126" s="168">
        <v>8.8000000000000007</v>
      </c>
      <c r="G126" s="279"/>
      <c r="H126" s="172">
        <f t="shared" si="54"/>
        <v>0</v>
      </c>
      <c r="I126" s="309"/>
      <c r="J126" s="172"/>
      <c r="K126" s="309"/>
      <c r="L126" s="173">
        <f t="shared" si="147"/>
        <v>11.5</v>
      </c>
      <c r="M126" s="310">
        <f t="shared" si="148"/>
        <v>11.5</v>
      </c>
      <c r="N126" s="173">
        <f t="shared" si="149"/>
        <v>8.8000000000000007</v>
      </c>
      <c r="O126" s="220">
        <f t="shared" si="150"/>
        <v>0</v>
      </c>
      <c r="P126" s="411"/>
      <c r="Q126" s="205"/>
      <c r="R126" s="98"/>
    </row>
    <row r="127" spans="1:18" x14ac:dyDescent="0.25">
      <c r="A127" s="32" t="s">
        <v>102</v>
      </c>
      <c r="B127" s="35" t="s">
        <v>391</v>
      </c>
      <c r="C127" s="333" t="s">
        <v>51</v>
      </c>
      <c r="D127" s="506">
        <f>E127+G127</f>
        <v>13.2</v>
      </c>
      <c r="E127" s="168">
        <f>SUM(E129:E130)</f>
        <v>13.2</v>
      </c>
      <c r="F127" s="168">
        <f t="shared" ref="F127:G127" si="158">SUM(F129:F130)</f>
        <v>10.1</v>
      </c>
      <c r="G127" s="168">
        <f t="shared" si="158"/>
        <v>0</v>
      </c>
      <c r="H127" s="213">
        <f t="shared" ref="H127" si="159">I127+K127</f>
        <v>1.7</v>
      </c>
      <c r="I127" s="169">
        <f>SUM(I129:I130)</f>
        <v>1.7</v>
      </c>
      <c r="J127" s="169">
        <f t="shared" ref="J127:K127" si="160">SUM(J129:J130)</f>
        <v>1.3</v>
      </c>
      <c r="K127" s="169">
        <f t="shared" si="160"/>
        <v>0</v>
      </c>
      <c r="L127" s="170">
        <f>M127+O127</f>
        <v>14.899999999999999</v>
      </c>
      <c r="M127" s="170">
        <f t="shared" ref="M127" si="161">E127+I127</f>
        <v>14.899999999999999</v>
      </c>
      <c r="N127" s="170">
        <f t="shared" ref="N127" si="162">F127+J127</f>
        <v>11.4</v>
      </c>
      <c r="O127" s="170">
        <f t="shared" ref="O127" si="163">G127+K127</f>
        <v>0</v>
      </c>
      <c r="P127" s="411"/>
      <c r="Q127" s="205"/>
      <c r="R127" s="98"/>
    </row>
    <row r="128" spans="1:18" x14ac:dyDescent="0.25">
      <c r="A128" s="40"/>
      <c r="B128" s="377" t="s">
        <v>194</v>
      </c>
      <c r="C128" s="334"/>
      <c r="D128" s="396"/>
      <c r="E128" s="171"/>
      <c r="F128" s="337"/>
      <c r="G128" s="171"/>
      <c r="H128" s="278"/>
      <c r="I128" s="280"/>
      <c r="J128" s="177"/>
      <c r="K128" s="280"/>
      <c r="L128" s="178"/>
      <c r="M128" s="281"/>
      <c r="N128" s="178"/>
      <c r="O128" s="283"/>
      <c r="P128" s="411"/>
      <c r="Q128" s="205"/>
      <c r="R128" s="98"/>
    </row>
    <row r="129" spans="1:18" ht="26.25" x14ac:dyDescent="0.25">
      <c r="A129" s="40"/>
      <c r="B129" s="162" t="s">
        <v>536</v>
      </c>
      <c r="C129" s="505"/>
      <c r="D129" s="171">
        <f t="shared" ref="D129" si="164">E129+G129</f>
        <v>0</v>
      </c>
      <c r="E129" s="171"/>
      <c r="F129" s="171"/>
      <c r="G129" s="171"/>
      <c r="H129" s="455">
        <f t="shared" ref="H129" si="165">I129+K129</f>
        <v>1.7</v>
      </c>
      <c r="I129" s="68">
        <v>1.7</v>
      </c>
      <c r="J129" s="68">
        <v>1.3</v>
      </c>
      <c r="K129" s="68"/>
      <c r="L129" s="69">
        <f t="shared" ref="L129" si="166">M129+O129</f>
        <v>1.7</v>
      </c>
      <c r="M129" s="69">
        <f t="shared" ref="M129" si="167">E129+I129</f>
        <v>1.7</v>
      </c>
      <c r="N129" s="69">
        <f t="shared" ref="N129" si="168">F129+J129</f>
        <v>1.3</v>
      </c>
      <c r="O129" s="69"/>
      <c r="P129" s="411"/>
    </row>
    <row r="130" spans="1:18" ht="26.25" x14ac:dyDescent="0.25">
      <c r="A130" s="40"/>
      <c r="B130" s="162" t="s">
        <v>502</v>
      </c>
      <c r="C130" s="338"/>
      <c r="D130" s="168">
        <f>E130+G130</f>
        <v>13.2</v>
      </c>
      <c r="E130" s="168">
        <v>13.2</v>
      </c>
      <c r="F130" s="168">
        <v>10.1</v>
      </c>
      <c r="G130" s="279"/>
      <c r="H130" s="172">
        <f t="shared" si="54"/>
        <v>0</v>
      </c>
      <c r="I130" s="309"/>
      <c r="J130" s="172"/>
      <c r="K130" s="309"/>
      <c r="L130" s="173">
        <f t="shared" si="147"/>
        <v>13.2</v>
      </c>
      <c r="M130" s="310">
        <f t="shared" si="148"/>
        <v>13.2</v>
      </c>
      <c r="N130" s="173">
        <f t="shared" si="149"/>
        <v>10.1</v>
      </c>
      <c r="O130" s="220">
        <f t="shared" si="150"/>
        <v>0</v>
      </c>
      <c r="P130" s="411"/>
      <c r="Q130" s="205"/>
      <c r="R130" s="98"/>
    </row>
    <row r="131" spans="1:18" x14ac:dyDescent="0.25">
      <c r="A131" s="32" t="s">
        <v>103</v>
      </c>
      <c r="B131" s="29" t="s">
        <v>46</v>
      </c>
      <c r="C131" s="640" t="s">
        <v>51</v>
      </c>
      <c r="D131" s="506">
        <f>E131+G131</f>
        <v>3.6</v>
      </c>
      <c r="E131" s="168">
        <f>SUM(E133:E134)</f>
        <v>3.6</v>
      </c>
      <c r="F131" s="168">
        <f t="shared" ref="F131:G131" si="169">SUM(F133:F134)</f>
        <v>2.8</v>
      </c>
      <c r="G131" s="168">
        <f t="shared" si="169"/>
        <v>0</v>
      </c>
      <c r="H131" s="213">
        <f t="shared" ref="H131:H191" si="170">I131+K131</f>
        <v>2</v>
      </c>
      <c r="I131" s="169">
        <f>SUM(I133:I134)</f>
        <v>2</v>
      </c>
      <c r="J131" s="169">
        <f t="shared" ref="J131:K131" si="171">SUM(J133:J134)</f>
        <v>1.5</v>
      </c>
      <c r="K131" s="169">
        <f t="shared" si="171"/>
        <v>0</v>
      </c>
      <c r="L131" s="170">
        <f>M131+O131</f>
        <v>5.6</v>
      </c>
      <c r="M131" s="170">
        <f t="shared" si="148"/>
        <v>5.6</v>
      </c>
      <c r="N131" s="170">
        <f t="shared" si="149"/>
        <v>4.3</v>
      </c>
      <c r="O131" s="170">
        <f t="shared" si="150"/>
        <v>0</v>
      </c>
      <c r="P131" s="411"/>
      <c r="Q131" s="205"/>
      <c r="R131" s="98"/>
    </row>
    <row r="132" spans="1:18" x14ac:dyDescent="0.25">
      <c r="A132" s="40"/>
      <c r="B132" s="377" t="s">
        <v>194</v>
      </c>
      <c r="C132" s="641"/>
      <c r="D132" s="396"/>
      <c r="E132" s="171"/>
      <c r="F132" s="337"/>
      <c r="G132" s="171"/>
      <c r="H132" s="278"/>
      <c r="I132" s="278"/>
      <c r="J132" s="177"/>
      <c r="K132" s="177"/>
      <c r="L132" s="178"/>
      <c r="M132" s="178"/>
      <c r="N132" s="178"/>
      <c r="O132" s="178"/>
      <c r="P132" s="411"/>
      <c r="Q132" s="205"/>
      <c r="R132" s="98"/>
    </row>
    <row r="133" spans="1:18" ht="26.25" x14ac:dyDescent="0.25">
      <c r="A133" s="40"/>
      <c r="B133" s="162" t="s">
        <v>536</v>
      </c>
      <c r="C133" s="625"/>
      <c r="D133" s="171">
        <f t="shared" ref="D133" si="172">E133+G133</f>
        <v>0</v>
      </c>
      <c r="E133" s="171"/>
      <c r="F133" s="171"/>
      <c r="G133" s="171"/>
      <c r="H133" s="455">
        <f t="shared" ref="H133" si="173">I133+K133</f>
        <v>2</v>
      </c>
      <c r="I133" s="68">
        <v>2</v>
      </c>
      <c r="J133" s="68">
        <v>1.5</v>
      </c>
      <c r="K133" s="68"/>
      <c r="L133" s="69">
        <f t="shared" ref="L133" si="174">M133+O133</f>
        <v>2</v>
      </c>
      <c r="M133" s="69">
        <f t="shared" ref="M133" si="175">E133+I133</f>
        <v>2</v>
      </c>
      <c r="N133" s="69">
        <f t="shared" ref="N133" si="176">F133+J133</f>
        <v>1.5</v>
      </c>
      <c r="O133" s="69"/>
      <c r="P133" s="411"/>
    </row>
    <row r="134" spans="1:18" s="37" customFormat="1" ht="26.25" x14ac:dyDescent="0.25">
      <c r="A134" s="244"/>
      <c r="B134" s="167" t="s">
        <v>502</v>
      </c>
      <c r="C134" s="625"/>
      <c r="D134" s="168">
        <f>E134+G134</f>
        <v>3.6</v>
      </c>
      <c r="E134" s="168">
        <v>3.6</v>
      </c>
      <c r="F134" s="168">
        <v>2.8</v>
      </c>
      <c r="G134" s="277"/>
      <c r="H134" s="177">
        <f t="shared" si="170"/>
        <v>0</v>
      </c>
      <c r="I134" s="278"/>
      <c r="J134" s="177"/>
      <c r="K134" s="177"/>
      <c r="L134" s="170">
        <f t="shared" ref="L134" si="177">M134+O134</f>
        <v>3.6</v>
      </c>
      <c r="M134" s="170">
        <f t="shared" ref="M134" si="178">E134+I134</f>
        <v>3.6</v>
      </c>
      <c r="N134" s="170">
        <f t="shared" ref="N134" si="179">F134+J134</f>
        <v>2.8</v>
      </c>
      <c r="O134" s="170">
        <f t="shared" ref="O134" si="180">G134+K134</f>
        <v>0</v>
      </c>
      <c r="P134" s="411"/>
      <c r="Q134" s="216"/>
      <c r="R134" s="217"/>
    </row>
    <row r="135" spans="1:18" x14ac:dyDescent="0.25">
      <c r="A135" s="32" t="s">
        <v>104</v>
      </c>
      <c r="B135" s="26" t="s">
        <v>43</v>
      </c>
      <c r="C135" s="333" t="s">
        <v>51</v>
      </c>
      <c r="D135" s="506">
        <f>E135+G135</f>
        <v>3.6</v>
      </c>
      <c r="E135" s="168">
        <f>SUM(E137:E138)</f>
        <v>3.6</v>
      </c>
      <c r="F135" s="168">
        <f t="shared" ref="F135:G135" si="181">SUM(F137:F138)</f>
        <v>2.8</v>
      </c>
      <c r="G135" s="168">
        <f t="shared" si="181"/>
        <v>0</v>
      </c>
      <c r="H135" s="213">
        <f t="shared" ref="H135" si="182">I135+K135</f>
        <v>2.5</v>
      </c>
      <c r="I135" s="169">
        <f>SUM(I137:I138)</f>
        <v>2.5</v>
      </c>
      <c r="J135" s="169">
        <f t="shared" ref="J135:K135" si="183">SUM(J137:J138)</f>
        <v>1.9</v>
      </c>
      <c r="K135" s="169">
        <f t="shared" si="183"/>
        <v>0</v>
      </c>
      <c r="L135" s="170">
        <f>M135+O135</f>
        <v>6.1</v>
      </c>
      <c r="M135" s="170">
        <f t="shared" ref="M135" si="184">E135+I135</f>
        <v>6.1</v>
      </c>
      <c r="N135" s="170">
        <f t="shared" ref="N135" si="185">F135+J135</f>
        <v>4.6999999999999993</v>
      </c>
      <c r="O135" s="170">
        <f t="shared" ref="O135" si="186">G135+K135</f>
        <v>0</v>
      </c>
      <c r="P135" s="411"/>
      <c r="Q135" s="205"/>
      <c r="R135" s="98"/>
    </row>
    <row r="136" spans="1:18" x14ac:dyDescent="0.25">
      <c r="A136" s="40"/>
      <c r="B136" s="377" t="s">
        <v>194</v>
      </c>
      <c r="C136" s="334"/>
      <c r="D136" s="396"/>
      <c r="E136" s="171"/>
      <c r="F136" s="337"/>
      <c r="G136" s="171"/>
      <c r="H136" s="278"/>
      <c r="I136" s="280"/>
      <c r="J136" s="177"/>
      <c r="K136" s="280"/>
      <c r="L136" s="178"/>
      <c r="M136" s="281"/>
      <c r="N136" s="178"/>
      <c r="O136" s="283"/>
      <c r="P136" s="411"/>
      <c r="Q136" s="205"/>
      <c r="R136" s="98"/>
    </row>
    <row r="137" spans="1:18" ht="26.25" x14ac:dyDescent="0.25">
      <c r="A137" s="40"/>
      <c r="B137" s="162" t="s">
        <v>536</v>
      </c>
      <c r="C137" s="505"/>
      <c r="D137" s="171">
        <f t="shared" ref="D137" si="187">E137+G137</f>
        <v>0</v>
      </c>
      <c r="E137" s="171"/>
      <c r="F137" s="171"/>
      <c r="G137" s="171"/>
      <c r="H137" s="455">
        <f t="shared" ref="H137" si="188">I137+K137</f>
        <v>2.5</v>
      </c>
      <c r="I137" s="68">
        <v>2.5</v>
      </c>
      <c r="J137" s="68">
        <v>1.9</v>
      </c>
      <c r="K137" s="68"/>
      <c r="L137" s="69">
        <f t="shared" ref="L137" si="189">M137+O137</f>
        <v>2.5</v>
      </c>
      <c r="M137" s="69">
        <f t="shared" ref="M137" si="190">E137+I137</f>
        <v>2.5</v>
      </c>
      <c r="N137" s="69">
        <f t="shared" ref="N137" si="191">F137+J137</f>
        <v>1.9</v>
      </c>
      <c r="O137" s="69"/>
      <c r="P137" s="411"/>
    </row>
    <row r="138" spans="1:18" ht="26.25" x14ac:dyDescent="0.25">
      <c r="A138" s="40"/>
      <c r="B138" s="162" t="s">
        <v>502</v>
      </c>
      <c r="C138" s="338"/>
      <c r="D138" s="168">
        <f>E138+G138</f>
        <v>3.6</v>
      </c>
      <c r="E138" s="168">
        <v>3.6</v>
      </c>
      <c r="F138" s="168">
        <v>2.8</v>
      </c>
      <c r="G138" s="279"/>
      <c r="H138" s="172">
        <f t="shared" si="170"/>
        <v>0</v>
      </c>
      <c r="I138" s="309"/>
      <c r="J138" s="172"/>
      <c r="K138" s="309"/>
      <c r="L138" s="173">
        <f>M138+O138</f>
        <v>3.6</v>
      </c>
      <c r="M138" s="310">
        <f t="shared" ref="M138:O139" si="192">E138+I138</f>
        <v>3.6</v>
      </c>
      <c r="N138" s="173">
        <f t="shared" si="192"/>
        <v>2.8</v>
      </c>
      <c r="O138" s="220">
        <f t="shared" si="192"/>
        <v>0</v>
      </c>
      <c r="P138" s="411"/>
      <c r="Q138" s="205"/>
      <c r="R138" s="98"/>
    </row>
    <row r="139" spans="1:18" x14ac:dyDescent="0.25">
      <c r="A139" s="32" t="s">
        <v>105</v>
      </c>
      <c r="B139" s="29" t="s">
        <v>45</v>
      </c>
      <c r="C139" s="640" t="s">
        <v>51</v>
      </c>
      <c r="D139" s="506">
        <f>E139+G139</f>
        <v>3.6</v>
      </c>
      <c r="E139" s="168">
        <f>SUM(E141:E142)</f>
        <v>3.6</v>
      </c>
      <c r="F139" s="168">
        <f t="shared" ref="F139:G139" si="193">SUM(F141:F142)</f>
        <v>2.8</v>
      </c>
      <c r="G139" s="168">
        <f t="shared" si="193"/>
        <v>0</v>
      </c>
      <c r="H139" s="213">
        <f t="shared" si="170"/>
        <v>1.4</v>
      </c>
      <c r="I139" s="169">
        <f>SUM(I141:I142)</f>
        <v>1.4</v>
      </c>
      <c r="J139" s="169">
        <f t="shared" ref="J139:K139" si="194">SUM(J141:J142)</f>
        <v>1.1000000000000001</v>
      </c>
      <c r="K139" s="169">
        <f t="shared" si="194"/>
        <v>0</v>
      </c>
      <c r="L139" s="170">
        <f>M139+O139</f>
        <v>5</v>
      </c>
      <c r="M139" s="170">
        <f t="shared" si="192"/>
        <v>5</v>
      </c>
      <c r="N139" s="170">
        <f t="shared" si="192"/>
        <v>3.9</v>
      </c>
      <c r="O139" s="170">
        <f t="shared" si="192"/>
        <v>0</v>
      </c>
      <c r="P139" s="411"/>
      <c r="Q139" s="205"/>
      <c r="R139" s="98"/>
    </row>
    <row r="140" spans="1:18" x14ac:dyDescent="0.25">
      <c r="A140" s="40"/>
      <c r="B140" s="377" t="s">
        <v>194</v>
      </c>
      <c r="C140" s="641"/>
      <c r="D140" s="396"/>
      <c r="E140" s="171"/>
      <c r="F140" s="337"/>
      <c r="G140" s="171"/>
      <c r="H140" s="278"/>
      <c r="I140" s="278"/>
      <c r="J140" s="177"/>
      <c r="K140" s="177"/>
      <c r="L140" s="178"/>
      <c r="M140" s="178"/>
      <c r="N140" s="178"/>
      <c r="O140" s="178"/>
      <c r="P140" s="411"/>
      <c r="Q140" s="205"/>
      <c r="R140" s="98"/>
    </row>
    <row r="141" spans="1:18" ht="26.25" x14ac:dyDescent="0.25">
      <c r="A141" s="40"/>
      <c r="B141" s="162" t="s">
        <v>536</v>
      </c>
      <c r="C141" s="625"/>
      <c r="D141" s="171">
        <f t="shared" ref="D141" si="195">E141+G141</f>
        <v>0</v>
      </c>
      <c r="E141" s="171"/>
      <c r="F141" s="171"/>
      <c r="G141" s="171"/>
      <c r="H141" s="455">
        <f t="shared" ref="H141" si="196">I141+K141</f>
        <v>1.4</v>
      </c>
      <c r="I141" s="68">
        <v>1.4</v>
      </c>
      <c r="J141" s="68">
        <v>1.1000000000000001</v>
      </c>
      <c r="K141" s="68"/>
      <c r="L141" s="69">
        <f t="shared" ref="L141" si="197">M141+O141</f>
        <v>1.4</v>
      </c>
      <c r="M141" s="69">
        <f t="shared" ref="M141" si="198">E141+I141</f>
        <v>1.4</v>
      </c>
      <c r="N141" s="69">
        <f t="shared" ref="N141" si="199">F141+J141</f>
        <v>1.1000000000000001</v>
      </c>
      <c r="O141" s="69"/>
      <c r="P141" s="411"/>
    </row>
    <row r="142" spans="1:18" s="37" customFormat="1" ht="26.25" x14ac:dyDescent="0.25">
      <c r="A142" s="244"/>
      <c r="B142" s="162" t="s">
        <v>502</v>
      </c>
      <c r="C142" s="605"/>
      <c r="D142" s="168">
        <f>E142+G142</f>
        <v>3.6</v>
      </c>
      <c r="E142" s="168">
        <v>3.6</v>
      </c>
      <c r="F142" s="168">
        <v>2.8</v>
      </c>
      <c r="G142" s="277"/>
      <c r="H142" s="172">
        <f t="shared" si="170"/>
        <v>0</v>
      </c>
      <c r="I142" s="215"/>
      <c r="J142" s="172"/>
      <c r="K142" s="172"/>
      <c r="L142" s="170">
        <f t="shared" ref="L142" si="200">M142+O142</f>
        <v>3.6</v>
      </c>
      <c r="M142" s="170">
        <f t="shared" ref="M142" si="201">E142+I142</f>
        <v>3.6</v>
      </c>
      <c r="N142" s="170">
        <f t="shared" ref="N142" si="202">F142+J142</f>
        <v>2.8</v>
      </c>
      <c r="O142" s="170">
        <f t="shared" ref="O142" si="203">G142+K142</f>
        <v>0</v>
      </c>
      <c r="P142" s="411"/>
      <c r="Q142" s="216"/>
      <c r="R142" s="217"/>
    </row>
    <row r="143" spans="1:18" x14ac:dyDescent="0.25">
      <c r="A143" s="32" t="s">
        <v>106</v>
      </c>
      <c r="B143" s="29" t="s">
        <v>165</v>
      </c>
      <c r="C143" s="640" t="s">
        <v>51</v>
      </c>
      <c r="D143" s="506">
        <f>E143+G143</f>
        <v>6.6</v>
      </c>
      <c r="E143" s="168">
        <f>SUM(E145:E146)</f>
        <v>6.6</v>
      </c>
      <c r="F143" s="168">
        <f t="shared" ref="F143:G143" si="204">SUM(F145:F146)</f>
        <v>5</v>
      </c>
      <c r="G143" s="168">
        <f t="shared" si="204"/>
        <v>0</v>
      </c>
      <c r="H143" s="213">
        <f t="shared" si="170"/>
        <v>2.5</v>
      </c>
      <c r="I143" s="169">
        <f>SUM(I145:I146)</f>
        <v>2.5</v>
      </c>
      <c r="J143" s="169">
        <f t="shared" ref="J143:K143" si="205">SUM(J145:J146)</f>
        <v>1.9</v>
      </c>
      <c r="K143" s="169">
        <f t="shared" si="205"/>
        <v>0</v>
      </c>
      <c r="L143" s="170">
        <f>M143+O143</f>
        <v>9.1</v>
      </c>
      <c r="M143" s="170">
        <f>E143+I143</f>
        <v>9.1</v>
      </c>
      <c r="N143" s="170">
        <f>F143+J143</f>
        <v>6.9</v>
      </c>
      <c r="O143" s="170">
        <f>G143+K143</f>
        <v>0</v>
      </c>
      <c r="P143" s="411"/>
      <c r="Q143" s="205"/>
      <c r="R143" s="98"/>
    </row>
    <row r="144" spans="1:18" x14ac:dyDescent="0.25">
      <c r="A144" s="40"/>
      <c r="B144" s="377" t="s">
        <v>194</v>
      </c>
      <c r="C144" s="641"/>
      <c r="D144" s="396"/>
      <c r="E144" s="171"/>
      <c r="F144" s="337"/>
      <c r="G144" s="171"/>
      <c r="H144" s="278"/>
      <c r="I144" s="278"/>
      <c r="J144" s="177"/>
      <c r="K144" s="177"/>
      <c r="L144" s="178"/>
      <c r="M144" s="178"/>
      <c r="N144" s="178"/>
      <c r="O144" s="178"/>
      <c r="P144" s="411"/>
      <c r="Q144" s="205"/>
      <c r="R144" s="98"/>
    </row>
    <row r="145" spans="1:18" ht="26.25" x14ac:dyDescent="0.25">
      <c r="A145" s="40"/>
      <c r="B145" s="162" t="s">
        <v>536</v>
      </c>
      <c r="C145" s="625"/>
      <c r="D145" s="171">
        <f t="shared" ref="D145" si="206">E145+G145</f>
        <v>0</v>
      </c>
      <c r="E145" s="171"/>
      <c r="F145" s="171"/>
      <c r="G145" s="171"/>
      <c r="H145" s="455">
        <f t="shared" ref="H145" si="207">I145+K145</f>
        <v>2.5</v>
      </c>
      <c r="I145" s="68">
        <v>2.5</v>
      </c>
      <c r="J145" s="68">
        <v>1.9</v>
      </c>
      <c r="K145" s="68"/>
      <c r="L145" s="69">
        <f t="shared" ref="L145" si="208">M145+O145</f>
        <v>2.5</v>
      </c>
      <c r="M145" s="69">
        <f t="shared" ref="M145" si="209">E145+I145</f>
        <v>2.5</v>
      </c>
      <c r="N145" s="69">
        <f t="shared" ref="N145" si="210">F145+J145</f>
        <v>1.9</v>
      </c>
      <c r="O145" s="69"/>
      <c r="P145" s="411"/>
    </row>
    <row r="146" spans="1:18" s="37" customFormat="1" ht="26.25" x14ac:dyDescent="0.25">
      <c r="A146" s="244"/>
      <c r="B146" s="162" t="s">
        <v>502</v>
      </c>
      <c r="C146" s="605"/>
      <c r="D146" s="168">
        <f>E146+G146</f>
        <v>6.6</v>
      </c>
      <c r="E146" s="168">
        <v>6.6</v>
      </c>
      <c r="F146" s="168">
        <v>5</v>
      </c>
      <c r="G146" s="277"/>
      <c r="H146" s="172">
        <f t="shared" si="170"/>
        <v>0</v>
      </c>
      <c r="I146" s="215"/>
      <c r="J146" s="172"/>
      <c r="K146" s="172"/>
      <c r="L146" s="170">
        <f t="shared" ref="L146" si="211">M146+O146</f>
        <v>6.6</v>
      </c>
      <c r="M146" s="170">
        <f t="shared" ref="M146" si="212">E146+I146</f>
        <v>6.6</v>
      </c>
      <c r="N146" s="170">
        <f t="shared" ref="N146" si="213">F146+J146</f>
        <v>5</v>
      </c>
      <c r="O146" s="170">
        <f t="shared" ref="O146" si="214">G146+K146</f>
        <v>0</v>
      </c>
      <c r="P146" s="411"/>
      <c r="Q146" s="216"/>
      <c r="R146" s="217"/>
    </row>
    <row r="147" spans="1:18" x14ac:dyDescent="0.25">
      <c r="A147" s="32" t="s">
        <v>107</v>
      </c>
      <c r="B147" s="29" t="s">
        <v>44</v>
      </c>
      <c r="C147" s="640" t="s">
        <v>51</v>
      </c>
      <c r="D147" s="506">
        <f>E147+G147</f>
        <v>2.4</v>
      </c>
      <c r="E147" s="168">
        <f>SUM(E149:E150)</f>
        <v>2.4</v>
      </c>
      <c r="F147" s="168">
        <f t="shared" ref="F147:G147" si="215">SUM(F149:F150)</f>
        <v>1.8</v>
      </c>
      <c r="G147" s="168">
        <f t="shared" si="215"/>
        <v>0</v>
      </c>
      <c r="H147" s="213">
        <f t="shared" si="170"/>
        <v>1.8</v>
      </c>
      <c r="I147" s="169">
        <f>SUM(I149:I150)</f>
        <v>1.8</v>
      </c>
      <c r="J147" s="169">
        <f t="shared" ref="J147:K147" si="216">SUM(J149:J150)</f>
        <v>1.4</v>
      </c>
      <c r="K147" s="169">
        <f t="shared" si="216"/>
        <v>0</v>
      </c>
      <c r="L147" s="170">
        <f>M147+O147</f>
        <v>4.2</v>
      </c>
      <c r="M147" s="170">
        <f>E147+I147</f>
        <v>4.2</v>
      </c>
      <c r="N147" s="170">
        <f>F147+J147</f>
        <v>3.2</v>
      </c>
      <c r="O147" s="170">
        <f>G147+K147</f>
        <v>0</v>
      </c>
      <c r="P147" s="411"/>
      <c r="Q147" s="205"/>
      <c r="R147" s="98"/>
    </row>
    <row r="148" spans="1:18" x14ac:dyDescent="0.25">
      <c r="A148" s="40"/>
      <c r="B148" s="377" t="s">
        <v>194</v>
      </c>
      <c r="C148" s="641"/>
      <c r="D148" s="396"/>
      <c r="E148" s="171"/>
      <c r="F148" s="337"/>
      <c r="G148" s="171"/>
      <c r="H148" s="278"/>
      <c r="I148" s="278"/>
      <c r="J148" s="177"/>
      <c r="K148" s="177"/>
      <c r="L148" s="178"/>
      <c r="M148" s="178"/>
      <c r="N148" s="178"/>
      <c r="O148" s="178"/>
      <c r="P148" s="411"/>
      <c r="Q148" s="205"/>
      <c r="R148" s="98"/>
    </row>
    <row r="149" spans="1:18" ht="26.25" x14ac:dyDescent="0.25">
      <c r="A149" s="40"/>
      <c r="B149" s="162" t="s">
        <v>536</v>
      </c>
      <c r="C149" s="625"/>
      <c r="D149" s="171">
        <f t="shared" ref="D149" si="217">E149+G149</f>
        <v>0</v>
      </c>
      <c r="E149" s="171"/>
      <c r="F149" s="171"/>
      <c r="G149" s="171"/>
      <c r="H149" s="455">
        <f t="shared" ref="H149" si="218">I149+K149</f>
        <v>1.8</v>
      </c>
      <c r="I149" s="68">
        <v>1.8</v>
      </c>
      <c r="J149" s="68">
        <v>1.4</v>
      </c>
      <c r="K149" s="68"/>
      <c r="L149" s="69">
        <f t="shared" ref="L149" si="219">M149+O149</f>
        <v>1.8</v>
      </c>
      <c r="M149" s="69">
        <f t="shared" ref="M149" si="220">E149+I149</f>
        <v>1.8</v>
      </c>
      <c r="N149" s="69">
        <f t="shared" ref="N149" si="221">F149+J149</f>
        <v>1.4</v>
      </c>
      <c r="O149" s="69"/>
      <c r="P149" s="411"/>
    </row>
    <row r="150" spans="1:18" s="37" customFormat="1" ht="26.25" x14ac:dyDescent="0.25">
      <c r="A150" s="244"/>
      <c r="B150" s="162" t="s">
        <v>502</v>
      </c>
      <c r="C150" s="605"/>
      <c r="D150" s="168">
        <f>E150+G150</f>
        <v>2.4</v>
      </c>
      <c r="E150" s="168">
        <v>2.4</v>
      </c>
      <c r="F150" s="168">
        <v>1.8</v>
      </c>
      <c r="G150" s="277"/>
      <c r="H150" s="172">
        <f t="shared" si="170"/>
        <v>0</v>
      </c>
      <c r="I150" s="215"/>
      <c r="J150" s="172"/>
      <c r="K150" s="172"/>
      <c r="L150" s="170">
        <f t="shared" ref="L150" si="222">M150+O150</f>
        <v>2.4</v>
      </c>
      <c r="M150" s="170">
        <f t="shared" ref="M150" si="223">E150+I150</f>
        <v>2.4</v>
      </c>
      <c r="N150" s="170">
        <f t="shared" ref="N150" si="224">F150+J150</f>
        <v>1.8</v>
      </c>
      <c r="O150" s="170">
        <f t="shared" ref="O150" si="225">G150+K150</f>
        <v>0</v>
      </c>
      <c r="P150" s="411"/>
      <c r="Q150" s="216"/>
      <c r="R150" s="217"/>
    </row>
    <row r="151" spans="1:18" x14ac:dyDescent="0.25">
      <c r="A151" s="32" t="s">
        <v>108</v>
      </c>
      <c r="B151" s="29" t="s">
        <v>47</v>
      </c>
      <c r="C151" s="640" t="s">
        <v>51</v>
      </c>
      <c r="D151" s="506">
        <f>E151+G151</f>
        <v>5.0999999999999996</v>
      </c>
      <c r="E151" s="168">
        <f>SUM(E153:E154)</f>
        <v>5.0999999999999996</v>
      </c>
      <c r="F151" s="168">
        <f t="shared" ref="F151:G151" si="226">SUM(F153:F154)</f>
        <v>3.9</v>
      </c>
      <c r="G151" s="168">
        <f t="shared" si="226"/>
        <v>0</v>
      </c>
      <c r="H151" s="213">
        <f t="shared" si="170"/>
        <v>1.6</v>
      </c>
      <c r="I151" s="169">
        <f>SUM(I153:I154)</f>
        <v>1.6</v>
      </c>
      <c r="J151" s="169">
        <f t="shared" ref="J151:K151" si="227">SUM(J153:J154)</f>
        <v>1.2</v>
      </c>
      <c r="K151" s="169">
        <f t="shared" si="227"/>
        <v>0</v>
      </c>
      <c r="L151" s="170">
        <f>M151+O151</f>
        <v>6.6999999999999993</v>
      </c>
      <c r="M151" s="170">
        <f>E151+I151</f>
        <v>6.6999999999999993</v>
      </c>
      <c r="N151" s="170">
        <f>F151+J151</f>
        <v>5.0999999999999996</v>
      </c>
      <c r="O151" s="170">
        <f>G151+K151</f>
        <v>0</v>
      </c>
      <c r="P151" s="411"/>
      <c r="Q151" s="205"/>
      <c r="R151" s="98"/>
    </row>
    <row r="152" spans="1:18" x14ac:dyDescent="0.25">
      <c r="A152" s="40"/>
      <c r="B152" s="377" t="s">
        <v>194</v>
      </c>
      <c r="C152" s="641"/>
      <c r="D152" s="396"/>
      <c r="E152" s="171"/>
      <c r="F152" s="337"/>
      <c r="G152" s="171"/>
      <c r="H152" s="278"/>
      <c r="I152" s="278"/>
      <c r="J152" s="177"/>
      <c r="K152" s="177"/>
      <c r="L152" s="178"/>
      <c r="M152" s="178"/>
      <c r="N152" s="178"/>
      <c r="O152" s="178"/>
      <c r="P152" s="411"/>
      <c r="Q152" s="205"/>
      <c r="R152" s="98"/>
    </row>
    <row r="153" spans="1:18" ht="26.25" x14ac:dyDescent="0.25">
      <c r="A153" s="40"/>
      <c r="B153" s="162" t="s">
        <v>536</v>
      </c>
      <c r="C153" s="625"/>
      <c r="D153" s="171">
        <f t="shared" ref="D153" si="228">E153+G153</f>
        <v>0</v>
      </c>
      <c r="E153" s="171"/>
      <c r="F153" s="171"/>
      <c r="G153" s="171"/>
      <c r="H153" s="455">
        <f t="shared" ref="H153" si="229">I153+K153</f>
        <v>1.6</v>
      </c>
      <c r="I153" s="68">
        <v>1.6</v>
      </c>
      <c r="J153" s="68">
        <v>1.2</v>
      </c>
      <c r="K153" s="68"/>
      <c r="L153" s="69">
        <f t="shared" ref="L153" si="230">M153+O153</f>
        <v>1.6</v>
      </c>
      <c r="M153" s="69">
        <f t="shared" ref="M153" si="231">E153+I153</f>
        <v>1.6</v>
      </c>
      <c r="N153" s="69">
        <f t="shared" ref="N153" si="232">F153+J153</f>
        <v>1.2</v>
      </c>
      <c r="O153" s="69"/>
      <c r="P153" s="411"/>
    </row>
    <row r="154" spans="1:18" s="37" customFormat="1" ht="26.25" x14ac:dyDescent="0.25">
      <c r="A154" s="244"/>
      <c r="B154" s="162" t="s">
        <v>502</v>
      </c>
      <c r="C154" s="605"/>
      <c r="D154" s="168">
        <f>E154+G154</f>
        <v>5.0999999999999996</v>
      </c>
      <c r="E154" s="168">
        <v>5.0999999999999996</v>
      </c>
      <c r="F154" s="168">
        <v>3.9</v>
      </c>
      <c r="G154" s="277"/>
      <c r="H154" s="172">
        <f t="shared" si="170"/>
        <v>0</v>
      </c>
      <c r="I154" s="215"/>
      <c r="J154" s="172"/>
      <c r="K154" s="172"/>
      <c r="L154" s="170">
        <f t="shared" ref="L154" si="233">M154+O154</f>
        <v>5.0999999999999996</v>
      </c>
      <c r="M154" s="170">
        <f t="shared" ref="M154" si="234">E154+I154</f>
        <v>5.0999999999999996</v>
      </c>
      <c r="N154" s="170">
        <f t="shared" ref="N154" si="235">F154+J154</f>
        <v>3.9</v>
      </c>
      <c r="O154" s="170">
        <f t="shared" ref="O154" si="236">G154+K154</f>
        <v>0</v>
      </c>
      <c r="P154" s="411"/>
      <c r="Q154" s="216"/>
      <c r="R154" s="217"/>
    </row>
    <row r="155" spans="1:18" x14ac:dyDescent="0.25">
      <c r="A155" s="32" t="s">
        <v>109</v>
      </c>
      <c r="B155" s="29" t="s">
        <v>392</v>
      </c>
      <c r="C155" s="647" t="s">
        <v>51</v>
      </c>
      <c r="D155" s="506">
        <f>E155+G155</f>
        <v>4.0999999999999996</v>
      </c>
      <c r="E155" s="168">
        <f>SUM(E157:E158)</f>
        <v>4.0999999999999996</v>
      </c>
      <c r="F155" s="168">
        <f t="shared" ref="F155:G155" si="237">SUM(F157:F158)</f>
        <v>3.1</v>
      </c>
      <c r="G155" s="168">
        <f t="shared" si="237"/>
        <v>0</v>
      </c>
      <c r="H155" s="213">
        <f t="shared" si="170"/>
        <v>2.4</v>
      </c>
      <c r="I155" s="169">
        <f>SUM(I157:I158)</f>
        <v>2.4</v>
      </c>
      <c r="J155" s="169">
        <f t="shared" ref="J155:K155" si="238">SUM(J157:J158)</f>
        <v>1.8</v>
      </c>
      <c r="K155" s="169">
        <f t="shared" si="238"/>
        <v>0</v>
      </c>
      <c r="L155" s="170">
        <f>M155+O155</f>
        <v>6.5</v>
      </c>
      <c r="M155" s="170">
        <f>E155+I155</f>
        <v>6.5</v>
      </c>
      <c r="N155" s="170">
        <f>F155+J155</f>
        <v>4.9000000000000004</v>
      </c>
      <c r="O155" s="170">
        <f>G155+K155</f>
        <v>0</v>
      </c>
      <c r="P155" s="411"/>
      <c r="Q155" s="205"/>
      <c r="R155" s="98"/>
    </row>
    <row r="156" spans="1:18" x14ac:dyDescent="0.25">
      <c r="A156" s="40"/>
      <c r="B156" s="377" t="s">
        <v>194</v>
      </c>
      <c r="C156" s="648"/>
      <c r="D156" s="396"/>
      <c r="E156" s="171"/>
      <c r="F156" s="337"/>
      <c r="G156" s="171"/>
      <c r="H156" s="278"/>
      <c r="I156" s="278"/>
      <c r="J156" s="177"/>
      <c r="K156" s="177"/>
      <c r="L156" s="178"/>
      <c r="M156" s="178"/>
      <c r="N156" s="178"/>
      <c r="O156" s="178"/>
      <c r="P156" s="411"/>
      <c r="Q156" s="205"/>
      <c r="R156" s="98"/>
    </row>
    <row r="157" spans="1:18" ht="26.25" x14ac:dyDescent="0.25">
      <c r="A157" s="40"/>
      <c r="B157" s="162" t="s">
        <v>536</v>
      </c>
      <c r="C157" s="649"/>
      <c r="D157" s="171">
        <f t="shared" ref="D157" si="239">E157+G157</f>
        <v>0</v>
      </c>
      <c r="E157" s="171"/>
      <c r="F157" s="171"/>
      <c r="G157" s="171"/>
      <c r="H157" s="455">
        <f t="shared" ref="H157" si="240">I157+K157</f>
        <v>2.4</v>
      </c>
      <c r="I157" s="68">
        <v>2.4</v>
      </c>
      <c r="J157" s="68">
        <v>1.8</v>
      </c>
      <c r="K157" s="68"/>
      <c r="L157" s="69">
        <f t="shared" ref="L157" si="241">M157+O157</f>
        <v>2.4</v>
      </c>
      <c r="M157" s="69">
        <f t="shared" ref="M157" si="242">E157+I157</f>
        <v>2.4</v>
      </c>
      <c r="N157" s="69">
        <f t="shared" ref="N157" si="243">F157+J157</f>
        <v>1.8</v>
      </c>
      <c r="O157" s="69"/>
      <c r="P157" s="411"/>
    </row>
    <row r="158" spans="1:18" s="37" customFormat="1" ht="26.25" x14ac:dyDescent="0.25">
      <c r="A158" s="244"/>
      <c r="B158" s="162" t="s">
        <v>502</v>
      </c>
      <c r="C158" s="624"/>
      <c r="D158" s="168">
        <f>E158+G158</f>
        <v>4.0999999999999996</v>
      </c>
      <c r="E158" s="168">
        <v>4.0999999999999996</v>
      </c>
      <c r="F158" s="168">
        <v>3.1</v>
      </c>
      <c r="G158" s="277"/>
      <c r="H158" s="172">
        <f t="shared" si="170"/>
        <v>0</v>
      </c>
      <c r="I158" s="215"/>
      <c r="J158" s="172"/>
      <c r="K158" s="172"/>
      <c r="L158" s="170">
        <f t="shared" ref="L158" si="244">M158+O158</f>
        <v>4.0999999999999996</v>
      </c>
      <c r="M158" s="170">
        <f t="shared" ref="M158" si="245">E158+I158</f>
        <v>4.0999999999999996</v>
      </c>
      <c r="N158" s="170">
        <f t="shared" ref="N158" si="246">F158+J158</f>
        <v>3.1</v>
      </c>
      <c r="O158" s="170">
        <f t="shared" ref="O158" si="247">G158+K158</f>
        <v>0</v>
      </c>
      <c r="P158" s="411"/>
      <c r="Q158" s="216"/>
      <c r="R158" s="217"/>
    </row>
    <row r="159" spans="1:18" x14ac:dyDescent="0.25">
      <c r="A159" s="32" t="s">
        <v>155</v>
      </c>
      <c r="B159" s="29" t="s">
        <v>42</v>
      </c>
      <c r="C159" s="647" t="s">
        <v>51</v>
      </c>
      <c r="D159" s="506">
        <f>E159+G159</f>
        <v>5</v>
      </c>
      <c r="E159" s="168">
        <f>SUM(E161:E162)</f>
        <v>5</v>
      </c>
      <c r="F159" s="168">
        <f t="shared" ref="F159:G159" si="248">SUM(F161:F162)</f>
        <v>3.8</v>
      </c>
      <c r="G159" s="168">
        <f t="shared" si="248"/>
        <v>0</v>
      </c>
      <c r="H159" s="213">
        <f t="shared" si="170"/>
        <v>2</v>
      </c>
      <c r="I159" s="169">
        <f>SUM(I161:I162)</f>
        <v>2</v>
      </c>
      <c r="J159" s="169">
        <f t="shared" ref="J159:K159" si="249">SUM(J161:J162)</f>
        <v>1.5</v>
      </c>
      <c r="K159" s="169">
        <f t="shared" si="249"/>
        <v>0</v>
      </c>
      <c r="L159" s="170">
        <f>M159+O159</f>
        <v>7</v>
      </c>
      <c r="M159" s="170">
        <f>E159+I159</f>
        <v>7</v>
      </c>
      <c r="N159" s="170">
        <f>F159+J159</f>
        <v>5.3</v>
      </c>
      <c r="O159" s="170">
        <f>G159+K159</f>
        <v>0</v>
      </c>
      <c r="P159" s="411"/>
      <c r="Q159" s="205"/>
      <c r="R159" s="98"/>
    </row>
    <row r="160" spans="1:18" x14ac:dyDescent="0.25">
      <c r="A160" s="40"/>
      <c r="B160" s="377" t="s">
        <v>194</v>
      </c>
      <c r="C160" s="648"/>
      <c r="D160" s="396"/>
      <c r="E160" s="171"/>
      <c r="F160" s="337"/>
      <c r="G160" s="171"/>
      <c r="H160" s="278"/>
      <c r="I160" s="278"/>
      <c r="J160" s="177"/>
      <c r="K160" s="177"/>
      <c r="L160" s="178"/>
      <c r="M160" s="178"/>
      <c r="N160" s="178"/>
      <c r="O160" s="178"/>
      <c r="P160" s="411"/>
      <c r="Q160" s="205"/>
      <c r="R160" s="98"/>
    </row>
    <row r="161" spans="1:18" ht="26.25" x14ac:dyDescent="0.25">
      <c r="A161" s="40"/>
      <c r="B161" s="162" t="s">
        <v>536</v>
      </c>
      <c r="C161" s="649"/>
      <c r="D161" s="171">
        <f t="shared" ref="D161" si="250">E161+G161</f>
        <v>0</v>
      </c>
      <c r="E161" s="171"/>
      <c r="F161" s="171"/>
      <c r="G161" s="171"/>
      <c r="H161" s="455">
        <f t="shared" ref="H161" si="251">I161+K161</f>
        <v>2</v>
      </c>
      <c r="I161" s="68">
        <v>2</v>
      </c>
      <c r="J161" s="68">
        <v>1.5</v>
      </c>
      <c r="K161" s="68"/>
      <c r="L161" s="69">
        <f t="shared" ref="L161" si="252">M161+O161</f>
        <v>2</v>
      </c>
      <c r="M161" s="69">
        <f t="shared" ref="M161" si="253">E161+I161</f>
        <v>2</v>
      </c>
      <c r="N161" s="69">
        <f t="shared" ref="N161" si="254">F161+J161</f>
        <v>1.5</v>
      </c>
      <c r="O161" s="69"/>
      <c r="P161" s="411"/>
    </row>
    <row r="162" spans="1:18" s="37" customFormat="1" ht="26.25" x14ac:dyDescent="0.25">
      <c r="A162" s="244"/>
      <c r="B162" s="162" t="s">
        <v>502</v>
      </c>
      <c r="C162" s="624"/>
      <c r="D162" s="168">
        <f>E162+G162</f>
        <v>5</v>
      </c>
      <c r="E162" s="168">
        <v>5</v>
      </c>
      <c r="F162" s="168">
        <v>3.8</v>
      </c>
      <c r="G162" s="277"/>
      <c r="H162" s="172">
        <f t="shared" si="170"/>
        <v>0</v>
      </c>
      <c r="I162" s="215"/>
      <c r="J162" s="172"/>
      <c r="K162" s="172"/>
      <c r="L162" s="170">
        <f t="shared" ref="L162" si="255">M162+O162</f>
        <v>5</v>
      </c>
      <c r="M162" s="170">
        <f t="shared" ref="M162" si="256">E162+I162</f>
        <v>5</v>
      </c>
      <c r="N162" s="170">
        <f t="shared" ref="N162" si="257">F162+J162</f>
        <v>3.8</v>
      </c>
      <c r="O162" s="170">
        <f t="shared" ref="O162" si="258">G162+K162</f>
        <v>0</v>
      </c>
      <c r="P162" s="411"/>
      <c r="Q162" s="216"/>
      <c r="R162" s="217"/>
    </row>
    <row r="163" spans="1:18" x14ac:dyDescent="0.25">
      <c r="A163" s="32" t="s">
        <v>156</v>
      </c>
      <c r="B163" s="29" t="s">
        <v>393</v>
      </c>
      <c r="C163" s="647" t="s">
        <v>51</v>
      </c>
      <c r="D163" s="506">
        <f>E163+G163</f>
        <v>2.4</v>
      </c>
      <c r="E163" s="168">
        <f>SUM(E165:E166)</f>
        <v>2.4</v>
      </c>
      <c r="F163" s="168">
        <f t="shared" ref="F163:G163" si="259">SUM(F165:F166)</f>
        <v>1.8</v>
      </c>
      <c r="G163" s="168">
        <f t="shared" si="259"/>
        <v>0</v>
      </c>
      <c r="H163" s="213">
        <f>I163+K163</f>
        <v>1.4</v>
      </c>
      <c r="I163" s="169">
        <f>SUM(I165:I166)</f>
        <v>1.4</v>
      </c>
      <c r="J163" s="169">
        <f t="shared" ref="J163:K163" si="260">SUM(J165:J166)</f>
        <v>1.1000000000000001</v>
      </c>
      <c r="K163" s="169">
        <f t="shared" si="260"/>
        <v>0</v>
      </c>
      <c r="L163" s="170">
        <f>M163+O163</f>
        <v>3.8</v>
      </c>
      <c r="M163" s="170">
        <f>E163+I163</f>
        <v>3.8</v>
      </c>
      <c r="N163" s="170">
        <f>F163+J163</f>
        <v>2.9000000000000004</v>
      </c>
      <c r="O163" s="170">
        <f>G163+K163</f>
        <v>0</v>
      </c>
      <c r="P163" s="411"/>
      <c r="Q163" s="205"/>
      <c r="R163" s="98"/>
    </row>
    <row r="164" spans="1:18" x14ac:dyDescent="0.25">
      <c r="A164" s="40"/>
      <c r="B164" s="377" t="s">
        <v>194</v>
      </c>
      <c r="C164" s="648"/>
      <c r="D164" s="396"/>
      <c r="E164" s="171"/>
      <c r="F164" s="337"/>
      <c r="G164" s="171"/>
      <c r="H164" s="278"/>
      <c r="I164" s="278"/>
      <c r="J164" s="177"/>
      <c r="K164" s="177"/>
      <c r="L164" s="178"/>
      <c r="M164" s="178"/>
      <c r="N164" s="178"/>
      <c r="O164" s="178"/>
      <c r="P164" s="411"/>
      <c r="Q164" s="205"/>
      <c r="R164" s="98"/>
    </row>
    <row r="165" spans="1:18" ht="26.25" x14ac:dyDescent="0.25">
      <c r="A165" s="40"/>
      <c r="B165" s="162" t="s">
        <v>536</v>
      </c>
      <c r="C165" s="649"/>
      <c r="D165" s="171">
        <f t="shared" ref="D165" si="261">E165+G165</f>
        <v>0</v>
      </c>
      <c r="E165" s="171"/>
      <c r="F165" s="171"/>
      <c r="G165" s="171"/>
      <c r="H165" s="455">
        <f t="shared" ref="H165" si="262">I165+K165</f>
        <v>1.4</v>
      </c>
      <c r="I165" s="68">
        <v>1.4</v>
      </c>
      <c r="J165" s="68">
        <v>1.1000000000000001</v>
      </c>
      <c r="K165" s="68"/>
      <c r="L165" s="69">
        <f t="shared" ref="L165" si="263">M165+O165</f>
        <v>1.4</v>
      </c>
      <c r="M165" s="69">
        <f t="shared" ref="M165" si="264">E165+I165</f>
        <v>1.4</v>
      </c>
      <c r="N165" s="69">
        <f t="shared" ref="N165" si="265">F165+J165</f>
        <v>1.1000000000000001</v>
      </c>
      <c r="O165" s="69"/>
      <c r="P165" s="411"/>
    </row>
    <row r="166" spans="1:18" s="37" customFormat="1" ht="26.25" x14ac:dyDescent="0.25">
      <c r="A166" s="244"/>
      <c r="B166" s="162" t="s">
        <v>502</v>
      </c>
      <c r="C166" s="624"/>
      <c r="D166" s="168">
        <f>E166+G166</f>
        <v>2.4</v>
      </c>
      <c r="E166" s="168">
        <v>2.4</v>
      </c>
      <c r="F166" s="168">
        <v>1.8</v>
      </c>
      <c r="G166" s="277"/>
      <c r="H166" s="172">
        <f>I166+K166</f>
        <v>0</v>
      </c>
      <c r="I166" s="215"/>
      <c r="J166" s="172"/>
      <c r="K166" s="172"/>
      <c r="L166" s="170">
        <f t="shared" ref="L166" si="266">M166+O166</f>
        <v>2.4</v>
      </c>
      <c r="M166" s="170">
        <f t="shared" ref="M166" si="267">E166+I166</f>
        <v>2.4</v>
      </c>
      <c r="N166" s="170">
        <f t="shared" ref="N166" si="268">F166+J166</f>
        <v>1.8</v>
      </c>
      <c r="O166" s="170">
        <f t="shared" ref="O166" si="269">G166+K166</f>
        <v>0</v>
      </c>
      <c r="P166" s="411"/>
      <c r="Q166" s="216"/>
      <c r="R166" s="217"/>
    </row>
    <row r="167" spans="1:18" x14ac:dyDescent="0.25">
      <c r="A167" s="32" t="s">
        <v>110</v>
      </c>
      <c r="B167" s="29" t="s">
        <v>41</v>
      </c>
      <c r="C167" s="647" t="s">
        <v>51</v>
      </c>
      <c r="D167" s="506">
        <f>E167+G167</f>
        <v>2.6</v>
      </c>
      <c r="E167" s="168">
        <f>SUM(E169:E170)</f>
        <v>2.6</v>
      </c>
      <c r="F167" s="168">
        <f t="shared" ref="F167:G167" si="270">SUM(F169:F170)</f>
        <v>2</v>
      </c>
      <c r="G167" s="168">
        <f t="shared" si="270"/>
        <v>0</v>
      </c>
      <c r="H167" s="213">
        <f t="shared" si="170"/>
        <v>1.2</v>
      </c>
      <c r="I167" s="169">
        <f>SUM(I169:I170)</f>
        <v>1.2</v>
      </c>
      <c r="J167" s="169">
        <f t="shared" ref="J167:K167" si="271">SUM(J169:J170)</f>
        <v>0.9</v>
      </c>
      <c r="K167" s="169">
        <f t="shared" si="271"/>
        <v>0</v>
      </c>
      <c r="L167" s="170">
        <f>M167+O167</f>
        <v>3.8</v>
      </c>
      <c r="M167" s="170">
        <f>E167+I167</f>
        <v>3.8</v>
      </c>
      <c r="N167" s="170">
        <f>F167+J167</f>
        <v>2.9</v>
      </c>
      <c r="O167" s="170">
        <f>G167+K167</f>
        <v>0</v>
      </c>
      <c r="P167" s="411"/>
      <c r="Q167" s="205"/>
      <c r="R167" s="98"/>
    </row>
    <row r="168" spans="1:18" x14ac:dyDescent="0.25">
      <c r="A168" s="40"/>
      <c r="B168" s="377" t="s">
        <v>194</v>
      </c>
      <c r="C168" s="648"/>
      <c r="D168" s="396"/>
      <c r="E168" s="171"/>
      <c r="F168" s="337"/>
      <c r="G168" s="171"/>
      <c r="H168" s="278"/>
      <c r="I168" s="278"/>
      <c r="J168" s="177"/>
      <c r="K168" s="177"/>
      <c r="L168" s="178"/>
      <c r="M168" s="178"/>
      <c r="N168" s="178"/>
      <c r="O168" s="178"/>
      <c r="P168" s="411"/>
      <c r="Q168" s="205"/>
      <c r="R168" s="98"/>
    </row>
    <row r="169" spans="1:18" ht="26.25" x14ac:dyDescent="0.25">
      <c r="A169" s="40"/>
      <c r="B169" s="162" t="s">
        <v>536</v>
      </c>
      <c r="C169" s="649"/>
      <c r="D169" s="171">
        <f t="shared" ref="D169" si="272">E169+G169</f>
        <v>0</v>
      </c>
      <c r="E169" s="171"/>
      <c r="F169" s="171"/>
      <c r="G169" s="171"/>
      <c r="H169" s="455">
        <f t="shared" ref="H169" si="273">I169+K169</f>
        <v>1.2</v>
      </c>
      <c r="I169" s="68">
        <v>1.2</v>
      </c>
      <c r="J169" s="68">
        <v>0.9</v>
      </c>
      <c r="K169" s="68"/>
      <c r="L169" s="69">
        <f t="shared" ref="L169" si="274">M169+O169</f>
        <v>1.2</v>
      </c>
      <c r="M169" s="69">
        <f t="shared" ref="M169" si="275">E169+I169</f>
        <v>1.2</v>
      </c>
      <c r="N169" s="69">
        <f t="shared" ref="N169" si="276">F169+J169</f>
        <v>0.9</v>
      </c>
      <c r="O169" s="69"/>
      <c r="P169" s="411"/>
    </row>
    <row r="170" spans="1:18" s="37" customFormat="1" ht="26.25" x14ac:dyDescent="0.25">
      <c r="A170" s="244"/>
      <c r="B170" s="162" t="s">
        <v>502</v>
      </c>
      <c r="C170" s="624"/>
      <c r="D170" s="168">
        <f>E170+G170</f>
        <v>2.6</v>
      </c>
      <c r="E170" s="168">
        <v>2.6</v>
      </c>
      <c r="F170" s="168">
        <v>2</v>
      </c>
      <c r="G170" s="277"/>
      <c r="H170" s="172">
        <f t="shared" si="170"/>
        <v>0</v>
      </c>
      <c r="I170" s="215"/>
      <c r="J170" s="172"/>
      <c r="K170" s="172"/>
      <c r="L170" s="170">
        <f t="shared" ref="L170" si="277">M170+O170</f>
        <v>2.6</v>
      </c>
      <c r="M170" s="170">
        <f t="shared" ref="M170" si="278">E170+I170</f>
        <v>2.6</v>
      </c>
      <c r="N170" s="170">
        <f t="shared" ref="N170" si="279">F170+J170</f>
        <v>2</v>
      </c>
      <c r="O170" s="170">
        <f t="shared" ref="O170" si="280">G170+K170</f>
        <v>0</v>
      </c>
      <c r="P170" s="411"/>
      <c r="Q170" s="216"/>
      <c r="R170" s="217"/>
    </row>
    <row r="171" spans="1:18" x14ac:dyDescent="0.25">
      <c r="A171" s="32" t="s">
        <v>157</v>
      </c>
      <c r="B171" s="29" t="s">
        <v>161</v>
      </c>
      <c r="C171" s="640" t="s">
        <v>51</v>
      </c>
      <c r="D171" s="506">
        <f>E171+G171</f>
        <v>2</v>
      </c>
      <c r="E171" s="168">
        <f>SUM(E173:E174)</f>
        <v>2</v>
      </c>
      <c r="F171" s="168">
        <f t="shared" ref="F171:G171" si="281">SUM(F173:F174)</f>
        <v>1.5</v>
      </c>
      <c r="G171" s="168">
        <f t="shared" si="281"/>
        <v>0</v>
      </c>
      <c r="H171" s="213">
        <f t="shared" si="170"/>
        <v>1.7</v>
      </c>
      <c r="I171" s="169">
        <f>SUM(I173:I174)</f>
        <v>1.7</v>
      </c>
      <c r="J171" s="169">
        <f t="shared" ref="J171:K171" si="282">SUM(J173:J174)</f>
        <v>1.3</v>
      </c>
      <c r="K171" s="169">
        <f t="shared" si="282"/>
        <v>0</v>
      </c>
      <c r="L171" s="170">
        <f>M171+O171</f>
        <v>3.7</v>
      </c>
      <c r="M171" s="170">
        <f>E171+I171</f>
        <v>3.7</v>
      </c>
      <c r="N171" s="170">
        <f>F171+J171</f>
        <v>2.8</v>
      </c>
      <c r="O171" s="170">
        <f>G171+K171</f>
        <v>0</v>
      </c>
      <c r="P171" s="411"/>
      <c r="Q171" s="205"/>
      <c r="R171" s="98"/>
    </row>
    <row r="172" spans="1:18" x14ac:dyDescent="0.25">
      <c r="A172" s="40"/>
      <c r="B172" s="377" t="s">
        <v>194</v>
      </c>
      <c r="C172" s="641"/>
      <c r="D172" s="396"/>
      <c r="E172" s="171"/>
      <c r="F172" s="337"/>
      <c r="G172" s="171"/>
      <c r="H172" s="278"/>
      <c r="I172" s="278"/>
      <c r="J172" s="177"/>
      <c r="K172" s="177"/>
      <c r="L172" s="178"/>
      <c r="M172" s="178"/>
      <c r="N172" s="178"/>
      <c r="O172" s="178"/>
      <c r="P172" s="411"/>
      <c r="Q172" s="205"/>
      <c r="R172" s="98"/>
    </row>
    <row r="173" spans="1:18" ht="26.25" x14ac:dyDescent="0.25">
      <c r="A173" s="40"/>
      <c r="B173" s="162" t="s">
        <v>536</v>
      </c>
      <c r="C173" s="625"/>
      <c r="D173" s="171">
        <f t="shared" ref="D173" si="283">E173+G173</f>
        <v>0</v>
      </c>
      <c r="E173" s="171"/>
      <c r="F173" s="171"/>
      <c r="G173" s="171"/>
      <c r="H173" s="455">
        <f t="shared" ref="H173" si="284">I173+K173</f>
        <v>1.7</v>
      </c>
      <c r="I173" s="68">
        <v>1.7</v>
      </c>
      <c r="J173" s="68">
        <v>1.3</v>
      </c>
      <c r="K173" s="68"/>
      <c r="L173" s="69">
        <f t="shared" ref="L173" si="285">M173+O173</f>
        <v>1.7</v>
      </c>
      <c r="M173" s="69">
        <f t="shared" ref="M173" si="286">E173+I173</f>
        <v>1.7</v>
      </c>
      <c r="N173" s="69">
        <f t="shared" ref="N173" si="287">F173+J173</f>
        <v>1.3</v>
      </c>
      <c r="O173" s="69"/>
      <c r="P173" s="411"/>
    </row>
    <row r="174" spans="1:18" s="37" customFormat="1" ht="26.25" x14ac:dyDescent="0.25">
      <c r="A174" s="244"/>
      <c r="B174" s="162" t="s">
        <v>502</v>
      </c>
      <c r="C174" s="605"/>
      <c r="D174" s="168">
        <f>E174+G174</f>
        <v>2</v>
      </c>
      <c r="E174" s="168">
        <v>2</v>
      </c>
      <c r="F174" s="168">
        <v>1.5</v>
      </c>
      <c r="G174" s="277"/>
      <c r="H174" s="172">
        <f t="shared" si="170"/>
        <v>0</v>
      </c>
      <c r="I174" s="215"/>
      <c r="J174" s="172"/>
      <c r="K174" s="172"/>
      <c r="L174" s="170">
        <f t="shared" ref="L174" si="288">M174+O174</f>
        <v>2</v>
      </c>
      <c r="M174" s="170">
        <f t="shared" ref="M174" si="289">E174+I174</f>
        <v>2</v>
      </c>
      <c r="N174" s="170">
        <f t="shared" ref="N174" si="290">F174+J174</f>
        <v>1.5</v>
      </c>
      <c r="O174" s="170">
        <f t="shared" ref="O174" si="291">G174+K174</f>
        <v>0</v>
      </c>
      <c r="P174" s="411"/>
      <c r="Q174" s="216"/>
      <c r="R174" s="217"/>
    </row>
    <row r="175" spans="1:18" x14ac:dyDescent="0.25">
      <c r="A175" s="32" t="s">
        <v>158</v>
      </c>
      <c r="B175" s="29" t="s">
        <v>153</v>
      </c>
      <c r="C175" s="640" t="s">
        <v>51</v>
      </c>
      <c r="D175" s="506">
        <f>E175+G175</f>
        <v>5.6</v>
      </c>
      <c r="E175" s="168">
        <f>SUM(E177:E178)</f>
        <v>5.6</v>
      </c>
      <c r="F175" s="168">
        <f t="shared" ref="F175:G175" si="292">SUM(F177:F178)</f>
        <v>4.3</v>
      </c>
      <c r="G175" s="168">
        <f t="shared" si="292"/>
        <v>0</v>
      </c>
      <c r="H175" s="213">
        <f t="shared" si="170"/>
        <v>4.5</v>
      </c>
      <c r="I175" s="169">
        <f>SUM(I177:I178)</f>
        <v>4.5</v>
      </c>
      <c r="J175" s="169">
        <f t="shared" ref="J175:K175" si="293">SUM(J177:J178)</f>
        <v>3.4</v>
      </c>
      <c r="K175" s="169">
        <f t="shared" si="293"/>
        <v>0</v>
      </c>
      <c r="L175" s="170">
        <f>M175+O175</f>
        <v>10.1</v>
      </c>
      <c r="M175" s="170">
        <f>E175+I175</f>
        <v>10.1</v>
      </c>
      <c r="N175" s="170">
        <f>F175+J175</f>
        <v>7.6999999999999993</v>
      </c>
      <c r="O175" s="170">
        <f>G175+K175</f>
        <v>0</v>
      </c>
      <c r="P175" s="411"/>
      <c r="Q175" s="205"/>
      <c r="R175" s="98"/>
    </row>
    <row r="176" spans="1:18" x14ac:dyDescent="0.25">
      <c r="A176" s="40"/>
      <c r="B176" s="377" t="s">
        <v>194</v>
      </c>
      <c r="C176" s="641"/>
      <c r="D176" s="396"/>
      <c r="E176" s="171"/>
      <c r="F176" s="171"/>
      <c r="G176" s="225"/>
      <c r="H176" s="278"/>
      <c r="I176" s="278"/>
      <c r="J176" s="177"/>
      <c r="K176" s="177"/>
      <c r="L176" s="178"/>
      <c r="M176" s="178"/>
      <c r="N176" s="178"/>
      <c r="O176" s="178"/>
      <c r="P176" s="411"/>
      <c r="Q176" s="205"/>
      <c r="R176" s="98"/>
    </row>
    <row r="177" spans="1:18" ht="26.25" x14ac:dyDescent="0.25">
      <c r="A177" s="40"/>
      <c r="B177" s="162" t="s">
        <v>536</v>
      </c>
      <c r="C177" s="625"/>
      <c r="D177" s="171">
        <f t="shared" ref="D177" si="294">E177+G177</f>
        <v>0</v>
      </c>
      <c r="E177" s="171"/>
      <c r="F177" s="171"/>
      <c r="G177" s="171"/>
      <c r="H177" s="455">
        <f t="shared" ref="H177" si="295">I177+K177</f>
        <v>4.5</v>
      </c>
      <c r="I177" s="68">
        <v>4.5</v>
      </c>
      <c r="J177" s="68">
        <v>3.4</v>
      </c>
      <c r="K177" s="68"/>
      <c r="L177" s="69">
        <f t="shared" ref="L177" si="296">M177+O177</f>
        <v>4.5</v>
      </c>
      <c r="M177" s="69">
        <f t="shared" ref="M177" si="297">E177+I177</f>
        <v>4.5</v>
      </c>
      <c r="N177" s="69">
        <f t="shared" ref="N177" si="298">F177+J177</f>
        <v>3.4</v>
      </c>
      <c r="O177" s="69"/>
      <c r="P177" s="411"/>
    </row>
    <row r="178" spans="1:18" s="37" customFormat="1" ht="26.25" x14ac:dyDescent="0.25">
      <c r="A178" s="244"/>
      <c r="B178" s="162" t="s">
        <v>502</v>
      </c>
      <c r="C178" s="605"/>
      <c r="D178" s="168">
        <f>E178+G178</f>
        <v>5.6</v>
      </c>
      <c r="E178" s="168">
        <v>5.6</v>
      </c>
      <c r="F178" s="168">
        <v>4.3</v>
      </c>
      <c r="G178" s="277"/>
      <c r="H178" s="172">
        <f t="shared" si="170"/>
        <v>0</v>
      </c>
      <c r="I178" s="215"/>
      <c r="J178" s="172"/>
      <c r="K178" s="172"/>
      <c r="L178" s="170">
        <f t="shared" ref="L178" si="299">M178+O178</f>
        <v>5.6</v>
      </c>
      <c r="M178" s="170">
        <f t="shared" ref="M178" si="300">E178+I178</f>
        <v>5.6</v>
      </c>
      <c r="N178" s="170">
        <f t="shared" ref="N178" si="301">F178+J178</f>
        <v>4.3</v>
      </c>
      <c r="O178" s="170">
        <f t="shared" ref="O178" si="302">G178+K178</f>
        <v>0</v>
      </c>
      <c r="P178" s="411"/>
      <c r="Q178" s="216"/>
      <c r="R178" s="217"/>
    </row>
    <row r="179" spans="1:18" x14ac:dyDescent="0.25">
      <c r="A179" s="32" t="s">
        <v>111</v>
      </c>
      <c r="B179" s="29" t="s">
        <v>34</v>
      </c>
      <c r="C179" s="640" t="s">
        <v>51</v>
      </c>
      <c r="D179" s="506">
        <f>E179+G179</f>
        <v>3.2</v>
      </c>
      <c r="E179" s="168">
        <f>SUM(E181:E182)</f>
        <v>3.2</v>
      </c>
      <c r="F179" s="168">
        <f t="shared" ref="F179:G179" si="303">SUM(F181:F182)</f>
        <v>2.4</v>
      </c>
      <c r="G179" s="168">
        <f t="shared" si="303"/>
        <v>0</v>
      </c>
      <c r="H179" s="213">
        <f t="shared" si="170"/>
        <v>2.5</v>
      </c>
      <c r="I179" s="169">
        <f>SUM(I181:I182)</f>
        <v>2.5</v>
      </c>
      <c r="J179" s="169">
        <f t="shared" ref="J179:K179" si="304">SUM(J181:J182)</f>
        <v>1.9</v>
      </c>
      <c r="K179" s="169">
        <f t="shared" si="304"/>
        <v>0</v>
      </c>
      <c r="L179" s="170">
        <f>M179+O179</f>
        <v>5.7</v>
      </c>
      <c r="M179" s="170">
        <f>E179+I179</f>
        <v>5.7</v>
      </c>
      <c r="N179" s="170">
        <f>F179+J179</f>
        <v>4.3</v>
      </c>
      <c r="O179" s="170">
        <f>G179+K179</f>
        <v>0</v>
      </c>
      <c r="P179" s="411"/>
      <c r="Q179" s="205"/>
      <c r="R179" s="98"/>
    </row>
    <row r="180" spans="1:18" x14ac:dyDescent="0.25">
      <c r="A180" s="40"/>
      <c r="B180" s="377" t="s">
        <v>194</v>
      </c>
      <c r="C180" s="641"/>
      <c r="D180" s="396"/>
      <c r="E180" s="171"/>
      <c r="F180" s="337"/>
      <c r="G180" s="171"/>
      <c r="H180" s="278"/>
      <c r="I180" s="278"/>
      <c r="J180" s="177"/>
      <c r="K180" s="177"/>
      <c r="L180" s="178"/>
      <c r="M180" s="178"/>
      <c r="N180" s="178"/>
      <c r="O180" s="178"/>
      <c r="P180" s="411"/>
      <c r="Q180" s="205"/>
      <c r="R180" s="98"/>
    </row>
    <row r="181" spans="1:18" ht="26.25" x14ac:dyDescent="0.25">
      <c r="A181" s="40"/>
      <c r="B181" s="162" t="s">
        <v>536</v>
      </c>
      <c r="C181" s="625"/>
      <c r="D181" s="171">
        <f t="shared" ref="D181" si="305">E181+G181</f>
        <v>0</v>
      </c>
      <c r="E181" s="171"/>
      <c r="F181" s="171"/>
      <c r="G181" s="171"/>
      <c r="H181" s="455">
        <f t="shared" ref="H181" si="306">I181+K181</f>
        <v>2.5</v>
      </c>
      <c r="I181" s="68">
        <v>2.5</v>
      </c>
      <c r="J181" s="68">
        <v>1.9</v>
      </c>
      <c r="K181" s="68"/>
      <c r="L181" s="69">
        <f t="shared" ref="L181" si="307">M181+O181</f>
        <v>2.5</v>
      </c>
      <c r="M181" s="69">
        <f t="shared" ref="M181" si="308">E181+I181</f>
        <v>2.5</v>
      </c>
      <c r="N181" s="69">
        <f t="shared" ref="N181" si="309">F181+J181</f>
        <v>1.9</v>
      </c>
      <c r="O181" s="69"/>
      <c r="P181" s="411"/>
    </row>
    <row r="182" spans="1:18" s="37" customFormat="1" ht="26.25" x14ac:dyDescent="0.25">
      <c r="A182" s="244"/>
      <c r="B182" s="162" t="s">
        <v>502</v>
      </c>
      <c r="C182" s="605"/>
      <c r="D182" s="168">
        <f>E182+G182</f>
        <v>3.2</v>
      </c>
      <c r="E182" s="168">
        <v>3.2</v>
      </c>
      <c r="F182" s="168">
        <v>2.4</v>
      </c>
      <c r="G182" s="277"/>
      <c r="H182" s="172">
        <f t="shared" si="170"/>
        <v>0</v>
      </c>
      <c r="I182" s="278"/>
      <c r="J182" s="177"/>
      <c r="K182" s="177"/>
      <c r="L182" s="170">
        <f t="shared" ref="L182" si="310">M182+O182</f>
        <v>3.2</v>
      </c>
      <c r="M182" s="170">
        <f t="shared" ref="M182" si="311">E182+I182</f>
        <v>3.2</v>
      </c>
      <c r="N182" s="170">
        <f t="shared" ref="N182" si="312">F182+J182</f>
        <v>2.4</v>
      </c>
      <c r="O182" s="170">
        <f t="shared" ref="O182" si="313">G182+K182</f>
        <v>0</v>
      </c>
      <c r="P182" s="411"/>
      <c r="Q182" s="216"/>
      <c r="R182" s="217"/>
    </row>
    <row r="183" spans="1:18" x14ac:dyDescent="0.25">
      <c r="A183" s="32" t="s">
        <v>112</v>
      </c>
      <c r="B183" s="29" t="s">
        <v>36</v>
      </c>
      <c r="C183" s="640" t="s">
        <v>51</v>
      </c>
      <c r="D183" s="506">
        <f>E183+G183</f>
        <v>2.6</v>
      </c>
      <c r="E183" s="168">
        <f>SUM(E185:E186)</f>
        <v>2.6</v>
      </c>
      <c r="F183" s="168">
        <f t="shared" ref="F183:G183" si="314">SUM(F185:F186)</f>
        <v>2</v>
      </c>
      <c r="G183" s="168">
        <f t="shared" si="314"/>
        <v>0</v>
      </c>
      <c r="H183" s="228">
        <f t="shared" si="170"/>
        <v>2.6</v>
      </c>
      <c r="I183" s="169">
        <f>SUM(I185:I186)</f>
        <v>2.6</v>
      </c>
      <c r="J183" s="169">
        <f t="shared" ref="J183:K183" si="315">SUM(J185:J186)</f>
        <v>2</v>
      </c>
      <c r="K183" s="169">
        <f t="shared" si="315"/>
        <v>0</v>
      </c>
      <c r="L183" s="219">
        <f>M183+O183</f>
        <v>5.2</v>
      </c>
      <c r="M183" s="170">
        <f>E183+I183</f>
        <v>5.2</v>
      </c>
      <c r="N183" s="170">
        <f>F183+J183</f>
        <v>4</v>
      </c>
      <c r="O183" s="170">
        <f>G183+K183</f>
        <v>0</v>
      </c>
      <c r="P183" s="411"/>
      <c r="Q183" s="205"/>
      <c r="R183" s="98"/>
    </row>
    <row r="184" spans="1:18" x14ac:dyDescent="0.25">
      <c r="A184" s="40"/>
      <c r="B184" s="377" t="s">
        <v>194</v>
      </c>
      <c r="C184" s="641"/>
      <c r="D184" s="396"/>
      <c r="E184" s="171"/>
      <c r="F184" s="337"/>
      <c r="G184" s="171"/>
      <c r="H184" s="280"/>
      <c r="I184" s="177"/>
      <c r="J184" s="280"/>
      <c r="K184" s="177"/>
      <c r="L184" s="283"/>
      <c r="M184" s="178"/>
      <c r="N184" s="178"/>
      <c r="O184" s="178"/>
      <c r="P184" s="411"/>
      <c r="Q184" s="205"/>
      <c r="R184" s="98"/>
    </row>
    <row r="185" spans="1:18" ht="26.25" x14ac:dyDescent="0.25">
      <c r="A185" s="40"/>
      <c r="B185" s="162" t="s">
        <v>536</v>
      </c>
      <c r="C185" s="625"/>
      <c r="D185" s="171">
        <f t="shared" ref="D185" si="316">E185+G185</f>
        <v>0</v>
      </c>
      <c r="E185" s="171"/>
      <c r="F185" s="171"/>
      <c r="G185" s="171"/>
      <c r="H185" s="455">
        <f t="shared" ref="H185" si="317">I185+K185</f>
        <v>2.6</v>
      </c>
      <c r="I185" s="68">
        <v>2.6</v>
      </c>
      <c r="J185" s="68">
        <v>2</v>
      </c>
      <c r="K185" s="68"/>
      <c r="L185" s="69">
        <f t="shared" ref="L185" si="318">M185+O185</f>
        <v>2.6</v>
      </c>
      <c r="M185" s="69">
        <f t="shared" ref="M185" si="319">E185+I185</f>
        <v>2.6</v>
      </c>
      <c r="N185" s="69">
        <f t="shared" ref="N185" si="320">F185+J185</f>
        <v>2</v>
      </c>
      <c r="O185" s="69"/>
      <c r="P185" s="411"/>
    </row>
    <row r="186" spans="1:18" s="37" customFormat="1" ht="26.25" x14ac:dyDescent="0.25">
      <c r="A186" s="244"/>
      <c r="B186" s="162" t="s">
        <v>502</v>
      </c>
      <c r="C186" s="605"/>
      <c r="D186" s="168">
        <f>E186+G186</f>
        <v>2.6</v>
      </c>
      <c r="E186" s="168">
        <v>2.6</v>
      </c>
      <c r="F186" s="168">
        <v>2</v>
      </c>
      <c r="G186" s="277"/>
      <c r="H186" s="343">
        <f t="shared" si="170"/>
        <v>0</v>
      </c>
      <c r="I186" s="172"/>
      <c r="J186" s="309"/>
      <c r="K186" s="172"/>
      <c r="L186" s="170">
        <f t="shared" ref="L186" si="321">M186+O186</f>
        <v>2.6</v>
      </c>
      <c r="M186" s="170">
        <f t="shared" ref="M186" si="322">E186+I186</f>
        <v>2.6</v>
      </c>
      <c r="N186" s="170">
        <f t="shared" ref="N186" si="323">F186+J186</f>
        <v>2</v>
      </c>
      <c r="O186" s="170">
        <f t="shared" ref="O186" si="324">G186+K186</f>
        <v>0</v>
      </c>
      <c r="P186" s="411"/>
      <c r="Q186" s="216"/>
      <c r="R186" s="217"/>
    </row>
    <row r="187" spans="1:18" x14ac:dyDescent="0.25">
      <c r="A187" s="32" t="s">
        <v>113</v>
      </c>
      <c r="B187" s="29" t="s">
        <v>38</v>
      </c>
      <c r="C187" s="640" t="s">
        <v>51</v>
      </c>
      <c r="D187" s="506">
        <f>E187+G187</f>
        <v>6.7</v>
      </c>
      <c r="E187" s="168">
        <f>SUM(E189:E190)</f>
        <v>6.7</v>
      </c>
      <c r="F187" s="168">
        <f t="shared" ref="F187:G187" si="325">SUM(F189:F190)</f>
        <v>5.0999999999999996</v>
      </c>
      <c r="G187" s="168">
        <f t="shared" si="325"/>
        <v>0</v>
      </c>
      <c r="H187" s="213">
        <f t="shared" si="170"/>
        <v>4.8</v>
      </c>
      <c r="I187" s="169">
        <f>SUM(I189:I190)</f>
        <v>4.8</v>
      </c>
      <c r="J187" s="169">
        <f t="shared" ref="J187:K187" si="326">SUM(J189:J190)</f>
        <v>3.7</v>
      </c>
      <c r="K187" s="169">
        <f t="shared" si="326"/>
        <v>0</v>
      </c>
      <c r="L187" s="170">
        <f>M187+O187</f>
        <v>11.5</v>
      </c>
      <c r="M187" s="170">
        <f>E187+I187</f>
        <v>11.5</v>
      </c>
      <c r="N187" s="170">
        <f>F187+J187</f>
        <v>8.8000000000000007</v>
      </c>
      <c r="O187" s="170">
        <f>G187+K187</f>
        <v>0</v>
      </c>
      <c r="P187" s="411"/>
      <c r="Q187" s="205"/>
      <c r="R187" s="98"/>
    </row>
    <row r="188" spans="1:18" x14ac:dyDescent="0.25">
      <c r="A188" s="40"/>
      <c r="B188" s="377" t="s">
        <v>194</v>
      </c>
      <c r="C188" s="641"/>
      <c r="D188" s="396"/>
      <c r="E188" s="171"/>
      <c r="F188" s="337"/>
      <c r="G188" s="171"/>
      <c r="H188" s="278"/>
      <c r="I188" s="278"/>
      <c r="J188" s="177"/>
      <c r="K188" s="177"/>
      <c r="L188" s="178"/>
      <c r="M188" s="178"/>
      <c r="N188" s="178"/>
      <c r="O188" s="178"/>
      <c r="P188" s="411"/>
      <c r="Q188" s="205"/>
      <c r="R188" s="98"/>
    </row>
    <row r="189" spans="1:18" ht="26.25" x14ac:dyDescent="0.25">
      <c r="A189" s="40"/>
      <c r="B189" s="162" t="s">
        <v>536</v>
      </c>
      <c r="C189" s="625"/>
      <c r="D189" s="171">
        <f t="shared" ref="D189" si="327">E189+G189</f>
        <v>0</v>
      </c>
      <c r="E189" s="171"/>
      <c r="F189" s="171"/>
      <c r="G189" s="171"/>
      <c r="H189" s="455">
        <f t="shared" ref="H189" si="328">I189+K189</f>
        <v>4.8</v>
      </c>
      <c r="I189" s="68">
        <v>4.8</v>
      </c>
      <c r="J189" s="68">
        <v>3.7</v>
      </c>
      <c r="K189" s="68"/>
      <c r="L189" s="69">
        <f t="shared" ref="L189" si="329">M189+O189</f>
        <v>4.8</v>
      </c>
      <c r="M189" s="69">
        <f t="shared" ref="M189" si="330">E189+I189</f>
        <v>4.8</v>
      </c>
      <c r="N189" s="69">
        <f t="shared" ref="N189" si="331">F189+J189</f>
        <v>3.7</v>
      </c>
      <c r="O189" s="69"/>
      <c r="P189" s="411"/>
    </row>
    <row r="190" spans="1:18" s="37" customFormat="1" ht="26.25" x14ac:dyDescent="0.25">
      <c r="A190" s="244"/>
      <c r="B190" s="162" t="s">
        <v>502</v>
      </c>
      <c r="C190" s="605"/>
      <c r="D190" s="168">
        <f>E190+G190</f>
        <v>6.7</v>
      </c>
      <c r="E190" s="168">
        <v>6.7</v>
      </c>
      <c r="F190" s="168">
        <v>5.0999999999999996</v>
      </c>
      <c r="G190" s="277"/>
      <c r="H190" s="172">
        <f t="shared" si="170"/>
        <v>0</v>
      </c>
      <c r="I190" s="215"/>
      <c r="J190" s="172"/>
      <c r="K190" s="172"/>
      <c r="L190" s="170">
        <f t="shared" ref="L190" si="332">M190+O190</f>
        <v>6.7</v>
      </c>
      <c r="M190" s="170">
        <f t="shared" ref="M190" si="333">E190+I190</f>
        <v>6.7</v>
      </c>
      <c r="N190" s="170">
        <f t="shared" ref="N190" si="334">F190+J190</f>
        <v>5.0999999999999996</v>
      </c>
      <c r="O190" s="170">
        <f t="shared" ref="O190" si="335">G190+K190</f>
        <v>0</v>
      </c>
      <c r="P190" s="411"/>
      <c r="Q190" s="216"/>
      <c r="R190" s="217"/>
    </row>
    <row r="191" spans="1:18" x14ac:dyDescent="0.25">
      <c r="A191" s="32" t="s">
        <v>114</v>
      </c>
      <c r="B191" s="29" t="s">
        <v>37</v>
      </c>
      <c r="C191" s="640" t="s">
        <v>51</v>
      </c>
      <c r="D191" s="506">
        <f>E191+G191</f>
        <v>3.6</v>
      </c>
      <c r="E191" s="168">
        <f>SUM(E193:E194)</f>
        <v>3.6</v>
      </c>
      <c r="F191" s="168">
        <f t="shared" ref="F191:G191" si="336">SUM(F193:F194)</f>
        <v>2.8</v>
      </c>
      <c r="G191" s="168">
        <f t="shared" si="336"/>
        <v>0</v>
      </c>
      <c r="H191" s="213">
        <f t="shared" si="170"/>
        <v>2.8</v>
      </c>
      <c r="I191" s="169">
        <f>SUM(I193:I194)</f>
        <v>2.8</v>
      </c>
      <c r="J191" s="169">
        <f t="shared" ref="J191:K191" si="337">SUM(J193:J194)</f>
        <v>2.1</v>
      </c>
      <c r="K191" s="169">
        <f t="shared" si="337"/>
        <v>0</v>
      </c>
      <c r="L191" s="170">
        <f>M191+O191</f>
        <v>6.4</v>
      </c>
      <c r="M191" s="170">
        <f>E191+I191</f>
        <v>6.4</v>
      </c>
      <c r="N191" s="170">
        <f>F191+J191</f>
        <v>4.9000000000000004</v>
      </c>
      <c r="O191" s="170">
        <f>G191+K191</f>
        <v>0</v>
      </c>
      <c r="P191" s="411"/>
      <c r="Q191" s="205"/>
      <c r="R191" s="98"/>
    </row>
    <row r="192" spans="1:18" x14ac:dyDescent="0.25">
      <c r="A192" s="40"/>
      <c r="B192" s="377" t="s">
        <v>194</v>
      </c>
      <c r="C192" s="641"/>
      <c r="D192" s="396"/>
      <c r="E192" s="171"/>
      <c r="F192" s="337"/>
      <c r="G192" s="171"/>
      <c r="H192" s="278"/>
      <c r="I192" s="278"/>
      <c r="J192" s="177"/>
      <c r="K192" s="177"/>
      <c r="L192" s="178"/>
      <c r="M192" s="178"/>
      <c r="N192" s="178"/>
      <c r="O192" s="178"/>
      <c r="P192" s="411"/>
      <c r="Q192" s="205"/>
      <c r="R192" s="98"/>
    </row>
    <row r="193" spans="1:18" ht="26.25" x14ac:dyDescent="0.25">
      <c r="A193" s="40"/>
      <c r="B193" s="162" t="s">
        <v>536</v>
      </c>
      <c r="C193" s="625"/>
      <c r="D193" s="171">
        <f t="shared" ref="D193" si="338">E193+G193</f>
        <v>0</v>
      </c>
      <c r="E193" s="171"/>
      <c r="F193" s="171"/>
      <c r="G193" s="171"/>
      <c r="H193" s="455">
        <f t="shared" ref="H193" si="339">I193+K193</f>
        <v>2.8</v>
      </c>
      <c r="I193" s="68">
        <v>2.8</v>
      </c>
      <c r="J193" s="68">
        <v>2.1</v>
      </c>
      <c r="K193" s="68"/>
      <c r="L193" s="69">
        <f t="shared" ref="L193" si="340">M193+O193</f>
        <v>2.8</v>
      </c>
      <c r="M193" s="69">
        <f t="shared" ref="M193" si="341">E193+I193</f>
        <v>2.8</v>
      </c>
      <c r="N193" s="69">
        <f t="shared" ref="N193" si="342">F193+J193</f>
        <v>2.1</v>
      </c>
      <c r="O193" s="69"/>
      <c r="P193" s="411"/>
    </row>
    <row r="194" spans="1:18" s="37" customFormat="1" ht="26.25" x14ac:dyDescent="0.25">
      <c r="A194" s="244"/>
      <c r="B194" s="162" t="s">
        <v>502</v>
      </c>
      <c r="C194" s="605"/>
      <c r="D194" s="168">
        <f>E194+G194</f>
        <v>3.6</v>
      </c>
      <c r="E194" s="168">
        <v>3.6</v>
      </c>
      <c r="F194" s="168">
        <v>2.8</v>
      </c>
      <c r="G194" s="277"/>
      <c r="H194" s="172">
        <f t="shared" ref="H194:H228" si="343">I194+K194</f>
        <v>0</v>
      </c>
      <c r="I194" s="215"/>
      <c r="J194" s="172"/>
      <c r="K194" s="172"/>
      <c r="L194" s="170">
        <f t="shared" ref="L194" si="344">M194+O194</f>
        <v>3.6</v>
      </c>
      <c r="M194" s="170">
        <f t="shared" ref="M194" si="345">E194+I194</f>
        <v>3.6</v>
      </c>
      <c r="N194" s="170">
        <f t="shared" ref="N194" si="346">F194+J194</f>
        <v>2.8</v>
      </c>
      <c r="O194" s="170">
        <f t="shared" ref="O194" si="347">G194+K194</f>
        <v>0</v>
      </c>
      <c r="P194" s="411"/>
      <c r="Q194" s="216"/>
      <c r="R194" s="217"/>
    </row>
    <row r="195" spans="1:18" x14ac:dyDescent="0.25">
      <c r="A195" s="32" t="s">
        <v>115</v>
      </c>
      <c r="B195" s="29" t="s">
        <v>35</v>
      </c>
      <c r="C195" s="640" t="s">
        <v>51</v>
      </c>
      <c r="D195" s="212">
        <f>E195+G195</f>
        <v>5.7</v>
      </c>
      <c r="E195" s="168">
        <f>SUM(E197:E198)</f>
        <v>5.7</v>
      </c>
      <c r="F195" s="168">
        <f t="shared" ref="F195:G195" si="348">SUM(F197:F198)</f>
        <v>4.4000000000000004</v>
      </c>
      <c r="G195" s="168">
        <f t="shared" si="348"/>
        <v>0</v>
      </c>
      <c r="H195" s="213">
        <f t="shared" si="343"/>
        <v>4.8</v>
      </c>
      <c r="I195" s="169">
        <f>SUM(I197:I198)</f>
        <v>4.8</v>
      </c>
      <c r="J195" s="169">
        <f t="shared" ref="J195:K195" si="349">SUM(J197:J198)</f>
        <v>3.7</v>
      </c>
      <c r="K195" s="169">
        <f t="shared" si="349"/>
        <v>0</v>
      </c>
      <c r="L195" s="170">
        <f>M195+O195</f>
        <v>10.5</v>
      </c>
      <c r="M195" s="170">
        <f>E195+I195</f>
        <v>10.5</v>
      </c>
      <c r="N195" s="170">
        <f>F195+J195</f>
        <v>8.1000000000000014</v>
      </c>
      <c r="O195" s="170">
        <f>G195+K195</f>
        <v>0</v>
      </c>
      <c r="P195" s="411"/>
      <c r="Q195" s="205"/>
      <c r="R195" s="98"/>
    </row>
    <row r="196" spans="1:18" x14ac:dyDescent="0.25">
      <c r="A196" s="241"/>
      <c r="B196" s="377" t="s">
        <v>194</v>
      </c>
      <c r="C196" s="641"/>
      <c r="D196" s="214"/>
      <c r="E196" s="171"/>
      <c r="F196" s="337"/>
      <c r="G196" s="171"/>
      <c r="H196" s="278"/>
      <c r="I196" s="278"/>
      <c r="J196" s="177"/>
      <c r="K196" s="177"/>
      <c r="L196" s="178"/>
      <c r="M196" s="178"/>
      <c r="N196" s="178"/>
      <c r="O196" s="178"/>
      <c r="P196" s="411"/>
      <c r="Q196" s="205"/>
      <c r="R196" s="98"/>
    </row>
    <row r="197" spans="1:18" ht="26.25" x14ac:dyDescent="0.25">
      <c r="A197" s="40"/>
      <c r="B197" s="162" t="s">
        <v>536</v>
      </c>
      <c r="C197" s="625"/>
      <c r="D197" s="171">
        <f t="shared" ref="D197" si="350">E197+G197</f>
        <v>0</v>
      </c>
      <c r="E197" s="171"/>
      <c r="F197" s="171"/>
      <c r="G197" s="171"/>
      <c r="H197" s="455">
        <f t="shared" ref="H197" si="351">I197+K197</f>
        <v>4.8</v>
      </c>
      <c r="I197" s="68">
        <v>4.8</v>
      </c>
      <c r="J197" s="68">
        <v>3.7</v>
      </c>
      <c r="K197" s="68"/>
      <c r="L197" s="69">
        <f t="shared" ref="L197" si="352">M197+O197</f>
        <v>4.8</v>
      </c>
      <c r="M197" s="69">
        <f t="shared" ref="M197" si="353">E197+I197</f>
        <v>4.8</v>
      </c>
      <c r="N197" s="69">
        <f t="shared" ref="N197" si="354">F197+J197</f>
        <v>3.7</v>
      </c>
      <c r="O197" s="69"/>
      <c r="P197" s="411"/>
    </row>
    <row r="198" spans="1:18" s="37" customFormat="1" ht="26.25" x14ac:dyDescent="0.25">
      <c r="A198" s="241"/>
      <c r="B198" s="162" t="s">
        <v>502</v>
      </c>
      <c r="C198" s="605"/>
      <c r="D198" s="168">
        <f>E198+G198</f>
        <v>5.7</v>
      </c>
      <c r="E198" s="168">
        <v>5.7</v>
      </c>
      <c r="F198" s="168">
        <v>4.4000000000000004</v>
      </c>
      <c r="G198" s="277"/>
      <c r="H198" s="172">
        <f t="shared" si="343"/>
        <v>0</v>
      </c>
      <c r="I198" s="215"/>
      <c r="J198" s="172"/>
      <c r="K198" s="172"/>
      <c r="L198" s="170">
        <f t="shared" ref="L198" si="355">M198+O198</f>
        <v>5.7</v>
      </c>
      <c r="M198" s="170">
        <f t="shared" ref="M198" si="356">E198+I198</f>
        <v>5.7</v>
      </c>
      <c r="N198" s="170">
        <f t="shared" ref="N198" si="357">F198+J198</f>
        <v>4.4000000000000004</v>
      </c>
      <c r="O198" s="170">
        <f t="shared" ref="O198" si="358">G198+K198</f>
        <v>0</v>
      </c>
      <c r="P198" s="411"/>
      <c r="Q198" s="216"/>
      <c r="R198" s="217"/>
    </row>
    <row r="199" spans="1:18" x14ac:dyDescent="0.25">
      <c r="A199" s="32" t="s">
        <v>166</v>
      </c>
      <c r="B199" s="29" t="s">
        <v>389</v>
      </c>
      <c r="C199" s="640" t="s">
        <v>51</v>
      </c>
      <c r="D199" s="506">
        <f>E199+G199</f>
        <v>1.2</v>
      </c>
      <c r="E199" s="168">
        <f>SUM(E201:E202)</f>
        <v>1.2</v>
      </c>
      <c r="F199" s="168">
        <f t="shared" ref="F199:G199" si="359">SUM(F201:F202)</f>
        <v>0.9</v>
      </c>
      <c r="G199" s="168">
        <f t="shared" si="359"/>
        <v>0</v>
      </c>
      <c r="H199" s="213">
        <f t="shared" si="343"/>
        <v>1.6</v>
      </c>
      <c r="I199" s="169">
        <f>SUM(I201:I202)</f>
        <v>1.6</v>
      </c>
      <c r="J199" s="169">
        <f t="shared" ref="J199:K199" si="360">SUM(J201:J202)</f>
        <v>1.2</v>
      </c>
      <c r="K199" s="169">
        <f t="shared" si="360"/>
        <v>0</v>
      </c>
      <c r="L199" s="170">
        <f>M199+O199</f>
        <v>2.8</v>
      </c>
      <c r="M199" s="170">
        <f>E199+I199</f>
        <v>2.8</v>
      </c>
      <c r="N199" s="170">
        <f>F199+J199</f>
        <v>2.1</v>
      </c>
      <c r="O199" s="170">
        <f>G199+K199</f>
        <v>0</v>
      </c>
      <c r="P199" s="411"/>
      <c r="Q199" s="205"/>
      <c r="R199" s="98"/>
    </row>
    <row r="200" spans="1:18" x14ac:dyDescent="0.25">
      <c r="A200" s="40"/>
      <c r="B200" s="377" t="s">
        <v>194</v>
      </c>
      <c r="C200" s="641"/>
      <c r="D200" s="396"/>
      <c r="E200" s="171"/>
      <c r="F200" s="337"/>
      <c r="G200" s="171"/>
      <c r="H200" s="278"/>
      <c r="I200" s="278"/>
      <c r="J200" s="177"/>
      <c r="K200" s="177"/>
      <c r="L200" s="178"/>
      <c r="M200" s="178"/>
      <c r="N200" s="178"/>
      <c r="O200" s="178"/>
      <c r="P200" s="411"/>
      <c r="Q200" s="205"/>
      <c r="R200" s="98"/>
    </row>
    <row r="201" spans="1:18" ht="26.25" x14ac:dyDescent="0.25">
      <c r="A201" s="40"/>
      <c r="B201" s="162" t="s">
        <v>536</v>
      </c>
      <c r="C201" s="625"/>
      <c r="D201" s="171">
        <f t="shared" ref="D201" si="361">E201+G201</f>
        <v>0</v>
      </c>
      <c r="E201" s="171"/>
      <c r="F201" s="171"/>
      <c r="G201" s="171"/>
      <c r="H201" s="455">
        <f t="shared" ref="H201" si="362">I201+K201</f>
        <v>1.6</v>
      </c>
      <c r="I201" s="68">
        <v>1.6</v>
      </c>
      <c r="J201" s="68">
        <v>1.2</v>
      </c>
      <c r="K201" s="68"/>
      <c r="L201" s="69">
        <f t="shared" ref="L201" si="363">M201+O201</f>
        <v>1.6</v>
      </c>
      <c r="M201" s="69">
        <f t="shared" ref="M201" si="364">E201+I201</f>
        <v>1.6</v>
      </c>
      <c r="N201" s="69">
        <f t="shared" ref="N201" si="365">F201+J201</f>
        <v>1.2</v>
      </c>
      <c r="O201" s="69"/>
      <c r="P201" s="411"/>
    </row>
    <row r="202" spans="1:18" s="37" customFormat="1" ht="26.25" x14ac:dyDescent="0.25">
      <c r="A202" s="244"/>
      <c r="B202" s="162" t="s">
        <v>502</v>
      </c>
      <c r="C202" s="605"/>
      <c r="D202" s="168">
        <f>E202+G202</f>
        <v>1.2</v>
      </c>
      <c r="E202" s="168">
        <v>1.2</v>
      </c>
      <c r="F202" s="168">
        <v>0.9</v>
      </c>
      <c r="G202" s="277"/>
      <c r="H202" s="172">
        <f t="shared" si="343"/>
        <v>0</v>
      </c>
      <c r="I202" s="215"/>
      <c r="J202" s="172"/>
      <c r="K202" s="172"/>
      <c r="L202" s="170">
        <f t="shared" ref="L202" si="366">M202+O202</f>
        <v>1.2</v>
      </c>
      <c r="M202" s="170">
        <f t="shared" ref="M202" si="367">E202+I202</f>
        <v>1.2</v>
      </c>
      <c r="N202" s="170">
        <f t="shared" ref="N202" si="368">F202+J202</f>
        <v>0.9</v>
      </c>
      <c r="O202" s="170">
        <f t="shared" ref="O202" si="369">G202+K202</f>
        <v>0</v>
      </c>
      <c r="P202" s="411"/>
      <c r="Q202" s="216"/>
      <c r="R202" s="217"/>
    </row>
    <row r="203" spans="1:18" x14ac:dyDescent="0.25">
      <c r="A203" s="32" t="s">
        <v>116</v>
      </c>
      <c r="B203" s="17" t="s">
        <v>390</v>
      </c>
      <c r="C203" s="640" t="s">
        <v>51</v>
      </c>
      <c r="D203" s="506">
        <f>E203+G203</f>
        <v>1.5</v>
      </c>
      <c r="E203" s="168">
        <f>SUM(E205:E206)</f>
        <v>1.5</v>
      </c>
      <c r="F203" s="168">
        <f t="shared" ref="F203:G203" si="370">SUM(F205:F206)</f>
        <v>1.1000000000000001</v>
      </c>
      <c r="G203" s="168">
        <f t="shared" si="370"/>
        <v>0</v>
      </c>
      <c r="H203" s="213">
        <f t="shared" si="343"/>
        <v>1.3</v>
      </c>
      <c r="I203" s="169">
        <f>SUM(I205:I206)</f>
        <v>1.3</v>
      </c>
      <c r="J203" s="169">
        <f t="shared" ref="J203:K203" si="371">SUM(J205:J206)</f>
        <v>1</v>
      </c>
      <c r="K203" s="169">
        <f t="shared" si="371"/>
        <v>0</v>
      </c>
      <c r="L203" s="170">
        <f>M203+O203</f>
        <v>2.8</v>
      </c>
      <c r="M203" s="170">
        <f>E203+I203</f>
        <v>2.8</v>
      </c>
      <c r="N203" s="170">
        <f>F203+J203</f>
        <v>2.1</v>
      </c>
      <c r="O203" s="170">
        <f>G203+K203</f>
        <v>0</v>
      </c>
      <c r="P203" s="411"/>
      <c r="Q203" s="205"/>
      <c r="R203" s="98"/>
    </row>
    <row r="204" spans="1:18" x14ac:dyDescent="0.25">
      <c r="A204" s="40"/>
      <c r="B204" s="377" t="s">
        <v>194</v>
      </c>
      <c r="C204" s="641"/>
      <c r="D204" s="396"/>
      <c r="E204" s="171"/>
      <c r="F204" s="337"/>
      <c r="G204" s="171"/>
      <c r="H204" s="278"/>
      <c r="I204" s="278"/>
      <c r="J204" s="177"/>
      <c r="K204" s="177"/>
      <c r="L204" s="178"/>
      <c r="M204" s="178"/>
      <c r="N204" s="178"/>
      <c r="O204" s="178"/>
      <c r="P204" s="411"/>
      <c r="Q204" s="205"/>
      <c r="R204" s="98"/>
    </row>
    <row r="205" spans="1:18" ht="26.25" x14ac:dyDescent="0.25">
      <c r="A205" s="40"/>
      <c r="B205" s="162" t="s">
        <v>536</v>
      </c>
      <c r="C205" s="625"/>
      <c r="D205" s="171">
        <f t="shared" ref="D205" si="372">E205+G205</f>
        <v>0</v>
      </c>
      <c r="E205" s="171"/>
      <c r="F205" s="171"/>
      <c r="G205" s="171"/>
      <c r="H205" s="455">
        <f t="shared" ref="H205" si="373">I205+K205</f>
        <v>1.3</v>
      </c>
      <c r="I205" s="68">
        <v>1.3</v>
      </c>
      <c r="J205" s="68">
        <v>1</v>
      </c>
      <c r="K205" s="68"/>
      <c r="L205" s="69">
        <f t="shared" ref="L205" si="374">M205+O205</f>
        <v>1.3</v>
      </c>
      <c r="M205" s="69">
        <f t="shared" ref="M205" si="375">E205+I205</f>
        <v>1.3</v>
      </c>
      <c r="N205" s="69">
        <f t="shared" ref="N205" si="376">F205+J205</f>
        <v>1</v>
      </c>
      <c r="O205" s="69"/>
      <c r="P205" s="411"/>
    </row>
    <row r="206" spans="1:18" s="37" customFormat="1" ht="26.25" x14ac:dyDescent="0.25">
      <c r="A206" s="244"/>
      <c r="B206" s="162" t="s">
        <v>502</v>
      </c>
      <c r="C206" s="605"/>
      <c r="D206" s="168">
        <f>E206+G206</f>
        <v>1.5</v>
      </c>
      <c r="E206" s="168">
        <v>1.5</v>
      </c>
      <c r="F206" s="168">
        <v>1.1000000000000001</v>
      </c>
      <c r="G206" s="277"/>
      <c r="H206" s="172">
        <f t="shared" si="343"/>
        <v>0</v>
      </c>
      <c r="I206" s="215"/>
      <c r="J206" s="172"/>
      <c r="K206" s="172"/>
      <c r="L206" s="170">
        <f t="shared" ref="L206" si="377">M206+O206</f>
        <v>1.5</v>
      </c>
      <c r="M206" s="170">
        <f t="shared" ref="M206" si="378">E206+I206</f>
        <v>1.5</v>
      </c>
      <c r="N206" s="170">
        <f t="shared" ref="N206" si="379">F206+J206</f>
        <v>1.1000000000000001</v>
      </c>
      <c r="O206" s="170">
        <f t="shared" ref="O206" si="380">G206+K206</f>
        <v>0</v>
      </c>
      <c r="P206" s="411"/>
      <c r="Q206" s="216"/>
      <c r="R206" s="217"/>
    </row>
    <row r="207" spans="1:18" x14ac:dyDescent="0.25">
      <c r="A207" s="32" t="s">
        <v>117</v>
      </c>
      <c r="B207" s="29" t="s">
        <v>49</v>
      </c>
      <c r="C207" s="640" t="s">
        <v>51</v>
      </c>
      <c r="D207" s="506">
        <f>E207+G207</f>
        <v>1.4</v>
      </c>
      <c r="E207" s="168">
        <v>1.4</v>
      </c>
      <c r="F207" s="227">
        <v>1.1000000000000001</v>
      </c>
      <c r="G207" s="168"/>
      <c r="H207" s="213">
        <f t="shared" ref="H207:H208" si="381">I207+K207</f>
        <v>0</v>
      </c>
      <c r="I207" s="213"/>
      <c r="J207" s="169"/>
      <c r="K207" s="169"/>
      <c r="L207" s="170">
        <f>M207+O207</f>
        <v>1.4</v>
      </c>
      <c r="M207" s="170">
        <f>E207+I207</f>
        <v>1.4</v>
      </c>
      <c r="N207" s="170">
        <f>F207+J207</f>
        <v>1.1000000000000001</v>
      </c>
      <c r="O207" s="170">
        <f>G207+K207</f>
        <v>0</v>
      </c>
      <c r="P207" s="411"/>
      <c r="Q207" s="205"/>
      <c r="R207" s="98"/>
    </row>
    <row r="208" spans="1:18" s="37" customFormat="1" ht="26.25" x14ac:dyDescent="0.25">
      <c r="A208" s="40"/>
      <c r="B208" s="167" t="s">
        <v>502</v>
      </c>
      <c r="C208" s="651"/>
      <c r="D208" s="214"/>
      <c r="E208" s="171"/>
      <c r="F208" s="337"/>
      <c r="G208" s="171"/>
      <c r="H208" s="215">
        <f t="shared" si="381"/>
        <v>0</v>
      </c>
      <c r="I208" s="215"/>
      <c r="J208" s="172"/>
      <c r="K208" s="172"/>
      <c r="L208" s="173"/>
      <c r="M208" s="173"/>
      <c r="N208" s="173"/>
      <c r="O208" s="173"/>
      <c r="P208" s="411"/>
      <c r="Q208" s="216"/>
      <c r="R208" s="217"/>
    </row>
    <row r="209" spans="1:18" x14ac:dyDescent="0.25">
      <c r="A209" s="32" t="s">
        <v>118</v>
      </c>
      <c r="B209" s="6" t="s">
        <v>48</v>
      </c>
      <c r="C209" s="640" t="s">
        <v>51</v>
      </c>
      <c r="D209" s="400">
        <f>E209+G209</f>
        <v>13.4</v>
      </c>
      <c r="E209" s="168">
        <f>SUM(E211:E212)</f>
        <v>13.4</v>
      </c>
      <c r="F209" s="168">
        <f t="shared" ref="F209:G209" si="382">SUM(F211:F212)</f>
        <v>10.3</v>
      </c>
      <c r="G209" s="168">
        <f t="shared" si="382"/>
        <v>0</v>
      </c>
      <c r="H209" s="213">
        <f t="shared" ref="H209:H212" si="383">I209+K209</f>
        <v>1</v>
      </c>
      <c r="I209" s="169">
        <f>SUM(I211:I212)</f>
        <v>1</v>
      </c>
      <c r="J209" s="169">
        <f t="shared" ref="J209:K209" si="384">SUM(J211:J212)</f>
        <v>0.8</v>
      </c>
      <c r="K209" s="169">
        <f t="shared" si="384"/>
        <v>0</v>
      </c>
      <c r="L209" s="170">
        <f>M209+O209</f>
        <v>14.4</v>
      </c>
      <c r="M209" s="170">
        <f>E209+I209</f>
        <v>14.4</v>
      </c>
      <c r="N209" s="170">
        <f>F209+J209</f>
        <v>11.100000000000001</v>
      </c>
      <c r="O209" s="170">
        <f>G209+K209</f>
        <v>0</v>
      </c>
      <c r="P209" s="411"/>
      <c r="Q209" s="205"/>
      <c r="R209" s="98"/>
    </row>
    <row r="210" spans="1:18" x14ac:dyDescent="0.25">
      <c r="A210" s="40"/>
      <c r="B210" s="377" t="s">
        <v>194</v>
      </c>
      <c r="C210" s="641"/>
      <c r="D210" s="396"/>
      <c r="E210" s="171"/>
      <c r="F210" s="337"/>
      <c r="G210" s="171"/>
      <c r="H210" s="278"/>
      <c r="I210" s="278"/>
      <c r="J210" s="177"/>
      <c r="K210" s="177"/>
      <c r="L210" s="178"/>
      <c r="M210" s="178"/>
      <c r="N210" s="178"/>
      <c r="O210" s="178"/>
      <c r="P210" s="411"/>
      <c r="Q210" s="205"/>
      <c r="R210" s="98"/>
    </row>
    <row r="211" spans="1:18" ht="26.25" x14ac:dyDescent="0.25">
      <c r="A211" s="40"/>
      <c r="B211" s="162" t="s">
        <v>536</v>
      </c>
      <c r="C211" s="625"/>
      <c r="D211" s="171">
        <f t="shared" ref="D211" si="385">E211+G211</f>
        <v>0</v>
      </c>
      <c r="E211" s="171"/>
      <c r="F211" s="171"/>
      <c r="G211" s="171"/>
      <c r="H211" s="455">
        <f t="shared" ref="H211" si="386">I211+K211</f>
        <v>1</v>
      </c>
      <c r="I211" s="68">
        <v>1</v>
      </c>
      <c r="J211" s="68">
        <v>0.8</v>
      </c>
      <c r="K211" s="68"/>
      <c r="L211" s="69">
        <f t="shared" ref="L211" si="387">M211+O211</f>
        <v>1</v>
      </c>
      <c r="M211" s="69">
        <f t="shared" ref="M211" si="388">E211+I211</f>
        <v>1</v>
      </c>
      <c r="N211" s="69">
        <f t="shared" ref="N211" si="389">F211+J211</f>
        <v>0.8</v>
      </c>
      <c r="O211" s="69"/>
      <c r="P211" s="411"/>
    </row>
    <row r="212" spans="1:18" s="37" customFormat="1" ht="26.25" x14ac:dyDescent="0.25">
      <c r="A212" s="40"/>
      <c r="B212" s="167" t="s">
        <v>502</v>
      </c>
      <c r="C212" s="605"/>
      <c r="D212" s="168">
        <f>E212+G212</f>
        <v>13.4</v>
      </c>
      <c r="E212" s="168">
        <v>13.4</v>
      </c>
      <c r="F212" s="168">
        <v>10.3</v>
      </c>
      <c r="G212" s="277"/>
      <c r="H212" s="172">
        <f t="shared" si="383"/>
        <v>0</v>
      </c>
      <c r="I212" s="215"/>
      <c r="J212" s="172"/>
      <c r="K212" s="172"/>
      <c r="L212" s="170">
        <f t="shared" ref="L212" si="390">M212+O212</f>
        <v>13.4</v>
      </c>
      <c r="M212" s="170">
        <f t="shared" ref="M212" si="391">E212+I212</f>
        <v>13.4</v>
      </c>
      <c r="N212" s="170">
        <f t="shared" ref="N212" si="392">F212+J212</f>
        <v>10.3</v>
      </c>
      <c r="O212" s="170">
        <f t="shared" ref="O212" si="393">G212+K212</f>
        <v>0</v>
      </c>
      <c r="P212" s="411"/>
      <c r="Q212" s="216"/>
      <c r="R212" s="217"/>
    </row>
    <row r="213" spans="1:18" x14ac:dyDescent="0.25">
      <c r="A213" s="32" t="s">
        <v>119</v>
      </c>
      <c r="B213" s="35" t="s">
        <v>65</v>
      </c>
      <c r="C213" s="640" t="s">
        <v>51</v>
      </c>
      <c r="D213" s="506">
        <f>E213+G213</f>
        <v>1.1000000000000001</v>
      </c>
      <c r="E213" s="168">
        <f>SUM(E215:E216)</f>
        <v>1.1000000000000001</v>
      </c>
      <c r="F213" s="168">
        <f t="shared" ref="F213:G213" si="394">SUM(F215:F216)</f>
        <v>0.8</v>
      </c>
      <c r="G213" s="168">
        <f t="shared" si="394"/>
        <v>0</v>
      </c>
      <c r="H213" s="213">
        <f t="shared" si="343"/>
        <v>0.1</v>
      </c>
      <c r="I213" s="169">
        <f>SUM(I215:I216)</f>
        <v>0.1</v>
      </c>
      <c r="J213" s="169">
        <f t="shared" ref="J213:K213" si="395">SUM(J215:J216)</f>
        <v>0.1</v>
      </c>
      <c r="K213" s="169">
        <f t="shared" si="395"/>
        <v>0</v>
      </c>
      <c r="L213" s="170">
        <f t="shared" ref="L213" si="396">M213+O213</f>
        <v>1.2000000000000002</v>
      </c>
      <c r="M213" s="170">
        <f t="shared" ref="M213:O213" si="397">E213+I213</f>
        <v>1.2000000000000002</v>
      </c>
      <c r="N213" s="170">
        <f t="shared" si="397"/>
        <v>0.9</v>
      </c>
      <c r="O213" s="170">
        <f t="shared" si="397"/>
        <v>0</v>
      </c>
      <c r="P213" s="411"/>
      <c r="Q213" s="205"/>
      <c r="R213" s="98"/>
    </row>
    <row r="214" spans="1:18" x14ac:dyDescent="0.25">
      <c r="A214" s="40"/>
      <c r="B214" s="377" t="s">
        <v>194</v>
      </c>
      <c r="C214" s="641"/>
      <c r="D214" s="396"/>
      <c r="E214" s="171"/>
      <c r="F214" s="337"/>
      <c r="G214" s="171"/>
      <c r="H214" s="278"/>
      <c r="I214" s="278"/>
      <c r="J214" s="177"/>
      <c r="K214" s="177"/>
      <c r="L214" s="178"/>
      <c r="M214" s="178"/>
      <c r="N214" s="178"/>
      <c r="O214" s="178"/>
      <c r="P214" s="411"/>
      <c r="Q214" s="205"/>
      <c r="R214" s="98"/>
    </row>
    <row r="215" spans="1:18" ht="26.25" x14ac:dyDescent="0.25">
      <c r="A215" s="40"/>
      <c r="B215" s="162" t="s">
        <v>536</v>
      </c>
      <c r="C215" s="625"/>
      <c r="D215" s="171">
        <f t="shared" ref="D215" si="398">E215+G215</f>
        <v>0</v>
      </c>
      <c r="E215" s="171"/>
      <c r="F215" s="171"/>
      <c r="G215" s="171"/>
      <c r="H215" s="455">
        <f t="shared" ref="H215" si="399">I215+K215</f>
        <v>0.1</v>
      </c>
      <c r="I215" s="68">
        <v>0.1</v>
      </c>
      <c r="J215" s="68">
        <v>0.1</v>
      </c>
      <c r="K215" s="68"/>
      <c r="L215" s="69">
        <f t="shared" ref="L215" si="400">M215+O215</f>
        <v>0.1</v>
      </c>
      <c r="M215" s="69">
        <f t="shared" ref="M215" si="401">E215+I215</f>
        <v>0.1</v>
      </c>
      <c r="N215" s="69">
        <f t="shared" ref="N215" si="402">F215+J215</f>
        <v>0.1</v>
      </c>
      <c r="O215" s="69"/>
      <c r="P215" s="411"/>
    </row>
    <row r="216" spans="1:18" s="37" customFormat="1" ht="26.25" x14ac:dyDescent="0.25">
      <c r="A216" s="244"/>
      <c r="B216" s="163" t="s">
        <v>502</v>
      </c>
      <c r="C216" s="625"/>
      <c r="D216" s="168">
        <f>E216+G216</f>
        <v>1.1000000000000001</v>
      </c>
      <c r="E216" s="168">
        <v>1.1000000000000001</v>
      </c>
      <c r="F216" s="168">
        <v>0.8</v>
      </c>
      <c r="G216" s="277"/>
      <c r="H216" s="177">
        <f t="shared" si="343"/>
        <v>0</v>
      </c>
      <c r="I216" s="278"/>
      <c r="J216" s="177"/>
      <c r="K216" s="177"/>
      <c r="L216" s="170">
        <f t="shared" ref="L216" si="403">M216+O216</f>
        <v>1.1000000000000001</v>
      </c>
      <c r="M216" s="170">
        <f t="shared" ref="M216" si="404">E216+I216</f>
        <v>1.1000000000000001</v>
      </c>
      <c r="N216" s="170">
        <f t="shared" ref="N216" si="405">F216+J216</f>
        <v>0.8</v>
      </c>
      <c r="O216" s="170">
        <f t="shared" ref="O216" si="406">G216+K216</f>
        <v>0</v>
      </c>
      <c r="P216" s="411"/>
      <c r="Q216" s="216"/>
      <c r="R216" s="217"/>
    </row>
    <row r="217" spans="1:18" x14ac:dyDescent="0.25">
      <c r="A217" s="32" t="s">
        <v>120</v>
      </c>
      <c r="B217" s="35" t="s">
        <v>50</v>
      </c>
      <c r="C217" s="640" t="s">
        <v>51</v>
      </c>
      <c r="D217" s="506">
        <f>E217+G217</f>
        <v>3</v>
      </c>
      <c r="E217" s="168">
        <v>3</v>
      </c>
      <c r="F217" s="224">
        <v>2.2999999999999998</v>
      </c>
      <c r="G217" s="224">
        <f t="shared" ref="G217" si="407">SUM(G219:G220)</f>
        <v>0</v>
      </c>
      <c r="H217" s="213">
        <f t="shared" ref="H217:H220" si="408">I217+K217</f>
        <v>0</v>
      </c>
      <c r="I217" s="169">
        <f>SUM(I219:I220)</f>
        <v>0</v>
      </c>
      <c r="J217" s="169">
        <f t="shared" ref="J217:K217" si="409">SUM(J219:J220)</f>
        <v>0</v>
      </c>
      <c r="K217" s="342">
        <f t="shared" si="409"/>
        <v>0</v>
      </c>
      <c r="L217" s="527">
        <f t="shared" ref="L217" si="410">M217+O217</f>
        <v>3</v>
      </c>
      <c r="M217" s="170">
        <f t="shared" ref="M217" si="411">E217+I217</f>
        <v>3</v>
      </c>
      <c r="N217" s="229">
        <f t="shared" ref="N217" si="412">F217+J217</f>
        <v>2.2999999999999998</v>
      </c>
      <c r="O217" s="170">
        <f t="shared" ref="O217" si="413">G217+K217</f>
        <v>0</v>
      </c>
      <c r="P217" s="411"/>
      <c r="Q217" s="205"/>
      <c r="R217" s="98"/>
    </row>
    <row r="218" spans="1:18" hidden="1" x14ac:dyDescent="0.25">
      <c r="A218" s="40"/>
      <c r="B218" s="377" t="s">
        <v>194</v>
      </c>
      <c r="C218" s="641"/>
      <c r="D218" s="400"/>
      <c r="E218" s="176"/>
      <c r="F218" s="370"/>
      <c r="G218" s="225"/>
      <c r="H218" s="278"/>
      <c r="I218" s="278"/>
      <c r="J218" s="177"/>
      <c r="K218" s="403"/>
      <c r="L218" s="528"/>
      <c r="M218" s="178"/>
      <c r="N218" s="281"/>
      <c r="O218" s="178"/>
      <c r="P218" s="411"/>
      <c r="Q218" s="205"/>
      <c r="R218" s="98"/>
    </row>
    <row r="219" spans="1:18" ht="26.25" hidden="1" x14ac:dyDescent="0.25">
      <c r="A219" s="40"/>
      <c r="B219" s="162" t="s">
        <v>536</v>
      </c>
      <c r="C219" s="641"/>
      <c r="D219" s="277">
        <f t="shared" ref="D219" si="414">E219+G219</f>
        <v>0</v>
      </c>
      <c r="E219" s="176"/>
      <c r="F219" s="370"/>
      <c r="G219" s="225"/>
      <c r="H219" s="68"/>
      <c r="I219" s="68"/>
      <c r="J219" s="68"/>
      <c r="K219" s="526"/>
      <c r="L219" s="528">
        <f t="shared" ref="L219" si="415">M219+O219</f>
        <v>0</v>
      </c>
      <c r="M219" s="178">
        <f t="shared" ref="M219" si="416">E219+I219</f>
        <v>0</v>
      </c>
      <c r="N219" s="281">
        <f t="shared" ref="N219" si="417">F219+J219</f>
        <v>0</v>
      </c>
      <c r="O219" s="178"/>
      <c r="P219" s="411"/>
    </row>
    <row r="220" spans="1:18" s="37" customFormat="1" ht="26.25" x14ac:dyDescent="0.25">
      <c r="A220" s="244"/>
      <c r="B220" s="163" t="s">
        <v>502</v>
      </c>
      <c r="C220" s="641"/>
      <c r="D220" s="214">
        <f>E220+G220</f>
        <v>0</v>
      </c>
      <c r="E220" s="171"/>
      <c r="F220" s="225"/>
      <c r="G220" s="279"/>
      <c r="H220" s="177">
        <f t="shared" si="408"/>
        <v>0</v>
      </c>
      <c r="I220" s="278"/>
      <c r="J220" s="177"/>
      <c r="K220" s="403"/>
      <c r="L220" s="529">
        <f t="shared" ref="L220" si="418">M220+O220</f>
        <v>0</v>
      </c>
      <c r="M220" s="173">
        <f t="shared" ref="M220" si="419">E220+I220</f>
        <v>0</v>
      </c>
      <c r="N220" s="310">
        <f t="shared" ref="N220" si="420">F220+J220</f>
        <v>0</v>
      </c>
      <c r="O220" s="173">
        <f t="shared" ref="O220" si="421">G220+K220</f>
        <v>0</v>
      </c>
      <c r="P220" s="411"/>
      <c r="Q220" s="216"/>
      <c r="R220" s="217"/>
    </row>
    <row r="221" spans="1:18" x14ac:dyDescent="0.25">
      <c r="A221" s="421" t="s">
        <v>162</v>
      </c>
      <c r="B221" s="35" t="s">
        <v>167</v>
      </c>
      <c r="C221" s="519" t="s">
        <v>51</v>
      </c>
      <c r="D221" s="539">
        <f>E221+G221</f>
        <v>126.2</v>
      </c>
      <c r="E221" s="176">
        <f>E223+E224+E225</f>
        <v>126.2</v>
      </c>
      <c r="F221" s="176">
        <f t="shared" ref="F221:G221" si="422">F223+F224+F225</f>
        <v>89</v>
      </c>
      <c r="G221" s="168">
        <f t="shared" si="422"/>
        <v>0</v>
      </c>
      <c r="H221" s="169">
        <f t="shared" si="343"/>
        <v>4.5999999999999996</v>
      </c>
      <c r="I221" s="213">
        <f>I223+I224+I225</f>
        <v>4.5999999999999996</v>
      </c>
      <c r="J221" s="213">
        <f t="shared" ref="J221:K221" si="423">J223+J224+J225</f>
        <v>3.5</v>
      </c>
      <c r="K221" s="213">
        <f t="shared" si="423"/>
        <v>0</v>
      </c>
      <c r="L221" s="178">
        <f t="shared" ref="L221" si="424">M221+O221</f>
        <v>130.80000000000001</v>
      </c>
      <c r="M221" s="178">
        <f>M223+M224+M225</f>
        <v>130.80000000000001</v>
      </c>
      <c r="N221" s="178">
        <f t="shared" ref="N221:O221" si="425">N223+N224+N225</f>
        <v>92.5</v>
      </c>
      <c r="O221" s="178">
        <f t="shared" si="425"/>
        <v>0</v>
      </c>
      <c r="P221" s="411"/>
      <c r="Q221" s="205"/>
      <c r="R221" s="98"/>
    </row>
    <row r="222" spans="1:18" x14ac:dyDescent="0.25">
      <c r="A222" s="241"/>
      <c r="B222" s="159" t="s">
        <v>194</v>
      </c>
      <c r="C222" s="517"/>
      <c r="D222" s="370"/>
      <c r="E222" s="176"/>
      <c r="F222" s="176"/>
      <c r="G222" s="277"/>
      <c r="H222" s="177"/>
      <c r="I222" s="177"/>
      <c r="J222" s="177"/>
      <c r="K222" s="177"/>
      <c r="L222" s="178"/>
      <c r="M222" s="178"/>
      <c r="N222" s="178"/>
      <c r="O222" s="178"/>
      <c r="P222" s="411"/>
      <c r="Q222" s="205"/>
      <c r="R222" s="98"/>
    </row>
    <row r="223" spans="1:18" ht="26.25" x14ac:dyDescent="0.25">
      <c r="A223" s="241"/>
      <c r="B223" s="162" t="s">
        <v>536</v>
      </c>
      <c r="C223" s="517"/>
      <c r="D223" s="376"/>
      <c r="E223" s="67"/>
      <c r="F223" s="67"/>
      <c r="G223" s="67"/>
      <c r="H223" s="455">
        <f t="shared" ref="H223" si="426">I223+K223</f>
        <v>4.5999999999999996</v>
      </c>
      <c r="I223" s="68">
        <v>4.5999999999999996</v>
      </c>
      <c r="J223" s="68">
        <v>3.5</v>
      </c>
      <c r="K223" s="68"/>
      <c r="L223" s="69">
        <f t="shared" ref="L223" si="427">M223+O223</f>
        <v>4.5999999999999996</v>
      </c>
      <c r="M223" s="69">
        <f t="shared" ref="M223" si="428">E223+I223</f>
        <v>4.5999999999999996</v>
      </c>
      <c r="N223" s="69">
        <f t="shared" ref="N223" si="429">F223+J223</f>
        <v>3.5</v>
      </c>
      <c r="O223" s="69">
        <f t="shared" ref="O223" si="430">G223+K223</f>
        <v>0</v>
      </c>
      <c r="P223" s="411"/>
      <c r="Q223" s="205"/>
      <c r="R223" s="98"/>
    </row>
    <row r="224" spans="1:18" ht="26.25" x14ac:dyDescent="0.25">
      <c r="A224" s="241"/>
      <c r="B224" s="162" t="s">
        <v>502</v>
      </c>
      <c r="C224" s="517"/>
      <c r="D224" s="225">
        <f>E224+G224</f>
        <v>6.8</v>
      </c>
      <c r="E224" s="171">
        <v>6.8</v>
      </c>
      <c r="F224" s="171">
        <v>5.2</v>
      </c>
      <c r="G224" s="214"/>
      <c r="H224" s="172">
        <f t="shared" si="343"/>
        <v>0</v>
      </c>
      <c r="I224" s="172"/>
      <c r="J224" s="172"/>
      <c r="K224" s="172"/>
      <c r="L224" s="173">
        <f>M224+O224</f>
        <v>6.8</v>
      </c>
      <c r="M224" s="173">
        <f t="shared" ref="M224:O225" si="431">E224+I224</f>
        <v>6.8</v>
      </c>
      <c r="N224" s="173">
        <f t="shared" si="431"/>
        <v>5.2</v>
      </c>
      <c r="O224" s="173">
        <f t="shared" si="431"/>
        <v>0</v>
      </c>
      <c r="P224" s="411"/>
      <c r="Q224" s="205"/>
      <c r="R224" s="98"/>
    </row>
    <row r="225" spans="1:18" s="37" customFormat="1" ht="51.75" x14ac:dyDescent="0.25">
      <c r="A225" s="315"/>
      <c r="B225" s="276" t="s">
        <v>352</v>
      </c>
      <c r="C225" s="518"/>
      <c r="D225" s="224">
        <f>E225+G225</f>
        <v>119.4</v>
      </c>
      <c r="E225" s="168">
        <v>119.4</v>
      </c>
      <c r="F225" s="168">
        <v>83.8</v>
      </c>
      <c r="G225" s="212"/>
      <c r="H225" s="169">
        <f t="shared" ref="H225:H226" si="432">I225+K225</f>
        <v>0</v>
      </c>
      <c r="I225" s="169"/>
      <c r="J225" s="169"/>
      <c r="K225" s="169"/>
      <c r="L225" s="170">
        <f t="shared" ref="L225" si="433">M225+O225</f>
        <v>119.4</v>
      </c>
      <c r="M225" s="170">
        <f t="shared" si="431"/>
        <v>119.4</v>
      </c>
      <c r="N225" s="170">
        <f t="shared" si="431"/>
        <v>83.8</v>
      </c>
      <c r="O225" s="170">
        <f t="shared" si="431"/>
        <v>0</v>
      </c>
      <c r="P225" s="411"/>
      <c r="Q225" s="216"/>
      <c r="R225" s="217"/>
    </row>
    <row r="226" spans="1:18" s="37" customFormat="1" x14ac:dyDescent="0.25">
      <c r="A226" s="421" t="s">
        <v>121</v>
      </c>
      <c r="B226" s="26" t="s">
        <v>168</v>
      </c>
      <c r="C226" s="517" t="s">
        <v>51</v>
      </c>
      <c r="D226" s="336">
        <f>E226+G226</f>
        <v>281.7</v>
      </c>
      <c r="E226" s="168">
        <f>E228+E229</f>
        <v>281.7</v>
      </c>
      <c r="F226" s="168">
        <f t="shared" ref="F226:G226" si="434">F228+F229</f>
        <v>170.3</v>
      </c>
      <c r="G226" s="212">
        <f t="shared" si="434"/>
        <v>0</v>
      </c>
      <c r="H226" s="169">
        <f t="shared" si="432"/>
        <v>0</v>
      </c>
      <c r="I226" s="213">
        <f t="shared" ref="I226:O226" si="435">I228+I229</f>
        <v>0</v>
      </c>
      <c r="J226" s="169">
        <f t="shared" si="435"/>
        <v>0</v>
      </c>
      <c r="K226" s="169">
        <f t="shared" si="435"/>
        <v>0</v>
      </c>
      <c r="L226" s="170">
        <f t="shared" ref="L226" si="436">M226+O226</f>
        <v>281.7</v>
      </c>
      <c r="M226" s="170">
        <f t="shared" ref="M226" si="437">M228+M229</f>
        <v>281.7</v>
      </c>
      <c r="N226" s="170">
        <f t="shared" si="435"/>
        <v>170.3</v>
      </c>
      <c r="O226" s="170">
        <f t="shared" si="435"/>
        <v>0</v>
      </c>
      <c r="P226" s="411"/>
      <c r="Q226" s="2"/>
      <c r="R226" s="2"/>
    </row>
    <row r="227" spans="1:18" s="37" customFormat="1" x14ac:dyDescent="0.25">
      <c r="A227" s="241"/>
      <c r="B227" s="159" t="s">
        <v>194</v>
      </c>
      <c r="C227" s="444"/>
      <c r="D227" s="370"/>
      <c r="E227" s="176"/>
      <c r="F227" s="176"/>
      <c r="G227" s="277"/>
      <c r="H227" s="177"/>
      <c r="I227" s="278"/>
      <c r="J227" s="177"/>
      <c r="K227" s="177"/>
      <c r="L227" s="178"/>
      <c r="M227" s="178"/>
      <c r="N227" s="178"/>
      <c r="O227" s="178"/>
      <c r="P227" s="411"/>
      <c r="Q227" s="2"/>
      <c r="R227" s="2"/>
    </row>
    <row r="228" spans="1:18" s="37" customFormat="1" ht="26.25" x14ac:dyDescent="0.25">
      <c r="A228" s="241"/>
      <c r="B228" s="163" t="s">
        <v>502</v>
      </c>
      <c r="C228" s="444"/>
      <c r="D228" s="376">
        <f>E228+G228</f>
        <v>4.4000000000000004</v>
      </c>
      <c r="E228" s="67">
        <v>4.4000000000000004</v>
      </c>
      <c r="F228" s="67">
        <v>3.3</v>
      </c>
      <c r="G228" s="404"/>
      <c r="H228" s="68">
        <f t="shared" si="343"/>
        <v>0</v>
      </c>
      <c r="I228" s="401"/>
      <c r="J228" s="68"/>
      <c r="K228" s="68"/>
      <c r="L228" s="69">
        <f t="shared" ref="L228" si="438">M228+O228</f>
        <v>4.4000000000000004</v>
      </c>
      <c r="M228" s="69">
        <f t="shared" ref="M228" si="439">E228+I228</f>
        <v>4.4000000000000004</v>
      </c>
      <c r="N228" s="69">
        <f t="shared" ref="N228:N229" si="440">F228+J228</f>
        <v>3.3</v>
      </c>
      <c r="O228" s="69"/>
      <c r="P228" s="411"/>
      <c r="Q228" s="2"/>
      <c r="R228" s="2"/>
    </row>
    <row r="229" spans="1:18" ht="51.75" x14ac:dyDescent="0.25">
      <c r="A229" s="315"/>
      <c r="B229" s="276" t="s">
        <v>352</v>
      </c>
      <c r="C229" s="445"/>
      <c r="D229" s="224">
        <f>E229+G229</f>
        <v>277.3</v>
      </c>
      <c r="E229" s="168">
        <v>277.3</v>
      </c>
      <c r="F229" s="168">
        <v>167</v>
      </c>
      <c r="G229" s="212"/>
      <c r="H229" s="169">
        <f t="shared" ref="H229" si="441">I229+K229</f>
        <v>0</v>
      </c>
      <c r="I229" s="213"/>
      <c r="J229" s="169"/>
      <c r="K229" s="169"/>
      <c r="L229" s="178">
        <f>M229+O229</f>
        <v>277.3</v>
      </c>
      <c r="M229" s="170">
        <f>E229+I229</f>
        <v>277.3</v>
      </c>
      <c r="N229" s="170">
        <f t="shared" si="440"/>
        <v>167</v>
      </c>
      <c r="O229" s="170">
        <f t="shared" ref="O229" si="442">G229+K229</f>
        <v>0</v>
      </c>
      <c r="P229" s="411"/>
      <c r="R229" s="222"/>
    </row>
    <row r="230" spans="1:18" x14ac:dyDescent="0.25">
      <c r="A230" s="474" t="s">
        <v>122</v>
      </c>
      <c r="B230" s="87" t="s">
        <v>177</v>
      </c>
      <c r="C230" s="394"/>
      <c r="D230" s="21">
        <f t="shared" ref="D230:O230" si="443">D85+D91+D95+D99+D103+D107+D111+D115+D119+D123+D127+D131+D135+D139+D143+D147+D151+D159+D167+D171+D175+D179+D183+D187+D191+D195+D199+D203+D207+D209+D213+D217+D221+D226+D155+D163</f>
        <v>1414.5000000000005</v>
      </c>
      <c r="E230" s="21">
        <f t="shared" si="443"/>
        <v>764.5</v>
      </c>
      <c r="F230" s="21">
        <f t="shared" si="443"/>
        <v>427.30000000000007</v>
      </c>
      <c r="G230" s="21">
        <f t="shared" si="443"/>
        <v>650</v>
      </c>
      <c r="H230" s="21">
        <f t="shared" si="443"/>
        <v>71.400000000000006</v>
      </c>
      <c r="I230" s="21">
        <f t="shared" si="443"/>
        <v>71.400000000000006</v>
      </c>
      <c r="J230" s="21">
        <f t="shared" si="443"/>
        <v>56.400000000000006</v>
      </c>
      <c r="K230" s="21">
        <f t="shared" si="443"/>
        <v>0</v>
      </c>
      <c r="L230" s="21">
        <f t="shared" si="443"/>
        <v>1485.9000000000003</v>
      </c>
      <c r="M230" s="21">
        <f t="shared" si="443"/>
        <v>835.89999999999986</v>
      </c>
      <c r="N230" s="21">
        <f t="shared" si="443"/>
        <v>483.7</v>
      </c>
      <c r="O230" s="21">
        <f t="shared" si="443"/>
        <v>650</v>
      </c>
      <c r="P230" s="412"/>
    </row>
    <row r="231" spans="1:18" hidden="1" x14ac:dyDescent="0.25">
      <c r="A231" s="32"/>
      <c r="B231" s="645" t="s">
        <v>181</v>
      </c>
      <c r="C231" s="645"/>
      <c r="D231" s="645"/>
      <c r="E231" s="645"/>
      <c r="F231" s="645"/>
      <c r="G231" s="645"/>
      <c r="H231" s="645"/>
      <c r="I231" s="645"/>
      <c r="J231" s="645"/>
      <c r="K231" s="645"/>
      <c r="L231" s="645"/>
      <c r="M231" s="645"/>
      <c r="N231" s="645"/>
      <c r="O231" s="645"/>
      <c r="P231" s="395"/>
      <c r="Q231" s="205"/>
      <c r="R231" s="98"/>
    </row>
    <row r="232" spans="1:18" hidden="1" x14ac:dyDescent="0.25">
      <c r="A232" s="421"/>
      <c r="B232" s="29" t="s">
        <v>20</v>
      </c>
      <c r="C232" s="378"/>
      <c r="D232" s="168">
        <f>E232+G232</f>
        <v>0</v>
      </c>
      <c r="E232" s="168">
        <f>E234+E235</f>
        <v>0</v>
      </c>
      <c r="F232" s="168">
        <f t="shared" ref="F232:G232" si="444">F234+F235</f>
        <v>0</v>
      </c>
      <c r="G232" s="168">
        <f t="shared" si="444"/>
        <v>0</v>
      </c>
      <c r="H232" s="169">
        <f>I232+K232</f>
        <v>0</v>
      </c>
      <c r="I232" s="169">
        <f>I234+I235</f>
        <v>0</v>
      </c>
      <c r="J232" s="169">
        <f t="shared" ref="J232:K232" si="445">J234+J235</f>
        <v>0</v>
      </c>
      <c r="K232" s="169">
        <f t="shared" si="445"/>
        <v>0</v>
      </c>
      <c r="L232" s="170">
        <f>M232+O232</f>
        <v>0</v>
      </c>
      <c r="M232" s="170">
        <f>E232+I232</f>
        <v>0</v>
      </c>
      <c r="N232" s="170">
        <f>F232+J232</f>
        <v>0</v>
      </c>
      <c r="O232" s="170">
        <f>G232+K232</f>
        <v>0</v>
      </c>
      <c r="P232" s="411"/>
      <c r="Q232" s="205"/>
      <c r="R232" s="98"/>
    </row>
    <row r="233" spans="1:18" hidden="1" x14ac:dyDescent="0.25">
      <c r="A233" s="241"/>
      <c r="B233" s="377" t="s">
        <v>194</v>
      </c>
      <c r="C233" s="379"/>
      <c r="D233" s="176"/>
      <c r="E233" s="176"/>
      <c r="F233" s="176"/>
      <c r="G233" s="176"/>
      <c r="H233" s="177"/>
      <c r="I233" s="177"/>
      <c r="J233" s="177"/>
      <c r="K233" s="177"/>
      <c r="L233" s="178"/>
      <c r="M233" s="178"/>
      <c r="N233" s="178"/>
      <c r="O233" s="178"/>
      <c r="P233" s="411"/>
      <c r="Q233" s="205"/>
      <c r="R233" s="98"/>
    </row>
    <row r="234" spans="1:18" ht="26.25" hidden="1" x14ac:dyDescent="0.25">
      <c r="A234" s="241"/>
      <c r="B234" s="375" t="s">
        <v>443</v>
      </c>
      <c r="C234" s="391" t="s">
        <v>25</v>
      </c>
      <c r="D234" s="67"/>
      <c r="E234" s="67"/>
      <c r="F234" s="67"/>
      <c r="G234" s="67"/>
      <c r="H234" s="169">
        <f>I234+K234</f>
        <v>0</v>
      </c>
      <c r="I234" s="68"/>
      <c r="J234" s="68"/>
      <c r="K234" s="68"/>
      <c r="L234" s="170">
        <f>M234+O234</f>
        <v>0</v>
      </c>
      <c r="M234" s="170">
        <f t="shared" ref="M234:O235" si="446">E234+I234</f>
        <v>0</v>
      </c>
      <c r="N234" s="170">
        <f t="shared" si="446"/>
        <v>0</v>
      </c>
      <c r="O234" s="170">
        <f t="shared" si="446"/>
        <v>0</v>
      </c>
      <c r="P234" s="411"/>
      <c r="Q234" s="205"/>
      <c r="R234" s="98"/>
    </row>
    <row r="235" spans="1:18" ht="39" hidden="1" x14ac:dyDescent="0.25">
      <c r="A235" s="315"/>
      <c r="B235" s="383" t="s">
        <v>444</v>
      </c>
      <c r="C235" s="391" t="s">
        <v>25</v>
      </c>
      <c r="D235" s="67"/>
      <c r="E235" s="67"/>
      <c r="F235" s="67"/>
      <c r="G235" s="67"/>
      <c r="H235" s="68">
        <f>I235+K235</f>
        <v>0</v>
      </c>
      <c r="I235" s="68"/>
      <c r="J235" s="68"/>
      <c r="K235" s="68"/>
      <c r="L235" s="69">
        <f>M235+O235</f>
        <v>0</v>
      </c>
      <c r="M235" s="69">
        <f t="shared" si="446"/>
        <v>0</v>
      </c>
      <c r="N235" s="69">
        <f t="shared" si="446"/>
        <v>0</v>
      </c>
      <c r="O235" s="69">
        <f t="shared" si="446"/>
        <v>0</v>
      </c>
      <c r="P235" s="411"/>
      <c r="Q235" s="205"/>
      <c r="R235" s="98"/>
    </row>
    <row r="236" spans="1:18" hidden="1" x14ac:dyDescent="0.25">
      <c r="A236" s="244"/>
      <c r="B236" s="87" t="s">
        <v>178</v>
      </c>
      <c r="C236" s="208"/>
      <c r="D236" s="86">
        <f>D232</f>
        <v>0</v>
      </c>
      <c r="E236" s="86">
        <f t="shared" ref="E236:O236" si="447">E232</f>
        <v>0</v>
      </c>
      <c r="F236" s="86">
        <f t="shared" si="447"/>
        <v>0</v>
      </c>
      <c r="G236" s="86">
        <f t="shared" si="447"/>
        <v>0</v>
      </c>
      <c r="H236" s="223">
        <f t="shared" si="447"/>
        <v>0</v>
      </c>
      <c r="I236" s="223">
        <f t="shared" si="447"/>
        <v>0</v>
      </c>
      <c r="J236" s="223">
        <f t="shared" si="447"/>
        <v>0</v>
      </c>
      <c r="K236" s="223">
        <f t="shared" si="447"/>
        <v>0</v>
      </c>
      <c r="L236" s="87">
        <f t="shared" si="447"/>
        <v>0</v>
      </c>
      <c r="M236" s="87">
        <f t="shared" si="447"/>
        <v>0</v>
      </c>
      <c r="N236" s="87">
        <f t="shared" si="447"/>
        <v>0</v>
      </c>
      <c r="O236" s="87">
        <f t="shared" si="447"/>
        <v>0</v>
      </c>
      <c r="P236" s="412"/>
      <c r="Q236" s="205"/>
      <c r="R236" s="222"/>
    </row>
    <row r="237" spans="1:18" x14ac:dyDescent="0.25">
      <c r="A237" s="32"/>
      <c r="B237" s="645" t="s">
        <v>66</v>
      </c>
      <c r="C237" s="645"/>
      <c r="D237" s="645"/>
      <c r="E237" s="645"/>
      <c r="F237" s="645"/>
      <c r="G237" s="645"/>
      <c r="H237" s="645"/>
      <c r="I237" s="645"/>
      <c r="J237" s="645"/>
      <c r="K237" s="645"/>
      <c r="L237" s="645"/>
      <c r="M237" s="645"/>
      <c r="N237" s="645"/>
      <c r="O237" s="645"/>
      <c r="P237" s="395"/>
    </row>
    <row r="238" spans="1:18" x14ac:dyDescent="0.25">
      <c r="A238" s="32" t="s">
        <v>123</v>
      </c>
      <c r="B238" s="35" t="s">
        <v>20</v>
      </c>
      <c r="C238" s="488" t="s">
        <v>30</v>
      </c>
      <c r="D238" s="224">
        <f t="shared" ref="D238" si="448">E238+G238</f>
        <v>1571</v>
      </c>
      <c r="E238" s="227"/>
      <c r="F238" s="168"/>
      <c r="G238" s="227">
        <v>1571</v>
      </c>
      <c r="H238" s="169">
        <f t="shared" ref="H238" si="449">I238+K238</f>
        <v>400</v>
      </c>
      <c r="I238" s="169"/>
      <c r="J238" s="169"/>
      <c r="K238" s="169">
        <v>400</v>
      </c>
      <c r="L238" s="170">
        <f t="shared" ref="L238" si="450">M238+O238</f>
        <v>1971</v>
      </c>
      <c r="M238" s="170">
        <f t="shared" ref="M238" si="451">E238+I238</f>
        <v>0</v>
      </c>
      <c r="N238" s="170">
        <f t="shared" ref="N238" si="452">F238+J238</f>
        <v>0</v>
      </c>
      <c r="O238" s="170">
        <f t="shared" ref="O238" si="453">G238+K238</f>
        <v>1971</v>
      </c>
      <c r="P238" s="411"/>
    </row>
    <row r="239" spans="1:18" ht="26.25" x14ac:dyDescent="0.25">
      <c r="A239" s="244"/>
      <c r="B239" s="276" t="s">
        <v>317</v>
      </c>
      <c r="C239" s="489"/>
      <c r="D239" s="370"/>
      <c r="E239" s="279"/>
      <c r="F239" s="176"/>
      <c r="G239" s="279"/>
      <c r="H239" s="172"/>
      <c r="I239" s="172"/>
      <c r="J239" s="172"/>
      <c r="K239" s="172"/>
      <c r="L239" s="178">
        <f t="shared" ref="L239:L292" si="454">M239+O239</f>
        <v>0</v>
      </c>
      <c r="M239" s="173">
        <f t="shared" ref="M239" si="455">E239+I239</f>
        <v>0</v>
      </c>
      <c r="N239" s="173">
        <f t="shared" ref="N239" si="456">F239+J239</f>
        <v>0</v>
      </c>
      <c r="O239" s="173">
        <f t="shared" ref="O239" si="457">G239+K239</f>
        <v>0</v>
      </c>
      <c r="P239" s="411"/>
    </row>
    <row r="240" spans="1:18" x14ac:dyDescent="0.25">
      <c r="A240" s="32" t="s">
        <v>124</v>
      </c>
      <c r="B240" s="35" t="s">
        <v>7</v>
      </c>
      <c r="C240" s="522" t="s">
        <v>30</v>
      </c>
      <c r="D240" s="168">
        <f t="shared" ref="D240:D292" si="458">E240+G240</f>
        <v>0</v>
      </c>
      <c r="E240" s="227"/>
      <c r="F240" s="168"/>
      <c r="G240" s="227"/>
      <c r="H240" s="169">
        <f t="shared" ref="H240:H293" si="459">I240+K240</f>
        <v>0.3</v>
      </c>
      <c r="I240" s="228">
        <v>0.3</v>
      </c>
      <c r="J240" s="169">
        <v>0.2</v>
      </c>
      <c r="K240" s="228">
        <f t="shared" ref="K240" si="460">K242+K243</f>
        <v>0</v>
      </c>
      <c r="L240" s="170">
        <f t="shared" si="454"/>
        <v>0.3</v>
      </c>
      <c r="M240" s="229">
        <f t="shared" ref="M240:M292" si="461">E240+I240</f>
        <v>0.3</v>
      </c>
      <c r="N240" s="170">
        <f t="shared" ref="N240:N292" si="462">F240+J240</f>
        <v>0.2</v>
      </c>
      <c r="O240" s="219">
        <f t="shared" ref="O240:O292" si="463">G240+K240</f>
        <v>0</v>
      </c>
      <c r="P240" s="411"/>
      <c r="Q240" s="205"/>
      <c r="R240" s="98"/>
    </row>
    <row r="241" spans="1:18" hidden="1" x14ac:dyDescent="0.25">
      <c r="A241" s="40"/>
      <c r="B241" s="159" t="s">
        <v>194</v>
      </c>
      <c r="C241" s="521"/>
      <c r="D241" s="176"/>
      <c r="E241" s="279"/>
      <c r="F241" s="176"/>
      <c r="G241" s="279"/>
      <c r="H241" s="177"/>
      <c r="I241" s="280"/>
      <c r="J241" s="177"/>
      <c r="K241" s="280"/>
      <c r="L241" s="178"/>
      <c r="M241" s="281"/>
      <c r="N241" s="178"/>
      <c r="O241" s="283"/>
      <c r="P241" s="411"/>
      <c r="Q241" s="205"/>
      <c r="R241" s="98"/>
    </row>
    <row r="242" spans="1:18" ht="26.25" x14ac:dyDescent="0.25">
      <c r="A242" s="40"/>
      <c r="B242" s="162" t="s">
        <v>536</v>
      </c>
      <c r="C242" s="340"/>
      <c r="D242" s="171">
        <f t="shared" si="458"/>
        <v>0</v>
      </c>
      <c r="E242" s="337"/>
      <c r="F242" s="171"/>
      <c r="G242" s="337"/>
      <c r="H242" s="172">
        <f t="shared" si="459"/>
        <v>0</v>
      </c>
      <c r="I242" s="309"/>
      <c r="J242" s="172"/>
      <c r="K242" s="309"/>
      <c r="L242" s="173">
        <f t="shared" si="454"/>
        <v>0</v>
      </c>
      <c r="M242" s="310">
        <f t="shared" si="461"/>
        <v>0</v>
      </c>
      <c r="N242" s="173">
        <f t="shared" si="462"/>
        <v>0</v>
      </c>
      <c r="O242" s="220">
        <f t="shared" si="463"/>
        <v>0</v>
      </c>
      <c r="P242" s="411"/>
      <c r="Q242" s="205"/>
      <c r="R242" s="98"/>
    </row>
    <row r="243" spans="1:18" s="37" customFormat="1" ht="25.5" hidden="1" x14ac:dyDescent="0.25">
      <c r="A243" s="244"/>
      <c r="B243" s="341" t="s">
        <v>388</v>
      </c>
      <c r="C243" s="523"/>
      <c r="D243" s="176">
        <f t="shared" si="458"/>
        <v>0</v>
      </c>
      <c r="E243" s="279"/>
      <c r="F243" s="176"/>
      <c r="G243" s="279"/>
      <c r="H243" s="177">
        <f t="shared" si="459"/>
        <v>0</v>
      </c>
      <c r="I243" s="280"/>
      <c r="J243" s="177"/>
      <c r="K243" s="280"/>
      <c r="L243" s="178">
        <f t="shared" si="454"/>
        <v>0</v>
      </c>
      <c r="M243" s="281">
        <f t="shared" si="461"/>
        <v>0</v>
      </c>
      <c r="N243" s="178">
        <f t="shared" si="462"/>
        <v>0</v>
      </c>
      <c r="O243" s="283">
        <f t="shared" si="463"/>
        <v>0</v>
      </c>
      <c r="P243" s="411"/>
      <c r="Q243" s="216"/>
      <c r="R243" s="217"/>
    </row>
    <row r="244" spans="1:18" ht="17.25" customHeight="1" x14ac:dyDescent="0.25">
      <c r="A244" s="32" t="s">
        <v>125</v>
      </c>
      <c r="B244" s="35" t="s">
        <v>10</v>
      </c>
      <c r="C244" s="519"/>
      <c r="D244" s="227">
        <f t="shared" si="458"/>
        <v>0</v>
      </c>
      <c r="E244" s="168">
        <f>E246+E247</f>
        <v>0</v>
      </c>
      <c r="F244" s="227">
        <f>F246+F247</f>
        <v>0</v>
      </c>
      <c r="G244" s="168">
        <f>G246+G247</f>
        <v>0</v>
      </c>
      <c r="H244" s="228">
        <f t="shared" si="459"/>
        <v>0.1</v>
      </c>
      <c r="I244" s="169">
        <v>0.1</v>
      </c>
      <c r="J244" s="228">
        <v>0.1</v>
      </c>
      <c r="K244" s="169">
        <f>K246+K247</f>
        <v>0</v>
      </c>
      <c r="L244" s="229">
        <f t="shared" si="454"/>
        <v>0.1</v>
      </c>
      <c r="M244" s="170">
        <f t="shared" si="461"/>
        <v>0.1</v>
      </c>
      <c r="N244" s="229">
        <f t="shared" si="462"/>
        <v>0.1</v>
      </c>
      <c r="O244" s="170">
        <f t="shared" si="463"/>
        <v>0</v>
      </c>
      <c r="P244" s="411"/>
      <c r="Q244" s="205"/>
      <c r="R244" s="98"/>
    </row>
    <row r="245" spans="1:18" ht="17.25" hidden="1" customHeight="1" x14ac:dyDescent="0.25">
      <c r="A245" s="40"/>
      <c r="B245" s="159" t="s">
        <v>194</v>
      </c>
      <c r="C245" s="517"/>
      <c r="D245" s="279"/>
      <c r="E245" s="176"/>
      <c r="F245" s="279"/>
      <c r="G245" s="176"/>
      <c r="H245" s="280"/>
      <c r="I245" s="177"/>
      <c r="J245" s="280"/>
      <c r="K245" s="177"/>
      <c r="L245" s="281"/>
      <c r="M245" s="178"/>
      <c r="N245" s="281"/>
      <c r="O245" s="178"/>
      <c r="P245" s="411"/>
      <c r="Q245" s="205"/>
      <c r="R245" s="98"/>
    </row>
    <row r="246" spans="1:18" ht="26.25" x14ac:dyDescent="0.25">
      <c r="A246" s="40"/>
      <c r="B246" s="162" t="s">
        <v>536</v>
      </c>
      <c r="C246" s="516" t="s">
        <v>30</v>
      </c>
      <c r="D246" s="507">
        <f>E246+G246</f>
        <v>0</v>
      </c>
      <c r="E246" s="171"/>
      <c r="F246" s="337"/>
      <c r="G246" s="171"/>
      <c r="H246" s="309">
        <f t="shared" si="459"/>
        <v>0</v>
      </c>
      <c r="I246" s="172"/>
      <c r="J246" s="309"/>
      <c r="K246" s="172"/>
      <c r="L246" s="310">
        <f t="shared" si="454"/>
        <v>0</v>
      </c>
      <c r="M246" s="173">
        <f t="shared" si="461"/>
        <v>0</v>
      </c>
      <c r="N246" s="310">
        <f t="shared" si="462"/>
        <v>0</v>
      </c>
      <c r="O246" s="173">
        <f t="shared" si="463"/>
        <v>0</v>
      </c>
      <c r="P246" s="411"/>
      <c r="Q246" s="205"/>
      <c r="R246" s="98"/>
    </row>
    <row r="247" spans="1:18" s="37" customFormat="1" ht="25.5" hidden="1" x14ac:dyDescent="0.25">
      <c r="A247" s="244"/>
      <c r="B247" s="221" t="s">
        <v>388</v>
      </c>
      <c r="C247" s="537" t="s">
        <v>30</v>
      </c>
      <c r="D247" s="176">
        <f t="shared" si="458"/>
        <v>0</v>
      </c>
      <c r="E247" s="370"/>
      <c r="F247" s="176"/>
      <c r="G247" s="277"/>
      <c r="H247" s="177">
        <f t="shared" si="459"/>
        <v>0</v>
      </c>
      <c r="I247" s="278"/>
      <c r="J247" s="177"/>
      <c r="K247" s="177"/>
      <c r="L247" s="178">
        <f t="shared" si="454"/>
        <v>0</v>
      </c>
      <c r="M247" s="178">
        <f t="shared" si="461"/>
        <v>0</v>
      </c>
      <c r="N247" s="178">
        <f t="shared" si="462"/>
        <v>0</v>
      </c>
      <c r="O247" s="178">
        <f t="shared" si="463"/>
        <v>0</v>
      </c>
      <c r="P247" s="411"/>
      <c r="Q247" s="216"/>
      <c r="R247" s="217"/>
    </row>
    <row r="248" spans="1:18" x14ac:dyDescent="0.25">
      <c r="A248" s="32" t="s">
        <v>126</v>
      </c>
      <c r="B248" s="35" t="s">
        <v>11</v>
      </c>
      <c r="C248" s="520"/>
      <c r="D248" s="168">
        <f t="shared" si="458"/>
        <v>0</v>
      </c>
      <c r="E248" s="227">
        <f>E250+E251</f>
        <v>0</v>
      </c>
      <c r="F248" s="168">
        <f>F250+F251</f>
        <v>0</v>
      </c>
      <c r="G248" s="227">
        <f>G250+G251</f>
        <v>0</v>
      </c>
      <c r="H248" s="169">
        <f t="shared" si="459"/>
        <v>1.7</v>
      </c>
      <c r="I248" s="228">
        <v>1.7</v>
      </c>
      <c r="J248" s="169">
        <v>1.3</v>
      </c>
      <c r="K248" s="228">
        <f>K250+K251</f>
        <v>0</v>
      </c>
      <c r="L248" s="170">
        <f t="shared" si="454"/>
        <v>1.7</v>
      </c>
      <c r="M248" s="229">
        <f t="shared" si="461"/>
        <v>1.7</v>
      </c>
      <c r="N248" s="170">
        <f t="shared" si="462"/>
        <v>1.3</v>
      </c>
      <c r="O248" s="219">
        <f t="shared" si="463"/>
        <v>0</v>
      </c>
      <c r="P248" s="411"/>
      <c r="Q248" s="205"/>
      <c r="R248" s="98"/>
    </row>
    <row r="249" spans="1:18" hidden="1" x14ac:dyDescent="0.25">
      <c r="A249" s="40"/>
      <c r="B249" s="159" t="s">
        <v>194</v>
      </c>
      <c r="C249" s="521"/>
      <c r="D249" s="176"/>
      <c r="E249" s="279"/>
      <c r="F249" s="176"/>
      <c r="G249" s="279"/>
      <c r="H249" s="177"/>
      <c r="I249" s="280"/>
      <c r="J249" s="177"/>
      <c r="K249" s="280"/>
      <c r="L249" s="178"/>
      <c r="M249" s="281"/>
      <c r="N249" s="178"/>
      <c r="O249" s="283"/>
      <c r="P249" s="411"/>
      <c r="Q249" s="205"/>
      <c r="R249" s="98"/>
    </row>
    <row r="250" spans="1:18" ht="26.25" x14ac:dyDescent="0.25">
      <c r="A250" s="40"/>
      <c r="B250" s="162" t="s">
        <v>536</v>
      </c>
      <c r="C250" s="340" t="s">
        <v>30</v>
      </c>
      <c r="D250" s="335">
        <f>E250+G250</f>
        <v>0</v>
      </c>
      <c r="E250" s="337"/>
      <c r="F250" s="171"/>
      <c r="G250" s="337"/>
      <c r="H250" s="172">
        <f t="shared" si="459"/>
        <v>0</v>
      </c>
      <c r="I250" s="309"/>
      <c r="J250" s="172"/>
      <c r="K250" s="309"/>
      <c r="L250" s="173">
        <f t="shared" si="454"/>
        <v>0</v>
      </c>
      <c r="M250" s="310">
        <f t="shared" si="461"/>
        <v>0</v>
      </c>
      <c r="N250" s="173">
        <f t="shared" si="462"/>
        <v>0</v>
      </c>
      <c r="O250" s="220">
        <f t="shared" si="463"/>
        <v>0</v>
      </c>
      <c r="P250" s="411"/>
      <c r="Q250" s="205"/>
      <c r="R250" s="98"/>
    </row>
    <row r="251" spans="1:18" s="37" customFormat="1" ht="25.5" hidden="1" x14ac:dyDescent="0.25">
      <c r="A251" s="244"/>
      <c r="B251" s="221" t="s">
        <v>388</v>
      </c>
      <c r="C251" s="537" t="s">
        <v>30</v>
      </c>
      <c r="D251" s="176">
        <f t="shared" si="458"/>
        <v>0</v>
      </c>
      <c r="E251" s="370"/>
      <c r="F251" s="176"/>
      <c r="G251" s="277"/>
      <c r="H251" s="177">
        <f t="shared" si="459"/>
        <v>0</v>
      </c>
      <c r="I251" s="278"/>
      <c r="J251" s="177"/>
      <c r="K251" s="177"/>
      <c r="L251" s="178">
        <f t="shared" si="454"/>
        <v>0</v>
      </c>
      <c r="M251" s="178">
        <f t="shared" si="461"/>
        <v>0</v>
      </c>
      <c r="N251" s="178">
        <f t="shared" si="462"/>
        <v>0</v>
      </c>
      <c r="O251" s="178">
        <f t="shared" si="463"/>
        <v>0</v>
      </c>
      <c r="P251" s="411"/>
      <c r="Q251" s="216"/>
      <c r="R251" s="217"/>
    </row>
    <row r="252" spans="1:18" x14ac:dyDescent="0.25">
      <c r="A252" s="32" t="s">
        <v>127</v>
      </c>
      <c r="B252" s="35" t="s">
        <v>15</v>
      </c>
      <c r="C252" s="522" t="s">
        <v>30</v>
      </c>
      <c r="D252" s="168">
        <f t="shared" si="458"/>
        <v>0</v>
      </c>
      <c r="E252" s="227"/>
      <c r="F252" s="168"/>
      <c r="G252" s="227"/>
      <c r="H252" s="169">
        <f t="shared" si="459"/>
        <v>0.3</v>
      </c>
      <c r="I252" s="228">
        <v>0.3</v>
      </c>
      <c r="J252" s="169">
        <v>0.2</v>
      </c>
      <c r="K252" s="228">
        <f>K254+K255</f>
        <v>0</v>
      </c>
      <c r="L252" s="170">
        <f t="shared" si="454"/>
        <v>0.3</v>
      </c>
      <c r="M252" s="170">
        <f t="shared" si="461"/>
        <v>0.3</v>
      </c>
      <c r="N252" s="229">
        <f t="shared" si="462"/>
        <v>0.2</v>
      </c>
      <c r="O252" s="170">
        <f t="shared" si="463"/>
        <v>0</v>
      </c>
      <c r="P252" s="411"/>
      <c r="Q252" s="205"/>
      <c r="R252" s="98"/>
    </row>
    <row r="253" spans="1:18" hidden="1" x14ac:dyDescent="0.25">
      <c r="A253" s="40"/>
      <c r="B253" s="159" t="s">
        <v>194</v>
      </c>
      <c r="C253" s="521"/>
      <c r="D253" s="176"/>
      <c r="E253" s="279"/>
      <c r="F253" s="176"/>
      <c r="G253" s="279"/>
      <c r="H253" s="177"/>
      <c r="I253" s="280"/>
      <c r="J253" s="177"/>
      <c r="K253" s="280"/>
      <c r="L253" s="178"/>
      <c r="M253" s="178"/>
      <c r="N253" s="281"/>
      <c r="O253" s="178"/>
      <c r="P253" s="411"/>
      <c r="Q253" s="205"/>
      <c r="R253" s="98"/>
    </row>
    <row r="254" spans="1:18" ht="26.25" x14ac:dyDescent="0.25">
      <c r="A254" s="40"/>
      <c r="B254" s="162" t="s">
        <v>536</v>
      </c>
      <c r="C254" s="340"/>
      <c r="D254" s="171">
        <f t="shared" si="458"/>
        <v>0</v>
      </c>
      <c r="E254" s="337"/>
      <c r="F254" s="171"/>
      <c r="G254" s="337"/>
      <c r="H254" s="172">
        <f t="shared" si="459"/>
        <v>0</v>
      </c>
      <c r="I254" s="309"/>
      <c r="J254" s="172"/>
      <c r="K254" s="309"/>
      <c r="L254" s="173">
        <f t="shared" si="454"/>
        <v>0</v>
      </c>
      <c r="M254" s="173">
        <f t="shared" si="461"/>
        <v>0</v>
      </c>
      <c r="N254" s="310">
        <f t="shared" si="462"/>
        <v>0</v>
      </c>
      <c r="O254" s="173">
        <f t="shared" si="463"/>
        <v>0</v>
      </c>
      <c r="P254" s="411"/>
      <c r="Q254" s="205"/>
      <c r="R254" s="98"/>
    </row>
    <row r="255" spans="1:18" s="37" customFormat="1" ht="25.5" hidden="1" x14ac:dyDescent="0.25">
      <c r="A255" s="244"/>
      <c r="B255" s="341" t="s">
        <v>388</v>
      </c>
      <c r="C255" s="523"/>
      <c r="D255" s="176">
        <f t="shared" si="458"/>
        <v>0</v>
      </c>
      <c r="E255" s="279"/>
      <c r="F255" s="176"/>
      <c r="G255" s="279"/>
      <c r="H255" s="177">
        <f t="shared" si="459"/>
        <v>0</v>
      </c>
      <c r="I255" s="280"/>
      <c r="J255" s="177"/>
      <c r="K255" s="280"/>
      <c r="L255" s="281">
        <f t="shared" si="454"/>
        <v>0</v>
      </c>
      <c r="M255" s="178">
        <f t="shared" si="461"/>
        <v>0</v>
      </c>
      <c r="N255" s="281">
        <f t="shared" si="462"/>
        <v>0</v>
      </c>
      <c r="O255" s="178">
        <f t="shared" si="463"/>
        <v>0</v>
      </c>
      <c r="P255" s="411"/>
      <c r="Q255" s="216"/>
      <c r="R255" s="217"/>
    </row>
    <row r="256" spans="1:18" x14ac:dyDescent="0.25">
      <c r="A256" s="32" t="s">
        <v>128</v>
      </c>
      <c r="B256" s="35" t="s">
        <v>27</v>
      </c>
      <c r="C256" s="520"/>
      <c r="D256" s="168">
        <f t="shared" si="458"/>
        <v>0</v>
      </c>
      <c r="E256" s="227">
        <f>E258+E259</f>
        <v>0</v>
      </c>
      <c r="F256" s="168">
        <f>F258+F259</f>
        <v>0</v>
      </c>
      <c r="G256" s="227">
        <f>G258+G259</f>
        <v>0</v>
      </c>
      <c r="H256" s="169">
        <f t="shared" si="459"/>
        <v>2.5</v>
      </c>
      <c r="I256" s="228">
        <v>2.5</v>
      </c>
      <c r="J256" s="169">
        <v>1.9</v>
      </c>
      <c r="K256" s="228">
        <f>K258+K259</f>
        <v>0</v>
      </c>
      <c r="L256" s="170">
        <f t="shared" si="454"/>
        <v>2.5</v>
      </c>
      <c r="M256" s="229">
        <f t="shared" si="461"/>
        <v>2.5</v>
      </c>
      <c r="N256" s="170">
        <f t="shared" si="462"/>
        <v>1.9</v>
      </c>
      <c r="O256" s="219">
        <f t="shared" si="463"/>
        <v>0</v>
      </c>
      <c r="P256" s="411"/>
      <c r="Q256" s="205"/>
      <c r="R256" s="98"/>
    </row>
    <row r="257" spans="1:18" hidden="1" x14ac:dyDescent="0.25">
      <c r="A257" s="40"/>
      <c r="B257" s="159" t="s">
        <v>194</v>
      </c>
      <c r="C257" s="521"/>
      <c r="D257" s="176"/>
      <c r="E257" s="279"/>
      <c r="F257" s="176"/>
      <c r="G257" s="279"/>
      <c r="H257" s="177"/>
      <c r="I257" s="280"/>
      <c r="J257" s="177"/>
      <c r="K257" s="280"/>
      <c r="L257" s="178"/>
      <c r="M257" s="281"/>
      <c r="N257" s="178"/>
      <c r="O257" s="283"/>
      <c r="P257" s="411"/>
      <c r="Q257" s="205"/>
      <c r="R257" s="98"/>
    </row>
    <row r="258" spans="1:18" ht="26.25" x14ac:dyDescent="0.25">
      <c r="A258" s="40"/>
      <c r="B258" s="162" t="s">
        <v>536</v>
      </c>
      <c r="C258" s="340" t="s">
        <v>30</v>
      </c>
      <c r="D258" s="335">
        <f>E258+G258</f>
        <v>0</v>
      </c>
      <c r="E258" s="337"/>
      <c r="F258" s="171"/>
      <c r="G258" s="337"/>
      <c r="H258" s="172">
        <f t="shared" si="459"/>
        <v>0</v>
      </c>
      <c r="I258" s="309"/>
      <c r="J258" s="172"/>
      <c r="K258" s="309"/>
      <c r="L258" s="173">
        <f t="shared" si="454"/>
        <v>0</v>
      </c>
      <c r="M258" s="310">
        <f t="shared" si="461"/>
        <v>0</v>
      </c>
      <c r="N258" s="173">
        <f t="shared" si="462"/>
        <v>0</v>
      </c>
      <c r="O258" s="220">
        <f t="shared" si="463"/>
        <v>0</v>
      </c>
      <c r="P258" s="411"/>
      <c r="Q258" s="205"/>
      <c r="R258" s="98"/>
    </row>
    <row r="259" spans="1:18" s="37" customFormat="1" ht="25.5" hidden="1" x14ac:dyDescent="0.25">
      <c r="A259" s="244"/>
      <c r="B259" s="221" t="s">
        <v>388</v>
      </c>
      <c r="C259" s="537" t="s">
        <v>30</v>
      </c>
      <c r="D259" s="176">
        <f t="shared" si="458"/>
        <v>0</v>
      </c>
      <c r="E259" s="370"/>
      <c r="F259" s="176"/>
      <c r="G259" s="277"/>
      <c r="H259" s="177">
        <f t="shared" si="459"/>
        <v>0</v>
      </c>
      <c r="I259" s="278"/>
      <c r="J259" s="177"/>
      <c r="K259" s="177"/>
      <c r="L259" s="178">
        <f t="shared" si="454"/>
        <v>0</v>
      </c>
      <c r="M259" s="178">
        <f t="shared" si="461"/>
        <v>0</v>
      </c>
      <c r="N259" s="178">
        <f t="shared" si="462"/>
        <v>0</v>
      </c>
      <c r="O259" s="178">
        <f t="shared" si="463"/>
        <v>0</v>
      </c>
      <c r="P259" s="411"/>
      <c r="Q259" s="216"/>
      <c r="R259" s="217"/>
    </row>
    <row r="260" spans="1:18" x14ac:dyDescent="0.25">
      <c r="A260" s="32" t="s">
        <v>129</v>
      </c>
      <c r="B260" s="35" t="s">
        <v>57</v>
      </c>
      <c r="C260" s="519"/>
      <c r="D260" s="168">
        <f t="shared" si="458"/>
        <v>0</v>
      </c>
      <c r="E260" s="279">
        <f>E262+E263</f>
        <v>0</v>
      </c>
      <c r="F260" s="168">
        <f>F262+F263</f>
        <v>0</v>
      </c>
      <c r="G260" s="279">
        <f>G262+G263</f>
        <v>0</v>
      </c>
      <c r="H260" s="169">
        <f t="shared" si="459"/>
        <v>1.7</v>
      </c>
      <c r="I260" s="169">
        <v>1.7</v>
      </c>
      <c r="J260" s="280">
        <v>1.3</v>
      </c>
      <c r="K260" s="169">
        <f>K262+K263</f>
        <v>0</v>
      </c>
      <c r="L260" s="281">
        <f t="shared" si="454"/>
        <v>1.7</v>
      </c>
      <c r="M260" s="170">
        <f t="shared" si="461"/>
        <v>1.7</v>
      </c>
      <c r="N260" s="281">
        <f t="shared" si="462"/>
        <v>1.3</v>
      </c>
      <c r="O260" s="170">
        <f t="shared" si="463"/>
        <v>0</v>
      </c>
      <c r="P260" s="411"/>
      <c r="Q260" s="205"/>
      <c r="R260" s="98"/>
    </row>
    <row r="261" spans="1:18" hidden="1" x14ac:dyDescent="0.25">
      <c r="A261" s="40"/>
      <c r="B261" s="159" t="s">
        <v>194</v>
      </c>
      <c r="C261" s="517"/>
      <c r="D261" s="176"/>
      <c r="E261" s="279"/>
      <c r="F261" s="176"/>
      <c r="G261" s="279"/>
      <c r="H261" s="177"/>
      <c r="I261" s="177"/>
      <c r="J261" s="280"/>
      <c r="K261" s="177"/>
      <c r="L261" s="281"/>
      <c r="M261" s="178"/>
      <c r="N261" s="281"/>
      <c r="O261" s="178"/>
      <c r="P261" s="411"/>
      <c r="Q261" s="205"/>
      <c r="R261" s="98"/>
    </row>
    <row r="262" spans="1:18" ht="26.25" x14ac:dyDescent="0.25">
      <c r="A262" s="40"/>
      <c r="B262" s="162" t="s">
        <v>536</v>
      </c>
      <c r="C262" s="516" t="s">
        <v>30</v>
      </c>
      <c r="D262" s="335">
        <f>E262+G262</f>
        <v>0</v>
      </c>
      <c r="E262" s="279"/>
      <c r="F262" s="171"/>
      <c r="G262" s="279"/>
      <c r="H262" s="172">
        <f t="shared" si="459"/>
        <v>0</v>
      </c>
      <c r="I262" s="172"/>
      <c r="J262" s="280"/>
      <c r="K262" s="172"/>
      <c r="L262" s="281">
        <f t="shared" si="454"/>
        <v>0</v>
      </c>
      <c r="M262" s="173">
        <f t="shared" si="461"/>
        <v>0</v>
      </c>
      <c r="N262" s="281">
        <f t="shared" si="462"/>
        <v>0</v>
      </c>
      <c r="O262" s="173">
        <f t="shared" si="463"/>
        <v>0</v>
      </c>
      <c r="P262" s="411"/>
      <c r="Q262" s="205"/>
      <c r="R262" s="98"/>
    </row>
    <row r="263" spans="1:18" s="37" customFormat="1" ht="25.5" hidden="1" x14ac:dyDescent="0.25">
      <c r="A263" s="244"/>
      <c r="B263" s="221" t="s">
        <v>388</v>
      </c>
      <c r="C263" s="537" t="s">
        <v>30</v>
      </c>
      <c r="D263" s="176">
        <f t="shared" si="458"/>
        <v>0</v>
      </c>
      <c r="E263" s="370"/>
      <c r="F263" s="176"/>
      <c r="G263" s="277"/>
      <c r="H263" s="177">
        <f t="shared" si="459"/>
        <v>0</v>
      </c>
      <c r="I263" s="278"/>
      <c r="J263" s="177"/>
      <c r="K263" s="177"/>
      <c r="L263" s="178">
        <f t="shared" si="454"/>
        <v>0</v>
      </c>
      <c r="M263" s="178">
        <f t="shared" si="461"/>
        <v>0</v>
      </c>
      <c r="N263" s="178">
        <f t="shared" si="462"/>
        <v>0</v>
      </c>
      <c r="O263" s="178">
        <f t="shared" si="463"/>
        <v>0</v>
      </c>
      <c r="P263" s="411"/>
      <c r="Q263" s="216"/>
      <c r="R263" s="217"/>
    </row>
    <row r="264" spans="1:18" x14ac:dyDescent="0.25">
      <c r="A264" s="32" t="s">
        <v>130</v>
      </c>
      <c r="B264" s="35" t="s">
        <v>58</v>
      </c>
      <c r="C264" s="519"/>
      <c r="D264" s="227">
        <f t="shared" si="458"/>
        <v>0</v>
      </c>
      <c r="E264" s="168">
        <f>E266+E267</f>
        <v>0</v>
      </c>
      <c r="F264" s="227">
        <f>F266+F267</f>
        <v>0</v>
      </c>
      <c r="G264" s="168">
        <f>G266+G267</f>
        <v>0</v>
      </c>
      <c r="H264" s="228">
        <f t="shared" si="459"/>
        <v>0.5</v>
      </c>
      <c r="I264" s="169">
        <v>0.5</v>
      </c>
      <c r="J264" s="228">
        <v>0.4</v>
      </c>
      <c r="K264" s="169">
        <f>K266+K267</f>
        <v>0</v>
      </c>
      <c r="L264" s="229">
        <f t="shared" si="454"/>
        <v>0.5</v>
      </c>
      <c r="M264" s="170">
        <f t="shared" si="461"/>
        <v>0.5</v>
      </c>
      <c r="N264" s="229">
        <f t="shared" si="462"/>
        <v>0.4</v>
      </c>
      <c r="O264" s="170">
        <f t="shared" si="463"/>
        <v>0</v>
      </c>
      <c r="P264" s="411"/>
      <c r="Q264" s="205"/>
      <c r="R264" s="98"/>
    </row>
    <row r="265" spans="1:18" hidden="1" x14ac:dyDescent="0.25">
      <c r="A265" s="40"/>
      <c r="B265" s="159" t="s">
        <v>194</v>
      </c>
      <c r="C265" s="517"/>
      <c r="D265" s="279"/>
      <c r="E265" s="176"/>
      <c r="F265" s="279"/>
      <c r="G265" s="176"/>
      <c r="H265" s="280"/>
      <c r="I265" s="177"/>
      <c r="J265" s="280"/>
      <c r="K265" s="177"/>
      <c r="L265" s="281"/>
      <c r="M265" s="178"/>
      <c r="N265" s="281"/>
      <c r="O265" s="178"/>
      <c r="P265" s="411"/>
      <c r="Q265" s="205"/>
      <c r="R265" s="98"/>
    </row>
    <row r="266" spans="1:18" ht="26.25" x14ac:dyDescent="0.25">
      <c r="A266" s="40"/>
      <c r="B266" s="162" t="s">
        <v>536</v>
      </c>
      <c r="C266" s="516" t="s">
        <v>30</v>
      </c>
      <c r="D266" s="507">
        <f>E266+G266</f>
        <v>0</v>
      </c>
      <c r="E266" s="171"/>
      <c r="F266" s="337"/>
      <c r="G266" s="171"/>
      <c r="H266" s="309">
        <f t="shared" si="459"/>
        <v>0</v>
      </c>
      <c r="I266" s="172"/>
      <c r="J266" s="309"/>
      <c r="K266" s="172"/>
      <c r="L266" s="310">
        <f t="shared" si="454"/>
        <v>0</v>
      </c>
      <c r="M266" s="173">
        <f t="shared" si="461"/>
        <v>0</v>
      </c>
      <c r="N266" s="310">
        <f t="shared" si="462"/>
        <v>0</v>
      </c>
      <c r="O266" s="173">
        <f t="shared" si="463"/>
        <v>0</v>
      </c>
      <c r="P266" s="411"/>
      <c r="Q266" s="205"/>
      <c r="R266" s="98"/>
    </row>
    <row r="267" spans="1:18" s="37" customFormat="1" ht="25.5" hidden="1" x14ac:dyDescent="0.25">
      <c r="A267" s="244"/>
      <c r="B267" s="341" t="s">
        <v>388</v>
      </c>
      <c r="C267" s="524" t="s">
        <v>30</v>
      </c>
      <c r="D267" s="279">
        <f t="shared" si="458"/>
        <v>0</v>
      </c>
      <c r="E267" s="176"/>
      <c r="F267" s="279"/>
      <c r="G267" s="176"/>
      <c r="H267" s="280">
        <f t="shared" si="459"/>
        <v>0</v>
      </c>
      <c r="I267" s="177"/>
      <c r="J267" s="280"/>
      <c r="K267" s="177"/>
      <c r="L267" s="281">
        <f t="shared" si="454"/>
        <v>0</v>
      </c>
      <c r="M267" s="178">
        <f t="shared" si="461"/>
        <v>0</v>
      </c>
      <c r="N267" s="281">
        <f t="shared" si="462"/>
        <v>0</v>
      </c>
      <c r="O267" s="178">
        <f t="shared" si="463"/>
        <v>0</v>
      </c>
      <c r="P267" s="411"/>
      <c r="Q267" s="216"/>
      <c r="R267" s="217"/>
    </row>
    <row r="268" spans="1:18" x14ac:dyDescent="0.25">
      <c r="A268" s="32" t="s">
        <v>131</v>
      </c>
      <c r="B268" s="35" t="s">
        <v>394</v>
      </c>
      <c r="C268" s="517"/>
      <c r="D268" s="279">
        <f t="shared" si="458"/>
        <v>0</v>
      </c>
      <c r="E268" s="176">
        <f>E270+E271</f>
        <v>0</v>
      </c>
      <c r="F268" s="279">
        <f>F270+F271</f>
        <v>0</v>
      </c>
      <c r="G268" s="176">
        <f>G270+G271</f>
        <v>0</v>
      </c>
      <c r="H268" s="280">
        <f t="shared" si="459"/>
        <v>0.4</v>
      </c>
      <c r="I268" s="177">
        <v>0.4</v>
      </c>
      <c r="J268" s="280">
        <v>0.3</v>
      </c>
      <c r="K268" s="177">
        <f>K270+K271</f>
        <v>0</v>
      </c>
      <c r="L268" s="281">
        <f t="shared" si="454"/>
        <v>0.4</v>
      </c>
      <c r="M268" s="178">
        <f t="shared" si="461"/>
        <v>0.4</v>
      </c>
      <c r="N268" s="281">
        <f t="shared" si="462"/>
        <v>0.3</v>
      </c>
      <c r="O268" s="178">
        <f t="shared" si="463"/>
        <v>0</v>
      </c>
      <c r="P268" s="411"/>
      <c r="Q268" s="205"/>
      <c r="R268" s="98"/>
    </row>
    <row r="269" spans="1:18" hidden="1" x14ac:dyDescent="0.25">
      <c r="A269" s="40"/>
      <c r="B269" s="159" t="s">
        <v>194</v>
      </c>
      <c r="C269" s="517"/>
      <c r="D269" s="279"/>
      <c r="E269" s="176"/>
      <c r="F269" s="279"/>
      <c r="G269" s="176"/>
      <c r="H269" s="280"/>
      <c r="I269" s="177"/>
      <c r="J269" s="280"/>
      <c r="K269" s="177"/>
      <c r="L269" s="281"/>
      <c r="M269" s="178"/>
      <c r="N269" s="281"/>
      <c r="O269" s="178"/>
      <c r="P269" s="411"/>
      <c r="Q269" s="205"/>
      <c r="R269" s="98"/>
    </row>
    <row r="270" spans="1:18" ht="26.25" x14ac:dyDescent="0.25">
      <c r="A270" s="40"/>
      <c r="B270" s="162" t="s">
        <v>536</v>
      </c>
      <c r="C270" s="524" t="s">
        <v>30</v>
      </c>
      <c r="D270" s="535">
        <f>E270+G270</f>
        <v>0</v>
      </c>
      <c r="E270" s="176"/>
      <c r="F270" s="279"/>
      <c r="G270" s="176"/>
      <c r="H270" s="280">
        <f t="shared" si="459"/>
        <v>0</v>
      </c>
      <c r="I270" s="177"/>
      <c r="J270" s="280"/>
      <c r="K270" s="177"/>
      <c r="L270" s="281">
        <f t="shared" si="454"/>
        <v>0</v>
      </c>
      <c r="M270" s="178">
        <f t="shared" si="461"/>
        <v>0</v>
      </c>
      <c r="N270" s="281">
        <f t="shared" si="462"/>
        <v>0</v>
      </c>
      <c r="O270" s="178">
        <f t="shared" si="463"/>
        <v>0</v>
      </c>
      <c r="P270" s="411"/>
      <c r="Q270" s="205"/>
      <c r="R270" s="98"/>
    </row>
    <row r="271" spans="1:18" s="37" customFormat="1" ht="25.5" hidden="1" x14ac:dyDescent="0.25">
      <c r="A271" s="244"/>
      <c r="B271" s="341" t="s">
        <v>388</v>
      </c>
      <c r="C271" s="524" t="s">
        <v>30</v>
      </c>
      <c r="D271" s="279">
        <f t="shared" si="458"/>
        <v>0</v>
      </c>
      <c r="E271" s="176"/>
      <c r="F271" s="279"/>
      <c r="G271" s="176"/>
      <c r="H271" s="280">
        <f t="shared" si="459"/>
        <v>0</v>
      </c>
      <c r="I271" s="177"/>
      <c r="J271" s="280"/>
      <c r="K271" s="177"/>
      <c r="L271" s="281">
        <f t="shared" si="454"/>
        <v>0</v>
      </c>
      <c r="M271" s="178">
        <f t="shared" si="461"/>
        <v>0</v>
      </c>
      <c r="N271" s="281">
        <f t="shared" si="462"/>
        <v>0</v>
      </c>
      <c r="O271" s="178">
        <f t="shared" si="463"/>
        <v>0</v>
      </c>
      <c r="P271" s="411"/>
      <c r="Q271" s="216"/>
      <c r="R271" s="217"/>
    </row>
    <row r="272" spans="1:18" x14ac:dyDescent="0.25">
      <c r="A272" s="32" t="s">
        <v>132</v>
      </c>
      <c r="B272" s="35" t="s">
        <v>396</v>
      </c>
      <c r="C272" s="519"/>
      <c r="D272" s="227">
        <f t="shared" si="458"/>
        <v>0</v>
      </c>
      <c r="E272" s="168">
        <f>E274+E275</f>
        <v>0</v>
      </c>
      <c r="F272" s="227">
        <f>F274+F275</f>
        <v>0</v>
      </c>
      <c r="G272" s="168">
        <f>G274+G275</f>
        <v>0</v>
      </c>
      <c r="H272" s="228">
        <f t="shared" si="459"/>
        <v>1.4</v>
      </c>
      <c r="I272" s="169">
        <v>1.4</v>
      </c>
      <c r="J272" s="228">
        <v>1.1000000000000001</v>
      </c>
      <c r="K272" s="169">
        <f>K274+K275</f>
        <v>0</v>
      </c>
      <c r="L272" s="229">
        <f t="shared" si="454"/>
        <v>1.4</v>
      </c>
      <c r="M272" s="170">
        <f t="shared" si="461"/>
        <v>1.4</v>
      </c>
      <c r="N272" s="229">
        <f t="shared" si="462"/>
        <v>1.1000000000000001</v>
      </c>
      <c r="O272" s="170">
        <f t="shared" si="463"/>
        <v>0</v>
      </c>
      <c r="P272" s="411"/>
      <c r="Q272" s="205"/>
      <c r="R272" s="98"/>
    </row>
    <row r="273" spans="1:18" hidden="1" x14ac:dyDescent="0.25">
      <c r="A273" s="40"/>
      <c r="B273" s="159" t="s">
        <v>194</v>
      </c>
      <c r="C273" s="517"/>
      <c r="D273" s="279"/>
      <c r="E273" s="176"/>
      <c r="F273" s="279"/>
      <c r="G273" s="176"/>
      <c r="H273" s="280"/>
      <c r="I273" s="177"/>
      <c r="J273" s="280"/>
      <c r="K273" s="177"/>
      <c r="L273" s="281"/>
      <c r="M273" s="178"/>
      <c r="N273" s="281"/>
      <c r="O273" s="178"/>
      <c r="P273" s="411"/>
      <c r="Q273" s="205"/>
      <c r="R273" s="98"/>
    </row>
    <row r="274" spans="1:18" ht="26.25" x14ac:dyDescent="0.25">
      <c r="A274" s="40"/>
      <c r="B274" s="162" t="s">
        <v>536</v>
      </c>
      <c r="C274" s="516" t="s">
        <v>30</v>
      </c>
      <c r="D274" s="507">
        <f>E274+G274</f>
        <v>0</v>
      </c>
      <c r="E274" s="171"/>
      <c r="F274" s="337"/>
      <c r="G274" s="171"/>
      <c r="H274" s="309">
        <f t="shared" si="459"/>
        <v>0</v>
      </c>
      <c r="I274" s="172"/>
      <c r="J274" s="309"/>
      <c r="K274" s="172"/>
      <c r="L274" s="310">
        <f t="shared" si="454"/>
        <v>0</v>
      </c>
      <c r="M274" s="173">
        <f t="shared" si="461"/>
        <v>0</v>
      </c>
      <c r="N274" s="310">
        <f t="shared" si="462"/>
        <v>0</v>
      </c>
      <c r="O274" s="173">
        <f t="shared" si="463"/>
        <v>0</v>
      </c>
      <c r="P274" s="411"/>
      <c r="Q274" s="205"/>
      <c r="R274" s="98"/>
    </row>
    <row r="275" spans="1:18" s="37" customFormat="1" ht="25.5" hidden="1" x14ac:dyDescent="0.25">
      <c r="A275" s="244"/>
      <c r="B275" s="341" t="s">
        <v>388</v>
      </c>
      <c r="C275" s="524" t="s">
        <v>30</v>
      </c>
      <c r="D275" s="279">
        <f t="shared" si="458"/>
        <v>0</v>
      </c>
      <c r="E275" s="176"/>
      <c r="F275" s="279"/>
      <c r="G275" s="176"/>
      <c r="H275" s="280">
        <f t="shared" si="459"/>
        <v>0</v>
      </c>
      <c r="I275" s="177"/>
      <c r="J275" s="280"/>
      <c r="K275" s="177"/>
      <c r="L275" s="281">
        <f t="shared" si="454"/>
        <v>0</v>
      </c>
      <c r="M275" s="178">
        <f t="shared" si="461"/>
        <v>0</v>
      </c>
      <c r="N275" s="281">
        <f t="shared" si="462"/>
        <v>0</v>
      </c>
      <c r="O275" s="178">
        <f t="shared" si="463"/>
        <v>0</v>
      </c>
      <c r="P275" s="411"/>
      <c r="Q275" s="216"/>
      <c r="R275" s="217"/>
    </row>
    <row r="276" spans="1:18" x14ac:dyDescent="0.25">
      <c r="A276" s="32" t="s">
        <v>163</v>
      </c>
      <c r="B276" s="35" t="s">
        <v>67</v>
      </c>
      <c r="C276" s="517"/>
      <c r="D276" s="279">
        <f t="shared" si="458"/>
        <v>0</v>
      </c>
      <c r="E276" s="176">
        <f>E278+E279</f>
        <v>0</v>
      </c>
      <c r="F276" s="279">
        <f>F278+F279</f>
        <v>0</v>
      </c>
      <c r="G276" s="176">
        <f>G278+G279</f>
        <v>0</v>
      </c>
      <c r="H276" s="280">
        <f t="shared" si="459"/>
        <v>0.4</v>
      </c>
      <c r="I276" s="177">
        <v>0.4</v>
      </c>
      <c r="J276" s="280">
        <v>0.3</v>
      </c>
      <c r="K276" s="177">
        <f>K278+K279</f>
        <v>0</v>
      </c>
      <c r="L276" s="281">
        <f t="shared" si="454"/>
        <v>0.4</v>
      </c>
      <c r="M276" s="178">
        <f t="shared" si="461"/>
        <v>0.4</v>
      </c>
      <c r="N276" s="281">
        <f t="shared" si="462"/>
        <v>0.3</v>
      </c>
      <c r="O276" s="178">
        <f t="shared" si="463"/>
        <v>0</v>
      </c>
      <c r="P276" s="411"/>
      <c r="Q276" s="205"/>
      <c r="R276" s="98"/>
    </row>
    <row r="277" spans="1:18" hidden="1" x14ac:dyDescent="0.25">
      <c r="A277" s="40"/>
      <c r="B277" s="159" t="s">
        <v>194</v>
      </c>
      <c r="C277" s="517"/>
      <c r="D277" s="279"/>
      <c r="E277" s="176"/>
      <c r="F277" s="279"/>
      <c r="G277" s="176"/>
      <c r="H277" s="280"/>
      <c r="I277" s="177"/>
      <c r="J277" s="280"/>
      <c r="K277" s="177"/>
      <c r="L277" s="281"/>
      <c r="M277" s="178"/>
      <c r="N277" s="281"/>
      <c r="O277" s="178"/>
      <c r="P277" s="411"/>
      <c r="Q277" s="205"/>
      <c r="R277" s="98"/>
    </row>
    <row r="278" spans="1:18" ht="26.25" x14ac:dyDescent="0.25">
      <c r="A278" s="40"/>
      <c r="B278" s="162" t="s">
        <v>536</v>
      </c>
      <c r="C278" s="524" t="s">
        <v>30</v>
      </c>
      <c r="D278" s="535">
        <f>E278+G278</f>
        <v>0</v>
      </c>
      <c r="E278" s="176"/>
      <c r="F278" s="279"/>
      <c r="G278" s="176"/>
      <c r="H278" s="280">
        <f t="shared" si="459"/>
        <v>0</v>
      </c>
      <c r="I278" s="177"/>
      <c r="J278" s="280"/>
      <c r="K278" s="177"/>
      <c r="L278" s="281">
        <f t="shared" si="454"/>
        <v>0</v>
      </c>
      <c r="M278" s="178">
        <f t="shared" si="461"/>
        <v>0</v>
      </c>
      <c r="N278" s="281">
        <f t="shared" si="462"/>
        <v>0</v>
      </c>
      <c r="O278" s="178">
        <f t="shared" si="463"/>
        <v>0</v>
      </c>
      <c r="P278" s="411"/>
      <c r="Q278" s="205"/>
      <c r="R278" s="98"/>
    </row>
    <row r="279" spans="1:18" s="37" customFormat="1" ht="25.5" hidden="1" x14ac:dyDescent="0.25">
      <c r="A279" s="244"/>
      <c r="B279" s="341" t="s">
        <v>388</v>
      </c>
      <c r="C279" s="524" t="s">
        <v>30</v>
      </c>
      <c r="D279" s="279">
        <f t="shared" si="458"/>
        <v>0</v>
      </c>
      <c r="E279" s="176"/>
      <c r="F279" s="279"/>
      <c r="G279" s="176"/>
      <c r="H279" s="280">
        <f t="shared" si="459"/>
        <v>0</v>
      </c>
      <c r="I279" s="177"/>
      <c r="J279" s="280"/>
      <c r="K279" s="177"/>
      <c r="L279" s="281">
        <f t="shared" si="454"/>
        <v>0</v>
      </c>
      <c r="M279" s="178">
        <f t="shared" si="461"/>
        <v>0</v>
      </c>
      <c r="N279" s="281">
        <f t="shared" si="462"/>
        <v>0</v>
      </c>
      <c r="O279" s="178">
        <f t="shared" si="463"/>
        <v>0</v>
      </c>
      <c r="P279" s="411"/>
      <c r="Q279" s="216"/>
      <c r="R279" s="217"/>
    </row>
    <row r="280" spans="1:18" x14ac:dyDescent="0.25">
      <c r="A280" s="32" t="s">
        <v>133</v>
      </c>
      <c r="B280" s="35" t="s">
        <v>154</v>
      </c>
      <c r="C280" s="519"/>
      <c r="D280" s="227">
        <f t="shared" si="458"/>
        <v>0</v>
      </c>
      <c r="E280" s="168">
        <f>E282+E283</f>
        <v>0</v>
      </c>
      <c r="F280" s="227">
        <f>F282+F283</f>
        <v>0</v>
      </c>
      <c r="G280" s="168">
        <f>G282+G283</f>
        <v>0</v>
      </c>
      <c r="H280" s="228">
        <f t="shared" si="459"/>
        <v>0.4</v>
      </c>
      <c r="I280" s="169">
        <v>0.4</v>
      </c>
      <c r="J280" s="228">
        <v>0.3</v>
      </c>
      <c r="K280" s="169">
        <f>K282+K283</f>
        <v>0</v>
      </c>
      <c r="L280" s="229">
        <f t="shared" si="454"/>
        <v>0.4</v>
      </c>
      <c r="M280" s="170">
        <f t="shared" si="461"/>
        <v>0.4</v>
      </c>
      <c r="N280" s="229">
        <f t="shared" si="462"/>
        <v>0.3</v>
      </c>
      <c r="O280" s="170">
        <f t="shared" si="463"/>
        <v>0</v>
      </c>
      <c r="P280" s="411"/>
      <c r="Q280" s="205"/>
      <c r="R280" s="98"/>
    </row>
    <row r="281" spans="1:18" hidden="1" x14ac:dyDescent="0.25">
      <c r="A281" s="40"/>
      <c r="B281" s="159" t="s">
        <v>194</v>
      </c>
      <c r="C281" s="517"/>
      <c r="D281" s="279"/>
      <c r="E281" s="176"/>
      <c r="F281" s="279"/>
      <c r="G281" s="176"/>
      <c r="H281" s="280"/>
      <c r="I281" s="177"/>
      <c r="J281" s="280"/>
      <c r="K281" s="177"/>
      <c r="L281" s="281"/>
      <c r="M281" s="178"/>
      <c r="N281" s="281"/>
      <c r="O281" s="178"/>
      <c r="P281" s="411"/>
      <c r="Q281" s="205"/>
      <c r="R281" s="98"/>
    </row>
    <row r="282" spans="1:18" ht="26.25" x14ac:dyDescent="0.25">
      <c r="A282" s="40"/>
      <c r="B282" s="162" t="s">
        <v>536</v>
      </c>
      <c r="C282" s="516" t="s">
        <v>30</v>
      </c>
      <c r="D282" s="507">
        <f>E282+G282</f>
        <v>0</v>
      </c>
      <c r="E282" s="171"/>
      <c r="F282" s="337"/>
      <c r="G282" s="171"/>
      <c r="H282" s="309">
        <f t="shared" si="459"/>
        <v>0</v>
      </c>
      <c r="I282" s="172"/>
      <c r="J282" s="309"/>
      <c r="K282" s="172"/>
      <c r="L282" s="310">
        <f t="shared" si="454"/>
        <v>0</v>
      </c>
      <c r="M282" s="173">
        <f t="shared" si="461"/>
        <v>0</v>
      </c>
      <c r="N282" s="310">
        <f t="shared" si="462"/>
        <v>0</v>
      </c>
      <c r="O282" s="173">
        <f t="shared" si="463"/>
        <v>0</v>
      </c>
      <c r="P282" s="411"/>
      <c r="Q282" s="205"/>
      <c r="R282" s="98"/>
    </row>
    <row r="283" spans="1:18" s="37" customFormat="1" ht="25.5" hidden="1" x14ac:dyDescent="0.25">
      <c r="A283" s="244"/>
      <c r="B283" s="341" t="s">
        <v>388</v>
      </c>
      <c r="C283" s="524" t="s">
        <v>30</v>
      </c>
      <c r="D283" s="279">
        <f t="shared" si="458"/>
        <v>0</v>
      </c>
      <c r="E283" s="176"/>
      <c r="F283" s="279"/>
      <c r="G283" s="176"/>
      <c r="H283" s="280">
        <f t="shared" si="459"/>
        <v>0</v>
      </c>
      <c r="I283" s="177"/>
      <c r="J283" s="280"/>
      <c r="K283" s="177"/>
      <c r="L283" s="281">
        <f t="shared" si="454"/>
        <v>0</v>
      </c>
      <c r="M283" s="178">
        <f t="shared" si="461"/>
        <v>0</v>
      </c>
      <c r="N283" s="281">
        <f t="shared" si="462"/>
        <v>0</v>
      </c>
      <c r="O283" s="178">
        <f t="shared" si="463"/>
        <v>0</v>
      </c>
      <c r="P283" s="411"/>
      <c r="Q283" s="216"/>
      <c r="R283" s="217"/>
    </row>
    <row r="284" spans="1:18" x14ac:dyDescent="0.25">
      <c r="A284" s="32" t="s">
        <v>134</v>
      </c>
      <c r="B284" s="35" t="s">
        <v>28</v>
      </c>
      <c r="C284" s="517"/>
      <c r="D284" s="279">
        <f t="shared" si="458"/>
        <v>0</v>
      </c>
      <c r="E284" s="176">
        <f>E286+E287</f>
        <v>0</v>
      </c>
      <c r="F284" s="279">
        <f>F286+F287</f>
        <v>0</v>
      </c>
      <c r="G284" s="176">
        <f>G286+G287</f>
        <v>0</v>
      </c>
      <c r="H284" s="280">
        <f t="shared" si="459"/>
        <v>5.8</v>
      </c>
      <c r="I284" s="177">
        <v>5.8</v>
      </c>
      <c r="J284" s="280">
        <v>4.4000000000000004</v>
      </c>
      <c r="K284" s="177">
        <f>K286+K287</f>
        <v>0</v>
      </c>
      <c r="L284" s="281">
        <f t="shared" si="454"/>
        <v>5.8</v>
      </c>
      <c r="M284" s="178">
        <f t="shared" si="461"/>
        <v>5.8</v>
      </c>
      <c r="N284" s="281">
        <f t="shared" si="462"/>
        <v>4.4000000000000004</v>
      </c>
      <c r="O284" s="178">
        <f t="shared" si="463"/>
        <v>0</v>
      </c>
      <c r="P284" s="411"/>
      <c r="Q284" s="205"/>
      <c r="R284" s="98"/>
    </row>
    <row r="285" spans="1:18" hidden="1" x14ac:dyDescent="0.25">
      <c r="A285" s="40"/>
      <c r="B285" s="159" t="s">
        <v>194</v>
      </c>
      <c r="C285" s="517"/>
      <c r="D285" s="279"/>
      <c r="E285" s="176"/>
      <c r="F285" s="279"/>
      <c r="G285" s="176"/>
      <c r="H285" s="280"/>
      <c r="I285" s="177"/>
      <c r="J285" s="280"/>
      <c r="K285" s="177"/>
      <c r="L285" s="281"/>
      <c r="M285" s="178"/>
      <c r="N285" s="281"/>
      <c r="O285" s="178"/>
      <c r="P285" s="411"/>
      <c r="Q285" s="205"/>
      <c r="R285" s="98"/>
    </row>
    <row r="286" spans="1:18" ht="26.25" x14ac:dyDescent="0.25">
      <c r="A286" s="40"/>
      <c r="B286" s="162" t="s">
        <v>536</v>
      </c>
      <c r="C286" s="524" t="s">
        <v>30</v>
      </c>
      <c r="D286" s="535">
        <f>E286+G286</f>
        <v>0</v>
      </c>
      <c r="E286" s="176"/>
      <c r="F286" s="279"/>
      <c r="G286" s="176"/>
      <c r="H286" s="280">
        <f t="shared" si="459"/>
        <v>0</v>
      </c>
      <c r="I286" s="177"/>
      <c r="J286" s="280"/>
      <c r="K286" s="177"/>
      <c r="L286" s="281">
        <f t="shared" si="454"/>
        <v>0</v>
      </c>
      <c r="M286" s="178">
        <f t="shared" si="461"/>
        <v>0</v>
      </c>
      <c r="N286" s="281">
        <f t="shared" si="462"/>
        <v>0</v>
      </c>
      <c r="O286" s="178">
        <f t="shared" si="463"/>
        <v>0</v>
      </c>
      <c r="P286" s="411"/>
      <c r="Q286" s="205"/>
      <c r="R286" s="98"/>
    </row>
    <row r="287" spans="1:18" s="37" customFormat="1" ht="25.5" hidden="1" x14ac:dyDescent="0.25">
      <c r="A287" s="244"/>
      <c r="B287" s="341" t="s">
        <v>388</v>
      </c>
      <c r="C287" s="524" t="s">
        <v>30</v>
      </c>
      <c r="D287" s="279">
        <f t="shared" si="458"/>
        <v>0</v>
      </c>
      <c r="E287" s="176"/>
      <c r="F287" s="279"/>
      <c r="G287" s="176"/>
      <c r="H287" s="280">
        <f t="shared" si="459"/>
        <v>0</v>
      </c>
      <c r="I287" s="177"/>
      <c r="J287" s="280"/>
      <c r="K287" s="177"/>
      <c r="L287" s="281">
        <f t="shared" si="454"/>
        <v>0</v>
      </c>
      <c r="M287" s="178">
        <f t="shared" si="461"/>
        <v>0</v>
      </c>
      <c r="N287" s="281">
        <f t="shared" si="462"/>
        <v>0</v>
      </c>
      <c r="O287" s="178">
        <f t="shared" si="463"/>
        <v>0</v>
      </c>
      <c r="P287" s="411"/>
      <c r="Q287" s="216"/>
      <c r="R287" s="217"/>
    </row>
    <row r="288" spans="1:18" x14ac:dyDescent="0.25">
      <c r="A288" s="32" t="s">
        <v>135</v>
      </c>
      <c r="B288" s="35" t="s">
        <v>29</v>
      </c>
      <c r="C288" s="519"/>
      <c r="D288" s="227">
        <f t="shared" si="458"/>
        <v>0</v>
      </c>
      <c r="E288" s="168">
        <f>E290+E291</f>
        <v>0</v>
      </c>
      <c r="F288" s="227">
        <f>F290+F291</f>
        <v>0</v>
      </c>
      <c r="G288" s="168">
        <f>G290+G291</f>
        <v>0</v>
      </c>
      <c r="H288" s="228">
        <f t="shared" si="459"/>
        <v>3.4</v>
      </c>
      <c r="I288" s="169">
        <v>3.4</v>
      </c>
      <c r="J288" s="228">
        <v>2.6</v>
      </c>
      <c r="K288" s="169">
        <f>K290+K291</f>
        <v>0</v>
      </c>
      <c r="L288" s="229">
        <f t="shared" si="454"/>
        <v>3.4</v>
      </c>
      <c r="M288" s="170">
        <f t="shared" si="461"/>
        <v>3.4</v>
      </c>
      <c r="N288" s="229">
        <f t="shared" si="462"/>
        <v>2.6</v>
      </c>
      <c r="O288" s="170">
        <f t="shared" si="463"/>
        <v>0</v>
      </c>
      <c r="P288" s="411"/>
      <c r="Q288" s="205"/>
      <c r="R288" s="98"/>
    </row>
    <row r="289" spans="1:18" hidden="1" x14ac:dyDescent="0.25">
      <c r="A289" s="40"/>
      <c r="B289" s="159" t="s">
        <v>194</v>
      </c>
      <c r="C289" s="517"/>
      <c r="D289" s="279"/>
      <c r="E289" s="176"/>
      <c r="F289" s="279"/>
      <c r="G289" s="176"/>
      <c r="H289" s="280"/>
      <c r="I289" s="177"/>
      <c r="J289" s="280"/>
      <c r="K289" s="177"/>
      <c r="L289" s="281"/>
      <c r="M289" s="178"/>
      <c r="N289" s="281"/>
      <c r="O289" s="178"/>
      <c r="P289" s="411"/>
      <c r="Q289" s="205"/>
      <c r="R289" s="98"/>
    </row>
    <row r="290" spans="1:18" ht="26.25" x14ac:dyDescent="0.25">
      <c r="A290" s="40"/>
      <c r="B290" s="162" t="s">
        <v>536</v>
      </c>
      <c r="C290" s="516" t="s">
        <v>30</v>
      </c>
      <c r="D290" s="507">
        <f>E290+G290</f>
        <v>0</v>
      </c>
      <c r="E290" s="171"/>
      <c r="F290" s="337"/>
      <c r="G290" s="171"/>
      <c r="H290" s="309">
        <f t="shared" si="459"/>
        <v>0</v>
      </c>
      <c r="I290" s="172"/>
      <c r="J290" s="309"/>
      <c r="K290" s="172"/>
      <c r="L290" s="310">
        <f t="shared" si="454"/>
        <v>0</v>
      </c>
      <c r="M290" s="173">
        <f t="shared" si="461"/>
        <v>0</v>
      </c>
      <c r="N290" s="310">
        <f t="shared" si="462"/>
        <v>0</v>
      </c>
      <c r="O290" s="173">
        <f t="shared" si="463"/>
        <v>0</v>
      </c>
      <c r="P290" s="411"/>
      <c r="Q290" s="205"/>
      <c r="R290" s="98"/>
    </row>
    <row r="291" spans="1:18" s="37" customFormat="1" ht="25.5" hidden="1" x14ac:dyDescent="0.25">
      <c r="A291" s="244"/>
      <c r="B291" s="221" t="s">
        <v>388</v>
      </c>
      <c r="C291" s="536" t="s">
        <v>30</v>
      </c>
      <c r="D291" s="176">
        <f t="shared" si="458"/>
        <v>0</v>
      </c>
      <c r="E291" s="370"/>
      <c r="F291" s="176"/>
      <c r="G291" s="277"/>
      <c r="H291" s="172">
        <f t="shared" si="459"/>
        <v>0</v>
      </c>
      <c r="I291" s="172"/>
      <c r="J291" s="172"/>
      <c r="K291" s="172"/>
      <c r="L291" s="173">
        <f t="shared" si="454"/>
        <v>0</v>
      </c>
      <c r="M291" s="173">
        <f t="shared" si="461"/>
        <v>0</v>
      </c>
      <c r="N291" s="173">
        <f t="shared" si="462"/>
        <v>0</v>
      </c>
      <c r="O291" s="173">
        <f t="shared" si="463"/>
        <v>0</v>
      </c>
      <c r="P291" s="411"/>
      <c r="Q291" s="216"/>
      <c r="R291" s="217"/>
    </row>
    <row r="292" spans="1:18" x14ac:dyDescent="0.25">
      <c r="A292" s="32" t="s">
        <v>136</v>
      </c>
      <c r="B292" s="29" t="s">
        <v>64</v>
      </c>
      <c r="C292" s="623" t="s">
        <v>30</v>
      </c>
      <c r="D292" s="168">
        <f t="shared" si="458"/>
        <v>0</v>
      </c>
      <c r="E292" s="224"/>
      <c r="F292" s="168"/>
      <c r="G292" s="212"/>
      <c r="H292" s="169">
        <f t="shared" si="459"/>
        <v>7.1</v>
      </c>
      <c r="I292" s="213">
        <v>7.1</v>
      </c>
      <c r="J292" s="169">
        <v>5.4</v>
      </c>
      <c r="K292" s="169"/>
      <c r="L292" s="170">
        <f t="shared" si="454"/>
        <v>7.1</v>
      </c>
      <c r="M292" s="170">
        <f t="shared" si="461"/>
        <v>7.1</v>
      </c>
      <c r="N292" s="170">
        <f t="shared" si="462"/>
        <v>5.4</v>
      </c>
      <c r="O292" s="170">
        <f t="shared" si="463"/>
        <v>0</v>
      </c>
      <c r="P292" s="411"/>
      <c r="Q292" s="205"/>
      <c r="R292" s="98"/>
    </row>
    <row r="293" spans="1:18" ht="26.25" x14ac:dyDescent="0.25">
      <c r="A293" s="244"/>
      <c r="B293" s="162" t="s">
        <v>536</v>
      </c>
      <c r="C293" s="624"/>
      <c r="D293" s="171" t="s">
        <v>173</v>
      </c>
      <c r="E293" s="225"/>
      <c r="F293" s="171"/>
      <c r="G293" s="214"/>
      <c r="H293" s="172">
        <f t="shared" si="459"/>
        <v>0</v>
      </c>
      <c r="I293" s="215"/>
      <c r="J293" s="172"/>
      <c r="K293" s="172"/>
      <c r="L293" s="173"/>
      <c r="M293" s="173"/>
      <c r="N293" s="173"/>
      <c r="O293" s="173"/>
      <c r="P293" s="411"/>
      <c r="Q293" s="205"/>
      <c r="R293" s="98"/>
    </row>
    <row r="294" spans="1:18" x14ac:dyDescent="0.25">
      <c r="A294" s="487" t="s">
        <v>137</v>
      </c>
      <c r="B294" s="21" t="s">
        <v>179</v>
      </c>
      <c r="C294" s="226"/>
      <c r="D294" s="21">
        <f t="shared" ref="D294:O294" si="464">D238+D240+D244+D248+D252+D256+D260+D264+D268+D272+D276+D280+D284+D288+D292</f>
        <v>1571</v>
      </c>
      <c r="E294" s="21">
        <f t="shared" si="464"/>
        <v>0</v>
      </c>
      <c r="F294" s="21">
        <f t="shared" si="464"/>
        <v>0</v>
      </c>
      <c r="G294" s="21">
        <f t="shared" si="464"/>
        <v>1571</v>
      </c>
      <c r="H294" s="21">
        <f t="shared" si="464"/>
        <v>425.99999999999994</v>
      </c>
      <c r="I294" s="21">
        <f t="shared" si="464"/>
        <v>26</v>
      </c>
      <c r="J294" s="21">
        <f t="shared" si="464"/>
        <v>19.8</v>
      </c>
      <c r="K294" s="21">
        <f t="shared" si="464"/>
        <v>400</v>
      </c>
      <c r="L294" s="21">
        <f t="shared" si="464"/>
        <v>1997.0000000000002</v>
      </c>
      <c r="M294" s="21">
        <f t="shared" si="464"/>
        <v>26</v>
      </c>
      <c r="N294" s="21">
        <f t="shared" si="464"/>
        <v>19.8</v>
      </c>
      <c r="O294" s="21">
        <f t="shared" si="464"/>
        <v>1971</v>
      </c>
      <c r="P294" s="412"/>
    </row>
    <row r="295" spans="1:18" ht="15.95" customHeight="1" x14ac:dyDescent="0.25">
      <c r="A295" s="40" t="s">
        <v>138</v>
      </c>
      <c r="B295" s="548" t="s">
        <v>68</v>
      </c>
      <c r="C295" s="549"/>
      <c r="D295" s="549"/>
      <c r="E295" s="549"/>
      <c r="F295" s="549"/>
      <c r="G295" s="549"/>
      <c r="H295" s="549"/>
      <c r="I295" s="549"/>
      <c r="J295" s="549"/>
      <c r="K295" s="549"/>
      <c r="L295" s="549"/>
      <c r="M295" s="549"/>
      <c r="N295" s="549"/>
      <c r="O295" s="550"/>
      <c r="P295" s="395"/>
    </row>
    <row r="296" spans="1:18" ht="19.5" hidden="1" customHeight="1" x14ac:dyDescent="0.25">
      <c r="A296" s="421" t="s">
        <v>183</v>
      </c>
      <c r="B296" s="29" t="s">
        <v>20</v>
      </c>
      <c r="C296" s="384"/>
      <c r="D296" s="168">
        <f>E296+G296</f>
        <v>0</v>
      </c>
      <c r="E296" s="168">
        <f>E298+E299</f>
        <v>0</v>
      </c>
      <c r="F296" s="168">
        <f t="shared" ref="F296:G296" si="465">F298+F299</f>
        <v>0</v>
      </c>
      <c r="G296" s="168">
        <f t="shared" si="465"/>
        <v>0</v>
      </c>
      <c r="H296" s="169">
        <f>I296+K296</f>
        <v>0</v>
      </c>
      <c r="I296" s="169">
        <f>I298+I299</f>
        <v>0</v>
      </c>
      <c r="J296" s="169">
        <f>J298+J299</f>
        <v>0</v>
      </c>
      <c r="K296" s="228">
        <f>K298+K299</f>
        <v>0</v>
      </c>
      <c r="L296" s="170">
        <f>M296+O296</f>
        <v>0</v>
      </c>
      <c r="M296" s="229">
        <f t="shared" ref="M296:O300" si="466">E296+I296</f>
        <v>0</v>
      </c>
      <c r="N296" s="170">
        <f t="shared" si="466"/>
        <v>0</v>
      </c>
      <c r="O296" s="219">
        <f t="shared" si="466"/>
        <v>0</v>
      </c>
      <c r="P296" s="411"/>
    </row>
    <row r="297" spans="1:18" ht="19.5" hidden="1" customHeight="1" x14ac:dyDescent="0.25">
      <c r="A297" s="241"/>
      <c r="B297" s="377" t="s">
        <v>194</v>
      </c>
      <c r="C297" s="385"/>
      <c r="D297" s="176"/>
      <c r="E297" s="171"/>
      <c r="F297" s="171"/>
      <c r="G297" s="171"/>
      <c r="H297" s="177"/>
      <c r="I297" s="280"/>
      <c r="J297" s="177"/>
      <c r="K297" s="280"/>
      <c r="L297" s="178"/>
      <c r="M297" s="281"/>
      <c r="N297" s="178"/>
      <c r="O297" s="283"/>
      <c r="P297" s="411"/>
    </row>
    <row r="298" spans="1:18" ht="39" hidden="1" x14ac:dyDescent="0.25">
      <c r="A298" s="241"/>
      <c r="B298" s="375" t="s">
        <v>397</v>
      </c>
      <c r="C298" s="374" t="s">
        <v>24</v>
      </c>
      <c r="D298" s="67">
        <f>E298+G298</f>
        <v>0</v>
      </c>
      <c r="E298" s="67"/>
      <c r="F298" s="67"/>
      <c r="G298" s="67"/>
      <c r="H298" s="68">
        <f>I298+K298</f>
        <v>0</v>
      </c>
      <c r="I298" s="68"/>
      <c r="J298" s="68"/>
      <c r="K298" s="68"/>
      <c r="L298" s="69">
        <f>M298+O298</f>
        <v>0</v>
      </c>
      <c r="M298" s="69">
        <f t="shared" si="466"/>
        <v>0</v>
      </c>
      <c r="N298" s="69">
        <f t="shared" si="466"/>
        <v>0</v>
      </c>
      <c r="O298" s="69">
        <f t="shared" si="466"/>
        <v>0</v>
      </c>
      <c r="P298" s="411"/>
    </row>
    <row r="299" spans="1:18" ht="26.25" hidden="1" x14ac:dyDescent="0.25">
      <c r="A299" s="315"/>
      <c r="B299" s="383" t="s">
        <v>443</v>
      </c>
      <c r="C299" s="386">
        <v>10</v>
      </c>
      <c r="D299" s="67">
        <f>E299+G299</f>
        <v>0</v>
      </c>
      <c r="E299" s="67"/>
      <c r="F299" s="67"/>
      <c r="G299" s="67"/>
      <c r="H299" s="68">
        <f>I299+K299</f>
        <v>0</v>
      </c>
      <c r="I299" s="68"/>
      <c r="J299" s="68"/>
      <c r="K299" s="68"/>
      <c r="L299" s="69">
        <f>M299+O299</f>
        <v>0</v>
      </c>
      <c r="M299" s="69">
        <f t="shared" si="466"/>
        <v>0</v>
      </c>
      <c r="N299" s="69">
        <f t="shared" si="466"/>
        <v>0</v>
      </c>
      <c r="O299" s="69">
        <f t="shared" si="466"/>
        <v>0</v>
      </c>
      <c r="P299" s="411"/>
    </row>
    <row r="300" spans="1:18" s="37" customFormat="1" x14ac:dyDescent="0.25">
      <c r="A300" s="32" t="s">
        <v>139</v>
      </c>
      <c r="B300" s="26" t="s">
        <v>52</v>
      </c>
      <c r="C300" s="625" t="s">
        <v>24</v>
      </c>
      <c r="D300" s="336">
        <f>E300+G300</f>
        <v>0</v>
      </c>
      <c r="E300" s="279"/>
      <c r="F300" s="176"/>
      <c r="G300" s="279"/>
      <c r="H300" s="177">
        <f>I300+K300</f>
        <v>4.5999999999999996</v>
      </c>
      <c r="I300" s="280">
        <v>4.5999999999999996</v>
      </c>
      <c r="J300" s="177">
        <v>3.5</v>
      </c>
      <c r="K300" s="280"/>
      <c r="L300" s="178">
        <f>M300+O300</f>
        <v>4.5999999999999996</v>
      </c>
      <c r="M300" s="281">
        <f t="shared" si="466"/>
        <v>4.5999999999999996</v>
      </c>
      <c r="N300" s="178">
        <f t="shared" si="466"/>
        <v>3.5</v>
      </c>
      <c r="O300" s="283">
        <f t="shared" si="466"/>
        <v>0</v>
      </c>
      <c r="P300" s="411"/>
      <c r="Q300" s="2"/>
      <c r="R300" s="2"/>
    </row>
    <row r="301" spans="1:18" s="37" customFormat="1" ht="26.25" x14ac:dyDescent="0.25">
      <c r="A301" s="244"/>
      <c r="B301" s="162" t="s">
        <v>536</v>
      </c>
      <c r="C301" s="625"/>
      <c r="D301" s="176"/>
      <c r="E301" s="176"/>
      <c r="F301" s="176"/>
      <c r="G301" s="279"/>
      <c r="H301" s="177"/>
      <c r="I301" s="280"/>
      <c r="J301" s="177"/>
      <c r="K301" s="280"/>
      <c r="L301" s="178"/>
      <c r="M301" s="281"/>
      <c r="N301" s="178"/>
      <c r="O301" s="283"/>
      <c r="P301" s="411"/>
      <c r="Q301" s="2"/>
      <c r="R301" s="2"/>
    </row>
    <row r="302" spans="1:18" s="37" customFormat="1" x14ac:dyDescent="0.25">
      <c r="A302" s="32" t="s">
        <v>164</v>
      </c>
      <c r="B302" s="29" t="s">
        <v>53</v>
      </c>
      <c r="C302" s="640" t="s">
        <v>24</v>
      </c>
      <c r="D302" s="336">
        <f>E302+G302</f>
        <v>0</v>
      </c>
      <c r="E302" s="168">
        <f>E304+E305</f>
        <v>0</v>
      </c>
      <c r="F302" s="168">
        <f t="shared" ref="F302:G302" si="467">F304+F305</f>
        <v>0</v>
      </c>
      <c r="G302" s="168">
        <f t="shared" si="467"/>
        <v>0</v>
      </c>
      <c r="H302" s="169">
        <f>I302+K302</f>
        <v>5.0999999999999996</v>
      </c>
      <c r="I302" s="169">
        <v>5.0999999999999996</v>
      </c>
      <c r="J302" s="169">
        <v>3.9</v>
      </c>
      <c r="K302" s="169">
        <f t="shared" ref="K302" si="468">K304+K305</f>
        <v>0</v>
      </c>
      <c r="L302" s="170">
        <f>M302+O302</f>
        <v>5.0999999999999996</v>
      </c>
      <c r="M302" s="170">
        <f t="shared" ref="M302" si="469">E302+I302</f>
        <v>5.0999999999999996</v>
      </c>
      <c r="N302" s="170">
        <f t="shared" ref="N302" si="470">F302+J302</f>
        <v>3.9</v>
      </c>
      <c r="O302" s="170">
        <f t="shared" ref="O302" si="471">G302+K302</f>
        <v>0</v>
      </c>
      <c r="P302" s="411"/>
      <c r="Q302" s="2"/>
      <c r="R302" s="2"/>
    </row>
    <row r="303" spans="1:18" s="37" customFormat="1" ht="15" hidden="1" customHeight="1" x14ac:dyDescent="0.25">
      <c r="A303" s="40"/>
      <c r="B303" s="159" t="s">
        <v>194</v>
      </c>
      <c r="C303" s="641"/>
      <c r="D303" s="381"/>
      <c r="E303" s="176"/>
      <c r="F303" s="176"/>
      <c r="G303" s="176"/>
      <c r="H303" s="177"/>
      <c r="I303" s="177"/>
      <c r="J303" s="177"/>
      <c r="K303" s="177"/>
      <c r="L303" s="178"/>
      <c r="M303" s="178"/>
      <c r="N303" s="178"/>
      <c r="O303" s="178"/>
      <c r="P303" s="411"/>
      <c r="Q303" s="2"/>
      <c r="R303" s="2"/>
    </row>
    <row r="304" spans="1:18" s="37" customFormat="1" ht="26.25" x14ac:dyDescent="0.25">
      <c r="A304" s="40"/>
      <c r="B304" s="162" t="s">
        <v>536</v>
      </c>
      <c r="C304" s="641"/>
      <c r="D304" s="335">
        <f>E304+G304</f>
        <v>0</v>
      </c>
      <c r="E304" s="171"/>
      <c r="F304" s="171"/>
      <c r="G304" s="171"/>
      <c r="H304" s="172">
        <f>I304+K304</f>
        <v>0</v>
      </c>
      <c r="I304" s="172"/>
      <c r="J304" s="172"/>
      <c r="K304" s="172"/>
      <c r="L304" s="173">
        <f>M304+O304</f>
        <v>0</v>
      </c>
      <c r="M304" s="173">
        <f t="shared" ref="M304:M305" si="472">E304+I304</f>
        <v>0</v>
      </c>
      <c r="N304" s="173">
        <f t="shared" ref="N304:N305" si="473">F304+J304</f>
        <v>0</v>
      </c>
      <c r="O304" s="173">
        <f t="shared" ref="O304:O305" si="474">G304+K304</f>
        <v>0</v>
      </c>
      <c r="P304" s="411"/>
      <c r="Q304" s="2"/>
      <c r="R304" s="2"/>
    </row>
    <row r="305" spans="1:21" s="37" customFormat="1" ht="26.25" hidden="1" x14ac:dyDescent="0.25">
      <c r="A305" s="244"/>
      <c r="B305" s="382" t="s">
        <v>443</v>
      </c>
      <c r="C305" s="625"/>
      <c r="D305" s="381">
        <f>E305+G305</f>
        <v>0</v>
      </c>
      <c r="E305" s="171"/>
      <c r="F305" s="171"/>
      <c r="G305" s="171"/>
      <c r="H305" s="177">
        <f>I305+K305</f>
        <v>0</v>
      </c>
      <c r="I305" s="172"/>
      <c r="J305" s="172"/>
      <c r="K305" s="172"/>
      <c r="L305" s="178">
        <f>M305+O305</f>
        <v>0</v>
      </c>
      <c r="M305" s="173">
        <f t="shared" si="472"/>
        <v>0</v>
      </c>
      <c r="N305" s="173">
        <f t="shared" si="473"/>
        <v>0</v>
      </c>
      <c r="O305" s="173">
        <f t="shared" si="474"/>
        <v>0</v>
      </c>
      <c r="P305" s="411"/>
      <c r="Q305" s="2"/>
      <c r="R305" s="2"/>
    </row>
    <row r="306" spans="1:21" s="37" customFormat="1" x14ac:dyDescent="0.25">
      <c r="A306" s="421" t="s">
        <v>140</v>
      </c>
      <c r="B306" s="35" t="s">
        <v>69</v>
      </c>
      <c r="C306" s="446" t="s">
        <v>24</v>
      </c>
      <c r="D306" s="224">
        <f>E306+G306</f>
        <v>63</v>
      </c>
      <c r="E306" s="168">
        <f>SUM(E308:E310)</f>
        <v>63</v>
      </c>
      <c r="F306" s="168">
        <f t="shared" ref="F306:G306" si="475">SUM(F308:F310)</f>
        <v>38.700000000000003</v>
      </c>
      <c r="G306" s="168">
        <f t="shared" si="475"/>
        <v>0</v>
      </c>
      <c r="H306" s="169">
        <f>I306+K306</f>
        <v>9.3000000000000007</v>
      </c>
      <c r="I306" s="169">
        <f>SUM(I308:I310)</f>
        <v>9.3000000000000007</v>
      </c>
      <c r="J306" s="169">
        <f t="shared" ref="J306:K306" si="476">SUM(J308:J310)</f>
        <v>7.1</v>
      </c>
      <c r="K306" s="169">
        <f t="shared" si="476"/>
        <v>0</v>
      </c>
      <c r="L306" s="170">
        <f>M306+O306</f>
        <v>72.3</v>
      </c>
      <c r="M306" s="170">
        <f t="shared" ref="M306:O310" si="477">E306+I306</f>
        <v>72.3</v>
      </c>
      <c r="N306" s="170">
        <f t="shared" si="477"/>
        <v>45.800000000000004</v>
      </c>
      <c r="O306" s="170">
        <f t="shared" si="477"/>
        <v>0</v>
      </c>
      <c r="P306" s="411"/>
      <c r="Q306" s="2"/>
      <c r="R306" s="2"/>
    </row>
    <row r="307" spans="1:21" s="37" customFormat="1" x14ac:dyDescent="0.25">
      <c r="A307" s="241"/>
      <c r="B307" s="159" t="s">
        <v>194</v>
      </c>
      <c r="C307" s="444"/>
      <c r="D307" s="370"/>
      <c r="E307" s="176"/>
      <c r="F307" s="176"/>
      <c r="G307" s="277"/>
      <c r="H307" s="177"/>
      <c r="I307" s="177"/>
      <c r="J307" s="177"/>
      <c r="K307" s="403"/>
      <c r="L307" s="178"/>
      <c r="M307" s="178"/>
      <c r="N307" s="178"/>
      <c r="O307" s="178"/>
      <c r="P307" s="411"/>
      <c r="Q307" s="2"/>
      <c r="R307" s="2"/>
    </row>
    <row r="308" spans="1:21" s="37" customFormat="1" ht="26.25" x14ac:dyDescent="0.25">
      <c r="A308" s="241"/>
      <c r="B308" s="162" t="s">
        <v>536</v>
      </c>
      <c r="C308" s="444"/>
      <c r="D308" s="67">
        <f>E308+G308</f>
        <v>0</v>
      </c>
      <c r="E308" s="492"/>
      <c r="F308" s="492"/>
      <c r="G308" s="492"/>
      <c r="H308" s="68">
        <f>I308+K308</f>
        <v>9.3000000000000007</v>
      </c>
      <c r="I308" s="68">
        <v>9.3000000000000007</v>
      </c>
      <c r="J308" s="68">
        <v>7.1</v>
      </c>
      <c r="K308" s="68"/>
      <c r="L308" s="69">
        <f>M308+O308</f>
        <v>9.3000000000000007</v>
      </c>
      <c r="M308" s="170">
        <f>E308+I308</f>
        <v>9.3000000000000007</v>
      </c>
      <c r="N308" s="170">
        <f t="shared" ref="N308" si="478">F308+J308</f>
        <v>7.1</v>
      </c>
      <c r="O308" s="170">
        <f t="shared" ref="O308" si="479">G308+K308</f>
        <v>0</v>
      </c>
      <c r="P308" s="411"/>
      <c r="Q308" s="2"/>
      <c r="R308" s="2"/>
    </row>
    <row r="309" spans="1:21" s="37" customFormat="1" ht="25.5" hidden="1" x14ac:dyDescent="0.25">
      <c r="A309" s="241"/>
      <c r="B309" s="282" t="s">
        <v>388</v>
      </c>
      <c r="C309" s="444" t="s">
        <v>24</v>
      </c>
      <c r="D309" s="67">
        <f>E309+G309</f>
        <v>0</v>
      </c>
      <c r="E309" s="67"/>
      <c r="F309" s="67"/>
      <c r="G309" s="67"/>
      <c r="H309" s="68">
        <f>I309+K309</f>
        <v>0</v>
      </c>
      <c r="I309" s="68"/>
      <c r="J309" s="68"/>
      <c r="K309" s="68"/>
      <c r="L309" s="69">
        <f>M309+O309</f>
        <v>0</v>
      </c>
      <c r="M309" s="69">
        <f t="shared" si="477"/>
        <v>0</v>
      </c>
      <c r="N309" s="69">
        <f t="shared" si="477"/>
        <v>0</v>
      </c>
      <c r="O309" s="69">
        <f t="shared" si="477"/>
        <v>0</v>
      </c>
      <c r="P309" s="411"/>
      <c r="Q309" s="2"/>
      <c r="R309" s="2"/>
    </row>
    <row r="310" spans="1:21" s="37" customFormat="1" ht="26.25" x14ac:dyDescent="0.25">
      <c r="A310" s="241"/>
      <c r="B310" s="276" t="s">
        <v>353</v>
      </c>
      <c r="C310" s="449"/>
      <c r="D310" s="168">
        <f>E310+G310</f>
        <v>63</v>
      </c>
      <c r="E310" s="168">
        <v>63</v>
      </c>
      <c r="F310" s="168">
        <v>38.700000000000003</v>
      </c>
      <c r="G310" s="168"/>
      <c r="H310" s="169"/>
      <c r="I310" s="169"/>
      <c r="J310" s="169"/>
      <c r="K310" s="169"/>
      <c r="L310" s="170">
        <f>M310+O310</f>
        <v>63</v>
      </c>
      <c r="M310" s="170">
        <f>E310+I310</f>
        <v>63</v>
      </c>
      <c r="N310" s="170">
        <f t="shared" si="477"/>
        <v>38.700000000000003</v>
      </c>
      <c r="O310" s="170">
        <f t="shared" si="477"/>
        <v>0</v>
      </c>
      <c r="P310" s="411"/>
      <c r="Q310" s="2"/>
      <c r="R310" s="2"/>
    </row>
    <row r="311" spans="1:21" s="37" customFormat="1" x14ac:dyDescent="0.25">
      <c r="A311" s="32" t="s">
        <v>183</v>
      </c>
      <c r="B311" s="17" t="s">
        <v>167</v>
      </c>
      <c r="C311" s="541" t="s">
        <v>24</v>
      </c>
      <c r="D311" s="212"/>
      <c r="E311" s="168"/>
      <c r="F311" s="227"/>
      <c r="G311" s="212"/>
      <c r="H311" s="169">
        <f>I311+K311</f>
        <v>0.1</v>
      </c>
      <c r="I311" s="213">
        <v>0.1</v>
      </c>
      <c r="J311" s="228">
        <v>0.1</v>
      </c>
      <c r="K311" s="169"/>
      <c r="L311" s="170">
        <f>M311+O311</f>
        <v>0.1</v>
      </c>
      <c r="M311" s="170">
        <f t="shared" ref="M311" si="480">E311+I311</f>
        <v>0.1</v>
      </c>
      <c r="N311" s="170">
        <f t="shared" ref="N311" si="481">F311+J311</f>
        <v>0.1</v>
      </c>
      <c r="O311" s="170">
        <f t="shared" ref="O311" si="482">G311+K311</f>
        <v>0</v>
      </c>
      <c r="P311" s="411"/>
      <c r="Q311" s="2"/>
      <c r="R311" s="2"/>
    </row>
    <row r="312" spans="1:21" s="37" customFormat="1" ht="26.25" x14ac:dyDescent="0.25">
      <c r="A312" s="244"/>
      <c r="B312" s="538" t="s">
        <v>536</v>
      </c>
      <c r="C312" s="540"/>
      <c r="D312" s="214"/>
      <c r="E312" s="171"/>
      <c r="F312" s="337"/>
      <c r="G312" s="214"/>
      <c r="H312" s="172"/>
      <c r="I312" s="215"/>
      <c r="J312" s="309"/>
      <c r="K312" s="172"/>
      <c r="L312" s="310"/>
      <c r="M312" s="173"/>
      <c r="N312" s="310"/>
      <c r="O312" s="173"/>
      <c r="P312" s="411"/>
      <c r="Q312" s="2"/>
      <c r="R312" s="2"/>
    </row>
    <row r="313" spans="1:21" ht="15.75" customHeight="1" x14ac:dyDescent="0.25">
      <c r="A313" s="474" t="s">
        <v>184</v>
      </c>
      <c r="B313" s="21" t="s">
        <v>180</v>
      </c>
      <c r="C313" s="226"/>
      <c r="D313" s="21">
        <f>D306+D296+D300+D302+D311</f>
        <v>63</v>
      </c>
      <c r="E313" s="21">
        <f t="shared" ref="E313:O313" si="483">E306+E296+E300+E302+E311</f>
        <v>63</v>
      </c>
      <c r="F313" s="21">
        <f t="shared" si="483"/>
        <v>38.700000000000003</v>
      </c>
      <c r="G313" s="21">
        <f t="shared" si="483"/>
        <v>0</v>
      </c>
      <c r="H313" s="21">
        <f t="shared" si="483"/>
        <v>19.100000000000001</v>
      </c>
      <c r="I313" s="21">
        <f t="shared" si="483"/>
        <v>19.100000000000001</v>
      </c>
      <c r="J313" s="21">
        <f t="shared" si="483"/>
        <v>14.6</v>
      </c>
      <c r="K313" s="21">
        <f t="shared" si="483"/>
        <v>0</v>
      </c>
      <c r="L313" s="21">
        <f t="shared" si="483"/>
        <v>82.09999999999998</v>
      </c>
      <c r="M313" s="21">
        <f t="shared" si="483"/>
        <v>82.09999999999998</v>
      </c>
      <c r="N313" s="21">
        <f t="shared" si="483"/>
        <v>53.300000000000004</v>
      </c>
      <c r="O313" s="21">
        <f t="shared" si="483"/>
        <v>0</v>
      </c>
      <c r="P313" s="412"/>
    </row>
    <row r="314" spans="1:21" x14ac:dyDescent="0.25">
      <c r="A314" s="475" t="s">
        <v>185</v>
      </c>
      <c r="B314" s="442" t="s">
        <v>172</v>
      </c>
      <c r="C314" s="416"/>
      <c r="D314" s="460">
        <f>D316+D317+D318+D319+D321+D320+D322+D323+D324+D325+D326+D327+D328</f>
        <v>3173.4999999999995</v>
      </c>
      <c r="E314" s="460">
        <f t="shared" ref="E314:G314" si="484">E316+E317+E318+E319+E321+E320+E322+E323+E324+E325+E326+E327+E328</f>
        <v>827.5</v>
      </c>
      <c r="F314" s="460">
        <f t="shared" si="484"/>
        <v>466.00000000000006</v>
      </c>
      <c r="G314" s="460">
        <f t="shared" si="484"/>
        <v>2346</v>
      </c>
      <c r="H314" s="223">
        <f>H316+H317+H318+H319+H321+H320+H322+H323+H324+H325+H326+H327+H328</f>
        <v>2167</v>
      </c>
      <c r="I314" s="223">
        <f t="shared" ref="I314:K314" si="485">I316+I317+I318+I319+I321+I320+I322+I323+I324+I325+I326+I327+I328</f>
        <v>957.30000000000007</v>
      </c>
      <c r="J314" s="223">
        <f t="shared" si="485"/>
        <v>115.19999999999997</v>
      </c>
      <c r="K314" s="223">
        <f t="shared" si="485"/>
        <v>1209.7</v>
      </c>
      <c r="L314" s="345">
        <f>L316+L317+L318+L319+L321+L320+L322+L323+L324+L325+L326+L327+L328</f>
        <v>5340.5</v>
      </c>
      <c r="M314" s="345">
        <f t="shared" ref="M314:U314" si="486">M316+M317+M318+M319+M321+M320+M322+M323+M324+M325+M326+M327+M328</f>
        <v>1784.8000000000002</v>
      </c>
      <c r="N314" s="345">
        <f t="shared" si="486"/>
        <v>581.19999999999993</v>
      </c>
      <c r="O314" s="345">
        <f t="shared" si="486"/>
        <v>3555.7</v>
      </c>
      <c r="P314" s="345">
        <f t="shared" si="486"/>
        <v>0</v>
      </c>
      <c r="Q314" s="345">
        <f t="shared" si="486"/>
        <v>0</v>
      </c>
      <c r="R314" s="345">
        <f t="shared" si="486"/>
        <v>0</v>
      </c>
      <c r="S314" s="345">
        <f t="shared" si="486"/>
        <v>0</v>
      </c>
      <c r="T314" s="345">
        <f t="shared" si="486"/>
        <v>0</v>
      </c>
      <c r="U314" s="345">
        <f t="shared" si="486"/>
        <v>0</v>
      </c>
    </row>
    <row r="315" spans="1:21" x14ac:dyDescent="0.25">
      <c r="A315" s="476"/>
      <c r="B315" s="458" t="s">
        <v>204</v>
      </c>
      <c r="C315" s="416"/>
      <c r="D315" s="329"/>
      <c r="E315" s="231"/>
      <c r="F315" s="231"/>
      <c r="G315" s="231"/>
      <c r="H315" s="232"/>
      <c r="I315" s="232"/>
      <c r="J315" s="232"/>
      <c r="K315" s="232"/>
      <c r="L315" s="346"/>
      <c r="M315" s="346"/>
      <c r="N315" s="346"/>
      <c r="O315" s="346"/>
      <c r="P315" s="414"/>
      <c r="Q315" s="349"/>
      <c r="R315" s="349"/>
    </row>
    <row r="316" spans="1:21" ht="25.5" x14ac:dyDescent="0.25">
      <c r="A316" s="476"/>
      <c r="B316" s="459" t="s">
        <v>317</v>
      </c>
      <c r="C316" s="416"/>
      <c r="D316" s="330">
        <f>E316+G316</f>
        <v>2346</v>
      </c>
      <c r="E316" s="233">
        <f>E18+E75+E88+E238</f>
        <v>0</v>
      </c>
      <c r="F316" s="233">
        <f>F18+F75+F88+F238</f>
        <v>0</v>
      </c>
      <c r="G316" s="233">
        <f>G18+G75+G88+G238</f>
        <v>2346</v>
      </c>
      <c r="H316" s="234">
        <f t="shared" ref="H316" si="487">I316+K316</f>
        <v>400</v>
      </c>
      <c r="I316" s="234">
        <f>I18+I75+I88+I238</f>
        <v>0</v>
      </c>
      <c r="J316" s="234">
        <f>J18+J75+J88+J238</f>
        <v>0</v>
      </c>
      <c r="K316" s="234">
        <f>K18+K75+K88+K238</f>
        <v>400</v>
      </c>
      <c r="L316" s="347">
        <f t="shared" ref="L316" si="488">M316+O316</f>
        <v>2746</v>
      </c>
      <c r="M316" s="347">
        <f>M18+M75+M88+M238</f>
        <v>0</v>
      </c>
      <c r="N316" s="347">
        <f>N18+N75+N88+N238</f>
        <v>0</v>
      </c>
      <c r="O316" s="347">
        <f>O18+O75+O88+O238</f>
        <v>2746</v>
      </c>
      <c r="P316" s="350"/>
      <c r="Q316" s="350"/>
      <c r="R316" s="350"/>
    </row>
    <row r="317" spans="1:21" ht="38.25" hidden="1" customHeight="1" x14ac:dyDescent="0.25">
      <c r="A317" s="476"/>
      <c r="B317" s="459" t="s">
        <v>316</v>
      </c>
      <c r="C317" s="416"/>
      <c r="D317" s="330">
        <f t="shared" ref="D317:O317" si="489">D70+D71</f>
        <v>0</v>
      </c>
      <c r="E317" s="233">
        <f t="shared" si="489"/>
        <v>0</v>
      </c>
      <c r="F317" s="233">
        <f t="shared" si="489"/>
        <v>0</v>
      </c>
      <c r="G317" s="233">
        <f t="shared" si="489"/>
        <v>0</v>
      </c>
      <c r="H317" s="234">
        <f t="shared" si="489"/>
        <v>1618.7000000000003</v>
      </c>
      <c r="I317" s="234">
        <f t="shared" si="489"/>
        <v>809</v>
      </c>
      <c r="J317" s="234">
        <f t="shared" si="489"/>
        <v>0</v>
      </c>
      <c r="K317" s="234">
        <f t="shared" si="489"/>
        <v>809.7</v>
      </c>
      <c r="L317" s="347">
        <f t="shared" si="489"/>
        <v>1618.7000000000003</v>
      </c>
      <c r="M317" s="347">
        <f t="shared" si="489"/>
        <v>809</v>
      </c>
      <c r="N317" s="347">
        <f t="shared" si="489"/>
        <v>0</v>
      </c>
      <c r="O317" s="347">
        <f t="shared" si="489"/>
        <v>809.7</v>
      </c>
      <c r="P317" s="351"/>
      <c r="Q317" s="240"/>
      <c r="R317" s="240"/>
    </row>
    <row r="318" spans="1:21" ht="16.5" hidden="1" customHeight="1" x14ac:dyDescent="0.25">
      <c r="A318" s="476"/>
      <c r="B318" s="438" t="s">
        <v>400</v>
      </c>
      <c r="C318" s="416"/>
      <c r="D318" s="330">
        <f t="shared" ref="D318:O318" si="490">D72</f>
        <v>0</v>
      </c>
      <c r="E318" s="233">
        <f t="shared" si="490"/>
        <v>0</v>
      </c>
      <c r="F318" s="233">
        <f t="shared" si="490"/>
        <v>0</v>
      </c>
      <c r="G318" s="233">
        <f t="shared" si="490"/>
        <v>0</v>
      </c>
      <c r="H318" s="234">
        <f t="shared" si="490"/>
        <v>0</v>
      </c>
      <c r="I318" s="234">
        <f t="shared" si="490"/>
        <v>0</v>
      </c>
      <c r="J318" s="234">
        <f t="shared" si="490"/>
        <v>0</v>
      </c>
      <c r="K318" s="234">
        <f t="shared" si="490"/>
        <v>0</v>
      </c>
      <c r="L318" s="347">
        <f t="shared" si="490"/>
        <v>0</v>
      </c>
      <c r="M318" s="347">
        <f t="shared" si="490"/>
        <v>0</v>
      </c>
      <c r="N318" s="347">
        <f t="shared" si="490"/>
        <v>0</v>
      </c>
      <c r="O318" s="347">
        <f t="shared" si="490"/>
        <v>0</v>
      </c>
      <c r="P318" s="351"/>
      <c r="Q318" s="240"/>
      <c r="R318" s="240"/>
    </row>
    <row r="319" spans="1:21" ht="51.75" x14ac:dyDescent="0.25">
      <c r="A319" s="476"/>
      <c r="B319" s="438" t="s">
        <v>352</v>
      </c>
      <c r="C319" s="416"/>
      <c r="D319" s="330">
        <f>E319+G319</f>
        <v>396.70000000000005</v>
      </c>
      <c r="E319" s="233">
        <f>E229+E225</f>
        <v>396.70000000000005</v>
      </c>
      <c r="F319" s="233">
        <f>F229+F225</f>
        <v>250.8</v>
      </c>
      <c r="G319" s="233">
        <f>G229+G225</f>
        <v>0</v>
      </c>
      <c r="H319" s="234">
        <f t="shared" ref="H319" si="491">I319+K319</f>
        <v>0</v>
      </c>
      <c r="I319" s="234">
        <f>I229+I225</f>
        <v>0</v>
      </c>
      <c r="J319" s="234">
        <f>J229+J225</f>
        <v>0</v>
      </c>
      <c r="K319" s="234">
        <f>K229+K225</f>
        <v>0</v>
      </c>
      <c r="L319" s="347">
        <f t="shared" ref="L319" si="492">M319+O319</f>
        <v>396.70000000000005</v>
      </c>
      <c r="M319" s="347">
        <f>M229+M225</f>
        <v>396.70000000000005</v>
      </c>
      <c r="N319" s="347">
        <f>N229+N225</f>
        <v>250.8</v>
      </c>
      <c r="O319" s="347">
        <f>O229+O225</f>
        <v>0</v>
      </c>
      <c r="P319" s="351"/>
      <c r="Q319" s="351"/>
      <c r="R319" s="351"/>
    </row>
    <row r="320" spans="1:21" ht="26.25" hidden="1" customHeight="1" x14ac:dyDescent="0.25">
      <c r="A320" s="476"/>
      <c r="B320" s="438" t="s">
        <v>351</v>
      </c>
      <c r="C320" s="416"/>
      <c r="D320" s="316">
        <f t="shared" ref="D320:D328" si="493">E320+G320</f>
        <v>0</v>
      </c>
      <c r="E320" s="233"/>
      <c r="F320" s="233"/>
      <c r="G320" s="233"/>
      <c r="H320" s="344">
        <f t="shared" ref="H320:H327" si="494">I320+K320</f>
        <v>0</v>
      </c>
      <c r="I320" s="234"/>
      <c r="J320" s="234"/>
      <c r="K320" s="234"/>
      <c r="L320" s="348">
        <f t="shared" ref="L320:L327" si="495">M320+O320</f>
        <v>0</v>
      </c>
      <c r="M320" s="347"/>
      <c r="N320" s="347"/>
      <c r="O320" s="347"/>
      <c r="P320" s="351"/>
      <c r="Q320" s="240"/>
      <c r="R320" s="240"/>
    </row>
    <row r="321" spans="1:19" ht="26.25" x14ac:dyDescent="0.25">
      <c r="A321" s="476"/>
      <c r="B321" s="438" t="s">
        <v>353</v>
      </c>
      <c r="C321" s="416"/>
      <c r="D321" s="316">
        <f t="shared" si="493"/>
        <v>63</v>
      </c>
      <c r="E321" s="330">
        <f>E310</f>
        <v>63</v>
      </c>
      <c r="F321" s="330">
        <f t="shared" ref="F321:G321" si="496">F310</f>
        <v>38.700000000000003</v>
      </c>
      <c r="G321" s="330">
        <f t="shared" si="496"/>
        <v>0</v>
      </c>
      <c r="H321" s="344">
        <f t="shared" si="494"/>
        <v>0</v>
      </c>
      <c r="I321" s="234">
        <f>I310</f>
        <v>0</v>
      </c>
      <c r="J321" s="234">
        <f t="shared" ref="J321:K321" si="497">J310</f>
        <v>0</v>
      </c>
      <c r="K321" s="234">
        <f t="shared" si="497"/>
        <v>0</v>
      </c>
      <c r="L321" s="348">
        <f t="shared" si="495"/>
        <v>63</v>
      </c>
      <c r="M321" s="347">
        <f>M310</f>
        <v>63</v>
      </c>
      <c r="N321" s="347">
        <f t="shared" ref="N321:O321" si="498">N310</f>
        <v>38.700000000000003</v>
      </c>
      <c r="O321" s="347">
        <f t="shared" si="498"/>
        <v>0</v>
      </c>
      <c r="P321" s="351"/>
      <c r="Q321" s="351"/>
      <c r="R321" s="351"/>
    </row>
    <row r="322" spans="1:19" ht="26.25" x14ac:dyDescent="0.25">
      <c r="A322" s="476"/>
      <c r="B322" s="438" t="s">
        <v>502</v>
      </c>
      <c r="C322" s="416"/>
      <c r="D322" s="316">
        <f t="shared" si="493"/>
        <v>228.29999999999993</v>
      </c>
      <c r="E322" s="330">
        <f>E87+E94+E98+E102+E106+E110+E114+E118+E122+E126+E130+E134+E138+E142+E146+E150+E154+E158+E162+E166+E170+E174+E178+E182+E186+E190+E194+E198+E202+E206+E207+E212+E216+E217+E224+E228</f>
        <v>228.29999999999993</v>
      </c>
      <c r="F322" s="330">
        <f t="shared" ref="F322:G322" si="499">F87+F94+F98+F102+F106+F110+F114+F118+F122+F126+F130+F134+F138+F142+F146+F150+F154+F158+F162+F166+F170+F174+F178+F182+F186+F190+F194+F198+F202+F206+F207+F212+F216+F217+F224+F228</f>
        <v>174.60000000000002</v>
      </c>
      <c r="G322" s="330">
        <f t="shared" si="499"/>
        <v>0</v>
      </c>
      <c r="H322" s="344">
        <f t="shared" si="494"/>
        <v>0</v>
      </c>
      <c r="I322" s="344">
        <f>I87+I94+I98+I102+I106+I110+I114+I118+I122+I126+I130+I134+I138+I142+I146+I150+I154+I158+I162+I166+I170+I174+I178+I182+I186+I190+I194+I198+I202+I206+I207+I212+I216+I217+I224+I228</f>
        <v>0</v>
      </c>
      <c r="J322" s="344">
        <f t="shared" ref="J322:K322" si="500">J87+J94+J98+J102+J106+J110+J114+J118+J122+J126+J130+J134+J138+J142+J146+J150+J154+J158+J162+J166+J170+J174+J178+J182+J186+J190+J194+J198+J202+J206+J207+J212+J216+J217+J224+J228</f>
        <v>0</v>
      </c>
      <c r="K322" s="344">
        <f t="shared" si="500"/>
        <v>0</v>
      </c>
      <c r="L322" s="348">
        <f t="shared" si="495"/>
        <v>228.29999999999993</v>
      </c>
      <c r="M322" s="348">
        <f>M87+M94+M98+M102+M106+M110+M114+M118+M122+M126+M130+M134+M138+M142+M146+M150+M154+M158+M162+M166+M170+M174+M178+M182+M186+M190+M194+M198+M202+M206+M207+M212+M216+M217+M224+M228</f>
        <v>228.29999999999993</v>
      </c>
      <c r="N322" s="348">
        <f t="shared" ref="N322:O322" si="501">N87+N94+N98+N102+N106+N110+N114+N118+N122+N126+N130+N134+N138+N142+N146+N150+N154+N158+N162+N166+N170+N174+N178+N182+N186+N190+N194+N198+N202+N206+N207+N212+N216+N217+N224+N228</f>
        <v>174.60000000000002</v>
      </c>
      <c r="O322" s="347">
        <f t="shared" si="501"/>
        <v>0</v>
      </c>
      <c r="P322" s="351"/>
      <c r="Q322" s="351"/>
      <c r="R322" s="351"/>
    </row>
    <row r="323" spans="1:19" ht="26.25" x14ac:dyDescent="0.25">
      <c r="A323" s="476"/>
      <c r="B323" s="438" t="s">
        <v>536</v>
      </c>
      <c r="C323" s="416"/>
      <c r="D323" s="316">
        <f t="shared" si="493"/>
        <v>0</v>
      </c>
      <c r="E323" s="330">
        <f>E19+E21+E25+E29+E34+E38+E42+E46+E50+E54+E58+E62+E79+E93+E97+E101+E105+E109+E113+E117+E121+E125+E129+E133+E137+E141+E145+E149+E153+E157+E161+E165+E169+E173+E177+E181+E185+E189+E193+E197+E201+E205+E211+E215+E223+E240+E244+E248+E252+E256+E260+E264+E268+E272+E276+E280+E284+E288+E292+E300+E302+E308+E311</f>
        <v>0</v>
      </c>
      <c r="F323" s="330">
        <f t="shared" ref="F323:G323" si="502">F19+F21+F25+F29+F34+F38+F42+F46+F50+F54+F58+F62+F79+F93+F97+F101+F105+F109+F113+F117+F121+F125+F129+F133+F137+F141+F145+F149+F153+F157+F161+F165+F169+F173+F177+F181+F185+F189+F193+F197+F201+F205+F211+F215+F223+F240+F244+F248+F252+F256+F260+F264+F268+F272+F276+F280+F284+F288+F292+F300+F302+F308+F311</f>
        <v>0</v>
      </c>
      <c r="G323" s="330">
        <f t="shared" si="502"/>
        <v>0</v>
      </c>
      <c r="H323" s="344">
        <f t="shared" si="494"/>
        <v>145</v>
      </c>
      <c r="I323" s="344">
        <f>I19+I21+I25+I29+I34+I38+I42+I46+I50+I54+I58+I62+I79+I93+I97+I101+I105+I109+I113+I117+I121+I125+I129+I133+I137+I141+I145+I149+I153+I157+I161+I165+I169+I173+I177+I181+I185+I189+I193+I197+I201+I205+I211+I215+I223+I240+I244+I248+I252+I256+I260+I264+I268+I272+I276+I280+I284+I288+I292+I300+I302+I308+I311</f>
        <v>145</v>
      </c>
      <c r="J323" s="344">
        <f t="shared" ref="J323:K323" si="503">J19+J21+J25+J29+J34+J38+J42+J46+J50+J54+J58+J62+J79+J93+J97+J101+J105+J109+J113+J117+J121+J125+J129+J133+J137+J141+J145+J149+J153+J157+J161+J165+J169+J173+J177+J181+J185+J189+J193+J197+J201+J205+J211+J215+J223+J240+J244+J248+J252+J256+J260+J264+J268+J272+J276+J280+J284+J288+J292+J300+J302+J308+J311</f>
        <v>110.79999999999998</v>
      </c>
      <c r="K323" s="344">
        <f t="shared" si="503"/>
        <v>0</v>
      </c>
      <c r="L323" s="348">
        <f t="shared" si="495"/>
        <v>145</v>
      </c>
      <c r="M323" s="348">
        <f>M19+M21+M25+M29+M34+M38+M42+M46+M50+M54+M58+M62+M79+M93+M97+M101+M105+M109+M113+M117+M121+M125+M129+M133+M137+M141+M145+M149+M153+M157+M161+M165+M169+M173+M177+M181+M185+M189+M193+M197+M201+M205+M211+M215+M223+M240+M244+M248+M252+M256+M260+M264+M268+M272+M276+M280+M284+M288+M292+M300+M302+M308+M311</f>
        <v>145</v>
      </c>
      <c r="N323" s="348">
        <f t="shared" ref="N323:O323" si="504">N19+N21+N25+N29+N34+N38+N42+N46+N50+N54+N58+N62+N79+N93+N97+N101+N105+N109+N113+N117+N121+N125+N129+N133+N137+N141+N145+N149+N153+N157+N161+N165+N169+N173+N177+N181+N185+N189+N193+N197+N201+N205+N211+N215+N223+N240+N244+N248+N252+N256+N260+N264+N268+N272+N276+N280+N284+N288+N292+N300+N302+N308+N311</f>
        <v>110.79999999999998</v>
      </c>
      <c r="O323" s="347">
        <f t="shared" si="504"/>
        <v>0</v>
      </c>
      <c r="P323" s="351"/>
      <c r="Q323" s="351"/>
      <c r="R323" s="351"/>
    </row>
    <row r="324" spans="1:19" ht="39" hidden="1" customHeight="1" x14ac:dyDescent="0.25">
      <c r="A324" s="476"/>
      <c r="B324" s="438" t="s">
        <v>397</v>
      </c>
      <c r="C324" s="416"/>
      <c r="D324" s="316">
        <f t="shared" si="493"/>
        <v>0</v>
      </c>
      <c r="E324" s="330">
        <f t="shared" ref="E324:G324" si="505">E298</f>
        <v>0</v>
      </c>
      <c r="F324" s="330">
        <f t="shared" si="505"/>
        <v>0</v>
      </c>
      <c r="G324" s="330">
        <f t="shared" si="505"/>
        <v>0</v>
      </c>
      <c r="H324" s="344">
        <f t="shared" si="494"/>
        <v>0</v>
      </c>
      <c r="I324" s="344">
        <f t="shared" ref="I324:K324" si="506">I298</f>
        <v>0</v>
      </c>
      <c r="J324" s="344">
        <f t="shared" si="506"/>
        <v>0</v>
      </c>
      <c r="K324" s="344">
        <f t="shared" si="506"/>
        <v>0</v>
      </c>
      <c r="L324" s="348">
        <f t="shared" si="495"/>
        <v>0</v>
      </c>
      <c r="M324" s="348">
        <f t="shared" ref="M324:O324" si="507">M298</f>
        <v>0</v>
      </c>
      <c r="N324" s="348">
        <f t="shared" si="507"/>
        <v>0</v>
      </c>
      <c r="O324" s="347">
        <f t="shared" si="507"/>
        <v>0</v>
      </c>
      <c r="P324" s="2"/>
    </row>
    <row r="325" spans="1:19" x14ac:dyDescent="0.25">
      <c r="A325" s="476"/>
      <c r="B325" s="438" t="s">
        <v>481</v>
      </c>
      <c r="C325" s="416"/>
      <c r="D325" s="316">
        <f t="shared" si="493"/>
        <v>107.7</v>
      </c>
      <c r="E325" s="330">
        <f>E77+E81+E90+E234+E299+E305</f>
        <v>107.7</v>
      </c>
      <c r="F325" s="330">
        <f>F77+F81+F90+F234+F299+F305</f>
        <v>1.1000000000000001</v>
      </c>
      <c r="G325" s="330">
        <f>G77+G81+G90+G234+G299+G305</f>
        <v>0</v>
      </c>
      <c r="H325" s="344">
        <f t="shared" si="494"/>
        <v>0</v>
      </c>
      <c r="I325" s="344">
        <f>I77+I81+I90+I234+I299+I305</f>
        <v>0</v>
      </c>
      <c r="J325" s="344">
        <f>J77+J81+J90+J234+J299+J305</f>
        <v>0</v>
      </c>
      <c r="K325" s="344">
        <f>K77+K81+K90+K234+K299+K305</f>
        <v>0</v>
      </c>
      <c r="L325" s="348">
        <f t="shared" si="495"/>
        <v>107.7</v>
      </c>
      <c r="M325" s="348">
        <f>M77+M81+M90+M234+M299+M305</f>
        <v>107.7</v>
      </c>
      <c r="N325" s="348">
        <f>N77+N81+N90+N234+N299+N305</f>
        <v>1.1000000000000001</v>
      </c>
      <c r="O325" s="347">
        <f>O77+O81+O90+O234+O299+O305</f>
        <v>0</v>
      </c>
      <c r="P325" s="2"/>
    </row>
    <row r="326" spans="1:19" ht="51.75" x14ac:dyDescent="0.25">
      <c r="A326" s="476"/>
      <c r="B326" s="438" t="s">
        <v>537</v>
      </c>
      <c r="C326" s="416"/>
      <c r="D326" s="316">
        <f t="shared" ref="D326" si="508">E326+G326</f>
        <v>0</v>
      </c>
      <c r="E326" s="330">
        <f>E20</f>
        <v>0</v>
      </c>
      <c r="F326" s="330">
        <f>F20</f>
        <v>0</v>
      </c>
      <c r="G326" s="330">
        <f>G20</f>
        <v>0</v>
      </c>
      <c r="H326" s="344">
        <f t="shared" ref="H326" si="509">I326+K326</f>
        <v>6.2</v>
      </c>
      <c r="I326" s="344">
        <f>I20</f>
        <v>6.2</v>
      </c>
      <c r="J326" s="344">
        <f>J20</f>
        <v>4.8</v>
      </c>
      <c r="K326" s="344">
        <f>K20</f>
        <v>0</v>
      </c>
      <c r="L326" s="348">
        <f t="shared" ref="L326" si="510">M326+O326</f>
        <v>6.2</v>
      </c>
      <c r="M326" s="348">
        <f>M20</f>
        <v>6.2</v>
      </c>
      <c r="N326" s="348">
        <f>N20</f>
        <v>4.8</v>
      </c>
      <c r="O326" s="348">
        <f>O20</f>
        <v>0</v>
      </c>
      <c r="P326" s="2"/>
    </row>
    <row r="327" spans="1:19" ht="26.25" x14ac:dyDescent="0.25">
      <c r="A327" s="477"/>
      <c r="B327" s="443" t="s">
        <v>443</v>
      </c>
      <c r="C327" s="417"/>
      <c r="D327" s="316">
        <f t="shared" si="493"/>
        <v>31.8</v>
      </c>
      <c r="E327" s="330">
        <f>E89</f>
        <v>31.8</v>
      </c>
      <c r="F327" s="330">
        <f>F89</f>
        <v>0.8</v>
      </c>
      <c r="G327" s="330">
        <f>G89</f>
        <v>0</v>
      </c>
      <c r="H327" s="344">
        <f t="shared" si="494"/>
        <v>-2.9</v>
      </c>
      <c r="I327" s="344">
        <f>I89</f>
        <v>-2.9</v>
      </c>
      <c r="J327" s="344">
        <f>J89</f>
        <v>-0.4</v>
      </c>
      <c r="K327" s="344">
        <f>K89</f>
        <v>0</v>
      </c>
      <c r="L327" s="348">
        <f t="shared" si="495"/>
        <v>28.900000000000002</v>
      </c>
      <c r="M327" s="348">
        <f>M89</f>
        <v>28.900000000000002</v>
      </c>
      <c r="N327" s="348">
        <f>N89</f>
        <v>0.4</v>
      </c>
      <c r="O327" s="347">
        <f>O89</f>
        <v>0</v>
      </c>
      <c r="P327" s="2"/>
    </row>
    <row r="328" spans="1:19" ht="39" hidden="1" customHeight="1" x14ac:dyDescent="0.25">
      <c r="A328" s="422"/>
      <c r="B328" s="201" t="s">
        <v>444</v>
      </c>
      <c r="C328" s="417"/>
      <c r="D328" s="316">
        <f t="shared" si="493"/>
        <v>0</v>
      </c>
      <c r="E328" s="233">
        <f t="shared" ref="E328:O328" si="511">E78+E82+E235</f>
        <v>0</v>
      </c>
      <c r="F328" s="233">
        <f t="shared" si="511"/>
        <v>0</v>
      </c>
      <c r="G328" s="233">
        <f t="shared" si="511"/>
        <v>0</v>
      </c>
      <c r="H328" s="234">
        <f t="shared" si="511"/>
        <v>0</v>
      </c>
      <c r="I328" s="234">
        <f t="shared" si="511"/>
        <v>0</v>
      </c>
      <c r="J328" s="234">
        <f t="shared" si="511"/>
        <v>0</v>
      </c>
      <c r="K328" s="234">
        <f t="shared" si="511"/>
        <v>0</v>
      </c>
      <c r="L328" s="347">
        <f t="shared" si="511"/>
        <v>0</v>
      </c>
      <c r="M328" s="347">
        <f t="shared" si="511"/>
        <v>0</v>
      </c>
      <c r="N328" s="347">
        <f t="shared" si="511"/>
        <v>0</v>
      </c>
      <c r="O328" s="347">
        <f t="shared" si="511"/>
        <v>0</v>
      </c>
      <c r="P328" s="2"/>
    </row>
    <row r="329" spans="1:19" x14ac:dyDescent="0.25">
      <c r="A329" s="423"/>
      <c r="B329" s="123"/>
      <c r="C329" s="235"/>
      <c r="D329" s="123"/>
      <c r="E329" s="123"/>
      <c r="F329" s="236"/>
      <c r="G329" s="236"/>
      <c r="H329" s="236"/>
      <c r="I329" s="236"/>
      <c r="J329" s="236"/>
      <c r="K329" s="123"/>
      <c r="L329" s="236"/>
      <c r="M329" s="236"/>
      <c r="N329" s="236"/>
      <c r="O329" s="17"/>
      <c r="P329" s="240"/>
      <c r="R329" s="70" t="s">
        <v>305</v>
      </c>
      <c r="S329" s="71">
        <f>SUMIF(C15:C310,1,L15:L310)</f>
        <v>23.100000000000005</v>
      </c>
    </row>
    <row r="330" spans="1:19" x14ac:dyDescent="0.25">
      <c r="A330" s="240"/>
      <c r="B330" s="6"/>
      <c r="C330" s="237"/>
      <c r="D330" s="6"/>
      <c r="E330" s="6"/>
      <c r="F330" s="6"/>
      <c r="G330" s="6"/>
      <c r="H330" s="6"/>
      <c r="I330" s="6"/>
      <c r="J330" s="6"/>
      <c r="L330" s="6"/>
      <c r="M330" s="6"/>
      <c r="N330" s="6"/>
      <c r="O330" s="6"/>
      <c r="P330" s="240"/>
      <c r="R330" s="70" t="s">
        <v>306</v>
      </c>
      <c r="S330" s="71">
        <f>SUMIF(C15:C310,2,L15:L310)</f>
        <v>0</v>
      </c>
    </row>
    <row r="331" spans="1:19" x14ac:dyDescent="0.25">
      <c r="A331" s="240"/>
      <c r="B331" s="6"/>
      <c r="C331" s="237"/>
      <c r="D331" s="6"/>
      <c r="E331" s="6"/>
      <c r="F331" s="6"/>
      <c r="G331" s="6"/>
      <c r="H331" s="6"/>
      <c r="I331" s="6"/>
      <c r="J331" s="6"/>
      <c r="L331" s="6"/>
      <c r="M331" s="6"/>
      <c r="N331" s="6"/>
      <c r="R331" s="70" t="s">
        <v>307</v>
      </c>
      <c r="S331" s="71">
        <f>SUMIF(C15:C310,3,L15:L310)</f>
        <v>0</v>
      </c>
    </row>
    <row r="332" spans="1:19" x14ac:dyDescent="0.25">
      <c r="A332" s="240"/>
      <c r="B332" s="6"/>
      <c r="C332" s="237"/>
      <c r="D332" s="6"/>
      <c r="E332" s="6"/>
      <c r="F332" s="6"/>
      <c r="G332" s="6"/>
      <c r="H332" s="6"/>
      <c r="I332" s="6"/>
      <c r="J332" s="6"/>
      <c r="L332" s="6"/>
      <c r="M332" s="6"/>
      <c r="N332" s="6"/>
      <c r="R332" s="70" t="s">
        <v>447</v>
      </c>
      <c r="S332" s="71">
        <f>SUMIF(C15:C310,4,L15:L310)</f>
        <v>1340.0000000000002</v>
      </c>
    </row>
    <row r="333" spans="1:19" x14ac:dyDescent="0.25">
      <c r="A333" s="240"/>
      <c r="B333" s="6"/>
      <c r="C333" s="237"/>
      <c r="D333" s="6"/>
      <c r="E333" s="6"/>
      <c r="F333" s="6"/>
      <c r="G333" s="6"/>
      <c r="H333" s="6"/>
      <c r="I333" s="6"/>
      <c r="J333" s="6"/>
      <c r="L333" s="6"/>
      <c r="M333" s="6"/>
      <c r="N333" s="6"/>
      <c r="R333" s="70" t="s">
        <v>311</v>
      </c>
      <c r="S333" s="71">
        <f>SUMIF(C15:C310,5,L15:L310)</f>
        <v>284.89999999999998</v>
      </c>
    </row>
    <row r="334" spans="1:19" x14ac:dyDescent="0.25">
      <c r="A334" s="240"/>
      <c r="B334" s="6"/>
      <c r="C334" s="237"/>
      <c r="D334" s="6"/>
      <c r="E334" s="6"/>
      <c r="F334" s="6"/>
      <c r="G334" s="6"/>
      <c r="H334" s="6"/>
      <c r="I334" s="6"/>
      <c r="J334" s="6"/>
      <c r="L334" s="6"/>
      <c r="M334" s="6"/>
      <c r="N334" s="6"/>
      <c r="R334" s="70" t="s">
        <v>309</v>
      </c>
      <c r="S334" s="71">
        <f>SUMIF(C15:C310,6,L15:L310)</f>
        <v>9.9999999999999982</v>
      </c>
    </row>
    <row r="335" spans="1:19" x14ac:dyDescent="0.25">
      <c r="A335" s="240"/>
      <c r="B335" s="6"/>
      <c r="C335" s="237"/>
      <c r="D335" s="6"/>
      <c r="E335" s="6"/>
      <c r="F335" s="6"/>
      <c r="G335" s="6"/>
      <c r="H335" s="6"/>
      <c r="I335" s="6"/>
      <c r="J335" s="6"/>
      <c r="L335" s="6"/>
      <c r="M335" s="6"/>
      <c r="N335" s="6"/>
      <c r="R335" s="70" t="s">
        <v>310</v>
      </c>
      <c r="S335" s="71">
        <f>SUMIF(C15:C310,7,L15:L310)</f>
        <v>126.6</v>
      </c>
    </row>
    <row r="336" spans="1:19" x14ac:dyDescent="0.25">
      <c r="A336" s="240"/>
      <c r="B336" s="6"/>
      <c r="C336" s="237"/>
      <c r="D336" s="6"/>
      <c r="E336" s="6"/>
      <c r="F336" s="6"/>
      <c r="G336" s="6"/>
      <c r="H336" s="6"/>
      <c r="I336" s="6"/>
      <c r="J336" s="6"/>
      <c r="L336" s="6"/>
      <c r="M336" s="6"/>
      <c r="N336" s="6"/>
      <c r="R336" s="70" t="s">
        <v>312</v>
      </c>
      <c r="S336" s="71">
        <f>SUMIF(C15:C310,8,L15:L310)</f>
        <v>1978.7999999999997</v>
      </c>
    </row>
    <row r="337" spans="1:19" x14ac:dyDescent="0.25">
      <c r="A337" s="240"/>
      <c r="B337" s="6"/>
      <c r="C337" s="237"/>
      <c r="D337" s="6"/>
      <c r="E337" s="6"/>
      <c r="F337" s="6"/>
      <c r="G337" s="6"/>
      <c r="H337" s="6"/>
      <c r="I337" s="6"/>
      <c r="J337" s="6"/>
      <c r="L337" s="6"/>
      <c r="M337" s="6"/>
      <c r="N337" s="6"/>
      <c r="R337" s="70" t="s">
        <v>313</v>
      </c>
      <c r="S337" s="71">
        <f>SUMIF(C15:C310,9,L15:L310)</f>
        <v>1485.9000000000003</v>
      </c>
    </row>
    <row r="338" spans="1:19" x14ac:dyDescent="0.25">
      <c r="A338" s="240"/>
      <c r="B338" s="6"/>
      <c r="C338" s="237"/>
      <c r="D338" s="6"/>
      <c r="E338" s="6"/>
      <c r="F338" s="6"/>
      <c r="G338" s="6"/>
      <c r="H338" s="6"/>
      <c r="I338" s="6"/>
      <c r="J338" s="6"/>
      <c r="L338" s="6"/>
      <c r="M338" s="6"/>
      <c r="N338" s="6"/>
      <c r="R338" s="70" t="s">
        <v>314</v>
      </c>
      <c r="S338" s="71">
        <f>SUMIF(C15:C310,10,L15:L310)</f>
        <v>83.199999999999989</v>
      </c>
    </row>
    <row r="339" spans="1:19" x14ac:dyDescent="0.25">
      <c r="A339" s="240"/>
      <c r="B339" s="6"/>
      <c r="C339" s="237"/>
      <c r="D339" s="6"/>
      <c r="E339" s="6"/>
      <c r="F339" s="6"/>
      <c r="G339" s="6"/>
      <c r="H339" s="6"/>
      <c r="I339" s="6"/>
      <c r="J339" s="6"/>
      <c r="L339" s="6"/>
      <c r="M339" s="6"/>
      <c r="N339" s="6"/>
      <c r="R339" s="70"/>
      <c r="S339" s="71"/>
    </row>
    <row r="340" spans="1:19" x14ac:dyDescent="0.25">
      <c r="A340" s="240"/>
      <c r="B340" s="6"/>
      <c r="C340" s="237"/>
      <c r="D340" s="6"/>
      <c r="E340" s="6"/>
      <c r="F340" s="6"/>
      <c r="G340" s="6"/>
      <c r="H340" s="6"/>
      <c r="I340" s="6"/>
      <c r="J340" s="6"/>
      <c r="L340" s="6"/>
      <c r="M340" s="6"/>
      <c r="N340" s="6"/>
      <c r="R340" s="75" t="s">
        <v>172</v>
      </c>
      <c r="S340" s="76">
        <f>SUM(S329:S338)</f>
        <v>5332.5</v>
      </c>
    </row>
    <row r="341" spans="1:19" x14ac:dyDescent="0.25">
      <c r="A341" s="240"/>
      <c r="B341" s="6"/>
      <c r="C341" s="237"/>
      <c r="D341" s="6"/>
      <c r="E341" s="6"/>
      <c r="F341" s="6"/>
      <c r="G341" s="6"/>
      <c r="H341" s="6"/>
      <c r="I341" s="6"/>
      <c r="J341" s="6"/>
      <c r="L341" s="6"/>
      <c r="M341" s="6"/>
      <c r="N341" s="6"/>
      <c r="R341" s="205"/>
      <c r="S341" s="98">
        <f>L314-S340</f>
        <v>8</v>
      </c>
    </row>
    <row r="342" spans="1:19" x14ac:dyDescent="0.25">
      <c r="A342" s="240"/>
      <c r="B342" s="6"/>
      <c r="C342" s="237"/>
      <c r="D342" s="6"/>
      <c r="E342" s="6"/>
      <c r="F342" s="6"/>
      <c r="G342" s="6"/>
      <c r="H342" s="6"/>
      <c r="I342" s="6"/>
      <c r="J342" s="6"/>
      <c r="L342" s="6"/>
      <c r="M342" s="6"/>
      <c r="N342" s="6"/>
    </row>
    <row r="343" spans="1:19" x14ac:dyDescent="0.25">
      <c r="A343" s="240"/>
      <c r="B343" s="6"/>
      <c r="C343" s="237"/>
      <c r="D343" s="6"/>
      <c r="E343" s="6"/>
      <c r="F343" s="6"/>
      <c r="G343" s="6"/>
      <c r="H343" s="6"/>
      <c r="I343" s="6"/>
      <c r="J343" s="6"/>
      <c r="L343" s="6"/>
      <c r="M343" s="6"/>
      <c r="N343" s="6"/>
    </row>
    <row r="344" spans="1:19" x14ac:dyDescent="0.25">
      <c r="A344" s="240"/>
      <c r="B344" s="6"/>
      <c r="C344" s="237"/>
      <c r="D344" s="6"/>
      <c r="E344" s="6"/>
      <c r="F344" s="6"/>
      <c r="G344" s="6"/>
      <c r="H344" s="6"/>
      <c r="I344" s="6"/>
      <c r="J344" s="6"/>
      <c r="L344" s="6"/>
      <c r="M344" s="6"/>
      <c r="N344" s="6"/>
    </row>
    <row r="345" spans="1:19" x14ac:dyDescent="0.25">
      <c r="A345" s="240"/>
      <c r="B345" s="6"/>
      <c r="C345" s="237"/>
      <c r="D345" s="6"/>
      <c r="E345" s="6"/>
      <c r="F345" s="6"/>
      <c r="G345" s="6"/>
      <c r="H345" s="6"/>
      <c r="I345" s="6"/>
      <c r="J345" s="6"/>
      <c r="L345" s="6"/>
      <c r="M345" s="6"/>
      <c r="N345" s="6"/>
    </row>
    <row r="346" spans="1:19" x14ac:dyDescent="0.25">
      <c r="A346" s="240"/>
      <c r="B346" s="6"/>
      <c r="C346" s="237"/>
      <c r="D346" s="6"/>
      <c r="E346" s="6"/>
      <c r="F346" s="6"/>
      <c r="G346" s="6"/>
      <c r="H346" s="6"/>
      <c r="I346" s="6"/>
      <c r="J346" s="6"/>
      <c r="L346" s="6"/>
      <c r="M346" s="6"/>
      <c r="N346" s="6"/>
    </row>
    <row r="347" spans="1:19" x14ac:dyDescent="0.25">
      <c r="A347" s="240"/>
      <c r="B347" s="6"/>
      <c r="C347" s="237"/>
      <c r="D347" s="6"/>
      <c r="E347" s="6"/>
      <c r="F347" s="6"/>
      <c r="G347" s="6"/>
      <c r="H347" s="6"/>
      <c r="I347" s="6"/>
      <c r="J347" s="6"/>
      <c r="L347" s="6"/>
      <c r="M347" s="6"/>
      <c r="N347" s="6"/>
    </row>
    <row r="348" spans="1:19" x14ac:dyDescent="0.25">
      <c r="A348" s="240"/>
      <c r="B348" s="6"/>
      <c r="C348" s="237"/>
      <c r="D348" s="6"/>
      <c r="E348" s="6"/>
      <c r="F348" s="6"/>
      <c r="G348" s="6"/>
      <c r="H348" s="6"/>
      <c r="I348" s="6"/>
      <c r="J348" s="6"/>
      <c r="L348" s="6"/>
      <c r="M348" s="6"/>
      <c r="N348" s="6"/>
    </row>
    <row r="349" spans="1:19" x14ac:dyDescent="0.25">
      <c r="A349" s="240"/>
      <c r="B349" s="6"/>
      <c r="C349" s="237"/>
      <c r="D349" s="6"/>
      <c r="E349" s="6"/>
      <c r="F349" s="6"/>
      <c r="G349" s="6"/>
      <c r="H349" s="6"/>
      <c r="I349" s="6"/>
      <c r="J349" s="6"/>
      <c r="L349" s="6"/>
      <c r="M349" s="6"/>
      <c r="N349" s="6"/>
    </row>
    <row r="350" spans="1:19" x14ac:dyDescent="0.25">
      <c r="A350" s="240"/>
      <c r="B350" s="6"/>
      <c r="C350" s="237"/>
      <c r="D350" s="6"/>
      <c r="E350" s="6"/>
      <c r="F350" s="6"/>
      <c r="G350" s="6"/>
      <c r="H350" s="6"/>
      <c r="I350" s="6"/>
      <c r="J350" s="6"/>
      <c r="L350" s="6"/>
      <c r="M350" s="6"/>
      <c r="N350" s="6"/>
    </row>
    <row r="351" spans="1:19" x14ac:dyDescent="0.25">
      <c r="A351" s="240"/>
      <c r="B351" s="6"/>
      <c r="C351" s="237"/>
      <c r="D351" s="6"/>
      <c r="E351" s="6"/>
      <c r="F351" s="6"/>
      <c r="G351" s="6"/>
      <c r="H351" s="6"/>
      <c r="I351" s="6"/>
      <c r="J351" s="6"/>
      <c r="L351" s="6"/>
      <c r="M351" s="6"/>
      <c r="N351" s="6"/>
    </row>
    <row r="352" spans="1:19" x14ac:dyDescent="0.25">
      <c r="A352" s="240"/>
      <c r="B352" s="6"/>
      <c r="C352" s="237"/>
      <c r="D352" s="6"/>
      <c r="E352" s="6"/>
      <c r="F352" s="6"/>
      <c r="G352" s="6"/>
      <c r="H352" s="6"/>
      <c r="I352" s="6"/>
      <c r="J352" s="6"/>
      <c r="L352" s="6"/>
      <c r="M352" s="6"/>
      <c r="N352" s="6"/>
    </row>
    <row r="353" spans="1:14" x14ac:dyDescent="0.25">
      <c r="A353" s="240"/>
      <c r="B353" s="6"/>
      <c r="C353" s="237"/>
      <c r="D353" s="6"/>
      <c r="E353" s="6"/>
      <c r="F353" s="6"/>
      <c r="G353" s="6"/>
      <c r="H353" s="6"/>
      <c r="I353" s="6"/>
      <c r="J353" s="6"/>
      <c r="L353" s="6"/>
      <c r="M353" s="6"/>
      <c r="N353" s="6"/>
    </row>
    <row r="354" spans="1:14" x14ac:dyDescent="0.25">
      <c r="A354" s="240"/>
      <c r="B354" s="6"/>
      <c r="C354" s="237"/>
      <c r="D354" s="6"/>
      <c r="E354" s="6"/>
      <c r="F354" s="6"/>
      <c r="G354" s="6"/>
      <c r="H354" s="6"/>
      <c r="I354" s="6"/>
      <c r="J354" s="6"/>
      <c r="L354" s="6"/>
      <c r="M354" s="6"/>
      <c r="N354" s="6"/>
    </row>
    <row r="355" spans="1:14" x14ac:dyDescent="0.25">
      <c r="A355" s="240"/>
      <c r="B355" s="6"/>
      <c r="C355" s="237"/>
      <c r="D355" s="6"/>
      <c r="E355" s="6"/>
      <c r="F355" s="6"/>
      <c r="G355" s="6"/>
      <c r="H355" s="6"/>
      <c r="I355" s="6"/>
      <c r="J355" s="6"/>
      <c r="L355" s="6"/>
      <c r="M355" s="6"/>
      <c r="N355" s="6"/>
    </row>
    <row r="356" spans="1:14" x14ac:dyDescent="0.25">
      <c r="A356" s="240"/>
      <c r="B356" s="6"/>
      <c r="C356" s="237"/>
      <c r="D356" s="6"/>
      <c r="E356" s="6"/>
      <c r="F356" s="6"/>
      <c r="G356" s="6"/>
      <c r="H356" s="6"/>
      <c r="I356" s="6"/>
      <c r="J356" s="6"/>
      <c r="L356" s="6"/>
      <c r="M356" s="6"/>
      <c r="N356" s="6"/>
    </row>
    <row r="357" spans="1:14" x14ac:dyDescent="0.25">
      <c r="A357" s="240"/>
      <c r="B357" s="6"/>
      <c r="C357" s="237"/>
      <c r="D357" s="6"/>
      <c r="E357" s="6"/>
      <c r="F357" s="6"/>
      <c r="G357" s="6"/>
      <c r="H357" s="6"/>
      <c r="I357" s="6"/>
      <c r="J357" s="6"/>
      <c r="L357" s="6"/>
      <c r="M357" s="6"/>
      <c r="N357" s="6"/>
    </row>
    <row r="358" spans="1:14" x14ac:dyDescent="0.25">
      <c r="A358" s="240"/>
      <c r="B358" s="6"/>
      <c r="C358" s="237"/>
      <c r="D358" s="6"/>
      <c r="E358" s="6"/>
      <c r="F358" s="6"/>
      <c r="G358" s="6"/>
      <c r="H358" s="6"/>
      <c r="I358" s="6"/>
      <c r="J358" s="6"/>
      <c r="L358" s="6"/>
      <c r="M358" s="6"/>
      <c r="N358" s="6"/>
    </row>
    <row r="359" spans="1:14" x14ac:dyDescent="0.25">
      <c r="A359" s="240"/>
      <c r="B359" s="6"/>
      <c r="C359" s="237"/>
      <c r="D359" s="6"/>
      <c r="E359" s="6"/>
      <c r="F359" s="6"/>
      <c r="G359" s="6"/>
      <c r="H359" s="6"/>
      <c r="I359" s="6"/>
      <c r="J359" s="6"/>
      <c r="L359" s="6"/>
      <c r="M359" s="6"/>
      <c r="N359" s="6"/>
    </row>
    <row r="360" spans="1:14" x14ac:dyDescent="0.25">
      <c r="A360" s="240"/>
      <c r="B360" s="6"/>
      <c r="C360" s="237"/>
      <c r="D360" s="6"/>
      <c r="E360" s="6"/>
      <c r="F360" s="6"/>
      <c r="G360" s="6"/>
      <c r="H360" s="6"/>
      <c r="I360" s="6"/>
      <c r="J360" s="6"/>
      <c r="L360" s="6"/>
      <c r="M360" s="6"/>
      <c r="N360" s="6"/>
    </row>
    <row r="361" spans="1:14" x14ac:dyDescent="0.25">
      <c r="A361" s="240"/>
      <c r="B361" s="6"/>
      <c r="C361" s="237"/>
      <c r="D361" s="6"/>
      <c r="E361" s="6"/>
      <c r="F361" s="6"/>
      <c r="G361" s="6"/>
      <c r="H361" s="6"/>
      <c r="I361" s="6"/>
      <c r="J361" s="6"/>
      <c r="L361" s="6"/>
      <c r="M361" s="6"/>
      <c r="N361" s="6"/>
    </row>
    <row r="362" spans="1:14" x14ac:dyDescent="0.25">
      <c r="A362" s="240"/>
      <c r="B362" s="6"/>
      <c r="C362" s="237"/>
      <c r="D362" s="6"/>
      <c r="E362" s="6"/>
      <c r="F362" s="6"/>
      <c r="G362" s="6"/>
      <c r="H362" s="6"/>
      <c r="I362" s="6"/>
      <c r="J362" s="6"/>
      <c r="L362" s="6"/>
      <c r="M362" s="6"/>
      <c r="N362" s="6"/>
    </row>
    <row r="363" spans="1:14" x14ac:dyDescent="0.25">
      <c r="A363" s="240"/>
      <c r="B363" s="6"/>
      <c r="C363" s="237"/>
      <c r="D363" s="6"/>
      <c r="E363" s="6"/>
      <c r="F363" s="6"/>
      <c r="G363" s="6"/>
      <c r="H363" s="6"/>
      <c r="I363" s="6"/>
      <c r="J363" s="6"/>
      <c r="L363" s="6"/>
      <c r="M363" s="6"/>
      <c r="N363" s="6"/>
    </row>
    <row r="364" spans="1:14" x14ac:dyDescent="0.25">
      <c r="A364" s="240"/>
      <c r="B364" s="6"/>
      <c r="C364" s="237"/>
      <c r="D364" s="6"/>
      <c r="E364" s="6"/>
      <c r="F364" s="6"/>
      <c r="G364" s="6"/>
      <c r="H364" s="6"/>
      <c r="I364" s="6"/>
      <c r="J364" s="6"/>
      <c r="L364" s="6"/>
      <c r="M364" s="6"/>
      <c r="N364" s="6"/>
    </row>
    <row r="365" spans="1:14" x14ac:dyDescent="0.25">
      <c r="A365" s="240"/>
      <c r="B365" s="6"/>
      <c r="C365" s="237"/>
      <c r="D365" s="6"/>
      <c r="E365" s="6"/>
      <c r="F365" s="6"/>
      <c r="G365" s="6"/>
      <c r="H365" s="6"/>
      <c r="I365" s="6"/>
      <c r="J365" s="6"/>
      <c r="L365" s="6"/>
      <c r="M365" s="6"/>
      <c r="N365" s="6"/>
    </row>
    <row r="366" spans="1:14" x14ac:dyDescent="0.25">
      <c r="A366" s="240"/>
      <c r="B366" s="6"/>
      <c r="C366" s="237"/>
      <c r="D366" s="6"/>
      <c r="E366" s="6"/>
      <c r="F366" s="6"/>
      <c r="G366" s="6"/>
      <c r="H366" s="6"/>
      <c r="I366" s="6"/>
      <c r="J366" s="6"/>
      <c r="L366" s="6"/>
      <c r="M366" s="6"/>
      <c r="N366" s="6"/>
    </row>
    <row r="367" spans="1:14" x14ac:dyDescent="0.25">
      <c r="A367" s="240"/>
      <c r="B367" s="6"/>
      <c r="C367" s="237"/>
      <c r="D367" s="6"/>
      <c r="E367" s="6"/>
      <c r="F367" s="6"/>
      <c r="G367" s="6"/>
      <c r="H367" s="6"/>
      <c r="I367" s="6"/>
      <c r="J367" s="6"/>
      <c r="L367" s="6"/>
      <c r="M367" s="6"/>
      <c r="N367" s="6"/>
    </row>
    <row r="368" spans="1:14" x14ac:dyDescent="0.25">
      <c r="A368" s="240"/>
      <c r="B368" s="6"/>
      <c r="C368" s="237"/>
      <c r="D368" s="6"/>
      <c r="E368" s="6"/>
      <c r="F368" s="6"/>
      <c r="G368" s="6"/>
      <c r="H368" s="6"/>
      <c r="I368" s="6"/>
      <c r="J368" s="6"/>
      <c r="L368" s="6"/>
      <c r="M368" s="6"/>
      <c r="N368" s="6"/>
    </row>
    <row r="369" spans="1:14" x14ac:dyDescent="0.25">
      <c r="A369" s="240"/>
      <c r="B369" s="6"/>
      <c r="C369" s="237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x14ac:dyDescent="0.25">
      <c r="A370" s="240"/>
      <c r="B370" s="6"/>
      <c r="C370" s="237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x14ac:dyDescent="0.25">
      <c r="A371" s="240"/>
      <c r="B371" s="6"/>
      <c r="C371" s="237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x14ac:dyDescent="0.25">
      <c r="A372" s="240"/>
      <c r="B372" s="6"/>
      <c r="C372" s="237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x14ac:dyDescent="0.25">
      <c r="A373" s="240"/>
      <c r="B373" s="6"/>
      <c r="C373" s="237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x14ac:dyDescent="0.25">
      <c r="A374" s="240"/>
      <c r="B374" s="6"/>
      <c r="C374" s="237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x14ac:dyDescent="0.25">
      <c r="A375" s="240"/>
      <c r="B375" s="6"/>
      <c r="C375" s="237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x14ac:dyDescent="0.25">
      <c r="A376" s="240"/>
      <c r="B376" s="6"/>
      <c r="C376" s="237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x14ac:dyDescent="0.25">
      <c r="A377" s="240"/>
      <c r="B377" s="6"/>
      <c r="C377" s="237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x14ac:dyDescent="0.25">
      <c r="A378" s="240"/>
      <c r="B378" s="6"/>
      <c r="C378" s="237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x14ac:dyDescent="0.25">
      <c r="A379" s="240"/>
      <c r="B379" s="6"/>
      <c r="C379" s="237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x14ac:dyDescent="0.25">
      <c r="A380" s="240"/>
      <c r="B380" s="6"/>
      <c r="C380" s="237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x14ac:dyDescent="0.25">
      <c r="A381" s="240"/>
      <c r="B381" s="6"/>
      <c r="C381" s="237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x14ac:dyDescent="0.25">
      <c r="A382" s="240"/>
      <c r="B382" s="6"/>
      <c r="C382" s="237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x14ac:dyDescent="0.25">
      <c r="A383" s="240"/>
      <c r="B383" s="6"/>
      <c r="C383" s="237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x14ac:dyDescent="0.25">
      <c r="A384" s="240"/>
      <c r="B384" s="6"/>
      <c r="C384" s="237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40"/>
      <c r="B385" s="6"/>
      <c r="C385" s="237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40"/>
      <c r="B386" s="6"/>
      <c r="C386" s="237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40"/>
      <c r="B387" s="6"/>
      <c r="C387" s="237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40"/>
      <c r="B388" s="6"/>
      <c r="C388" s="237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40"/>
      <c r="B389" s="6"/>
      <c r="C389" s="237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40"/>
      <c r="B390" s="6"/>
      <c r="C390" s="237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40"/>
      <c r="B391" s="6"/>
      <c r="C391" s="237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40"/>
      <c r="B392" s="6"/>
      <c r="C392" s="237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40"/>
      <c r="B393" s="6"/>
      <c r="C393" s="237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40"/>
      <c r="B394" s="6"/>
      <c r="C394" s="237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40"/>
      <c r="B395" s="6"/>
      <c r="C395" s="237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40"/>
      <c r="B396" s="6"/>
      <c r="C396" s="237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40"/>
      <c r="B397" s="6"/>
      <c r="C397" s="237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40"/>
      <c r="B398" s="6"/>
      <c r="C398" s="237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40"/>
      <c r="B399" s="6"/>
      <c r="C399" s="237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40"/>
      <c r="B400" s="6"/>
      <c r="C400" s="237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40"/>
      <c r="B401" s="6"/>
      <c r="C401" s="237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40"/>
      <c r="B402" s="6"/>
      <c r="C402" s="237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40"/>
      <c r="B403" s="6"/>
      <c r="C403" s="237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40"/>
      <c r="B404" s="6"/>
      <c r="C404" s="237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40"/>
      <c r="B405" s="6"/>
      <c r="C405" s="237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40"/>
      <c r="B406" s="6"/>
      <c r="C406" s="237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40"/>
      <c r="B407" s="6"/>
      <c r="C407" s="237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40"/>
      <c r="B408" s="6"/>
      <c r="C408" s="237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40"/>
      <c r="B409" s="6"/>
      <c r="C409" s="237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40"/>
      <c r="B410" s="6"/>
      <c r="C410" s="237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40"/>
      <c r="B411" s="6"/>
      <c r="C411" s="237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40"/>
      <c r="B412" s="6"/>
      <c r="C412" s="237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40"/>
      <c r="B413" s="6"/>
      <c r="C413" s="237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40"/>
      <c r="B414" s="6"/>
      <c r="C414" s="237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40"/>
      <c r="B415" s="6"/>
      <c r="C415" s="237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40"/>
      <c r="B416" s="6"/>
      <c r="C416" s="237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40"/>
      <c r="B417" s="6"/>
      <c r="C417" s="237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40"/>
      <c r="B418" s="6"/>
      <c r="C418" s="237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40"/>
      <c r="B419" s="6"/>
      <c r="C419" s="237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40"/>
      <c r="B420" s="6"/>
      <c r="C420" s="237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40"/>
      <c r="B421" s="6"/>
      <c r="C421" s="237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40"/>
      <c r="B422" s="6"/>
      <c r="C422" s="237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40"/>
      <c r="B423" s="6"/>
      <c r="C423" s="237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40"/>
      <c r="B424" s="6"/>
      <c r="C424" s="237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40"/>
      <c r="B425" s="6"/>
      <c r="C425" s="237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40"/>
      <c r="B426" s="6"/>
      <c r="C426" s="237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40"/>
      <c r="B427" s="6"/>
      <c r="C427" s="237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40"/>
      <c r="B428" s="6"/>
      <c r="C428" s="237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40"/>
      <c r="B429" s="6"/>
      <c r="C429" s="237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40"/>
      <c r="B430" s="6"/>
      <c r="C430" s="237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C431" s="238"/>
    </row>
    <row r="432" spans="1:14" x14ac:dyDescent="0.25">
      <c r="C432" s="238"/>
    </row>
    <row r="433" spans="3:3" x14ac:dyDescent="0.25">
      <c r="C433" s="238"/>
    </row>
    <row r="434" spans="3:3" x14ac:dyDescent="0.25">
      <c r="C434" s="238"/>
    </row>
    <row r="435" spans="3:3" x14ac:dyDescent="0.25">
      <c r="C435" s="238"/>
    </row>
    <row r="436" spans="3:3" x14ac:dyDescent="0.25">
      <c r="C436" s="238"/>
    </row>
    <row r="437" spans="3:3" x14ac:dyDescent="0.25">
      <c r="C437" s="238"/>
    </row>
    <row r="438" spans="3:3" x14ac:dyDescent="0.25">
      <c r="C438" s="238"/>
    </row>
    <row r="439" spans="3:3" x14ac:dyDescent="0.25">
      <c r="C439" s="238"/>
    </row>
    <row r="440" spans="3:3" x14ac:dyDescent="0.25">
      <c r="C440" s="238"/>
    </row>
    <row r="441" spans="3:3" x14ac:dyDescent="0.25">
      <c r="C441" s="238"/>
    </row>
    <row r="442" spans="3:3" x14ac:dyDescent="0.25">
      <c r="C442" s="238"/>
    </row>
    <row r="443" spans="3:3" x14ac:dyDescent="0.25">
      <c r="C443" s="238"/>
    </row>
    <row r="444" spans="3:3" x14ac:dyDescent="0.25">
      <c r="C444" s="238"/>
    </row>
    <row r="445" spans="3:3" x14ac:dyDescent="0.25">
      <c r="C445" s="238"/>
    </row>
    <row r="446" spans="3:3" x14ac:dyDescent="0.25">
      <c r="C446" s="238"/>
    </row>
    <row r="447" spans="3:3" x14ac:dyDescent="0.25">
      <c r="C447" s="238"/>
    </row>
    <row r="448" spans="3:3" x14ac:dyDescent="0.25">
      <c r="C448" s="238"/>
    </row>
    <row r="449" spans="3:3" x14ac:dyDescent="0.25">
      <c r="C449" s="238"/>
    </row>
    <row r="450" spans="3:3" x14ac:dyDescent="0.25">
      <c r="C450" s="238"/>
    </row>
    <row r="451" spans="3:3" x14ac:dyDescent="0.25">
      <c r="C451" s="238"/>
    </row>
    <row r="452" spans="3:3" x14ac:dyDescent="0.25">
      <c r="C452" s="238"/>
    </row>
    <row r="453" spans="3:3" x14ac:dyDescent="0.25">
      <c r="C453" s="238"/>
    </row>
    <row r="454" spans="3:3" x14ac:dyDescent="0.25">
      <c r="C454" s="238"/>
    </row>
    <row r="455" spans="3:3" x14ac:dyDescent="0.25">
      <c r="C455" s="238"/>
    </row>
    <row r="456" spans="3:3" x14ac:dyDescent="0.25">
      <c r="C456" s="238"/>
    </row>
    <row r="457" spans="3:3" x14ac:dyDescent="0.25">
      <c r="C457" s="238"/>
    </row>
    <row r="458" spans="3:3" x14ac:dyDescent="0.25">
      <c r="C458" s="238"/>
    </row>
    <row r="459" spans="3:3" x14ac:dyDescent="0.25">
      <c r="C459" s="238"/>
    </row>
    <row r="460" spans="3:3" x14ac:dyDescent="0.25">
      <c r="C460" s="238"/>
    </row>
    <row r="461" spans="3:3" x14ac:dyDescent="0.25">
      <c r="C461" s="238"/>
    </row>
    <row r="462" spans="3:3" x14ac:dyDescent="0.25">
      <c r="C462" s="238"/>
    </row>
    <row r="463" spans="3:3" x14ac:dyDescent="0.25">
      <c r="C463" s="238"/>
    </row>
    <row r="464" spans="3:3" x14ac:dyDescent="0.25">
      <c r="C464" s="238"/>
    </row>
    <row r="465" spans="3:3" x14ac:dyDescent="0.25">
      <c r="C465" s="238"/>
    </row>
    <row r="466" spans="3:3" x14ac:dyDescent="0.25">
      <c r="C466" s="238"/>
    </row>
    <row r="467" spans="3:3" x14ac:dyDescent="0.25">
      <c r="C467" s="238"/>
    </row>
    <row r="468" spans="3:3" x14ac:dyDescent="0.25">
      <c r="C468" s="238"/>
    </row>
    <row r="469" spans="3:3" x14ac:dyDescent="0.25">
      <c r="C469" s="238"/>
    </row>
    <row r="470" spans="3:3" x14ac:dyDescent="0.25">
      <c r="C470" s="238"/>
    </row>
    <row r="471" spans="3:3" x14ac:dyDescent="0.25">
      <c r="C471" s="238"/>
    </row>
    <row r="472" spans="3:3" x14ac:dyDescent="0.25">
      <c r="C472" s="238"/>
    </row>
    <row r="473" spans="3:3" x14ac:dyDescent="0.25">
      <c r="C473" s="238"/>
    </row>
    <row r="474" spans="3:3" x14ac:dyDescent="0.25">
      <c r="C474" s="238"/>
    </row>
    <row r="475" spans="3:3" x14ac:dyDescent="0.25">
      <c r="C475" s="238"/>
    </row>
    <row r="476" spans="3:3" x14ac:dyDescent="0.25">
      <c r="C476" s="238"/>
    </row>
    <row r="477" spans="3:3" x14ac:dyDescent="0.25">
      <c r="C477" s="238"/>
    </row>
    <row r="478" spans="3:3" x14ac:dyDescent="0.25">
      <c r="C478" s="238"/>
    </row>
    <row r="479" spans="3:3" x14ac:dyDescent="0.25">
      <c r="C479" s="238"/>
    </row>
    <row r="480" spans="3:3" x14ac:dyDescent="0.25">
      <c r="C480" s="238"/>
    </row>
    <row r="481" spans="3:3" x14ac:dyDescent="0.25">
      <c r="C481" s="238"/>
    </row>
    <row r="482" spans="3:3" x14ac:dyDescent="0.25">
      <c r="C482" s="238"/>
    </row>
    <row r="483" spans="3:3" x14ac:dyDescent="0.25">
      <c r="C483" s="238"/>
    </row>
    <row r="484" spans="3:3" x14ac:dyDescent="0.25">
      <c r="C484" s="238"/>
    </row>
    <row r="485" spans="3:3" x14ac:dyDescent="0.25">
      <c r="C485" s="238"/>
    </row>
    <row r="486" spans="3:3" x14ac:dyDescent="0.25">
      <c r="C486" s="238"/>
    </row>
    <row r="487" spans="3:3" x14ac:dyDescent="0.25">
      <c r="C487" s="238"/>
    </row>
    <row r="488" spans="3:3" x14ac:dyDescent="0.25">
      <c r="C488" s="238"/>
    </row>
    <row r="489" spans="3:3" x14ac:dyDescent="0.25">
      <c r="C489" s="238"/>
    </row>
    <row r="490" spans="3:3" x14ac:dyDescent="0.25">
      <c r="C490" s="238"/>
    </row>
    <row r="491" spans="3:3" x14ac:dyDescent="0.25">
      <c r="C491" s="238"/>
    </row>
    <row r="492" spans="3:3" x14ac:dyDescent="0.25">
      <c r="C492" s="238"/>
    </row>
    <row r="493" spans="3:3" x14ac:dyDescent="0.25">
      <c r="C493" s="238"/>
    </row>
    <row r="494" spans="3:3" x14ac:dyDescent="0.25">
      <c r="C494" s="238"/>
    </row>
    <row r="495" spans="3:3" x14ac:dyDescent="0.25">
      <c r="C495" s="238"/>
    </row>
    <row r="496" spans="3:3" x14ac:dyDescent="0.25">
      <c r="C496" s="238"/>
    </row>
    <row r="497" spans="3:3" x14ac:dyDescent="0.25">
      <c r="C497" s="238"/>
    </row>
    <row r="498" spans="3:3" x14ac:dyDescent="0.25">
      <c r="C498" s="238"/>
    </row>
    <row r="499" spans="3:3" x14ac:dyDescent="0.25">
      <c r="C499" s="238"/>
    </row>
    <row r="500" spans="3:3" x14ac:dyDescent="0.25">
      <c r="C500" s="238"/>
    </row>
    <row r="501" spans="3:3" x14ac:dyDescent="0.25">
      <c r="C501" s="238"/>
    </row>
    <row r="502" spans="3:3" x14ac:dyDescent="0.25">
      <c r="C502" s="238"/>
    </row>
    <row r="503" spans="3:3" x14ac:dyDescent="0.25">
      <c r="C503" s="238"/>
    </row>
    <row r="504" spans="3:3" x14ac:dyDescent="0.25">
      <c r="C504" s="238"/>
    </row>
    <row r="505" spans="3:3" x14ac:dyDescent="0.25">
      <c r="C505" s="238"/>
    </row>
    <row r="506" spans="3:3" x14ac:dyDescent="0.25">
      <c r="C506" s="238"/>
    </row>
    <row r="507" spans="3:3" x14ac:dyDescent="0.25">
      <c r="C507" s="238"/>
    </row>
    <row r="508" spans="3:3" x14ac:dyDescent="0.25">
      <c r="C508" s="238"/>
    </row>
    <row r="509" spans="3:3" x14ac:dyDescent="0.25">
      <c r="C509" s="238"/>
    </row>
    <row r="510" spans="3:3" x14ac:dyDescent="0.25">
      <c r="C510" s="238"/>
    </row>
    <row r="511" spans="3:3" x14ac:dyDescent="0.25">
      <c r="C511" s="238"/>
    </row>
    <row r="512" spans="3:3" x14ac:dyDescent="0.25">
      <c r="C512" s="238"/>
    </row>
    <row r="513" spans="3:3" x14ac:dyDescent="0.25">
      <c r="C513" s="238"/>
    </row>
    <row r="514" spans="3:3" x14ac:dyDescent="0.25">
      <c r="C514" s="238"/>
    </row>
    <row r="515" spans="3:3" x14ac:dyDescent="0.25">
      <c r="C515" s="238"/>
    </row>
    <row r="516" spans="3:3" x14ac:dyDescent="0.25">
      <c r="C516" s="238"/>
    </row>
    <row r="517" spans="3:3" x14ac:dyDescent="0.25">
      <c r="C517" s="238"/>
    </row>
    <row r="518" spans="3:3" x14ac:dyDescent="0.25">
      <c r="C518" s="238"/>
    </row>
    <row r="519" spans="3:3" x14ac:dyDescent="0.25">
      <c r="C519" s="238"/>
    </row>
    <row r="520" spans="3:3" x14ac:dyDescent="0.25">
      <c r="C520" s="238"/>
    </row>
    <row r="521" spans="3:3" x14ac:dyDescent="0.25">
      <c r="C521" s="238"/>
    </row>
    <row r="522" spans="3:3" x14ac:dyDescent="0.25">
      <c r="C522" s="238"/>
    </row>
    <row r="523" spans="3:3" x14ac:dyDescent="0.25">
      <c r="C523" s="238"/>
    </row>
    <row r="524" spans="3:3" x14ac:dyDescent="0.25">
      <c r="C524" s="238"/>
    </row>
    <row r="525" spans="3:3" x14ac:dyDescent="0.25">
      <c r="C525" s="238"/>
    </row>
    <row r="526" spans="3:3" x14ac:dyDescent="0.25">
      <c r="C526" s="238"/>
    </row>
    <row r="527" spans="3:3" x14ac:dyDescent="0.25">
      <c r="C527" s="238"/>
    </row>
    <row r="528" spans="3:3" x14ac:dyDescent="0.25">
      <c r="C528" s="238"/>
    </row>
    <row r="529" spans="3:3" x14ac:dyDescent="0.25">
      <c r="C529" s="238"/>
    </row>
    <row r="530" spans="3:3" x14ac:dyDescent="0.25">
      <c r="C530" s="238"/>
    </row>
    <row r="531" spans="3:3" x14ac:dyDescent="0.25">
      <c r="C531" s="238"/>
    </row>
    <row r="532" spans="3:3" x14ac:dyDescent="0.25">
      <c r="C532" s="238"/>
    </row>
    <row r="533" spans="3:3" x14ac:dyDescent="0.25">
      <c r="C533" s="238"/>
    </row>
    <row r="534" spans="3:3" x14ac:dyDescent="0.25">
      <c r="C534" s="238"/>
    </row>
    <row r="535" spans="3:3" x14ac:dyDescent="0.25">
      <c r="C535" s="238"/>
    </row>
    <row r="536" spans="3:3" x14ac:dyDescent="0.25">
      <c r="C536" s="238"/>
    </row>
    <row r="537" spans="3:3" x14ac:dyDescent="0.25">
      <c r="C537" s="238"/>
    </row>
    <row r="538" spans="3:3" x14ac:dyDescent="0.25">
      <c r="C538" s="238"/>
    </row>
    <row r="539" spans="3:3" x14ac:dyDescent="0.25">
      <c r="C539" s="238"/>
    </row>
    <row r="540" spans="3:3" x14ac:dyDescent="0.25">
      <c r="C540" s="238"/>
    </row>
    <row r="541" spans="3:3" x14ac:dyDescent="0.25">
      <c r="C541" s="238"/>
    </row>
    <row r="542" spans="3:3" x14ac:dyDescent="0.25">
      <c r="C542" s="238"/>
    </row>
    <row r="543" spans="3:3" x14ac:dyDescent="0.25">
      <c r="C543" s="238"/>
    </row>
    <row r="544" spans="3:3" x14ac:dyDescent="0.25">
      <c r="C544" s="238"/>
    </row>
    <row r="545" spans="3:3" x14ac:dyDescent="0.25">
      <c r="C545" s="238"/>
    </row>
    <row r="546" spans="3:3" x14ac:dyDescent="0.25">
      <c r="C546" s="238"/>
    </row>
    <row r="547" spans="3:3" x14ac:dyDescent="0.25">
      <c r="C547" s="238"/>
    </row>
    <row r="548" spans="3:3" x14ac:dyDescent="0.25">
      <c r="C548" s="238"/>
    </row>
    <row r="549" spans="3:3" x14ac:dyDescent="0.25">
      <c r="C549" s="238"/>
    </row>
    <row r="550" spans="3:3" x14ac:dyDescent="0.25">
      <c r="C550" s="238"/>
    </row>
    <row r="551" spans="3:3" x14ac:dyDescent="0.25">
      <c r="C551" s="238"/>
    </row>
    <row r="552" spans="3:3" x14ac:dyDescent="0.25">
      <c r="C552" s="238"/>
    </row>
    <row r="553" spans="3:3" x14ac:dyDescent="0.25">
      <c r="C553" s="238"/>
    </row>
    <row r="554" spans="3:3" x14ac:dyDescent="0.25">
      <c r="C554" s="238"/>
    </row>
    <row r="555" spans="3:3" x14ac:dyDescent="0.25">
      <c r="C555" s="238"/>
    </row>
    <row r="556" spans="3:3" x14ac:dyDescent="0.25">
      <c r="C556" s="238"/>
    </row>
    <row r="557" spans="3:3" x14ac:dyDescent="0.25">
      <c r="C557" s="238"/>
    </row>
    <row r="558" spans="3:3" x14ac:dyDescent="0.25">
      <c r="C558" s="238"/>
    </row>
    <row r="559" spans="3:3" x14ac:dyDescent="0.25">
      <c r="C559" s="238"/>
    </row>
    <row r="560" spans="3:3" x14ac:dyDescent="0.25">
      <c r="C560" s="238"/>
    </row>
    <row r="561" spans="3:3" x14ac:dyDescent="0.25">
      <c r="C561" s="238"/>
    </row>
    <row r="562" spans="3:3" x14ac:dyDescent="0.25">
      <c r="C562" s="238"/>
    </row>
    <row r="563" spans="3:3" x14ac:dyDescent="0.25">
      <c r="C563" s="238"/>
    </row>
    <row r="564" spans="3:3" x14ac:dyDescent="0.25">
      <c r="C564" s="238"/>
    </row>
    <row r="565" spans="3:3" x14ac:dyDescent="0.25">
      <c r="C565" s="238"/>
    </row>
    <row r="566" spans="3:3" x14ac:dyDescent="0.25">
      <c r="C566" s="238"/>
    </row>
    <row r="567" spans="3:3" x14ac:dyDescent="0.25">
      <c r="C567" s="238"/>
    </row>
    <row r="568" spans="3:3" x14ac:dyDescent="0.25">
      <c r="C568" s="238"/>
    </row>
    <row r="569" spans="3:3" x14ac:dyDescent="0.25">
      <c r="C569" s="238"/>
    </row>
    <row r="570" spans="3:3" x14ac:dyDescent="0.25">
      <c r="C570" s="238"/>
    </row>
    <row r="571" spans="3:3" x14ac:dyDescent="0.25">
      <c r="C571" s="238"/>
    </row>
    <row r="572" spans="3:3" x14ac:dyDescent="0.25">
      <c r="C572" s="238"/>
    </row>
    <row r="573" spans="3:3" x14ac:dyDescent="0.25">
      <c r="C573" s="238"/>
    </row>
    <row r="574" spans="3:3" x14ac:dyDescent="0.25">
      <c r="C574" s="238"/>
    </row>
    <row r="575" spans="3:3" x14ac:dyDescent="0.25">
      <c r="C575" s="238"/>
    </row>
    <row r="576" spans="3:3" x14ac:dyDescent="0.25">
      <c r="C576" s="238"/>
    </row>
    <row r="577" spans="3:3" x14ac:dyDescent="0.25">
      <c r="C577" s="238"/>
    </row>
    <row r="578" spans="3:3" x14ac:dyDescent="0.25">
      <c r="C578" s="238"/>
    </row>
    <row r="579" spans="3:3" x14ac:dyDescent="0.25">
      <c r="C579" s="238"/>
    </row>
    <row r="580" spans="3:3" x14ac:dyDescent="0.25">
      <c r="C580" s="238"/>
    </row>
    <row r="581" spans="3:3" x14ac:dyDescent="0.25">
      <c r="C581" s="238"/>
    </row>
    <row r="582" spans="3:3" x14ac:dyDescent="0.25">
      <c r="C582" s="238"/>
    </row>
    <row r="583" spans="3:3" x14ac:dyDescent="0.25">
      <c r="C583" s="238"/>
    </row>
    <row r="584" spans="3:3" x14ac:dyDescent="0.25">
      <c r="C584" s="238"/>
    </row>
    <row r="585" spans="3:3" x14ac:dyDescent="0.25">
      <c r="C585" s="238"/>
    </row>
    <row r="586" spans="3:3" x14ac:dyDescent="0.25">
      <c r="C586" s="238"/>
    </row>
    <row r="587" spans="3:3" x14ac:dyDescent="0.25">
      <c r="C587" s="238"/>
    </row>
    <row r="588" spans="3:3" x14ac:dyDescent="0.25">
      <c r="C588" s="238"/>
    </row>
    <row r="589" spans="3:3" x14ac:dyDescent="0.25">
      <c r="C589" s="238"/>
    </row>
    <row r="590" spans="3:3" x14ac:dyDescent="0.25">
      <c r="C590" s="238"/>
    </row>
    <row r="591" spans="3:3" x14ac:dyDescent="0.25">
      <c r="C591" s="238"/>
    </row>
    <row r="592" spans="3:3" x14ac:dyDescent="0.25">
      <c r="C592" s="238"/>
    </row>
    <row r="593" spans="3:3" x14ac:dyDescent="0.25">
      <c r="C593" s="238"/>
    </row>
    <row r="594" spans="3:3" x14ac:dyDescent="0.25">
      <c r="C594" s="238"/>
    </row>
    <row r="595" spans="3:3" x14ac:dyDescent="0.25">
      <c r="C595" s="238"/>
    </row>
    <row r="596" spans="3:3" x14ac:dyDescent="0.25">
      <c r="C596" s="238"/>
    </row>
    <row r="597" spans="3:3" x14ac:dyDescent="0.25">
      <c r="C597" s="238"/>
    </row>
    <row r="598" spans="3:3" x14ac:dyDescent="0.25">
      <c r="C598" s="238"/>
    </row>
    <row r="599" spans="3:3" x14ac:dyDescent="0.25">
      <c r="C599" s="238"/>
    </row>
    <row r="600" spans="3:3" x14ac:dyDescent="0.25">
      <c r="C600" s="238"/>
    </row>
    <row r="601" spans="3:3" x14ac:dyDescent="0.25">
      <c r="C601" s="238"/>
    </row>
    <row r="602" spans="3:3" x14ac:dyDescent="0.25">
      <c r="C602" s="238"/>
    </row>
    <row r="603" spans="3:3" x14ac:dyDescent="0.25">
      <c r="C603" s="238"/>
    </row>
    <row r="604" spans="3:3" x14ac:dyDescent="0.25">
      <c r="C604" s="238"/>
    </row>
    <row r="605" spans="3:3" x14ac:dyDescent="0.25">
      <c r="C605" s="238"/>
    </row>
    <row r="606" spans="3:3" x14ac:dyDescent="0.25">
      <c r="C606" s="238"/>
    </row>
    <row r="607" spans="3:3" x14ac:dyDescent="0.25">
      <c r="C607" s="238"/>
    </row>
    <row r="608" spans="3:3" x14ac:dyDescent="0.25">
      <c r="C608" s="238"/>
    </row>
    <row r="609" spans="3:3" x14ac:dyDescent="0.25">
      <c r="C609" s="238"/>
    </row>
    <row r="610" spans="3:3" x14ac:dyDescent="0.25">
      <c r="C610" s="238"/>
    </row>
    <row r="611" spans="3:3" x14ac:dyDescent="0.25">
      <c r="C611" s="238"/>
    </row>
    <row r="612" spans="3:3" x14ac:dyDescent="0.25">
      <c r="C612" s="238"/>
    </row>
    <row r="613" spans="3:3" x14ac:dyDescent="0.25">
      <c r="C613" s="238"/>
    </row>
    <row r="614" spans="3:3" x14ac:dyDescent="0.25">
      <c r="C614" s="238"/>
    </row>
    <row r="615" spans="3:3" x14ac:dyDescent="0.25">
      <c r="C615" s="238"/>
    </row>
    <row r="616" spans="3:3" x14ac:dyDescent="0.25">
      <c r="C616" s="238"/>
    </row>
    <row r="617" spans="3:3" x14ac:dyDescent="0.25">
      <c r="C617" s="238"/>
    </row>
    <row r="618" spans="3:3" x14ac:dyDescent="0.25">
      <c r="C618" s="238"/>
    </row>
    <row r="619" spans="3:3" x14ac:dyDescent="0.25">
      <c r="C619" s="238"/>
    </row>
    <row r="620" spans="3:3" x14ac:dyDescent="0.25">
      <c r="C620" s="238"/>
    </row>
    <row r="621" spans="3:3" x14ac:dyDescent="0.25">
      <c r="C621" s="238"/>
    </row>
    <row r="622" spans="3:3" x14ac:dyDescent="0.25">
      <c r="C622" s="238"/>
    </row>
    <row r="623" spans="3:3" x14ac:dyDescent="0.25">
      <c r="C623" s="238"/>
    </row>
    <row r="624" spans="3:3" x14ac:dyDescent="0.25">
      <c r="C624" s="238"/>
    </row>
    <row r="625" spans="3:3" x14ac:dyDescent="0.25">
      <c r="C625" s="238"/>
    </row>
    <row r="626" spans="3:3" x14ac:dyDescent="0.25">
      <c r="C626" s="238"/>
    </row>
    <row r="627" spans="3:3" x14ac:dyDescent="0.25">
      <c r="C627" s="238"/>
    </row>
    <row r="628" spans="3:3" x14ac:dyDescent="0.25">
      <c r="C628" s="238"/>
    </row>
    <row r="629" spans="3:3" x14ac:dyDescent="0.25">
      <c r="C629" s="238"/>
    </row>
    <row r="630" spans="3:3" x14ac:dyDescent="0.25">
      <c r="C630" s="238"/>
    </row>
    <row r="631" spans="3:3" x14ac:dyDescent="0.25">
      <c r="C631" s="238"/>
    </row>
    <row r="632" spans="3:3" x14ac:dyDescent="0.25">
      <c r="C632" s="238"/>
    </row>
    <row r="633" spans="3:3" x14ac:dyDescent="0.25">
      <c r="C633" s="238"/>
    </row>
    <row r="634" spans="3:3" x14ac:dyDescent="0.25">
      <c r="C634" s="238"/>
    </row>
    <row r="635" spans="3:3" x14ac:dyDescent="0.25">
      <c r="C635" s="238"/>
    </row>
    <row r="636" spans="3:3" x14ac:dyDescent="0.25">
      <c r="C636" s="238"/>
    </row>
    <row r="637" spans="3:3" x14ac:dyDescent="0.25">
      <c r="C637" s="238"/>
    </row>
    <row r="638" spans="3:3" x14ac:dyDescent="0.25">
      <c r="C638" s="238"/>
    </row>
    <row r="639" spans="3:3" x14ac:dyDescent="0.25">
      <c r="C639" s="238"/>
    </row>
    <row r="640" spans="3:3" x14ac:dyDescent="0.25">
      <c r="C640" s="238"/>
    </row>
    <row r="641" spans="3:3" x14ac:dyDescent="0.25">
      <c r="C641" s="238"/>
    </row>
    <row r="642" spans="3:3" x14ac:dyDescent="0.25">
      <c r="C642" s="238"/>
    </row>
    <row r="643" spans="3:3" x14ac:dyDescent="0.25">
      <c r="C643" s="238"/>
    </row>
    <row r="644" spans="3:3" x14ac:dyDescent="0.25">
      <c r="C644" s="238"/>
    </row>
    <row r="645" spans="3:3" x14ac:dyDescent="0.25">
      <c r="C645" s="238"/>
    </row>
    <row r="646" spans="3:3" x14ac:dyDescent="0.25">
      <c r="C646" s="238"/>
    </row>
    <row r="647" spans="3:3" x14ac:dyDescent="0.25">
      <c r="C647" s="238"/>
    </row>
    <row r="648" spans="3:3" x14ac:dyDescent="0.25">
      <c r="C648" s="238"/>
    </row>
    <row r="649" spans="3:3" x14ac:dyDescent="0.25">
      <c r="C649" s="238"/>
    </row>
    <row r="650" spans="3:3" x14ac:dyDescent="0.25">
      <c r="C650" s="238"/>
    </row>
    <row r="651" spans="3:3" x14ac:dyDescent="0.25">
      <c r="C651" s="238"/>
    </row>
    <row r="652" spans="3:3" x14ac:dyDescent="0.25">
      <c r="C652" s="238"/>
    </row>
    <row r="653" spans="3:3" x14ac:dyDescent="0.25">
      <c r="C653" s="238"/>
    </row>
    <row r="654" spans="3:3" x14ac:dyDescent="0.25">
      <c r="C654" s="238"/>
    </row>
    <row r="655" spans="3:3" x14ac:dyDescent="0.25">
      <c r="C655" s="238"/>
    </row>
    <row r="656" spans="3:3" x14ac:dyDescent="0.25">
      <c r="C656" s="238"/>
    </row>
    <row r="657" spans="3:3" x14ac:dyDescent="0.25">
      <c r="C657" s="238"/>
    </row>
    <row r="658" spans="3:3" x14ac:dyDescent="0.25">
      <c r="C658" s="238"/>
    </row>
    <row r="659" spans="3:3" x14ac:dyDescent="0.25">
      <c r="C659" s="238"/>
    </row>
    <row r="660" spans="3:3" x14ac:dyDescent="0.25">
      <c r="C660" s="238"/>
    </row>
    <row r="661" spans="3:3" x14ac:dyDescent="0.25">
      <c r="C661" s="238"/>
    </row>
    <row r="662" spans="3:3" x14ac:dyDescent="0.25">
      <c r="C662" s="238"/>
    </row>
    <row r="663" spans="3:3" x14ac:dyDescent="0.25">
      <c r="C663" s="238"/>
    </row>
    <row r="664" spans="3:3" x14ac:dyDescent="0.25">
      <c r="C664" s="238"/>
    </row>
    <row r="665" spans="3:3" x14ac:dyDescent="0.25">
      <c r="C665" s="238"/>
    </row>
    <row r="666" spans="3:3" x14ac:dyDescent="0.25">
      <c r="C666" s="238"/>
    </row>
    <row r="667" spans="3:3" x14ac:dyDescent="0.25">
      <c r="C667" s="238"/>
    </row>
    <row r="668" spans="3:3" x14ac:dyDescent="0.25">
      <c r="C668" s="238"/>
    </row>
    <row r="669" spans="3:3" x14ac:dyDescent="0.25">
      <c r="C669" s="238"/>
    </row>
    <row r="670" spans="3:3" x14ac:dyDescent="0.25">
      <c r="C670" s="238"/>
    </row>
    <row r="671" spans="3:3" x14ac:dyDescent="0.25">
      <c r="C671" s="238"/>
    </row>
    <row r="672" spans="3:3" x14ac:dyDescent="0.25">
      <c r="C672" s="238"/>
    </row>
    <row r="673" spans="3:3" x14ac:dyDescent="0.25">
      <c r="C673" s="238"/>
    </row>
    <row r="674" spans="3:3" x14ac:dyDescent="0.25">
      <c r="C674" s="238"/>
    </row>
    <row r="675" spans="3:3" x14ac:dyDescent="0.25">
      <c r="C675" s="238"/>
    </row>
    <row r="676" spans="3:3" x14ac:dyDescent="0.25">
      <c r="C676" s="238"/>
    </row>
    <row r="677" spans="3:3" x14ac:dyDescent="0.25">
      <c r="C677" s="238"/>
    </row>
    <row r="678" spans="3:3" x14ac:dyDescent="0.25">
      <c r="C678" s="238"/>
    </row>
    <row r="679" spans="3:3" x14ac:dyDescent="0.25">
      <c r="C679" s="238"/>
    </row>
    <row r="680" spans="3:3" x14ac:dyDescent="0.25">
      <c r="C680" s="238"/>
    </row>
    <row r="681" spans="3:3" x14ac:dyDescent="0.25">
      <c r="C681" s="238"/>
    </row>
    <row r="682" spans="3:3" x14ac:dyDescent="0.25">
      <c r="C682" s="238"/>
    </row>
    <row r="683" spans="3:3" x14ac:dyDescent="0.25">
      <c r="C683" s="238"/>
    </row>
    <row r="684" spans="3:3" x14ac:dyDescent="0.25">
      <c r="C684" s="238"/>
    </row>
    <row r="685" spans="3:3" x14ac:dyDescent="0.25">
      <c r="C685" s="238"/>
    </row>
    <row r="686" spans="3:3" x14ac:dyDescent="0.25">
      <c r="C686" s="238"/>
    </row>
    <row r="687" spans="3:3" x14ac:dyDescent="0.25">
      <c r="C687" s="238"/>
    </row>
    <row r="688" spans="3:3" x14ac:dyDescent="0.25">
      <c r="C688" s="238"/>
    </row>
    <row r="689" spans="3:3" x14ac:dyDescent="0.25">
      <c r="C689" s="238"/>
    </row>
    <row r="690" spans="3:3" x14ac:dyDescent="0.25">
      <c r="C690" s="238"/>
    </row>
    <row r="691" spans="3:3" x14ac:dyDescent="0.25">
      <c r="C691" s="238"/>
    </row>
    <row r="692" spans="3:3" x14ac:dyDescent="0.25">
      <c r="C692" s="238"/>
    </row>
    <row r="693" spans="3:3" x14ac:dyDescent="0.25">
      <c r="C693" s="238"/>
    </row>
    <row r="694" spans="3:3" x14ac:dyDescent="0.25">
      <c r="C694" s="238"/>
    </row>
    <row r="695" spans="3:3" x14ac:dyDescent="0.25">
      <c r="C695" s="238"/>
    </row>
    <row r="696" spans="3:3" x14ac:dyDescent="0.25">
      <c r="C696" s="238"/>
    </row>
    <row r="697" spans="3:3" x14ac:dyDescent="0.25">
      <c r="C697" s="238"/>
    </row>
    <row r="698" spans="3:3" x14ac:dyDescent="0.25">
      <c r="C698" s="238"/>
    </row>
    <row r="699" spans="3:3" x14ac:dyDescent="0.25">
      <c r="C699" s="238"/>
    </row>
    <row r="700" spans="3:3" x14ac:dyDescent="0.25">
      <c r="C700" s="238"/>
    </row>
    <row r="701" spans="3:3" x14ac:dyDescent="0.25">
      <c r="C701" s="238"/>
    </row>
    <row r="702" spans="3:3" x14ac:dyDescent="0.25">
      <c r="C702" s="238"/>
    </row>
    <row r="703" spans="3:3" x14ac:dyDescent="0.25">
      <c r="C703" s="238"/>
    </row>
    <row r="704" spans="3:3" x14ac:dyDescent="0.25">
      <c r="C704" s="238"/>
    </row>
    <row r="705" spans="3:3" x14ac:dyDescent="0.25">
      <c r="C705" s="238"/>
    </row>
    <row r="706" spans="3:3" x14ac:dyDescent="0.25">
      <c r="C706" s="238"/>
    </row>
    <row r="707" spans="3:3" x14ac:dyDescent="0.25">
      <c r="C707" s="238"/>
    </row>
    <row r="708" spans="3:3" x14ac:dyDescent="0.25">
      <c r="C708" s="238"/>
    </row>
    <row r="709" spans="3:3" x14ac:dyDescent="0.25">
      <c r="C709" s="238"/>
    </row>
    <row r="710" spans="3:3" x14ac:dyDescent="0.25">
      <c r="C710" s="238"/>
    </row>
    <row r="711" spans="3:3" x14ac:dyDescent="0.25">
      <c r="C711" s="238"/>
    </row>
    <row r="712" spans="3:3" x14ac:dyDescent="0.25">
      <c r="C712" s="238"/>
    </row>
    <row r="713" spans="3:3" x14ac:dyDescent="0.25">
      <c r="C713" s="238"/>
    </row>
    <row r="714" spans="3:3" x14ac:dyDescent="0.25">
      <c r="C714" s="238"/>
    </row>
    <row r="715" spans="3:3" x14ac:dyDescent="0.25">
      <c r="C715" s="238"/>
    </row>
    <row r="716" spans="3:3" x14ac:dyDescent="0.25">
      <c r="C716" s="238"/>
    </row>
    <row r="717" spans="3:3" x14ac:dyDescent="0.25">
      <c r="C717" s="238"/>
    </row>
    <row r="718" spans="3:3" x14ac:dyDescent="0.25">
      <c r="C718" s="238"/>
    </row>
    <row r="719" spans="3:3" x14ac:dyDescent="0.25">
      <c r="C719" s="238"/>
    </row>
    <row r="720" spans="3:3" x14ac:dyDescent="0.25">
      <c r="C720" s="238"/>
    </row>
    <row r="721" spans="3:3" x14ac:dyDescent="0.25">
      <c r="C721" s="238"/>
    </row>
    <row r="722" spans="3:3" x14ac:dyDescent="0.25">
      <c r="C722" s="238"/>
    </row>
    <row r="723" spans="3:3" x14ac:dyDescent="0.25">
      <c r="C723" s="238"/>
    </row>
    <row r="724" spans="3:3" x14ac:dyDescent="0.25">
      <c r="C724" s="238"/>
    </row>
    <row r="725" spans="3:3" x14ac:dyDescent="0.25">
      <c r="C725" s="238"/>
    </row>
    <row r="726" spans="3:3" x14ac:dyDescent="0.25">
      <c r="C726" s="238"/>
    </row>
    <row r="727" spans="3:3" x14ac:dyDescent="0.25">
      <c r="C727" s="238"/>
    </row>
    <row r="728" spans="3:3" x14ac:dyDescent="0.25">
      <c r="C728" s="238"/>
    </row>
    <row r="729" spans="3:3" x14ac:dyDescent="0.25">
      <c r="C729" s="238"/>
    </row>
    <row r="730" spans="3:3" x14ac:dyDescent="0.25">
      <c r="C730" s="238"/>
    </row>
    <row r="731" spans="3:3" x14ac:dyDescent="0.25">
      <c r="C731" s="238"/>
    </row>
    <row r="732" spans="3:3" x14ac:dyDescent="0.25">
      <c r="C732" s="238"/>
    </row>
    <row r="733" spans="3:3" x14ac:dyDescent="0.25">
      <c r="C733" s="238"/>
    </row>
    <row r="734" spans="3:3" x14ac:dyDescent="0.25">
      <c r="C734" s="238"/>
    </row>
    <row r="735" spans="3:3" x14ac:dyDescent="0.25">
      <c r="C735" s="238"/>
    </row>
    <row r="736" spans="3:3" x14ac:dyDescent="0.25">
      <c r="C736" s="238"/>
    </row>
    <row r="737" spans="3:3" x14ac:dyDescent="0.25">
      <c r="C737" s="238"/>
    </row>
    <row r="738" spans="3:3" x14ac:dyDescent="0.25">
      <c r="C738" s="238"/>
    </row>
    <row r="739" spans="3:3" x14ac:dyDescent="0.25">
      <c r="C739" s="238"/>
    </row>
    <row r="740" spans="3:3" x14ac:dyDescent="0.25">
      <c r="C740" s="238"/>
    </row>
    <row r="741" spans="3:3" x14ac:dyDescent="0.25">
      <c r="C741" s="238"/>
    </row>
    <row r="742" spans="3:3" x14ac:dyDescent="0.25">
      <c r="C742" s="238"/>
    </row>
    <row r="743" spans="3:3" x14ac:dyDescent="0.25">
      <c r="C743" s="238"/>
    </row>
    <row r="744" spans="3:3" x14ac:dyDescent="0.25">
      <c r="C744" s="238"/>
    </row>
    <row r="745" spans="3:3" x14ac:dyDescent="0.25">
      <c r="C745" s="238"/>
    </row>
    <row r="746" spans="3:3" x14ac:dyDescent="0.25">
      <c r="C746" s="238"/>
    </row>
    <row r="747" spans="3:3" x14ac:dyDescent="0.25">
      <c r="C747" s="238"/>
    </row>
    <row r="748" spans="3:3" x14ac:dyDescent="0.25">
      <c r="C748" s="238"/>
    </row>
    <row r="749" spans="3:3" x14ac:dyDescent="0.25">
      <c r="C749" s="238"/>
    </row>
    <row r="750" spans="3:3" x14ac:dyDescent="0.25">
      <c r="C750" s="238"/>
    </row>
    <row r="751" spans="3:3" x14ac:dyDescent="0.25">
      <c r="C751" s="238"/>
    </row>
    <row r="752" spans="3:3" x14ac:dyDescent="0.25">
      <c r="C752" s="238"/>
    </row>
    <row r="753" spans="3:3" x14ac:dyDescent="0.25">
      <c r="C753" s="238"/>
    </row>
    <row r="754" spans="3:3" x14ac:dyDescent="0.25">
      <c r="C754" s="238"/>
    </row>
    <row r="755" spans="3:3" x14ac:dyDescent="0.25">
      <c r="C755" s="238"/>
    </row>
    <row r="756" spans="3:3" x14ac:dyDescent="0.25">
      <c r="C756" s="238"/>
    </row>
    <row r="757" spans="3:3" x14ac:dyDescent="0.25">
      <c r="C757" s="238"/>
    </row>
    <row r="758" spans="3:3" x14ac:dyDescent="0.25">
      <c r="C758" s="238"/>
    </row>
    <row r="759" spans="3:3" x14ac:dyDescent="0.25">
      <c r="C759" s="238"/>
    </row>
  </sheetData>
  <mergeCells count="68">
    <mergeCell ref="C207:C208"/>
    <mergeCell ref="C209:C212"/>
    <mergeCell ref="C217:C220"/>
    <mergeCell ref="C302:C305"/>
    <mergeCell ref="C147:C150"/>
    <mergeCell ref="C155:C158"/>
    <mergeCell ref="C159:C162"/>
    <mergeCell ref="C300:C301"/>
    <mergeCell ref="B237:O237"/>
    <mergeCell ref="B295:O295"/>
    <mergeCell ref="C213:C216"/>
    <mergeCell ref="B231:O231"/>
    <mergeCell ref="C292:C293"/>
    <mergeCell ref="C195:C198"/>
    <mergeCell ref="C203:C206"/>
    <mergeCell ref="C179:C182"/>
    <mergeCell ref="C183:C186"/>
    <mergeCell ref="C199:C202"/>
    <mergeCell ref="C187:C190"/>
    <mergeCell ref="C171:C174"/>
    <mergeCell ref="C191:C194"/>
    <mergeCell ref="B51:B53"/>
    <mergeCell ref="B35:B37"/>
    <mergeCell ref="B15:O15"/>
    <mergeCell ref="B39:B41"/>
    <mergeCell ref="B22:B24"/>
    <mergeCell ref="B43:B45"/>
    <mergeCell ref="B30:B33"/>
    <mergeCell ref="B26:B28"/>
    <mergeCell ref="B47:B49"/>
    <mergeCell ref="B55:B57"/>
    <mergeCell ref="C175:C178"/>
    <mergeCell ref="B59:B61"/>
    <mergeCell ref="B63:B65"/>
    <mergeCell ref="B67:O67"/>
    <mergeCell ref="B84:O84"/>
    <mergeCell ref="B74:O74"/>
    <mergeCell ref="B70:B71"/>
    <mergeCell ref="C151:C154"/>
    <mergeCell ref="C139:C142"/>
    <mergeCell ref="C131:C134"/>
    <mergeCell ref="C143:C146"/>
    <mergeCell ref="C163:C166"/>
    <mergeCell ref="C167:C170"/>
    <mergeCell ref="A10:O10"/>
    <mergeCell ref="E13:F13"/>
    <mergeCell ref="A12:A14"/>
    <mergeCell ref="I12:K12"/>
    <mergeCell ref="M12:O12"/>
    <mergeCell ref="I13:J13"/>
    <mergeCell ref="G13:G14"/>
    <mergeCell ref="C12:C14"/>
    <mergeCell ref="O13:O14"/>
    <mergeCell ref="E12:G12"/>
    <mergeCell ref="M13:N13"/>
    <mergeCell ref="H12:H14"/>
    <mergeCell ref="D12:D14"/>
    <mergeCell ref="B12:B14"/>
    <mergeCell ref="L12:L14"/>
    <mergeCell ref="K13:K14"/>
    <mergeCell ref="B7:O7"/>
    <mergeCell ref="B8:N8"/>
    <mergeCell ref="B5:O5"/>
    <mergeCell ref="B6:N6"/>
    <mergeCell ref="B1:O1"/>
    <mergeCell ref="B2:O2"/>
    <mergeCell ref="B3:O3"/>
    <mergeCell ref="B4:O4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activeCell="U22" sqref="U22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8"/>
      <c r="C1" s="653" t="s">
        <v>328</v>
      </c>
      <c r="D1" s="653"/>
      <c r="E1" s="653"/>
      <c r="F1" s="653"/>
      <c r="G1" s="653"/>
      <c r="H1" s="653"/>
      <c r="I1" s="653"/>
      <c r="J1" s="653"/>
      <c r="K1" s="653"/>
      <c r="L1" s="653"/>
      <c r="M1" s="653"/>
      <c r="N1" s="653"/>
      <c r="O1" s="653"/>
    </row>
    <row r="2" spans="1:17" x14ac:dyDescent="0.25">
      <c r="B2" s="118"/>
      <c r="C2" s="653" t="s">
        <v>448</v>
      </c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</row>
    <row r="3" spans="1:17" x14ac:dyDescent="0.25">
      <c r="B3" s="118"/>
      <c r="C3" s="653" t="s">
        <v>506</v>
      </c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</row>
    <row r="4" spans="1:17" x14ac:dyDescent="0.25">
      <c r="B4" s="118"/>
      <c r="C4" s="653" t="s">
        <v>344</v>
      </c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3"/>
      <c r="O4" s="653"/>
    </row>
    <row r="5" spans="1:17" x14ac:dyDescent="0.25">
      <c r="B5" s="118"/>
      <c r="C5" s="500" t="s">
        <v>522</v>
      </c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</row>
    <row r="6" spans="1:17" x14ac:dyDescent="0.25">
      <c r="B6" s="118"/>
      <c r="C6" s="500" t="s">
        <v>541</v>
      </c>
      <c r="D6" s="500"/>
      <c r="E6" s="500"/>
      <c r="F6" s="500"/>
      <c r="G6" s="500"/>
      <c r="H6" s="500"/>
      <c r="I6" s="500"/>
      <c r="J6" s="500"/>
      <c r="K6" s="500"/>
      <c r="L6" s="500"/>
      <c r="M6" s="500"/>
      <c r="N6" s="500"/>
      <c r="O6" s="500"/>
    </row>
    <row r="7" spans="1:17" x14ac:dyDescent="0.25">
      <c r="C7" s="119"/>
      <c r="D7" s="120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20"/>
    </row>
    <row r="8" spans="1:17" ht="30.75" customHeight="1" x14ac:dyDescent="0.25">
      <c r="A8" s="567" t="s">
        <v>466</v>
      </c>
      <c r="B8" s="567"/>
      <c r="C8" s="567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</row>
    <row r="9" spans="1:17" ht="17.25" customHeight="1" x14ac:dyDescent="0.25">
      <c r="A9" s="58"/>
      <c r="B9" s="58"/>
      <c r="C9" s="58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4" t="s">
        <v>407</v>
      </c>
    </row>
    <row r="10" spans="1:17" x14ac:dyDescent="0.25">
      <c r="A10" s="652" t="s">
        <v>5</v>
      </c>
      <c r="B10" s="562" t="s">
        <v>325</v>
      </c>
      <c r="C10" s="562" t="s">
        <v>54</v>
      </c>
      <c r="D10" s="558" t="s">
        <v>336</v>
      </c>
      <c r="E10" s="586" t="s">
        <v>194</v>
      </c>
      <c r="F10" s="586"/>
      <c r="G10" s="586"/>
      <c r="H10" s="570" t="s">
        <v>338</v>
      </c>
      <c r="I10" s="592" t="s">
        <v>194</v>
      </c>
      <c r="J10" s="592"/>
      <c r="K10" s="592"/>
      <c r="L10" s="551" t="s">
        <v>0</v>
      </c>
      <c r="M10" s="551" t="s">
        <v>194</v>
      </c>
      <c r="N10" s="551"/>
      <c r="O10" s="551"/>
    </row>
    <row r="11" spans="1:17" x14ac:dyDescent="0.25">
      <c r="A11" s="652"/>
      <c r="B11" s="562"/>
      <c r="C11" s="562"/>
      <c r="D11" s="558"/>
      <c r="E11" s="586" t="s">
        <v>1</v>
      </c>
      <c r="F11" s="586"/>
      <c r="G11" s="558" t="s">
        <v>2</v>
      </c>
      <c r="H11" s="570"/>
      <c r="I11" s="592" t="s">
        <v>1</v>
      </c>
      <c r="J11" s="592"/>
      <c r="K11" s="570" t="s">
        <v>2</v>
      </c>
      <c r="L11" s="551"/>
      <c r="M11" s="551" t="s">
        <v>1</v>
      </c>
      <c r="N11" s="551"/>
      <c r="O11" s="562" t="s">
        <v>2</v>
      </c>
      <c r="Q11" s="121"/>
    </row>
    <row r="12" spans="1:17" ht="29.25" customHeight="1" x14ac:dyDescent="0.25">
      <c r="A12" s="652"/>
      <c r="B12" s="562"/>
      <c r="C12" s="562"/>
      <c r="D12" s="558"/>
      <c r="E12" s="139" t="s">
        <v>3</v>
      </c>
      <c r="F12" s="138" t="s">
        <v>4</v>
      </c>
      <c r="G12" s="558"/>
      <c r="H12" s="570"/>
      <c r="I12" s="140" t="s">
        <v>3</v>
      </c>
      <c r="J12" s="135" t="s">
        <v>4</v>
      </c>
      <c r="K12" s="570"/>
      <c r="L12" s="551"/>
      <c r="M12" s="136" t="s">
        <v>3</v>
      </c>
      <c r="N12" s="134" t="s">
        <v>4</v>
      </c>
      <c r="O12" s="562"/>
      <c r="P12" s="70" t="s">
        <v>305</v>
      </c>
      <c r="Q12" s="71"/>
    </row>
    <row r="13" spans="1:17" ht="15.95" customHeight="1" x14ac:dyDescent="0.25">
      <c r="A13" s="13" t="s">
        <v>71</v>
      </c>
      <c r="B13" s="548" t="s">
        <v>59</v>
      </c>
      <c r="C13" s="549"/>
      <c r="D13" s="549"/>
      <c r="E13" s="549"/>
      <c r="F13" s="549"/>
      <c r="G13" s="549"/>
      <c r="H13" s="549"/>
      <c r="I13" s="549"/>
      <c r="J13" s="549"/>
      <c r="K13" s="549"/>
      <c r="L13" s="549"/>
      <c r="M13" s="549"/>
      <c r="N13" s="549"/>
      <c r="O13" s="550"/>
      <c r="P13" s="70" t="s">
        <v>306</v>
      </c>
      <c r="Q13" s="71"/>
    </row>
    <row r="14" spans="1:17" ht="15" customHeight="1" x14ac:dyDescent="0.25">
      <c r="A14" s="13" t="s">
        <v>182</v>
      </c>
      <c r="B14" s="12" t="s">
        <v>20</v>
      </c>
      <c r="C14" s="15" t="s">
        <v>31</v>
      </c>
      <c r="D14" s="16">
        <f>E14+G14</f>
        <v>109.89999999999999</v>
      </c>
      <c r="E14" s="16">
        <v>105.6</v>
      </c>
      <c r="F14" s="16"/>
      <c r="G14" s="16">
        <v>4.3</v>
      </c>
      <c r="H14" s="10">
        <f>I14+K14</f>
        <v>6.8</v>
      </c>
      <c r="I14" s="10">
        <v>6.8</v>
      </c>
      <c r="J14" s="10"/>
      <c r="K14" s="10"/>
      <c r="L14" s="12">
        <f>M14+O14</f>
        <v>116.69999999999999</v>
      </c>
      <c r="M14" s="12">
        <f>E14+I14</f>
        <v>112.39999999999999</v>
      </c>
      <c r="N14" s="12">
        <f>F14+J14</f>
        <v>0</v>
      </c>
      <c r="O14" s="12">
        <f>G14+K14</f>
        <v>4.3</v>
      </c>
      <c r="P14" s="70" t="s">
        <v>307</v>
      </c>
      <c r="Q14" s="71"/>
    </row>
    <row r="15" spans="1:17" ht="15.95" customHeight="1" x14ac:dyDescent="0.25">
      <c r="A15" s="20" t="s">
        <v>72</v>
      </c>
      <c r="B15" s="21" t="s">
        <v>175</v>
      </c>
      <c r="C15" s="28"/>
      <c r="D15" s="23">
        <f>D14</f>
        <v>109.89999999999999</v>
      </c>
      <c r="E15" s="23">
        <f>E14</f>
        <v>105.6</v>
      </c>
      <c r="F15" s="23">
        <f>F14</f>
        <v>0</v>
      </c>
      <c r="G15" s="23">
        <f>G14</f>
        <v>4.3</v>
      </c>
      <c r="H15" s="24">
        <f t="shared" ref="H15:O15" si="0">H14</f>
        <v>6.8</v>
      </c>
      <c r="I15" s="24">
        <f t="shared" si="0"/>
        <v>6.8</v>
      </c>
      <c r="J15" s="24">
        <f t="shared" si="0"/>
        <v>0</v>
      </c>
      <c r="K15" s="24">
        <f t="shared" si="0"/>
        <v>0</v>
      </c>
      <c r="L15" s="21">
        <f t="shared" si="0"/>
        <v>116.69999999999999</v>
      </c>
      <c r="M15" s="21">
        <f t="shared" si="0"/>
        <v>112.39999999999999</v>
      </c>
      <c r="N15" s="21">
        <f t="shared" si="0"/>
        <v>0</v>
      </c>
      <c r="O15" s="21">
        <f t="shared" si="0"/>
        <v>4.3</v>
      </c>
      <c r="P15" s="70" t="s">
        <v>308</v>
      </c>
      <c r="Q15" s="71"/>
    </row>
    <row r="16" spans="1:17" ht="15.95" customHeight="1" x14ac:dyDescent="0.25">
      <c r="A16" s="13" t="s">
        <v>73</v>
      </c>
      <c r="B16" s="548" t="s">
        <v>63</v>
      </c>
      <c r="C16" s="549"/>
      <c r="D16" s="549"/>
      <c r="E16" s="549"/>
      <c r="F16" s="549"/>
      <c r="G16" s="549"/>
      <c r="H16" s="549"/>
      <c r="I16" s="549"/>
      <c r="J16" s="549"/>
      <c r="K16" s="549"/>
      <c r="L16" s="549"/>
      <c r="M16" s="549"/>
      <c r="N16" s="549"/>
      <c r="O16" s="550"/>
      <c r="P16" s="70" t="s">
        <v>311</v>
      </c>
      <c r="Q16" s="71">
        <f>L14</f>
        <v>116.69999999999999</v>
      </c>
    </row>
    <row r="17" spans="1:17" ht="15" customHeight="1" x14ac:dyDescent="0.25">
      <c r="A17" s="13" t="s">
        <v>74</v>
      </c>
      <c r="B17" s="12" t="s">
        <v>20</v>
      </c>
      <c r="C17" s="15" t="s">
        <v>32</v>
      </c>
      <c r="D17" s="16">
        <f>E17+G17</f>
        <v>34.9</v>
      </c>
      <c r="E17" s="16">
        <v>34.9</v>
      </c>
      <c r="F17" s="16"/>
      <c r="G17" s="16"/>
      <c r="H17" s="10">
        <f>I17+K17</f>
        <v>0</v>
      </c>
      <c r="I17" s="10"/>
      <c r="J17" s="10"/>
      <c r="K17" s="10"/>
      <c r="L17" s="12">
        <f>M17+O17</f>
        <v>34.9</v>
      </c>
      <c r="M17" s="12">
        <f>E17+I17</f>
        <v>34.9</v>
      </c>
      <c r="N17" s="12">
        <f>F17+J17</f>
        <v>0</v>
      </c>
      <c r="O17" s="12">
        <f>G17+K17</f>
        <v>0</v>
      </c>
      <c r="P17" s="70" t="s">
        <v>309</v>
      </c>
      <c r="Q17" s="71">
        <f>SUM(I22:I32)</f>
        <v>0</v>
      </c>
    </row>
    <row r="18" spans="1:17" ht="15.95" customHeight="1" x14ac:dyDescent="0.25">
      <c r="A18" s="20" t="s">
        <v>75</v>
      </c>
      <c r="B18" s="21" t="s">
        <v>176</v>
      </c>
      <c r="C18" s="28"/>
      <c r="D18" s="23">
        <f>D17</f>
        <v>34.9</v>
      </c>
      <c r="E18" s="23">
        <f>E17</f>
        <v>34.9</v>
      </c>
      <c r="F18" s="23">
        <f>F17</f>
        <v>0</v>
      </c>
      <c r="G18" s="23">
        <f>G17</f>
        <v>0</v>
      </c>
      <c r="H18" s="24">
        <f t="shared" ref="H18:O18" si="1">H17</f>
        <v>0</v>
      </c>
      <c r="I18" s="24">
        <f t="shared" si="1"/>
        <v>0</v>
      </c>
      <c r="J18" s="24">
        <f t="shared" si="1"/>
        <v>0</v>
      </c>
      <c r="K18" s="24">
        <f t="shared" si="1"/>
        <v>0</v>
      </c>
      <c r="L18" s="21">
        <f t="shared" si="1"/>
        <v>34.9</v>
      </c>
      <c r="M18" s="21">
        <f t="shared" si="1"/>
        <v>34.9</v>
      </c>
      <c r="N18" s="21">
        <f t="shared" si="1"/>
        <v>0</v>
      </c>
      <c r="O18" s="21">
        <f t="shared" si="1"/>
        <v>0</v>
      </c>
      <c r="P18" s="70" t="s">
        <v>310</v>
      </c>
      <c r="Q18" s="71">
        <f>L17</f>
        <v>34.9</v>
      </c>
    </row>
    <row r="19" spans="1:17" ht="15.95" customHeight="1" x14ac:dyDescent="0.25">
      <c r="A19" s="122" t="s">
        <v>76</v>
      </c>
      <c r="B19" s="152" t="s">
        <v>172</v>
      </c>
      <c r="C19" s="153"/>
      <c r="D19" s="47">
        <f>D15+D18</f>
        <v>144.79999999999998</v>
      </c>
      <c r="E19" s="47">
        <f>E15+E18</f>
        <v>140.5</v>
      </c>
      <c r="F19" s="47">
        <f>F15+F18</f>
        <v>0</v>
      </c>
      <c r="G19" s="47">
        <f>G15+G18</f>
        <v>4.3</v>
      </c>
      <c r="H19" s="48">
        <f t="shared" ref="H19:O19" si="2">H15+H18</f>
        <v>6.8</v>
      </c>
      <c r="I19" s="48">
        <f t="shared" si="2"/>
        <v>6.8</v>
      </c>
      <c r="J19" s="48">
        <f t="shared" si="2"/>
        <v>0</v>
      </c>
      <c r="K19" s="48">
        <f t="shared" si="2"/>
        <v>0</v>
      </c>
      <c r="L19" s="49">
        <f t="shared" si="2"/>
        <v>151.6</v>
      </c>
      <c r="M19" s="49">
        <f t="shared" si="2"/>
        <v>147.29999999999998</v>
      </c>
      <c r="N19" s="49">
        <f t="shared" si="2"/>
        <v>0</v>
      </c>
      <c r="O19" s="49">
        <f t="shared" si="2"/>
        <v>4.3</v>
      </c>
      <c r="P19" s="70" t="s">
        <v>312</v>
      </c>
      <c r="Q19" s="71">
        <f>SUM(I68:I81)</f>
        <v>0</v>
      </c>
    </row>
    <row r="20" spans="1:17" ht="15" customHeight="1" x14ac:dyDescent="0.25">
      <c r="A20" s="106" t="s">
        <v>173</v>
      </c>
      <c r="B20" s="123"/>
      <c r="C20" s="124"/>
      <c r="D20" s="123"/>
      <c r="E20" s="123"/>
      <c r="F20" s="108"/>
      <c r="G20" s="108"/>
      <c r="H20" s="108"/>
      <c r="I20" s="108"/>
      <c r="J20" s="108"/>
      <c r="K20" s="108"/>
      <c r="L20" s="108"/>
      <c r="M20" s="108"/>
      <c r="N20" s="108"/>
      <c r="P20" s="70" t="s">
        <v>313</v>
      </c>
      <c r="Q20" s="71">
        <f>SUM(I39:I65)</f>
        <v>0</v>
      </c>
    </row>
    <row r="21" spans="1:17" x14ac:dyDescent="0.25">
      <c r="A21" s="106"/>
      <c r="B21" s="6"/>
      <c r="C21" s="109"/>
      <c r="D21" s="6"/>
      <c r="E21" s="6"/>
      <c r="F21" s="110"/>
      <c r="G21" s="6"/>
      <c r="H21" s="6"/>
      <c r="I21" s="6"/>
      <c r="J21" s="6"/>
      <c r="K21" s="6"/>
      <c r="L21" s="6"/>
      <c r="M21" s="6"/>
      <c r="N21" s="6"/>
      <c r="P21" s="70" t="s">
        <v>314</v>
      </c>
      <c r="Q21" s="71">
        <f>SUM(I84:I87)</f>
        <v>0</v>
      </c>
    </row>
    <row r="22" spans="1:17" x14ac:dyDescent="0.25">
      <c r="A22" s="6"/>
      <c r="B22" s="6"/>
      <c r="C22" s="52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75" t="s">
        <v>172</v>
      </c>
      <c r="Q22" s="76">
        <f>SUM(Q12:Q21)</f>
        <v>151.6</v>
      </c>
    </row>
    <row r="23" spans="1:17" x14ac:dyDescent="0.25">
      <c r="A23" s="6"/>
      <c r="B23" s="6"/>
      <c r="C23" s="52"/>
      <c r="D23" s="6"/>
      <c r="E23" s="6"/>
      <c r="F23" s="6"/>
      <c r="G23" s="6"/>
      <c r="H23" s="6"/>
      <c r="I23" s="6"/>
      <c r="J23" s="6" t="s">
        <v>434</v>
      </c>
      <c r="K23" s="6"/>
      <c r="L23" s="6"/>
      <c r="M23" s="6"/>
      <c r="N23" s="6"/>
      <c r="P23" s="77"/>
      <c r="Q23" s="77"/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P24" s="77"/>
      <c r="Q24" s="77">
        <f>Q22-L19</f>
        <v>0</v>
      </c>
    </row>
    <row r="25" spans="1:17" x14ac:dyDescent="0.25">
      <c r="A25" s="6"/>
      <c r="B25" s="6"/>
      <c r="C25" s="52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Q26" s="2">
        <f>L19-Q22</f>
        <v>0</v>
      </c>
    </row>
    <row r="27" spans="1:17" x14ac:dyDescent="0.25">
      <c r="A27" s="6"/>
      <c r="B27" s="6"/>
      <c r="C27" s="52"/>
      <c r="D27" s="6"/>
      <c r="E27" s="6"/>
      <c r="F27" s="6"/>
      <c r="G27" s="6" t="s">
        <v>173</v>
      </c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C133" s="53"/>
    </row>
    <row r="134" spans="1:14" x14ac:dyDescent="0.25">
      <c r="C134" s="53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</sheetData>
  <mergeCells count="22">
    <mergeCell ref="B16:O16"/>
    <mergeCell ref="L10:L12"/>
    <mergeCell ref="M10:O10"/>
    <mergeCell ref="E11:F11"/>
    <mergeCell ref="G11:G12"/>
    <mergeCell ref="I11:J11"/>
    <mergeCell ref="M11:N11"/>
    <mergeCell ref="O11:O12"/>
    <mergeCell ref="D10:D12"/>
    <mergeCell ref="I10:K10"/>
    <mergeCell ref="B13:O13"/>
    <mergeCell ref="K11:K12"/>
    <mergeCell ref="B10:B12"/>
    <mergeCell ref="C10:C12"/>
    <mergeCell ref="E10:G10"/>
    <mergeCell ref="H10:H12"/>
    <mergeCell ref="A10:A12"/>
    <mergeCell ref="C1:O1"/>
    <mergeCell ref="C2:O2"/>
    <mergeCell ref="C3:O3"/>
    <mergeCell ref="C4:O4"/>
    <mergeCell ref="A8:O8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5"/>
  <sheetViews>
    <sheetView showZeros="0" workbookViewId="0">
      <selection activeCell="U27" sqref="U27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0" style="2" hidden="1" customWidth="1"/>
    <col min="21" max="16384" width="9.140625" style="2"/>
  </cols>
  <sheetData>
    <row r="1" spans="1:15" x14ac:dyDescent="0.25">
      <c r="B1" s="602" t="s">
        <v>328</v>
      </c>
      <c r="C1" s="602"/>
      <c r="D1" s="602"/>
      <c r="E1" s="602"/>
      <c r="F1" s="602"/>
      <c r="G1" s="602"/>
      <c r="H1" s="602"/>
      <c r="I1" s="602"/>
      <c r="J1" s="602"/>
      <c r="K1" s="602"/>
      <c r="L1" s="602"/>
      <c r="M1" s="602"/>
      <c r="N1" s="602"/>
      <c r="O1" s="602"/>
    </row>
    <row r="2" spans="1:15" x14ac:dyDescent="0.25">
      <c r="B2" s="602" t="s">
        <v>448</v>
      </c>
      <c r="C2" s="602"/>
      <c r="D2" s="602"/>
      <c r="E2" s="602"/>
      <c r="F2" s="602"/>
      <c r="G2" s="602"/>
      <c r="H2" s="602"/>
      <c r="I2" s="602"/>
      <c r="J2" s="602"/>
      <c r="K2" s="602"/>
      <c r="L2" s="602"/>
      <c r="M2" s="602"/>
      <c r="N2" s="602"/>
      <c r="O2" s="602"/>
    </row>
    <row r="3" spans="1:15" x14ac:dyDescent="0.25">
      <c r="B3" s="602" t="s">
        <v>506</v>
      </c>
      <c r="C3" s="602"/>
      <c r="D3" s="602"/>
      <c r="E3" s="602"/>
      <c r="F3" s="602"/>
      <c r="G3" s="602"/>
      <c r="H3" s="602"/>
      <c r="I3" s="602"/>
      <c r="J3" s="602"/>
      <c r="K3" s="602"/>
      <c r="L3" s="602"/>
      <c r="M3" s="602"/>
      <c r="N3" s="602"/>
      <c r="O3" s="602"/>
    </row>
    <row r="4" spans="1:15" x14ac:dyDescent="0.25">
      <c r="B4" s="602" t="s">
        <v>345</v>
      </c>
      <c r="C4" s="602"/>
      <c r="D4" s="602"/>
      <c r="E4" s="602"/>
      <c r="F4" s="602"/>
      <c r="G4" s="602"/>
      <c r="H4" s="602"/>
      <c r="I4" s="602"/>
      <c r="J4" s="602"/>
      <c r="K4" s="602"/>
      <c r="L4" s="602"/>
      <c r="M4" s="602"/>
      <c r="N4" s="602"/>
      <c r="O4" s="602"/>
    </row>
    <row r="5" spans="1:15" ht="13.5" customHeight="1" x14ac:dyDescent="0.25">
      <c r="B5" s="654" t="s">
        <v>514</v>
      </c>
      <c r="C5" s="654"/>
      <c r="D5" s="654"/>
      <c r="E5" s="654"/>
      <c r="F5" s="654"/>
      <c r="G5" s="654"/>
      <c r="H5" s="654"/>
      <c r="I5" s="654"/>
      <c r="J5" s="654"/>
      <c r="K5" s="654"/>
      <c r="L5" s="654"/>
      <c r="M5" s="654"/>
      <c r="N5" s="654"/>
      <c r="O5" s="654"/>
    </row>
    <row r="6" spans="1:15" ht="15" customHeight="1" x14ac:dyDescent="0.25">
      <c r="B6" s="654" t="s">
        <v>518</v>
      </c>
      <c r="C6" s="654"/>
      <c r="D6" s="654"/>
      <c r="E6" s="654"/>
      <c r="F6" s="654"/>
      <c r="G6" s="654"/>
      <c r="H6" s="654"/>
      <c r="I6" s="654"/>
      <c r="J6" s="654"/>
      <c r="K6" s="654"/>
      <c r="L6" s="654"/>
      <c r="M6" s="654"/>
      <c r="N6" s="654"/>
      <c r="O6" s="654"/>
    </row>
    <row r="7" spans="1:15" ht="15" hidden="1" customHeight="1" x14ac:dyDescent="0.25">
      <c r="A7" s="322"/>
      <c r="B7" s="654" t="s">
        <v>413</v>
      </c>
      <c r="C7" s="654"/>
      <c r="D7" s="654"/>
      <c r="E7" s="654"/>
      <c r="F7" s="654"/>
      <c r="G7" s="654"/>
      <c r="H7" s="654"/>
      <c r="I7" s="654"/>
      <c r="J7" s="654"/>
      <c r="K7" s="654"/>
      <c r="L7" s="654"/>
      <c r="M7" s="654"/>
      <c r="N7" s="654"/>
      <c r="O7" s="654"/>
    </row>
    <row r="8" spans="1:15" hidden="1" x14ac:dyDescent="0.25">
      <c r="A8" s="322"/>
      <c r="B8" s="654" t="s">
        <v>414</v>
      </c>
      <c r="C8" s="654"/>
      <c r="D8" s="654"/>
      <c r="E8" s="654"/>
      <c r="F8" s="654"/>
      <c r="G8" s="654"/>
      <c r="H8" s="654"/>
      <c r="I8" s="654"/>
      <c r="J8" s="654"/>
      <c r="K8" s="654"/>
      <c r="L8" s="654"/>
      <c r="M8" s="654"/>
      <c r="N8" s="654"/>
      <c r="O8" s="654"/>
    </row>
    <row r="9" spans="1:15" ht="15" hidden="1" customHeight="1" x14ac:dyDescent="0.25">
      <c r="A9" s="322"/>
      <c r="B9" s="654" t="s">
        <v>415</v>
      </c>
      <c r="C9" s="654"/>
      <c r="D9" s="654"/>
      <c r="E9" s="654"/>
      <c r="F9" s="654"/>
      <c r="G9" s="654"/>
      <c r="H9" s="654"/>
      <c r="I9" s="654"/>
      <c r="J9" s="654"/>
      <c r="K9" s="654"/>
      <c r="L9" s="654"/>
      <c r="M9" s="654"/>
      <c r="N9" s="654"/>
      <c r="O9" s="654"/>
    </row>
    <row r="10" spans="1:15" hidden="1" x14ac:dyDescent="0.25">
      <c r="A10" s="322"/>
      <c r="B10" s="654" t="s">
        <v>416</v>
      </c>
      <c r="C10" s="654"/>
      <c r="D10" s="654"/>
      <c r="E10" s="654"/>
      <c r="F10" s="654"/>
      <c r="G10" s="654"/>
      <c r="H10" s="654"/>
      <c r="I10" s="654"/>
      <c r="J10" s="654"/>
      <c r="K10" s="654"/>
      <c r="L10" s="654"/>
      <c r="M10" s="654"/>
      <c r="N10" s="654"/>
      <c r="O10" s="654"/>
    </row>
    <row r="11" spans="1:15" hidden="1" x14ac:dyDescent="0.25">
      <c r="A11" s="322"/>
      <c r="B11" s="654" t="s">
        <v>431</v>
      </c>
      <c r="C11" s="654"/>
      <c r="D11" s="654"/>
      <c r="E11" s="654"/>
      <c r="F11" s="654"/>
      <c r="G11" s="654"/>
      <c r="H11" s="654"/>
      <c r="I11" s="654"/>
      <c r="J11" s="654"/>
      <c r="K11" s="654"/>
      <c r="L11" s="654"/>
      <c r="M11" s="654"/>
      <c r="N11" s="654"/>
      <c r="O11" s="654"/>
    </row>
    <row r="12" spans="1:15" hidden="1" x14ac:dyDescent="0.25">
      <c r="A12" s="322"/>
      <c r="B12" s="654" t="s">
        <v>422</v>
      </c>
      <c r="C12" s="654"/>
      <c r="D12" s="654"/>
      <c r="E12" s="654"/>
      <c r="F12" s="654"/>
      <c r="G12" s="654"/>
      <c r="H12" s="654"/>
      <c r="I12" s="654"/>
      <c r="J12" s="654"/>
      <c r="K12" s="654"/>
      <c r="L12" s="654"/>
      <c r="M12" s="654"/>
      <c r="N12" s="654"/>
      <c r="O12" s="654"/>
    </row>
    <row r="13" spans="1:15" hidden="1" x14ac:dyDescent="0.25">
      <c r="A13" s="322"/>
      <c r="B13" s="654" t="s">
        <v>430</v>
      </c>
      <c r="C13" s="654"/>
      <c r="D13" s="654"/>
      <c r="E13" s="654"/>
      <c r="F13" s="654"/>
      <c r="G13" s="654"/>
      <c r="H13" s="654"/>
      <c r="I13" s="654"/>
      <c r="J13" s="654"/>
      <c r="K13" s="654"/>
      <c r="L13" s="654"/>
      <c r="M13" s="654"/>
      <c r="N13" s="654"/>
      <c r="O13" s="654"/>
    </row>
    <row r="14" spans="1:15" hidden="1" x14ac:dyDescent="0.25">
      <c r="A14" s="322"/>
      <c r="B14" s="654" t="s">
        <v>428</v>
      </c>
      <c r="C14" s="654"/>
      <c r="D14" s="654"/>
      <c r="E14" s="654"/>
      <c r="F14" s="654"/>
      <c r="G14" s="654"/>
      <c r="H14" s="654"/>
      <c r="I14" s="654"/>
      <c r="J14" s="654"/>
      <c r="K14" s="654"/>
      <c r="L14" s="654"/>
      <c r="M14" s="654"/>
      <c r="N14" s="654"/>
      <c r="O14" s="654"/>
    </row>
    <row r="15" spans="1:15" hidden="1" x14ac:dyDescent="0.25">
      <c r="A15" s="322"/>
      <c r="B15" s="654" t="s">
        <v>429</v>
      </c>
      <c r="C15" s="654"/>
      <c r="D15" s="654"/>
      <c r="E15" s="654"/>
      <c r="F15" s="654"/>
      <c r="G15" s="654"/>
      <c r="H15" s="654"/>
      <c r="I15" s="654"/>
      <c r="J15" s="654"/>
      <c r="K15" s="654"/>
      <c r="L15" s="654"/>
      <c r="M15" s="654"/>
      <c r="N15" s="654"/>
      <c r="O15" s="654"/>
    </row>
    <row r="16" spans="1:15" hidden="1" x14ac:dyDescent="0.25">
      <c r="A16" s="322"/>
      <c r="B16" s="654" t="s">
        <v>436</v>
      </c>
      <c r="C16" s="654"/>
      <c r="D16" s="654"/>
      <c r="E16" s="654"/>
      <c r="F16" s="654"/>
      <c r="G16" s="654"/>
      <c r="H16" s="654"/>
      <c r="I16" s="654"/>
      <c r="J16" s="654"/>
      <c r="K16" s="654"/>
      <c r="L16" s="654"/>
      <c r="M16" s="654"/>
      <c r="N16" s="654"/>
      <c r="O16" s="654"/>
    </row>
    <row r="17" spans="1:18" hidden="1" x14ac:dyDescent="0.25">
      <c r="A17" s="322"/>
      <c r="B17" s="654" t="s">
        <v>435</v>
      </c>
      <c r="C17" s="654"/>
      <c r="D17" s="654"/>
      <c r="E17" s="654"/>
      <c r="F17" s="654"/>
      <c r="G17" s="654"/>
      <c r="H17" s="654"/>
      <c r="I17" s="654"/>
      <c r="J17" s="654"/>
      <c r="K17" s="654"/>
      <c r="L17" s="654"/>
      <c r="M17" s="654"/>
      <c r="N17" s="654"/>
      <c r="O17" s="654"/>
    </row>
    <row r="18" spans="1:18" hidden="1" x14ac:dyDescent="0.25">
      <c r="A18" s="322"/>
      <c r="B18" s="654" t="s">
        <v>438</v>
      </c>
      <c r="C18" s="654"/>
      <c r="D18" s="654"/>
      <c r="E18" s="654"/>
      <c r="F18" s="654"/>
      <c r="G18" s="654"/>
      <c r="H18" s="654"/>
      <c r="I18" s="654"/>
      <c r="J18" s="654"/>
      <c r="K18" s="654"/>
      <c r="L18" s="654"/>
      <c r="M18" s="654"/>
      <c r="N18" s="654"/>
      <c r="O18" s="654"/>
    </row>
    <row r="19" spans="1:18" hidden="1" x14ac:dyDescent="0.25">
      <c r="A19" s="322"/>
      <c r="B19" s="654" t="s">
        <v>445</v>
      </c>
      <c r="C19" s="654"/>
      <c r="D19" s="654"/>
      <c r="E19" s="654"/>
      <c r="F19" s="654"/>
      <c r="G19" s="654"/>
      <c r="H19" s="654"/>
      <c r="I19" s="654"/>
      <c r="J19" s="654"/>
      <c r="K19" s="654"/>
      <c r="L19" s="654"/>
      <c r="M19" s="654"/>
      <c r="N19" s="654"/>
      <c r="O19" s="654"/>
    </row>
    <row r="20" spans="1:18" hidden="1" x14ac:dyDescent="0.25">
      <c r="A20" s="322"/>
      <c r="B20" s="654" t="s">
        <v>446</v>
      </c>
      <c r="C20" s="654"/>
      <c r="D20" s="654"/>
      <c r="E20" s="654"/>
      <c r="F20" s="654"/>
      <c r="G20" s="654"/>
      <c r="H20" s="654"/>
      <c r="I20" s="654"/>
      <c r="J20" s="654"/>
      <c r="K20" s="654"/>
      <c r="L20" s="654"/>
      <c r="M20" s="654"/>
      <c r="N20" s="654"/>
      <c r="O20" s="654"/>
    </row>
    <row r="21" spans="1:18" x14ac:dyDescent="0.25">
      <c r="A21" s="322"/>
      <c r="B21" s="654" t="s">
        <v>539</v>
      </c>
      <c r="C21" s="654"/>
      <c r="D21" s="654"/>
      <c r="E21" s="654"/>
      <c r="F21" s="654"/>
      <c r="G21" s="654"/>
      <c r="H21" s="654"/>
      <c r="I21" s="654"/>
      <c r="J21" s="654"/>
      <c r="K21" s="654"/>
      <c r="L21" s="654"/>
      <c r="M21" s="654"/>
      <c r="N21" s="654"/>
      <c r="O21" s="654"/>
    </row>
    <row r="22" spans="1:18" x14ac:dyDescent="0.25">
      <c r="A22" s="322"/>
      <c r="B22" s="654" t="s">
        <v>544</v>
      </c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654"/>
      <c r="N22" s="654"/>
      <c r="O22" s="654"/>
    </row>
    <row r="23" spans="1:18" ht="12" customHeight="1" x14ac:dyDescent="0.25">
      <c r="B23" s="56"/>
      <c r="C23" s="56"/>
      <c r="D23" s="56"/>
      <c r="E23" s="56"/>
      <c r="F23" s="56"/>
      <c r="G23" s="56"/>
      <c r="H23" s="57"/>
      <c r="I23" s="57"/>
      <c r="J23" s="57"/>
      <c r="K23" s="57"/>
      <c r="L23" s="56"/>
      <c r="M23" s="56"/>
      <c r="N23" s="56"/>
      <c r="O23" s="56"/>
    </row>
    <row r="24" spans="1:18" ht="29.25" customHeight="1" x14ac:dyDescent="0.25">
      <c r="A24" s="567" t="s">
        <v>458</v>
      </c>
      <c r="B24" s="567"/>
      <c r="C24" s="567"/>
      <c r="D24" s="567"/>
      <c r="E24" s="567"/>
      <c r="F24" s="567"/>
      <c r="G24" s="567"/>
      <c r="H24" s="567"/>
      <c r="I24" s="567"/>
      <c r="J24" s="567"/>
      <c r="K24" s="567"/>
      <c r="L24" s="567"/>
      <c r="M24" s="567"/>
      <c r="N24" s="567"/>
      <c r="O24" s="567"/>
    </row>
    <row r="25" spans="1:18" ht="15" customHeight="1" x14ac:dyDescent="0.25">
      <c r="B25" s="58"/>
      <c r="C25" s="58"/>
      <c r="D25" s="58"/>
      <c r="E25" s="58"/>
      <c r="F25" s="58"/>
      <c r="G25" s="58"/>
      <c r="H25" s="59"/>
      <c r="I25" s="59"/>
      <c r="J25" s="59"/>
      <c r="K25" s="59"/>
      <c r="L25" s="58"/>
      <c r="M25" s="58"/>
      <c r="N25" s="58"/>
      <c r="O25" s="4" t="s">
        <v>407</v>
      </c>
    </row>
    <row r="26" spans="1:18" ht="15" customHeight="1" x14ac:dyDescent="0.25">
      <c r="A26" s="571" t="s">
        <v>5</v>
      </c>
      <c r="B26" s="574" t="s">
        <v>325</v>
      </c>
      <c r="C26" s="574" t="s">
        <v>54</v>
      </c>
      <c r="D26" s="552" t="s">
        <v>336</v>
      </c>
      <c r="E26" s="556" t="s">
        <v>194</v>
      </c>
      <c r="F26" s="556"/>
      <c r="G26" s="557"/>
      <c r="H26" s="577" t="s">
        <v>338</v>
      </c>
      <c r="I26" s="580" t="s">
        <v>194</v>
      </c>
      <c r="J26" s="581"/>
      <c r="K26" s="582"/>
      <c r="L26" s="551" t="s">
        <v>0</v>
      </c>
      <c r="M26" s="559" t="s">
        <v>194</v>
      </c>
      <c r="N26" s="560"/>
      <c r="O26" s="561"/>
    </row>
    <row r="27" spans="1:18" x14ac:dyDescent="0.25">
      <c r="A27" s="572"/>
      <c r="B27" s="575"/>
      <c r="C27" s="575"/>
      <c r="D27" s="553"/>
      <c r="E27" s="557" t="s">
        <v>1</v>
      </c>
      <c r="F27" s="586"/>
      <c r="G27" s="558" t="s">
        <v>2</v>
      </c>
      <c r="H27" s="578"/>
      <c r="I27" s="592" t="s">
        <v>1</v>
      </c>
      <c r="J27" s="592"/>
      <c r="K27" s="570" t="s">
        <v>2</v>
      </c>
      <c r="L27" s="551"/>
      <c r="M27" s="551" t="s">
        <v>1</v>
      </c>
      <c r="N27" s="551"/>
      <c r="O27" s="562" t="s">
        <v>2</v>
      </c>
    </row>
    <row r="28" spans="1:18" ht="30" customHeight="1" x14ac:dyDescent="0.25">
      <c r="A28" s="573"/>
      <c r="B28" s="576"/>
      <c r="C28" s="576"/>
      <c r="D28" s="554"/>
      <c r="E28" s="60" t="s">
        <v>3</v>
      </c>
      <c r="F28" s="61" t="s">
        <v>4</v>
      </c>
      <c r="G28" s="552"/>
      <c r="H28" s="579"/>
      <c r="I28" s="62" t="s">
        <v>3</v>
      </c>
      <c r="J28" s="63" t="s">
        <v>4</v>
      </c>
      <c r="K28" s="577"/>
      <c r="L28" s="627"/>
      <c r="M28" s="64" t="s">
        <v>3</v>
      </c>
      <c r="N28" s="65" t="s">
        <v>4</v>
      </c>
      <c r="O28" s="574"/>
    </row>
    <row r="29" spans="1:18" ht="15.95" customHeight="1" x14ac:dyDescent="0.25">
      <c r="A29" s="5" t="s">
        <v>71</v>
      </c>
      <c r="B29" s="548" t="s">
        <v>6</v>
      </c>
      <c r="C29" s="549"/>
      <c r="D29" s="549"/>
      <c r="E29" s="549"/>
      <c r="F29" s="549"/>
      <c r="G29" s="549"/>
      <c r="H29" s="549"/>
      <c r="I29" s="549"/>
      <c r="J29" s="549"/>
      <c r="K29" s="549"/>
      <c r="L29" s="549"/>
      <c r="M29" s="549"/>
      <c r="N29" s="549"/>
      <c r="O29" s="550"/>
      <c r="R29" s="77" t="s">
        <v>480</v>
      </c>
    </row>
    <row r="30" spans="1:18" ht="15" customHeight="1" x14ac:dyDescent="0.25">
      <c r="A30" s="5" t="s">
        <v>182</v>
      </c>
      <c r="B30" s="26" t="s">
        <v>20</v>
      </c>
      <c r="C30" s="7" t="s">
        <v>9</v>
      </c>
      <c r="D30" s="8">
        <f>E30+G30</f>
        <v>16.3</v>
      </c>
      <c r="E30" s="8">
        <v>16.3</v>
      </c>
      <c r="F30" s="8"/>
      <c r="G30" s="8"/>
      <c r="H30" s="9">
        <f>I30+K30</f>
        <v>0</v>
      </c>
      <c r="I30" s="9"/>
      <c r="J30" s="9"/>
      <c r="K30" s="9"/>
      <c r="L30" s="11">
        <f>M30+O30</f>
        <v>16.3</v>
      </c>
      <c r="M30" s="11">
        <f>E30+I30</f>
        <v>16.3</v>
      </c>
      <c r="N30" s="11">
        <f>F30+J30</f>
        <v>0</v>
      </c>
      <c r="O30" s="11">
        <f>G30+K30</f>
        <v>0</v>
      </c>
      <c r="Q30" s="2">
        <f>'2 pr._pajamos pagal rūšis'!L14-'9 pr._įstaigų pajamos'!L30</f>
        <v>0</v>
      </c>
      <c r="R30" s="77">
        <f>'2 pr._pajamos pagal rūšis'!L14-'9 pr._įstaigų pajamos'!L30</f>
        <v>0</v>
      </c>
    </row>
    <row r="31" spans="1:18" x14ac:dyDescent="0.25">
      <c r="A31" s="13" t="s">
        <v>72</v>
      </c>
      <c r="B31" s="66" t="s">
        <v>324</v>
      </c>
      <c r="C31" s="15" t="s">
        <v>9</v>
      </c>
      <c r="D31" s="67">
        <f t="shared" ref="D31:D40" si="0">E31+G31</f>
        <v>2.9</v>
      </c>
      <c r="E31" s="67">
        <v>2.9</v>
      </c>
      <c r="F31" s="67"/>
      <c r="G31" s="67"/>
      <c r="H31" s="68">
        <f t="shared" ref="H31:H40" si="1">I31+K31</f>
        <v>0</v>
      </c>
      <c r="I31" s="68"/>
      <c r="J31" s="68"/>
      <c r="K31" s="68"/>
      <c r="L31" s="69">
        <f t="shared" ref="L31:L40" si="2">M31+O31</f>
        <v>2.9</v>
      </c>
      <c r="M31" s="69">
        <f t="shared" ref="M31:M40" si="3">E31+I31</f>
        <v>2.9</v>
      </c>
      <c r="N31" s="69">
        <f t="shared" ref="N31:N40" si="4">F31+J31</f>
        <v>0</v>
      </c>
      <c r="O31" s="69">
        <f t="shared" ref="O31:O40" si="5">G31+K31</f>
        <v>0</v>
      </c>
      <c r="P31" s="447"/>
      <c r="Q31" s="448"/>
      <c r="R31" s="77">
        <f>'2 pr._pajamos pagal rūšis'!L15-'9 pr._įstaigų pajamos'!L31</f>
        <v>0</v>
      </c>
    </row>
    <row r="32" spans="1:18" ht="15" customHeight="1" x14ac:dyDescent="0.25">
      <c r="A32" s="5" t="s">
        <v>73</v>
      </c>
      <c r="B32" s="35" t="s">
        <v>10</v>
      </c>
      <c r="C32" s="15" t="s">
        <v>9</v>
      </c>
      <c r="D32" s="16">
        <f t="shared" si="0"/>
        <v>0.2</v>
      </c>
      <c r="E32" s="16">
        <v>0.2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0.2</v>
      </c>
      <c r="M32" s="12">
        <f t="shared" si="3"/>
        <v>0.2</v>
      </c>
      <c r="N32" s="12">
        <f t="shared" si="4"/>
        <v>0</v>
      </c>
      <c r="O32" s="12">
        <f t="shared" si="5"/>
        <v>0</v>
      </c>
      <c r="R32" s="77">
        <f>'2 pr._pajamos pagal rūšis'!L16-'9 pr._įstaigų pajamos'!L32</f>
        <v>0</v>
      </c>
    </row>
    <row r="33" spans="1:18" ht="15" customHeight="1" x14ac:dyDescent="0.25">
      <c r="A33" s="5" t="s">
        <v>74</v>
      </c>
      <c r="B33" s="35" t="s">
        <v>11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4"/>
        <v>0</v>
      </c>
      <c r="O33" s="12">
        <f t="shared" si="5"/>
        <v>0</v>
      </c>
      <c r="R33" s="77">
        <f>'2 pr._pajamos pagal rūšis'!L17-'9 pr._įstaigų pajamos'!L33</f>
        <v>0</v>
      </c>
    </row>
    <row r="34" spans="1:18" ht="15" customHeight="1" x14ac:dyDescent="0.25">
      <c r="A34" s="5" t="s">
        <v>75</v>
      </c>
      <c r="B34" s="35" t="s">
        <v>12</v>
      </c>
      <c r="C34" s="15" t="s">
        <v>9</v>
      </c>
      <c r="D34" s="16">
        <f t="shared" si="0"/>
        <v>1.5</v>
      </c>
      <c r="E34" s="16">
        <v>1.5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1.5</v>
      </c>
      <c r="M34" s="12">
        <f t="shared" si="3"/>
        <v>1.5</v>
      </c>
      <c r="N34" s="12">
        <f t="shared" si="4"/>
        <v>0</v>
      </c>
      <c r="O34" s="12">
        <f t="shared" si="5"/>
        <v>0</v>
      </c>
      <c r="R34" s="77">
        <f>'2 pr._pajamos pagal rūšis'!L18-'9 pr._įstaigų pajamos'!L34</f>
        <v>0</v>
      </c>
    </row>
    <row r="35" spans="1:18" ht="15" customHeight="1" x14ac:dyDescent="0.25">
      <c r="A35" s="13" t="s">
        <v>76</v>
      </c>
      <c r="B35" s="12" t="s">
        <v>14</v>
      </c>
      <c r="C35" s="15" t="s">
        <v>9</v>
      </c>
      <c r="D35" s="16">
        <f t="shared" si="0"/>
        <v>2</v>
      </c>
      <c r="E35" s="16">
        <v>2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2</v>
      </c>
      <c r="M35" s="12">
        <f t="shared" si="3"/>
        <v>2</v>
      </c>
      <c r="N35" s="12">
        <f t="shared" si="4"/>
        <v>0</v>
      </c>
      <c r="O35" s="12">
        <f t="shared" si="5"/>
        <v>0</v>
      </c>
      <c r="R35" s="77">
        <f>'2 pr._pajamos pagal rūšis'!L20-'9 pr._įstaigų pajamos'!L35</f>
        <v>0</v>
      </c>
    </row>
    <row r="36" spans="1:18" ht="15" customHeight="1" x14ac:dyDescent="0.25">
      <c r="A36" s="13" t="s">
        <v>77</v>
      </c>
      <c r="B36" s="26" t="s">
        <v>15</v>
      </c>
      <c r="C36" s="15" t="s">
        <v>9</v>
      </c>
      <c r="D36" s="16">
        <f t="shared" si="0"/>
        <v>0.1</v>
      </c>
      <c r="E36" s="16">
        <v>0.1</v>
      </c>
      <c r="F36" s="16"/>
      <c r="G36" s="16"/>
      <c r="H36" s="10">
        <f t="shared" si="1"/>
        <v>0</v>
      </c>
      <c r="I36" s="10"/>
      <c r="J36" s="10"/>
      <c r="K36" s="10"/>
      <c r="L36" s="12">
        <f t="shared" si="2"/>
        <v>0.1</v>
      </c>
      <c r="M36" s="12">
        <f t="shared" si="3"/>
        <v>0.1</v>
      </c>
      <c r="N36" s="12">
        <f t="shared" si="4"/>
        <v>0</v>
      </c>
      <c r="O36" s="12">
        <f t="shared" si="5"/>
        <v>0</v>
      </c>
      <c r="R36" s="77">
        <f>'2 pr._pajamos pagal rūšis'!L21-'9 pr._įstaigų pajamos'!L36</f>
        <v>0</v>
      </c>
    </row>
    <row r="37" spans="1:18" ht="15" customHeight="1" x14ac:dyDescent="0.25">
      <c r="A37" s="5" t="s">
        <v>78</v>
      </c>
      <c r="B37" s="35" t="s">
        <v>16</v>
      </c>
      <c r="C37" s="15" t="s">
        <v>9</v>
      </c>
      <c r="D37" s="16">
        <f t="shared" si="0"/>
        <v>2.5</v>
      </c>
      <c r="E37" s="16">
        <v>2.5</v>
      </c>
      <c r="F37" s="16"/>
      <c r="G37" s="16"/>
      <c r="H37" s="10">
        <f t="shared" si="1"/>
        <v>0</v>
      </c>
      <c r="I37" s="10"/>
      <c r="J37" s="10"/>
      <c r="K37" s="10"/>
      <c r="L37" s="12">
        <f t="shared" si="2"/>
        <v>2.5</v>
      </c>
      <c r="M37" s="12">
        <f t="shared" si="3"/>
        <v>2.5</v>
      </c>
      <c r="N37" s="12">
        <f t="shared" si="4"/>
        <v>0</v>
      </c>
      <c r="O37" s="12">
        <f t="shared" si="5"/>
        <v>0</v>
      </c>
      <c r="R37" s="77">
        <f>'2 pr._pajamos pagal rūšis'!L22-'9 pr._įstaigų pajamos'!L37</f>
        <v>0</v>
      </c>
    </row>
    <row r="38" spans="1:18" ht="15" customHeight="1" x14ac:dyDescent="0.25">
      <c r="A38" s="5" t="s">
        <v>79</v>
      </c>
      <c r="B38" s="35" t="s">
        <v>17</v>
      </c>
      <c r="C38" s="15" t="s">
        <v>9</v>
      </c>
      <c r="D38" s="16">
        <f t="shared" si="0"/>
        <v>0.6</v>
      </c>
      <c r="E38" s="16">
        <v>0.6</v>
      </c>
      <c r="F38" s="16"/>
      <c r="G38" s="16"/>
      <c r="H38" s="10">
        <f t="shared" si="1"/>
        <v>0</v>
      </c>
      <c r="I38" s="10"/>
      <c r="J38" s="10"/>
      <c r="K38" s="10"/>
      <c r="L38" s="12">
        <f t="shared" si="2"/>
        <v>0.6</v>
      </c>
      <c r="M38" s="12">
        <f t="shared" si="3"/>
        <v>0.6</v>
      </c>
      <c r="N38" s="12">
        <f t="shared" si="4"/>
        <v>0</v>
      </c>
      <c r="O38" s="12">
        <f t="shared" si="5"/>
        <v>0</v>
      </c>
      <c r="R38" s="77">
        <f>'2 pr._pajamos pagal rūšis'!L23-'9 pr._įstaigų pajamos'!L38</f>
        <v>0</v>
      </c>
    </row>
    <row r="39" spans="1:18" ht="15" customHeight="1" x14ac:dyDescent="0.25">
      <c r="A39" s="5" t="s">
        <v>80</v>
      </c>
      <c r="B39" s="35" t="s">
        <v>18</v>
      </c>
      <c r="C39" s="15" t="s">
        <v>9</v>
      </c>
      <c r="D39" s="16">
        <f t="shared" ref="D39" si="6">E39+G39</f>
        <v>0.7</v>
      </c>
      <c r="E39" s="16">
        <v>0.7</v>
      </c>
      <c r="F39" s="16"/>
      <c r="G39" s="16"/>
      <c r="H39" s="10">
        <f t="shared" ref="H39" si="7">I39+K39</f>
        <v>0</v>
      </c>
      <c r="I39" s="10"/>
      <c r="J39" s="10"/>
      <c r="K39" s="10"/>
      <c r="L39" s="12">
        <f t="shared" ref="L39" si="8">M39+O39</f>
        <v>0.7</v>
      </c>
      <c r="M39" s="12">
        <f t="shared" ref="M39" si="9">E39+I39</f>
        <v>0.7</v>
      </c>
      <c r="N39" s="12">
        <f t="shared" ref="N39" si="10">F39+J39</f>
        <v>0</v>
      </c>
      <c r="O39" s="12">
        <f t="shared" ref="O39" si="11">G39+K39</f>
        <v>0</v>
      </c>
      <c r="R39" s="77">
        <f>'2 pr._pajamos pagal rūšis'!L24-'9 pr._įstaigų pajamos'!L39</f>
        <v>0</v>
      </c>
    </row>
    <row r="40" spans="1:18" ht="15" customHeight="1" x14ac:dyDescent="0.25">
      <c r="A40" s="13" t="s">
        <v>81</v>
      </c>
      <c r="B40" s="35" t="s">
        <v>170</v>
      </c>
      <c r="C40" s="418" t="s">
        <v>21</v>
      </c>
      <c r="D40" s="16">
        <f t="shared" si="0"/>
        <v>1.5</v>
      </c>
      <c r="E40" s="16">
        <v>1.5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1.5</v>
      </c>
      <c r="M40" s="12">
        <f t="shared" si="3"/>
        <v>1.5</v>
      </c>
      <c r="N40" s="12">
        <f t="shared" si="4"/>
        <v>0</v>
      </c>
      <c r="O40" s="12">
        <f t="shared" si="5"/>
        <v>0</v>
      </c>
      <c r="R40" s="77">
        <f>'2 pr._pajamos pagal rūšis'!L25-'9 pr._įstaigų pajamos'!L40</f>
        <v>0</v>
      </c>
    </row>
    <row r="41" spans="1:18" ht="15.95" customHeight="1" x14ac:dyDescent="0.25">
      <c r="A41" s="99" t="s">
        <v>82</v>
      </c>
      <c r="B41" s="44" t="s">
        <v>174</v>
      </c>
      <c r="C41" s="72"/>
      <c r="D41" s="73">
        <f t="shared" ref="D41:O41" si="12">SUM(D30:D40)</f>
        <v>28.8</v>
      </c>
      <c r="E41" s="73">
        <f t="shared" si="12"/>
        <v>28.8</v>
      </c>
      <c r="F41" s="73">
        <f t="shared" si="12"/>
        <v>0</v>
      </c>
      <c r="G41" s="73">
        <f t="shared" si="12"/>
        <v>0</v>
      </c>
      <c r="H41" s="74">
        <f t="shared" si="12"/>
        <v>0</v>
      </c>
      <c r="I41" s="74">
        <f t="shared" si="12"/>
        <v>0</v>
      </c>
      <c r="J41" s="74">
        <f t="shared" si="12"/>
        <v>0</v>
      </c>
      <c r="K41" s="74">
        <f t="shared" si="12"/>
        <v>0</v>
      </c>
      <c r="L41" s="44">
        <f t="shared" si="12"/>
        <v>28.8</v>
      </c>
      <c r="M41" s="44">
        <f t="shared" si="12"/>
        <v>28.8</v>
      </c>
      <c r="N41" s="44">
        <f t="shared" si="12"/>
        <v>0</v>
      </c>
      <c r="O41" s="44">
        <f t="shared" si="12"/>
        <v>0</v>
      </c>
      <c r="R41" s="77">
        <f>'2 pr._pajamos pagal rūšis'!L26-'9 pr._įstaigų pajamos'!L41</f>
        <v>0</v>
      </c>
    </row>
    <row r="42" spans="1:18" ht="15.95" customHeight="1" x14ac:dyDescent="0.25">
      <c r="A42" s="5" t="s">
        <v>83</v>
      </c>
      <c r="B42" s="548" t="s">
        <v>59</v>
      </c>
      <c r="C42" s="549"/>
      <c r="D42" s="549"/>
      <c r="E42" s="549"/>
      <c r="F42" s="549"/>
      <c r="G42" s="549"/>
      <c r="H42" s="549"/>
      <c r="I42" s="549"/>
      <c r="J42" s="549"/>
      <c r="K42" s="549"/>
      <c r="L42" s="549"/>
      <c r="M42" s="549"/>
      <c r="N42" s="549"/>
      <c r="O42" s="550"/>
      <c r="R42" s="77">
        <f>'2 pr._pajamos pagal rūšis'!L27-'9 pr._įstaigų pajamos'!L42</f>
        <v>0</v>
      </c>
    </row>
    <row r="43" spans="1:18" ht="15" customHeight="1" x14ac:dyDescent="0.25">
      <c r="A43" s="5" t="s">
        <v>84</v>
      </c>
      <c r="B43" s="26" t="s">
        <v>7</v>
      </c>
      <c r="C43" s="7" t="s">
        <v>22</v>
      </c>
      <c r="D43" s="8">
        <f>E43+G43</f>
        <v>0.1</v>
      </c>
      <c r="E43" s="8">
        <v>0.1</v>
      </c>
      <c r="F43" s="8"/>
      <c r="G43" s="8"/>
      <c r="H43" s="9">
        <f t="shared" ref="H43:H53" si="13">I43+K43</f>
        <v>0</v>
      </c>
      <c r="I43" s="9"/>
      <c r="J43" s="9"/>
      <c r="K43" s="9"/>
      <c r="L43" s="11">
        <f t="shared" ref="L43:L53" si="14">M43+O43</f>
        <v>0.1</v>
      </c>
      <c r="M43" s="11">
        <f t="shared" ref="M43:M53" si="15">E43+I43</f>
        <v>0.1</v>
      </c>
      <c r="N43" s="11">
        <f t="shared" ref="N43:N53" si="16">F43+J43</f>
        <v>0</v>
      </c>
      <c r="O43" s="11">
        <f t="shared" ref="O43:O53" si="17">G43+K43</f>
        <v>0</v>
      </c>
      <c r="R43" s="77">
        <f>'2 pr._pajamos pagal rūšis'!L28-'9 pr._įstaigų pajamos'!L43</f>
        <v>0</v>
      </c>
    </row>
    <row r="44" spans="1:18" ht="15" customHeight="1" x14ac:dyDescent="0.25">
      <c r="A44" s="5" t="s">
        <v>85</v>
      </c>
      <c r="B44" s="35" t="s">
        <v>10</v>
      </c>
      <c r="C44" s="15" t="s">
        <v>22</v>
      </c>
      <c r="D44" s="16">
        <f t="shared" ref="D44:D53" si="18">E44+G44</f>
        <v>1.2</v>
      </c>
      <c r="E44" s="16">
        <v>1.2</v>
      </c>
      <c r="F44" s="16"/>
      <c r="G44" s="16"/>
      <c r="H44" s="10">
        <f t="shared" si="13"/>
        <v>0</v>
      </c>
      <c r="I44" s="10"/>
      <c r="J44" s="10"/>
      <c r="K44" s="10"/>
      <c r="L44" s="12">
        <f t="shared" si="14"/>
        <v>1.2</v>
      </c>
      <c r="M44" s="12">
        <f t="shared" si="15"/>
        <v>1.2</v>
      </c>
      <c r="N44" s="12">
        <f t="shared" si="16"/>
        <v>0</v>
      </c>
      <c r="O44" s="12">
        <f t="shared" si="17"/>
        <v>0</v>
      </c>
      <c r="R44" s="77">
        <f>'2 pr._pajamos pagal rūšis'!L29-'9 pr._įstaigų pajamos'!L44</f>
        <v>0</v>
      </c>
    </row>
    <row r="45" spans="1:18" ht="15" customHeight="1" x14ac:dyDescent="0.25">
      <c r="A45" s="5" t="s">
        <v>86</v>
      </c>
      <c r="B45" s="35" t="s">
        <v>11</v>
      </c>
      <c r="C45" s="15" t="s">
        <v>22</v>
      </c>
      <c r="D45" s="16">
        <f t="shared" si="18"/>
        <v>13.3</v>
      </c>
      <c r="E45" s="16">
        <v>9.1</v>
      </c>
      <c r="F45" s="16"/>
      <c r="G45" s="16">
        <v>4.2</v>
      </c>
      <c r="H45" s="10">
        <f t="shared" si="13"/>
        <v>0</v>
      </c>
      <c r="I45" s="10"/>
      <c r="J45" s="10"/>
      <c r="K45" s="10"/>
      <c r="L45" s="12">
        <f t="shared" si="14"/>
        <v>13.3</v>
      </c>
      <c r="M45" s="12">
        <f t="shared" si="15"/>
        <v>9.1</v>
      </c>
      <c r="N45" s="12">
        <f t="shared" si="16"/>
        <v>0</v>
      </c>
      <c r="O45" s="12">
        <f t="shared" si="17"/>
        <v>4.2</v>
      </c>
      <c r="R45" s="77">
        <f>'2 pr._pajamos pagal rūšis'!L30-'9 pr._įstaigų pajamos'!L45</f>
        <v>0</v>
      </c>
    </row>
    <row r="46" spans="1:18" ht="15" customHeight="1" x14ac:dyDescent="0.25">
      <c r="A46" s="5" t="s">
        <v>87</v>
      </c>
      <c r="B46" s="35" t="s">
        <v>12</v>
      </c>
      <c r="C46" s="15" t="s">
        <v>22</v>
      </c>
      <c r="D46" s="16">
        <f t="shared" si="18"/>
        <v>1.1000000000000001</v>
      </c>
      <c r="E46" s="16">
        <v>1.1000000000000001</v>
      </c>
      <c r="F46" s="16"/>
      <c r="G46" s="16"/>
      <c r="H46" s="10">
        <f t="shared" si="13"/>
        <v>0</v>
      </c>
      <c r="I46" s="10"/>
      <c r="J46" s="10"/>
      <c r="K46" s="10"/>
      <c r="L46" s="12">
        <f t="shared" si="14"/>
        <v>1.1000000000000001</v>
      </c>
      <c r="M46" s="12">
        <f t="shared" si="15"/>
        <v>1.1000000000000001</v>
      </c>
      <c r="N46" s="12">
        <f t="shared" si="16"/>
        <v>0</v>
      </c>
      <c r="O46" s="12">
        <f t="shared" si="17"/>
        <v>0</v>
      </c>
      <c r="R46" s="77">
        <f>'2 pr._pajamos pagal rūšis'!L31-'9 pr._įstaigų pajamos'!L46</f>
        <v>0</v>
      </c>
    </row>
    <row r="47" spans="1:18" ht="15" customHeight="1" x14ac:dyDescent="0.25">
      <c r="A47" s="13" t="s">
        <v>88</v>
      </c>
      <c r="B47" s="35" t="s">
        <v>13</v>
      </c>
      <c r="C47" s="15" t="s">
        <v>22</v>
      </c>
      <c r="D47" s="16">
        <f t="shared" si="18"/>
        <v>1.6</v>
      </c>
      <c r="E47" s="16">
        <v>1.6</v>
      </c>
      <c r="F47" s="16"/>
      <c r="G47" s="16"/>
      <c r="H47" s="10">
        <f t="shared" si="13"/>
        <v>0</v>
      </c>
      <c r="I47" s="10"/>
      <c r="J47" s="10"/>
      <c r="K47" s="10"/>
      <c r="L47" s="12">
        <f t="shared" si="14"/>
        <v>1.6</v>
      </c>
      <c r="M47" s="12">
        <f t="shared" si="15"/>
        <v>1.6</v>
      </c>
      <c r="N47" s="12">
        <f t="shared" si="16"/>
        <v>0</v>
      </c>
      <c r="O47" s="12">
        <f t="shared" si="17"/>
        <v>0</v>
      </c>
      <c r="R47" s="77">
        <f>'2 pr._pajamos pagal rūšis'!L32-'9 pr._įstaigų pajamos'!L47</f>
        <v>0</v>
      </c>
    </row>
    <row r="48" spans="1:18" ht="15" customHeight="1" x14ac:dyDescent="0.25">
      <c r="A48" s="13" t="s">
        <v>89</v>
      </c>
      <c r="B48" s="12" t="s">
        <v>14</v>
      </c>
      <c r="C48" s="15" t="s">
        <v>22</v>
      </c>
      <c r="D48" s="16">
        <f t="shared" si="18"/>
        <v>2.9</v>
      </c>
      <c r="E48" s="16">
        <v>2.9</v>
      </c>
      <c r="F48" s="16"/>
      <c r="G48" s="16"/>
      <c r="H48" s="10">
        <f t="shared" si="13"/>
        <v>0</v>
      </c>
      <c r="I48" s="10"/>
      <c r="J48" s="10"/>
      <c r="K48" s="10"/>
      <c r="L48" s="12">
        <f t="shared" si="14"/>
        <v>2.9</v>
      </c>
      <c r="M48" s="12">
        <f t="shared" si="15"/>
        <v>2.9</v>
      </c>
      <c r="N48" s="12">
        <f t="shared" si="16"/>
        <v>0</v>
      </c>
      <c r="O48" s="12">
        <f t="shared" si="17"/>
        <v>0</v>
      </c>
      <c r="R48" s="77">
        <f>'2 pr._pajamos pagal rūšis'!L33-'9 pr._įstaigų pajamos'!L48</f>
        <v>0</v>
      </c>
    </row>
    <row r="49" spans="1:18" x14ac:dyDescent="0.25">
      <c r="A49" s="5" t="s">
        <v>90</v>
      </c>
      <c r="B49" s="12" t="s">
        <v>15</v>
      </c>
      <c r="C49" s="15" t="s">
        <v>22</v>
      </c>
      <c r="D49" s="16">
        <f t="shared" si="18"/>
        <v>2.9</v>
      </c>
      <c r="E49" s="16">
        <v>2.9</v>
      </c>
      <c r="F49" s="16"/>
      <c r="G49" s="16"/>
      <c r="H49" s="10">
        <f t="shared" si="13"/>
        <v>0</v>
      </c>
      <c r="I49" s="10"/>
      <c r="J49" s="10"/>
      <c r="K49" s="10"/>
      <c r="L49" s="12">
        <f t="shared" si="14"/>
        <v>2.9</v>
      </c>
      <c r="M49" s="12">
        <f t="shared" si="15"/>
        <v>2.9</v>
      </c>
      <c r="N49" s="12">
        <f t="shared" si="16"/>
        <v>0</v>
      </c>
      <c r="O49" s="12">
        <f t="shared" si="17"/>
        <v>0</v>
      </c>
      <c r="R49" s="77">
        <f>'2 pr._pajamos pagal rūšis'!L34-'9 pr._įstaigų pajamos'!L49</f>
        <v>0</v>
      </c>
    </row>
    <row r="50" spans="1:18" ht="15" customHeight="1" x14ac:dyDescent="0.25">
      <c r="A50" s="5" t="s">
        <v>91</v>
      </c>
      <c r="B50" s="35" t="s">
        <v>16</v>
      </c>
      <c r="C50" s="15" t="s">
        <v>22</v>
      </c>
      <c r="D50" s="16">
        <f t="shared" si="18"/>
        <v>9.9</v>
      </c>
      <c r="E50" s="16">
        <v>9.9</v>
      </c>
      <c r="F50" s="16"/>
      <c r="G50" s="16"/>
      <c r="H50" s="10">
        <f t="shared" si="13"/>
        <v>0</v>
      </c>
      <c r="I50" s="10">
        <v>-1.1000000000000001</v>
      </c>
      <c r="J50" s="10"/>
      <c r="K50" s="10">
        <v>1.1000000000000001</v>
      </c>
      <c r="L50" s="12">
        <f t="shared" si="14"/>
        <v>9.9</v>
      </c>
      <c r="M50" s="12">
        <f t="shared" si="15"/>
        <v>8.8000000000000007</v>
      </c>
      <c r="N50" s="12">
        <f t="shared" si="16"/>
        <v>0</v>
      </c>
      <c r="O50" s="12">
        <f t="shared" si="17"/>
        <v>1.1000000000000001</v>
      </c>
      <c r="R50" s="77">
        <f>'2 pr._pajamos pagal rūšis'!L35-'9 pr._įstaigų pajamos'!L50</f>
        <v>0</v>
      </c>
    </row>
    <row r="51" spans="1:18" ht="15" customHeight="1" x14ac:dyDescent="0.25">
      <c r="A51" s="5" t="s">
        <v>92</v>
      </c>
      <c r="B51" s="35" t="s">
        <v>17</v>
      </c>
      <c r="C51" s="15" t="s">
        <v>22</v>
      </c>
      <c r="D51" s="16">
        <f t="shared" si="18"/>
        <v>0.4</v>
      </c>
      <c r="E51" s="16">
        <v>0.4</v>
      </c>
      <c r="F51" s="16"/>
      <c r="G51" s="16"/>
      <c r="H51" s="10">
        <f t="shared" si="13"/>
        <v>0</v>
      </c>
      <c r="I51" s="10"/>
      <c r="J51" s="10"/>
      <c r="K51" s="10"/>
      <c r="L51" s="12">
        <f t="shared" si="14"/>
        <v>0.4</v>
      </c>
      <c r="M51" s="12">
        <f t="shared" si="15"/>
        <v>0.4</v>
      </c>
      <c r="N51" s="12">
        <f t="shared" si="16"/>
        <v>0</v>
      </c>
      <c r="O51" s="12">
        <f t="shared" si="17"/>
        <v>0</v>
      </c>
      <c r="R51" s="77">
        <f>'2 pr._pajamos pagal rūšis'!L36-'9 pr._įstaigų pajamos'!L51</f>
        <v>0</v>
      </c>
    </row>
    <row r="52" spans="1:18" ht="15" customHeight="1" x14ac:dyDescent="0.25">
      <c r="A52" s="5" t="s">
        <v>93</v>
      </c>
      <c r="B52" s="35" t="s">
        <v>18</v>
      </c>
      <c r="C52" s="15" t="s">
        <v>22</v>
      </c>
      <c r="D52" s="16">
        <f t="shared" si="18"/>
        <v>1.5</v>
      </c>
      <c r="E52" s="16">
        <v>1.5</v>
      </c>
      <c r="F52" s="16"/>
      <c r="G52" s="16"/>
      <c r="H52" s="10">
        <f t="shared" si="13"/>
        <v>0</v>
      </c>
      <c r="I52" s="10"/>
      <c r="J52" s="10"/>
      <c r="K52" s="10"/>
      <c r="L52" s="12">
        <f t="shared" si="14"/>
        <v>1.5</v>
      </c>
      <c r="M52" s="12">
        <f t="shared" si="15"/>
        <v>1.5</v>
      </c>
      <c r="N52" s="12">
        <f t="shared" si="16"/>
        <v>0</v>
      </c>
      <c r="O52" s="12">
        <f t="shared" si="17"/>
        <v>0</v>
      </c>
      <c r="R52" s="77">
        <f>'2 pr._pajamos pagal rūšis'!L37-'9 pr._įstaigų pajamos'!L52</f>
        <v>0</v>
      </c>
    </row>
    <row r="53" spans="1:18" ht="15" customHeight="1" x14ac:dyDescent="0.25">
      <c r="A53" s="38" t="s">
        <v>94</v>
      </c>
      <c r="B53" s="35" t="s">
        <v>19</v>
      </c>
      <c r="C53" s="15" t="s">
        <v>22</v>
      </c>
      <c r="D53" s="16">
        <f t="shared" si="18"/>
        <v>0.9</v>
      </c>
      <c r="E53" s="16">
        <v>0.9</v>
      </c>
      <c r="F53" s="16"/>
      <c r="G53" s="16"/>
      <c r="H53" s="10">
        <f t="shared" si="13"/>
        <v>0</v>
      </c>
      <c r="I53" s="10"/>
      <c r="J53" s="10"/>
      <c r="K53" s="10"/>
      <c r="L53" s="12">
        <f t="shared" si="14"/>
        <v>0.9</v>
      </c>
      <c r="M53" s="12">
        <f t="shared" si="15"/>
        <v>0.9</v>
      </c>
      <c r="N53" s="12">
        <f t="shared" si="16"/>
        <v>0</v>
      </c>
      <c r="O53" s="12">
        <f t="shared" si="17"/>
        <v>0</v>
      </c>
      <c r="R53" s="77">
        <f>'2 pr._pajamos pagal rūšis'!L38-'9 pr._įstaigų pajamos'!L53</f>
        <v>0</v>
      </c>
    </row>
    <row r="54" spans="1:18" ht="15.95" customHeight="1" x14ac:dyDescent="0.25">
      <c r="A54" s="99" t="s">
        <v>95</v>
      </c>
      <c r="B54" s="21" t="s">
        <v>175</v>
      </c>
      <c r="C54" s="25"/>
      <c r="D54" s="23">
        <f>SUM(D43:D53)</f>
        <v>35.799999999999997</v>
      </c>
      <c r="E54" s="23">
        <f>SUM(E43:E53)</f>
        <v>31.599999999999994</v>
      </c>
      <c r="F54" s="23">
        <f>SUM(F43:F53)</f>
        <v>0</v>
      </c>
      <c r="G54" s="23">
        <f t="shared" ref="G54:O54" si="19">SUM(G43:G53)</f>
        <v>4.2</v>
      </c>
      <c r="H54" s="24">
        <f t="shared" si="19"/>
        <v>0</v>
      </c>
      <c r="I54" s="24">
        <f t="shared" si="19"/>
        <v>-1.1000000000000001</v>
      </c>
      <c r="J54" s="24">
        <f t="shared" si="19"/>
        <v>0</v>
      </c>
      <c r="K54" s="24">
        <f t="shared" si="19"/>
        <v>1.1000000000000001</v>
      </c>
      <c r="L54" s="21">
        <f t="shared" si="19"/>
        <v>35.799999999999997</v>
      </c>
      <c r="M54" s="21">
        <f t="shared" si="19"/>
        <v>30.499999999999996</v>
      </c>
      <c r="N54" s="21">
        <f t="shared" si="19"/>
        <v>0</v>
      </c>
      <c r="O54" s="21">
        <f t="shared" si="19"/>
        <v>5.3000000000000007</v>
      </c>
      <c r="R54" s="77">
        <f>'2 pr._pajamos pagal rūšis'!L39-'9 pr._įstaigų pajamos'!L54</f>
        <v>0</v>
      </c>
    </row>
    <row r="55" spans="1:18" ht="15.95" customHeight="1" x14ac:dyDescent="0.25">
      <c r="A55" s="5" t="s">
        <v>96</v>
      </c>
      <c r="B55" s="548" t="s">
        <v>63</v>
      </c>
      <c r="C55" s="549"/>
      <c r="D55" s="549"/>
      <c r="E55" s="549"/>
      <c r="F55" s="549"/>
      <c r="G55" s="549"/>
      <c r="H55" s="549"/>
      <c r="I55" s="549"/>
      <c r="J55" s="549"/>
      <c r="K55" s="549"/>
      <c r="L55" s="549"/>
      <c r="M55" s="549"/>
      <c r="N55" s="549"/>
      <c r="O55" s="549"/>
      <c r="R55" s="77">
        <f>'2 pr._pajamos pagal rūšis'!L40-'9 pr._įstaigų pajamos'!L55</f>
        <v>0</v>
      </c>
    </row>
    <row r="56" spans="1:18" ht="15" customHeight="1" x14ac:dyDescent="0.25">
      <c r="A56" s="38" t="s">
        <v>97</v>
      </c>
      <c r="B56" s="35" t="s">
        <v>20</v>
      </c>
      <c r="C56" s="15" t="s">
        <v>32</v>
      </c>
      <c r="D56" s="16">
        <f>E56+G56</f>
        <v>105.6</v>
      </c>
      <c r="E56" s="16">
        <v>24.3</v>
      </c>
      <c r="F56" s="16"/>
      <c r="G56" s="16">
        <v>81.3</v>
      </c>
      <c r="H56" s="10">
        <f t="shared" ref="H56:H115" si="20">I56+K56</f>
        <v>0</v>
      </c>
      <c r="I56" s="10"/>
      <c r="J56" s="10"/>
      <c r="K56" s="10"/>
      <c r="L56" s="12">
        <f t="shared" ref="L56:L115" si="21">M56+O56</f>
        <v>105.6</v>
      </c>
      <c r="M56" s="12">
        <f t="shared" ref="M56:M115" si="22">E56+I56</f>
        <v>24.3</v>
      </c>
      <c r="N56" s="12">
        <f t="shared" ref="N56:N115" si="23">F56+J56</f>
        <v>0</v>
      </c>
      <c r="O56" s="12">
        <f t="shared" ref="O56:O115" si="24">G56+K56</f>
        <v>81.3</v>
      </c>
      <c r="R56" s="77">
        <f>'2 pr._pajamos pagal rūšis'!L41-'9 pr._įstaigų pajamos'!L56</f>
        <v>0</v>
      </c>
    </row>
    <row r="57" spans="1:18" ht="15" hidden="1" customHeight="1" x14ac:dyDescent="0.25">
      <c r="A57" s="40" t="s">
        <v>98</v>
      </c>
      <c r="B57" s="29" t="s">
        <v>70</v>
      </c>
      <c r="C57" s="30" t="s">
        <v>32</v>
      </c>
      <c r="D57" s="16">
        <f>E57+G57</f>
        <v>0</v>
      </c>
      <c r="E57" s="161"/>
      <c r="F57" s="161"/>
      <c r="G57" s="161"/>
      <c r="H57" s="10">
        <f t="shared" si="20"/>
        <v>0</v>
      </c>
      <c r="I57" s="79"/>
      <c r="J57" s="79"/>
      <c r="K57" s="79"/>
      <c r="L57" s="12">
        <f t="shared" ref="L57" si="25">M57+O57</f>
        <v>0</v>
      </c>
      <c r="M57" s="12">
        <f t="shared" ref="M57" si="26">E57+I57</f>
        <v>0</v>
      </c>
      <c r="N57" s="12">
        <f t="shared" ref="N57" si="27">F57+J57</f>
        <v>0</v>
      </c>
      <c r="O57" s="12">
        <f t="shared" ref="O57" si="28">G57+K57</f>
        <v>0</v>
      </c>
      <c r="R57" s="77">
        <f>'2 pr._pajamos pagal rūšis'!L42-'9 pr._įstaigų pajamos'!L57</f>
        <v>0</v>
      </c>
    </row>
    <row r="58" spans="1:18" ht="15.95" customHeight="1" x14ac:dyDescent="0.25">
      <c r="A58" s="20" t="s">
        <v>98</v>
      </c>
      <c r="B58" s="44" t="s">
        <v>176</v>
      </c>
      <c r="C58" s="78"/>
      <c r="D58" s="23">
        <f>D56+D57</f>
        <v>105.6</v>
      </c>
      <c r="E58" s="23">
        <f t="shared" ref="E58:O58" si="29">E56+E57</f>
        <v>24.3</v>
      </c>
      <c r="F58" s="23">
        <f t="shared" si="29"/>
        <v>0</v>
      </c>
      <c r="G58" s="23">
        <f t="shared" si="29"/>
        <v>81.3</v>
      </c>
      <c r="H58" s="24">
        <f t="shared" si="29"/>
        <v>0</v>
      </c>
      <c r="I58" s="24">
        <f t="shared" si="29"/>
        <v>0</v>
      </c>
      <c r="J58" s="24">
        <f t="shared" si="29"/>
        <v>0</v>
      </c>
      <c r="K58" s="24">
        <f t="shared" si="29"/>
        <v>0</v>
      </c>
      <c r="L58" s="21">
        <f t="shared" si="29"/>
        <v>105.6</v>
      </c>
      <c r="M58" s="21">
        <f t="shared" si="29"/>
        <v>24.3</v>
      </c>
      <c r="N58" s="21">
        <f t="shared" si="29"/>
        <v>0</v>
      </c>
      <c r="O58" s="21">
        <f t="shared" si="29"/>
        <v>81.3</v>
      </c>
      <c r="R58" s="77">
        <f>'2 pr._pajamos pagal rūšis'!L43-'9 pr._įstaigų pajamos'!L58</f>
        <v>0</v>
      </c>
    </row>
    <row r="59" spans="1:18" ht="15.95" customHeight="1" x14ac:dyDescent="0.25">
      <c r="A59" s="5" t="s">
        <v>99</v>
      </c>
      <c r="B59" s="548" t="s">
        <v>171</v>
      </c>
      <c r="C59" s="549"/>
      <c r="D59" s="549"/>
      <c r="E59" s="549"/>
      <c r="F59" s="549"/>
      <c r="G59" s="549"/>
      <c r="H59" s="549"/>
      <c r="I59" s="549"/>
      <c r="J59" s="549"/>
      <c r="K59" s="549"/>
      <c r="L59" s="549"/>
      <c r="M59" s="549"/>
      <c r="N59" s="549"/>
      <c r="O59" s="550"/>
      <c r="R59" s="77">
        <f>'2 pr._pajamos pagal rūšis'!L44-'9 pr._įstaigų pajamos'!L59</f>
        <v>0</v>
      </c>
    </row>
    <row r="60" spans="1:18" ht="15.95" customHeight="1" x14ac:dyDescent="0.25">
      <c r="A60" s="5" t="s">
        <v>100</v>
      </c>
      <c r="B60" s="14" t="s">
        <v>55</v>
      </c>
      <c r="C60" s="81" t="s">
        <v>51</v>
      </c>
      <c r="D60" s="8">
        <f t="shared" ref="D60:D61" si="30">E60+G60</f>
        <v>0.1</v>
      </c>
      <c r="E60" s="8">
        <v>0.1</v>
      </c>
      <c r="F60" s="8"/>
      <c r="G60" s="8"/>
      <c r="H60" s="9">
        <f t="shared" ref="H60:H61" si="31">I60+K60</f>
        <v>0</v>
      </c>
      <c r="I60" s="9"/>
      <c r="J60" s="9"/>
      <c r="K60" s="9"/>
      <c r="L60" s="11">
        <f t="shared" ref="L60" si="32">M60+O60</f>
        <v>0.1</v>
      </c>
      <c r="M60" s="11">
        <f t="shared" ref="M60" si="33">E60+I60</f>
        <v>0.1</v>
      </c>
      <c r="N60" s="11">
        <f t="shared" ref="N60" si="34">F60+J60</f>
        <v>0</v>
      </c>
      <c r="O60" s="11">
        <f t="shared" ref="O60" si="35">G60+K60</f>
        <v>0</v>
      </c>
      <c r="R60" s="77">
        <f>'2 pr._pajamos pagal rūšis'!L45-'9 pr._įstaigų pajamos'!L60</f>
        <v>0</v>
      </c>
    </row>
    <row r="61" spans="1:18" ht="15.95" customHeight="1" x14ac:dyDescent="0.25">
      <c r="A61" s="13" t="s">
        <v>101</v>
      </c>
      <c r="B61" s="12" t="s">
        <v>33</v>
      </c>
      <c r="C61" s="15" t="s">
        <v>51</v>
      </c>
      <c r="D61" s="8">
        <f t="shared" si="30"/>
        <v>0.1</v>
      </c>
      <c r="E61" s="8">
        <v>0.1</v>
      </c>
      <c r="F61" s="8"/>
      <c r="G61" s="8"/>
      <c r="H61" s="9">
        <f t="shared" si="31"/>
        <v>0</v>
      </c>
      <c r="I61" s="9"/>
      <c r="J61" s="9"/>
      <c r="K61" s="9"/>
      <c r="L61" s="11">
        <f t="shared" ref="L61" si="36">M61+O61</f>
        <v>0.1</v>
      </c>
      <c r="M61" s="11">
        <f t="shared" ref="M61" si="37">E61+I61</f>
        <v>0.1</v>
      </c>
      <c r="N61" s="11">
        <f t="shared" ref="N61" si="38">F61+J61</f>
        <v>0</v>
      </c>
      <c r="O61" s="11">
        <f t="shared" ref="O61" si="39">G61+K61</f>
        <v>0</v>
      </c>
      <c r="R61" s="77">
        <f>'2 pr._pajamos pagal rūšis'!L46-'9 pr._įstaigų pajamos'!L61</f>
        <v>0</v>
      </c>
    </row>
    <row r="62" spans="1:18" ht="15" customHeight="1" x14ac:dyDescent="0.25">
      <c r="A62" s="13" t="s">
        <v>102</v>
      </c>
      <c r="B62" s="80" t="s">
        <v>160</v>
      </c>
      <c r="C62" s="81" t="s">
        <v>51</v>
      </c>
      <c r="D62" s="8">
        <f t="shared" ref="D62:D93" si="40">E62+G62</f>
        <v>1.5</v>
      </c>
      <c r="E62" s="8">
        <v>1.5</v>
      </c>
      <c r="F62" s="8"/>
      <c r="G62" s="8"/>
      <c r="H62" s="9">
        <f t="shared" si="20"/>
        <v>0</v>
      </c>
      <c r="I62" s="9"/>
      <c r="J62" s="9"/>
      <c r="K62" s="9"/>
      <c r="L62" s="11">
        <f t="shared" si="21"/>
        <v>1.5</v>
      </c>
      <c r="M62" s="11">
        <f t="shared" si="22"/>
        <v>1.5</v>
      </c>
      <c r="N62" s="11">
        <f t="shared" si="23"/>
        <v>0</v>
      </c>
      <c r="O62" s="11">
        <f t="shared" si="24"/>
        <v>0</v>
      </c>
      <c r="R62" s="77">
        <f>'2 pr._pajamos pagal rūšis'!L47-'9 pr._įstaigų pajamos'!L62</f>
        <v>0</v>
      </c>
    </row>
    <row r="63" spans="1:18" ht="15" customHeight="1" x14ac:dyDescent="0.25">
      <c r="A63" s="19" t="s">
        <v>103</v>
      </c>
      <c r="B63" s="29" t="s">
        <v>417</v>
      </c>
      <c r="C63" s="30" t="s">
        <v>51</v>
      </c>
      <c r="D63" s="16">
        <f t="shared" si="40"/>
        <v>6.4</v>
      </c>
      <c r="E63" s="16">
        <v>6.4</v>
      </c>
      <c r="F63" s="16"/>
      <c r="G63" s="16"/>
      <c r="H63" s="10">
        <f t="shared" si="20"/>
        <v>0</v>
      </c>
      <c r="I63" s="10"/>
      <c r="J63" s="10"/>
      <c r="K63" s="10"/>
      <c r="L63" s="12">
        <f t="shared" si="21"/>
        <v>6.4</v>
      </c>
      <c r="M63" s="12">
        <f t="shared" si="22"/>
        <v>6.4</v>
      </c>
      <c r="N63" s="12">
        <f t="shared" si="23"/>
        <v>0</v>
      </c>
      <c r="O63" s="12">
        <f t="shared" si="24"/>
        <v>0</v>
      </c>
      <c r="R63" s="77">
        <f>'2 pr._pajamos pagal rūšis'!L48-'9 pr._įstaigų pajamos'!L63</f>
        <v>0</v>
      </c>
    </row>
    <row r="64" spans="1:18" ht="15" customHeight="1" x14ac:dyDescent="0.25">
      <c r="A64" s="5" t="s">
        <v>104</v>
      </c>
      <c r="B64" s="12" t="s">
        <v>152</v>
      </c>
      <c r="C64" s="30" t="s">
        <v>51</v>
      </c>
      <c r="D64" s="16">
        <f t="shared" si="40"/>
        <v>7.1</v>
      </c>
      <c r="E64" s="16">
        <v>7.1</v>
      </c>
      <c r="F64" s="16"/>
      <c r="G64" s="16"/>
      <c r="H64" s="10">
        <f t="shared" si="20"/>
        <v>0</v>
      </c>
      <c r="I64" s="10"/>
      <c r="J64" s="10"/>
      <c r="K64" s="10"/>
      <c r="L64" s="12">
        <f t="shared" si="21"/>
        <v>7.1</v>
      </c>
      <c r="M64" s="12">
        <f t="shared" si="22"/>
        <v>7.1</v>
      </c>
      <c r="N64" s="12">
        <f t="shared" si="23"/>
        <v>0</v>
      </c>
      <c r="O64" s="12">
        <f t="shared" si="24"/>
        <v>0</v>
      </c>
      <c r="R64" s="77">
        <f>'2 pr._pajamos pagal rūšis'!L49-'9 pr._įstaigų pajamos'!L64</f>
        <v>0</v>
      </c>
    </row>
    <row r="65" spans="1:18" ht="15" customHeight="1" x14ac:dyDescent="0.25">
      <c r="A65" s="5" t="s">
        <v>105</v>
      </c>
      <c r="B65" s="31" t="s">
        <v>342</v>
      </c>
      <c r="C65" s="30" t="s">
        <v>51</v>
      </c>
      <c r="D65" s="16">
        <f t="shared" si="40"/>
        <v>7.9</v>
      </c>
      <c r="E65" s="16">
        <v>7.9</v>
      </c>
      <c r="F65" s="16"/>
      <c r="G65" s="16"/>
      <c r="H65" s="10">
        <f t="shared" si="20"/>
        <v>0</v>
      </c>
      <c r="I65" s="10"/>
      <c r="J65" s="10"/>
      <c r="K65" s="10"/>
      <c r="L65" s="12">
        <f t="shared" si="21"/>
        <v>7.9</v>
      </c>
      <c r="M65" s="12">
        <f t="shared" si="22"/>
        <v>7.9</v>
      </c>
      <c r="N65" s="12">
        <f t="shared" si="23"/>
        <v>0</v>
      </c>
      <c r="O65" s="12">
        <f t="shared" si="24"/>
        <v>0</v>
      </c>
      <c r="R65" s="77">
        <f>'2 pr._pajamos pagal rūšis'!L50-'9 pr._įstaigų pajamos'!L65</f>
        <v>0</v>
      </c>
    </row>
    <row r="66" spans="1:18" ht="15" customHeight="1" x14ac:dyDescent="0.25">
      <c r="A66" s="32" t="s">
        <v>106</v>
      </c>
      <c r="B66" s="29" t="s">
        <v>418</v>
      </c>
      <c r="C66" s="15" t="s">
        <v>51</v>
      </c>
      <c r="D66" s="16">
        <f t="shared" si="40"/>
        <v>37.6</v>
      </c>
      <c r="E66" s="16">
        <v>37.6</v>
      </c>
      <c r="F66" s="16">
        <v>19.399999999999999</v>
      </c>
      <c r="G66" s="16"/>
      <c r="H66" s="10">
        <f t="shared" si="20"/>
        <v>0</v>
      </c>
      <c r="I66" s="10"/>
      <c r="J66" s="10"/>
      <c r="K66" s="10"/>
      <c r="L66" s="12">
        <f t="shared" si="21"/>
        <v>37.6</v>
      </c>
      <c r="M66" s="12">
        <f t="shared" si="22"/>
        <v>37.6</v>
      </c>
      <c r="N66" s="12">
        <f t="shared" si="23"/>
        <v>19.399999999999999</v>
      </c>
      <c r="O66" s="12">
        <f t="shared" si="24"/>
        <v>0</v>
      </c>
      <c r="R66" s="77">
        <f>'2 pr._pajamos pagal rūšis'!L51-'9 pr._įstaigų pajamos'!L66</f>
        <v>0</v>
      </c>
    </row>
    <row r="67" spans="1:18" ht="15" customHeight="1" x14ac:dyDescent="0.25">
      <c r="A67" s="32" t="s">
        <v>107</v>
      </c>
      <c r="B67" s="29" t="s">
        <v>419</v>
      </c>
      <c r="C67" s="15" t="s">
        <v>51</v>
      </c>
      <c r="D67" s="16">
        <f t="shared" si="40"/>
        <v>10.9</v>
      </c>
      <c r="E67" s="16">
        <v>10.9</v>
      </c>
      <c r="F67" s="16"/>
      <c r="G67" s="16"/>
      <c r="H67" s="10">
        <f t="shared" si="20"/>
        <v>0</v>
      </c>
      <c r="I67" s="10"/>
      <c r="J67" s="10"/>
      <c r="K67" s="10"/>
      <c r="L67" s="12">
        <f t="shared" si="21"/>
        <v>10.9</v>
      </c>
      <c r="M67" s="12">
        <f t="shared" si="22"/>
        <v>10.9</v>
      </c>
      <c r="N67" s="12">
        <f t="shared" si="23"/>
        <v>0</v>
      </c>
      <c r="O67" s="12">
        <f t="shared" si="24"/>
        <v>0</v>
      </c>
      <c r="R67" s="77">
        <f>'2 pr._pajamos pagal rūšis'!L52-'9 pr._įstaigų pajamos'!L67</f>
        <v>0</v>
      </c>
    </row>
    <row r="68" spans="1:18" ht="15" customHeight="1" x14ac:dyDescent="0.25">
      <c r="A68" s="32" t="s">
        <v>108</v>
      </c>
      <c r="B68" s="29" t="s">
        <v>420</v>
      </c>
      <c r="C68" s="30" t="s">
        <v>51</v>
      </c>
      <c r="D68" s="16">
        <f t="shared" ref="D68" si="41">E68+G68</f>
        <v>0.1</v>
      </c>
      <c r="E68" s="16">
        <v>0.1</v>
      </c>
      <c r="F68" s="16"/>
      <c r="G68" s="16"/>
      <c r="H68" s="10">
        <f t="shared" ref="H68" si="42">I68+K68</f>
        <v>0</v>
      </c>
      <c r="I68" s="10"/>
      <c r="J68" s="10"/>
      <c r="K68" s="10"/>
      <c r="L68" s="12">
        <f t="shared" ref="L68" si="43">M68+O68</f>
        <v>0.1</v>
      </c>
      <c r="M68" s="12">
        <f t="shared" ref="M68" si="44">E68+I68</f>
        <v>0.1</v>
      </c>
      <c r="N68" s="12">
        <f t="shared" ref="N68" si="45">F68+J68</f>
        <v>0</v>
      </c>
      <c r="O68" s="12">
        <f t="shared" ref="O68" si="46">G68+K68</f>
        <v>0</v>
      </c>
      <c r="R68" s="77">
        <f>'2 pr._pajamos pagal rūšis'!L53-'9 pr._įstaigų pajamos'!L68</f>
        <v>0</v>
      </c>
    </row>
    <row r="69" spans="1:18" ht="15" customHeight="1" x14ac:dyDescent="0.25">
      <c r="A69" s="32" t="s">
        <v>109</v>
      </c>
      <c r="B69" s="29" t="s">
        <v>391</v>
      </c>
      <c r="C69" s="15" t="s">
        <v>51</v>
      </c>
      <c r="D69" s="16">
        <f t="shared" si="40"/>
        <v>2.2000000000000002</v>
      </c>
      <c r="E69" s="16">
        <v>2.2000000000000002</v>
      </c>
      <c r="F69" s="16"/>
      <c r="G69" s="16"/>
      <c r="H69" s="10">
        <f t="shared" si="20"/>
        <v>0</v>
      </c>
      <c r="I69" s="10"/>
      <c r="J69" s="10"/>
      <c r="K69" s="10"/>
      <c r="L69" s="12">
        <f t="shared" si="21"/>
        <v>2.2000000000000002</v>
      </c>
      <c r="M69" s="12">
        <f t="shared" si="22"/>
        <v>2.2000000000000002</v>
      </c>
      <c r="N69" s="12">
        <f t="shared" si="23"/>
        <v>0</v>
      </c>
      <c r="O69" s="12">
        <f t="shared" si="24"/>
        <v>0</v>
      </c>
      <c r="R69" s="77">
        <f>'2 pr._pajamos pagal rūšis'!L54-'9 pr._įstaigų pajamos'!L69</f>
        <v>0</v>
      </c>
    </row>
    <row r="70" spans="1:18" ht="15" customHeight="1" x14ac:dyDescent="0.25">
      <c r="A70" s="32" t="s">
        <v>155</v>
      </c>
      <c r="B70" s="202" t="s">
        <v>46</v>
      </c>
      <c r="C70" s="15" t="s">
        <v>51</v>
      </c>
      <c r="D70" s="16">
        <f t="shared" si="40"/>
        <v>0.1</v>
      </c>
      <c r="E70" s="16">
        <v>0.1</v>
      </c>
      <c r="F70" s="16"/>
      <c r="G70" s="16"/>
      <c r="H70" s="10">
        <f t="shared" si="20"/>
        <v>0</v>
      </c>
      <c r="I70" s="10"/>
      <c r="J70" s="10"/>
      <c r="K70" s="10"/>
      <c r="L70" s="12">
        <f t="shared" ref="L70:L71" si="47">M70+O70</f>
        <v>0.1</v>
      </c>
      <c r="M70" s="12">
        <f t="shared" ref="M70:M71" si="48">E70+I70</f>
        <v>0.1</v>
      </c>
      <c r="N70" s="12">
        <f t="shared" ref="N70:N71" si="49">F70+J70</f>
        <v>0</v>
      </c>
      <c r="O70" s="12">
        <f t="shared" ref="O70:O71" si="50">G70+K70</f>
        <v>0</v>
      </c>
      <c r="R70" s="77">
        <f>'2 pr._pajamos pagal rūšis'!L55-'9 pr._įstaigų pajamos'!L70</f>
        <v>0</v>
      </c>
    </row>
    <row r="71" spans="1:18" ht="15" customHeight="1" x14ac:dyDescent="0.25">
      <c r="A71" s="32" t="s">
        <v>156</v>
      </c>
      <c r="B71" s="12" t="s">
        <v>43</v>
      </c>
      <c r="C71" s="15" t="s">
        <v>51</v>
      </c>
      <c r="D71" s="16">
        <f t="shared" si="40"/>
        <v>0.1</v>
      </c>
      <c r="E71" s="16">
        <v>0.1</v>
      </c>
      <c r="F71" s="16"/>
      <c r="G71" s="16"/>
      <c r="H71" s="10">
        <f t="shared" si="20"/>
        <v>0</v>
      </c>
      <c r="I71" s="10"/>
      <c r="J71" s="10"/>
      <c r="K71" s="10"/>
      <c r="L71" s="12">
        <f t="shared" si="47"/>
        <v>0.1</v>
      </c>
      <c r="M71" s="12">
        <f t="shared" si="48"/>
        <v>0.1</v>
      </c>
      <c r="N71" s="12">
        <f t="shared" si="49"/>
        <v>0</v>
      </c>
      <c r="O71" s="12">
        <f t="shared" si="50"/>
        <v>0</v>
      </c>
      <c r="R71" s="77">
        <f>'2 pr._pajamos pagal rūšis'!L56-'9 pr._įstaigų pajamos'!L71</f>
        <v>0</v>
      </c>
    </row>
    <row r="72" spans="1:18" ht="15" customHeight="1" x14ac:dyDescent="0.25">
      <c r="A72" s="32" t="s">
        <v>110</v>
      </c>
      <c r="B72" s="33" t="s">
        <v>165</v>
      </c>
      <c r="C72" s="82" t="s">
        <v>51</v>
      </c>
      <c r="D72" s="16">
        <f t="shared" si="40"/>
        <v>6.6</v>
      </c>
      <c r="E72" s="16">
        <v>6.6</v>
      </c>
      <c r="F72" s="16"/>
      <c r="G72" s="16"/>
      <c r="H72" s="10">
        <f t="shared" si="20"/>
        <v>0</v>
      </c>
      <c r="I72" s="10"/>
      <c r="J72" s="10"/>
      <c r="K72" s="10"/>
      <c r="L72" s="12">
        <f t="shared" si="21"/>
        <v>6.6</v>
      </c>
      <c r="M72" s="12">
        <f t="shared" si="22"/>
        <v>6.6</v>
      </c>
      <c r="N72" s="12">
        <f t="shared" si="23"/>
        <v>0</v>
      </c>
      <c r="O72" s="12">
        <f t="shared" si="24"/>
        <v>0</v>
      </c>
      <c r="R72" s="77">
        <f>'2 pr._pajamos pagal rūšis'!L57-'9 pr._įstaigų pajamos'!L72</f>
        <v>0</v>
      </c>
    </row>
    <row r="73" spans="1:18" ht="15" customHeight="1" x14ac:dyDescent="0.25">
      <c r="A73" s="32" t="s">
        <v>157</v>
      </c>
      <c r="B73" s="33" t="s">
        <v>44</v>
      </c>
      <c r="C73" s="82" t="s">
        <v>51</v>
      </c>
      <c r="D73" s="16">
        <f t="shared" si="40"/>
        <v>0.1</v>
      </c>
      <c r="E73" s="16">
        <v>0.1</v>
      </c>
      <c r="F73" s="16"/>
      <c r="G73" s="16"/>
      <c r="H73" s="10">
        <f t="shared" si="20"/>
        <v>0</v>
      </c>
      <c r="I73" s="10"/>
      <c r="J73" s="10"/>
      <c r="K73" s="10"/>
      <c r="L73" s="12">
        <f t="shared" ref="L73" si="51">M73+O73</f>
        <v>0.1</v>
      </c>
      <c r="M73" s="12">
        <f t="shared" ref="M73" si="52">E73+I73</f>
        <v>0.1</v>
      </c>
      <c r="N73" s="12">
        <f t="shared" ref="N73" si="53">F73+J73</f>
        <v>0</v>
      </c>
      <c r="O73" s="12">
        <f t="shared" ref="O73" si="54">G73+K73</f>
        <v>0</v>
      </c>
      <c r="R73" s="77">
        <f>'2 pr._pajamos pagal rūšis'!L58-'9 pr._įstaigų pajamos'!L73</f>
        <v>0</v>
      </c>
    </row>
    <row r="74" spans="1:18" ht="15" customHeight="1" x14ac:dyDescent="0.25">
      <c r="A74" s="5" t="s">
        <v>158</v>
      </c>
      <c r="B74" s="93" t="s">
        <v>47</v>
      </c>
      <c r="C74" s="82" t="s">
        <v>51</v>
      </c>
      <c r="D74" s="16">
        <f t="shared" si="40"/>
        <v>0.1</v>
      </c>
      <c r="E74" s="16">
        <v>0.1</v>
      </c>
      <c r="F74" s="16"/>
      <c r="G74" s="16"/>
      <c r="H74" s="10">
        <f t="shared" si="20"/>
        <v>0</v>
      </c>
      <c r="I74" s="10"/>
      <c r="J74" s="10"/>
      <c r="K74" s="10"/>
      <c r="L74" s="12">
        <f t="shared" ref="L74" si="55">M74+O74</f>
        <v>0.1</v>
      </c>
      <c r="M74" s="12">
        <f t="shared" ref="M74" si="56">E74+I74</f>
        <v>0.1</v>
      </c>
      <c r="N74" s="12">
        <f t="shared" ref="N74" si="57">F74+J74</f>
        <v>0</v>
      </c>
      <c r="O74" s="12">
        <f t="shared" ref="O74" si="58">G74+K74</f>
        <v>0</v>
      </c>
      <c r="R74" s="77">
        <f>'2 pr._pajamos pagal rūšis'!L59-'9 pr._įstaigų pajamos'!L74</f>
        <v>0</v>
      </c>
    </row>
    <row r="75" spans="1:18" ht="15" customHeight="1" x14ac:dyDescent="0.25">
      <c r="A75" s="5" t="s">
        <v>111</v>
      </c>
      <c r="B75" s="33" t="s">
        <v>392</v>
      </c>
      <c r="C75" s="82" t="s">
        <v>51</v>
      </c>
      <c r="D75" s="16">
        <f>E75+G75</f>
        <v>4.8</v>
      </c>
      <c r="E75" s="16">
        <v>4.8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4.8</v>
      </c>
      <c r="M75" s="12">
        <f>E75+I75</f>
        <v>4.8</v>
      </c>
      <c r="N75" s="12">
        <f>F75+J75</f>
        <v>0</v>
      </c>
      <c r="O75" s="12">
        <f>G75+K75</f>
        <v>0</v>
      </c>
      <c r="R75" s="77">
        <f>'2 pr._pajamos pagal rūšis'!L60-'9 pr._įstaigų pajamos'!L75</f>
        <v>0</v>
      </c>
    </row>
    <row r="76" spans="1:18" ht="15" customHeight="1" x14ac:dyDescent="0.25">
      <c r="A76" s="5" t="s">
        <v>112</v>
      </c>
      <c r="B76" s="33" t="s">
        <v>42</v>
      </c>
      <c r="C76" s="82" t="s">
        <v>51</v>
      </c>
      <c r="D76" s="16">
        <f t="shared" si="40"/>
        <v>27.1</v>
      </c>
      <c r="E76" s="16">
        <v>27.1</v>
      </c>
      <c r="F76" s="16"/>
      <c r="G76" s="16"/>
      <c r="H76" s="10">
        <f t="shared" si="20"/>
        <v>0</v>
      </c>
      <c r="I76" s="10"/>
      <c r="J76" s="10"/>
      <c r="K76" s="10"/>
      <c r="L76" s="12">
        <f t="shared" si="21"/>
        <v>27.1</v>
      </c>
      <c r="M76" s="12">
        <f t="shared" si="22"/>
        <v>27.1</v>
      </c>
      <c r="N76" s="12">
        <f t="shared" si="23"/>
        <v>0</v>
      </c>
      <c r="O76" s="12">
        <f t="shared" si="24"/>
        <v>0</v>
      </c>
      <c r="R76" s="77">
        <f>'2 pr._pajamos pagal rūšis'!L61-'9 pr._įstaigų pajamos'!L76</f>
        <v>0</v>
      </c>
    </row>
    <row r="77" spans="1:18" ht="15" customHeight="1" x14ac:dyDescent="0.25">
      <c r="A77" s="5" t="s">
        <v>113</v>
      </c>
      <c r="B77" s="34" t="s">
        <v>393</v>
      </c>
      <c r="C77" s="82" t="s">
        <v>51</v>
      </c>
      <c r="D77" s="16">
        <f>E77+G77</f>
        <v>12.1</v>
      </c>
      <c r="E77" s="16">
        <v>12.1</v>
      </c>
      <c r="F77" s="16"/>
      <c r="G77" s="16"/>
      <c r="H77" s="10">
        <f>I77+K77</f>
        <v>0</v>
      </c>
      <c r="I77" s="10"/>
      <c r="J77" s="10"/>
      <c r="K77" s="10"/>
      <c r="L77" s="12">
        <f>M77+O77</f>
        <v>12.1</v>
      </c>
      <c r="M77" s="12">
        <f>E77+I77</f>
        <v>12.1</v>
      </c>
      <c r="N77" s="12">
        <f>F77+J77</f>
        <v>0</v>
      </c>
      <c r="O77" s="12">
        <f>G77+K77</f>
        <v>0</v>
      </c>
      <c r="R77" s="77">
        <f>'2 pr._pajamos pagal rūšis'!L62-'9 pr._įstaigų pajamos'!L77</f>
        <v>0</v>
      </c>
    </row>
    <row r="78" spans="1:18" ht="15" customHeight="1" x14ac:dyDescent="0.25">
      <c r="A78" s="5" t="s">
        <v>114</v>
      </c>
      <c r="B78" s="34" t="s">
        <v>41</v>
      </c>
      <c r="C78" s="82" t="s">
        <v>51</v>
      </c>
      <c r="D78" s="16">
        <f t="shared" si="40"/>
        <v>22.6</v>
      </c>
      <c r="E78" s="16">
        <v>22.6</v>
      </c>
      <c r="F78" s="16"/>
      <c r="G78" s="16"/>
      <c r="H78" s="10">
        <f t="shared" si="20"/>
        <v>0</v>
      </c>
      <c r="I78" s="10"/>
      <c r="J78" s="10"/>
      <c r="K78" s="10"/>
      <c r="L78" s="12">
        <f t="shared" si="21"/>
        <v>22.6</v>
      </c>
      <c r="M78" s="12">
        <f t="shared" si="22"/>
        <v>22.6</v>
      </c>
      <c r="N78" s="12">
        <f t="shared" si="23"/>
        <v>0</v>
      </c>
      <c r="O78" s="12">
        <f t="shared" si="24"/>
        <v>0</v>
      </c>
      <c r="R78" s="77">
        <f>'2 pr._pajamos pagal rūšis'!L63-'9 pr._įstaigų pajamos'!L78</f>
        <v>0</v>
      </c>
    </row>
    <row r="79" spans="1:18" ht="15" customHeight="1" x14ac:dyDescent="0.25">
      <c r="A79" s="5" t="s">
        <v>115</v>
      </c>
      <c r="B79" s="29" t="s">
        <v>161</v>
      </c>
      <c r="C79" s="30" t="s">
        <v>51</v>
      </c>
      <c r="D79" s="16">
        <f t="shared" si="40"/>
        <v>6.2</v>
      </c>
      <c r="E79" s="16">
        <v>6.2</v>
      </c>
      <c r="F79" s="16"/>
      <c r="G79" s="16"/>
      <c r="H79" s="10">
        <f t="shared" si="20"/>
        <v>0</v>
      </c>
      <c r="I79" s="10"/>
      <c r="J79" s="10"/>
      <c r="K79" s="10"/>
      <c r="L79" s="12">
        <f t="shared" si="21"/>
        <v>6.2</v>
      </c>
      <c r="M79" s="12">
        <f t="shared" si="22"/>
        <v>6.2</v>
      </c>
      <c r="N79" s="12">
        <f t="shared" si="23"/>
        <v>0</v>
      </c>
      <c r="O79" s="12">
        <f t="shared" si="24"/>
        <v>0</v>
      </c>
      <c r="R79" s="77">
        <f>'2 pr._pajamos pagal rūšis'!L64-'9 pr._įstaigų pajamos'!L79</f>
        <v>0</v>
      </c>
    </row>
    <row r="80" spans="1:18" ht="15" customHeight="1" x14ac:dyDescent="0.25">
      <c r="A80" s="5" t="s">
        <v>166</v>
      </c>
      <c r="B80" s="29" t="s">
        <v>153</v>
      </c>
      <c r="C80" s="30" t="s">
        <v>51</v>
      </c>
      <c r="D80" s="16">
        <f t="shared" si="40"/>
        <v>60.4</v>
      </c>
      <c r="E80" s="16">
        <v>60.4</v>
      </c>
      <c r="F80" s="16"/>
      <c r="G80" s="16"/>
      <c r="H80" s="10">
        <f t="shared" si="20"/>
        <v>0</v>
      </c>
      <c r="I80" s="10"/>
      <c r="J80" s="10"/>
      <c r="K80" s="10"/>
      <c r="L80" s="12">
        <f t="shared" si="21"/>
        <v>60.4</v>
      </c>
      <c r="M80" s="12">
        <f t="shared" si="22"/>
        <v>60.4</v>
      </c>
      <c r="N80" s="12">
        <f t="shared" si="23"/>
        <v>0</v>
      </c>
      <c r="O80" s="12">
        <f t="shared" si="24"/>
        <v>0</v>
      </c>
      <c r="R80" s="77">
        <f>'2 pr._pajamos pagal rūšis'!L65-'9 pr._įstaigų pajamos'!L80</f>
        <v>0</v>
      </c>
    </row>
    <row r="81" spans="1:18" ht="15" customHeight="1" x14ac:dyDescent="0.25">
      <c r="A81" s="5" t="s">
        <v>116</v>
      </c>
      <c r="B81" s="29" t="s">
        <v>34</v>
      </c>
      <c r="C81" s="30" t="s">
        <v>51</v>
      </c>
      <c r="D81" s="16">
        <f t="shared" si="40"/>
        <v>35.299999999999997</v>
      </c>
      <c r="E81" s="16">
        <v>35.299999999999997</v>
      </c>
      <c r="F81" s="16"/>
      <c r="G81" s="16"/>
      <c r="H81" s="10">
        <f t="shared" si="20"/>
        <v>0</v>
      </c>
      <c r="I81" s="10"/>
      <c r="J81" s="10"/>
      <c r="K81" s="10"/>
      <c r="L81" s="12">
        <f t="shared" si="21"/>
        <v>35.299999999999997</v>
      </c>
      <c r="M81" s="12">
        <f t="shared" si="22"/>
        <v>35.299999999999997</v>
      </c>
      <c r="N81" s="12">
        <f t="shared" si="23"/>
        <v>0</v>
      </c>
      <c r="O81" s="12">
        <f t="shared" si="24"/>
        <v>0</v>
      </c>
      <c r="R81" s="77">
        <f>'2 pr._pajamos pagal rūšis'!L66-'9 pr._įstaigų pajamos'!L81</f>
        <v>0</v>
      </c>
    </row>
    <row r="82" spans="1:18" ht="15" customHeight="1" x14ac:dyDescent="0.25">
      <c r="A82" s="5" t="s">
        <v>117</v>
      </c>
      <c r="B82" s="29" t="s">
        <v>36</v>
      </c>
      <c r="C82" s="30" t="s">
        <v>51</v>
      </c>
      <c r="D82" s="16">
        <f t="shared" si="40"/>
        <v>35.6</v>
      </c>
      <c r="E82" s="16">
        <v>35.6</v>
      </c>
      <c r="F82" s="16"/>
      <c r="G82" s="16"/>
      <c r="H82" s="10">
        <f t="shared" si="20"/>
        <v>0</v>
      </c>
      <c r="I82" s="10"/>
      <c r="J82" s="10"/>
      <c r="K82" s="10"/>
      <c r="L82" s="12">
        <f t="shared" si="21"/>
        <v>35.6</v>
      </c>
      <c r="M82" s="12">
        <f t="shared" si="22"/>
        <v>35.6</v>
      </c>
      <c r="N82" s="12">
        <f t="shared" si="23"/>
        <v>0</v>
      </c>
      <c r="O82" s="12">
        <f t="shared" si="24"/>
        <v>0</v>
      </c>
      <c r="R82" s="77">
        <f>'2 pr._pajamos pagal rūšis'!L67-'9 pr._įstaigų pajamos'!L82</f>
        <v>0</v>
      </c>
    </row>
    <row r="83" spans="1:18" ht="15" customHeight="1" x14ac:dyDescent="0.25">
      <c r="A83" s="5" t="s">
        <v>118</v>
      </c>
      <c r="B83" s="29" t="s">
        <v>38</v>
      </c>
      <c r="C83" s="30" t="s">
        <v>51</v>
      </c>
      <c r="D83" s="16">
        <f t="shared" si="40"/>
        <v>76.400000000000006</v>
      </c>
      <c r="E83" s="16">
        <v>76.400000000000006</v>
      </c>
      <c r="F83" s="16"/>
      <c r="G83" s="16"/>
      <c r="H83" s="10">
        <f t="shared" si="20"/>
        <v>0</v>
      </c>
      <c r="I83" s="10"/>
      <c r="J83" s="10"/>
      <c r="K83" s="10"/>
      <c r="L83" s="12">
        <f t="shared" si="21"/>
        <v>76.400000000000006</v>
      </c>
      <c r="M83" s="12">
        <f t="shared" si="22"/>
        <v>76.400000000000006</v>
      </c>
      <c r="N83" s="12">
        <f t="shared" si="23"/>
        <v>0</v>
      </c>
      <c r="O83" s="12">
        <f t="shared" si="24"/>
        <v>0</v>
      </c>
      <c r="R83" s="77">
        <f>'2 pr._pajamos pagal rūšis'!L68-'9 pr._įstaigų pajamos'!L83</f>
        <v>0</v>
      </c>
    </row>
    <row r="84" spans="1:18" ht="16.5" customHeight="1" x14ac:dyDescent="0.25">
      <c r="A84" s="5" t="s">
        <v>119</v>
      </c>
      <c r="B84" s="12" t="s">
        <v>37</v>
      </c>
      <c r="C84" s="30" t="s">
        <v>51</v>
      </c>
      <c r="D84" s="16">
        <f t="shared" si="40"/>
        <v>38.200000000000003</v>
      </c>
      <c r="E84" s="16">
        <v>38.200000000000003</v>
      </c>
      <c r="F84" s="16"/>
      <c r="G84" s="16"/>
      <c r="H84" s="10">
        <f t="shared" si="20"/>
        <v>0</v>
      </c>
      <c r="I84" s="10"/>
      <c r="J84" s="10"/>
      <c r="K84" s="10"/>
      <c r="L84" s="12">
        <f t="shared" si="21"/>
        <v>38.200000000000003</v>
      </c>
      <c r="M84" s="12">
        <f t="shared" si="22"/>
        <v>38.200000000000003</v>
      </c>
      <c r="N84" s="12">
        <f t="shared" si="23"/>
        <v>0</v>
      </c>
      <c r="O84" s="12">
        <f t="shared" si="24"/>
        <v>0</v>
      </c>
      <c r="R84" s="77">
        <f>'2 pr._pajamos pagal rūšis'!L69-'9 pr._įstaigų pajamos'!L84</f>
        <v>0</v>
      </c>
    </row>
    <row r="85" spans="1:18" x14ac:dyDescent="0.25">
      <c r="A85" s="5" t="s">
        <v>120</v>
      </c>
      <c r="B85" s="35" t="s">
        <v>35</v>
      </c>
      <c r="C85" s="15" t="s">
        <v>51</v>
      </c>
      <c r="D85" s="16">
        <f t="shared" si="40"/>
        <v>69.7</v>
      </c>
      <c r="E85" s="16">
        <v>69.7</v>
      </c>
      <c r="F85" s="16"/>
      <c r="G85" s="16"/>
      <c r="H85" s="10">
        <f t="shared" si="20"/>
        <v>0</v>
      </c>
      <c r="I85" s="10"/>
      <c r="J85" s="10"/>
      <c r="K85" s="10"/>
      <c r="L85" s="12">
        <f t="shared" si="21"/>
        <v>69.7</v>
      </c>
      <c r="M85" s="12">
        <f t="shared" si="22"/>
        <v>69.7</v>
      </c>
      <c r="N85" s="12">
        <f t="shared" si="23"/>
        <v>0</v>
      </c>
      <c r="O85" s="12">
        <f t="shared" si="24"/>
        <v>0</v>
      </c>
      <c r="R85" s="77">
        <f>'2 pr._pajamos pagal rūšis'!L70-'9 pr._įstaigų pajamos'!L85</f>
        <v>0</v>
      </c>
    </row>
    <row r="86" spans="1:18" ht="15" customHeight="1" x14ac:dyDescent="0.25">
      <c r="A86" s="5" t="s">
        <v>162</v>
      </c>
      <c r="B86" s="36" t="s">
        <v>39</v>
      </c>
      <c r="C86" s="15" t="s">
        <v>51</v>
      </c>
      <c r="D86" s="16">
        <f t="shared" si="40"/>
        <v>8.9</v>
      </c>
      <c r="E86" s="16">
        <v>8.9</v>
      </c>
      <c r="F86" s="16"/>
      <c r="G86" s="16"/>
      <c r="H86" s="10">
        <f t="shared" si="20"/>
        <v>0</v>
      </c>
      <c r="I86" s="10"/>
      <c r="J86" s="10"/>
      <c r="K86" s="10"/>
      <c r="L86" s="12">
        <f t="shared" si="21"/>
        <v>8.9</v>
      </c>
      <c r="M86" s="12">
        <f t="shared" si="22"/>
        <v>8.9</v>
      </c>
      <c r="N86" s="12">
        <f t="shared" si="23"/>
        <v>0</v>
      </c>
      <c r="O86" s="12">
        <f t="shared" si="24"/>
        <v>0</v>
      </c>
      <c r="R86" s="77">
        <f>'2 pr._pajamos pagal rūšis'!L71-'9 pr._įstaigų pajamos'!L86</f>
        <v>0</v>
      </c>
    </row>
    <row r="87" spans="1:18" ht="15" customHeight="1" x14ac:dyDescent="0.25">
      <c r="A87" s="5" t="s">
        <v>121</v>
      </c>
      <c r="B87" s="36" t="s">
        <v>40</v>
      </c>
      <c r="C87" s="15" t="s">
        <v>51</v>
      </c>
      <c r="D87" s="16">
        <f t="shared" si="40"/>
        <v>16.2</v>
      </c>
      <c r="E87" s="16">
        <v>16.2</v>
      </c>
      <c r="F87" s="16"/>
      <c r="G87" s="16"/>
      <c r="H87" s="10">
        <f t="shared" si="20"/>
        <v>0</v>
      </c>
      <c r="I87" s="10"/>
      <c r="J87" s="10"/>
      <c r="K87" s="10"/>
      <c r="L87" s="12">
        <f t="shared" si="21"/>
        <v>16.2</v>
      </c>
      <c r="M87" s="12">
        <f t="shared" si="22"/>
        <v>16.2</v>
      </c>
      <c r="N87" s="12">
        <f t="shared" si="23"/>
        <v>0</v>
      </c>
      <c r="O87" s="12">
        <f t="shared" si="24"/>
        <v>0</v>
      </c>
      <c r="R87" s="77">
        <f>'2 pr._pajamos pagal rūšis'!L72-'9 pr._įstaigų pajamos'!L87</f>
        <v>0</v>
      </c>
    </row>
    <row r="88" spans="1:18" ht="15" customHeight="1" x14ac:dyDescent="0.25">
      <c r="A88" s="32" t="s">
        <v>122</v>
      </c>
      <c r="B88" s="35" t="s">
        <v>49</v>
      </c>
      <c r="C88" s="15" t="s">
        <v>51</v>
      </c>
      <c r="D88" s="16">
        <f t="shared" si="40"/>
        <v>4.4000000000000004</v>
      </c>
      <c r="E88" s="16">
        <v>4.4000000000000004</v>
      </c>
      <c r="F88" s="16">
        <v>1.7</v>
      </c>
      <c r="G88" s="16"/>
      <c r="H88" s="10">
        <f t="shared" si="20"/>
        <v>0</v>
      </c>
      <c r="I88" s="10"/>
      <c r="J88" s="10"/>
      <c r="K88" s="10"/>
      <c r="L88" s="12">
        <f t="shared" si="21"/>
        <v>4.4000000000000004</v>
      </c>
      <c r="M88" s="12">
        <f t="shared" si="22"/>
        <v>4.4000000000000004</v>
      </c>
      <c r="N88" s="12">
        <f t="shared" si="23"/>
        <v>1.7</v>
      </c>
      <c r="O88" s="12">
        <f t="shared" si="24"/>
        <v>0</v>
      </c>
      <c r="R88" s="77">
        <f>'2 pr._pajamos pagal rūšis'!L73-'9 pr._įstaigų pajamos'!L88</f>
        <v>0</v>
      </c>
    </row>
    <row r="89" spans="1:18" ht="15" customHeight="1" x14ac:dyDescent="0.25">
      <c r="A89" s="38" t="s">
        <v>123</v>
      </c>
      <c r="B89" s="35" t="s">
        <v>48</v>
      </c>
      <c r="C89" s="15" t="s">
        <v>51</v>
      </c>
      <c r="D89" s="16">
        <f t="shared" si="40"/>
        <v>52.3</v>
      </c>
      <c r="E89" s="16">
        <v>52.3</v>
      </c>
      <c r="F89" s="16">
        <v>30.4</v>
      </c>
      <c r="G89" s="16"/>
      <c r="H89" s="10">
        <f t="shared" si="20"/>
        <v>0</v>
      </c>
      <c r="I89" s="10"/>
      <c r="J89" s="10"/>
      <c r="K89" s="10"/>
      <c r="L89" s="12">
        <f t="shared" si="21"/>
        <v>52.3</v>
      </c>
      <c r="M89" s="12">
        <f t="shared" si="22"/>
        <v>52.3</v>
      </c>
      <c r="N89" s="12">
        <f t="shared" si="23"/>
        <v>30.4</v>
      </c>
      <c r="O89" s="12">
        <f t="shared" si="24"/>
        <v>0</v>
      </c>
      <c r="R89" s="77">
        <f>'2 pr._pajamos pagal rūšis'!L74-'9 pr._įstaigų pajamos'!L89</f>
        <v>0</v>
      </c>
    </row>
    <row r="90" spans="1:18" ht="15" customHeight="1" x14ac:dyDescent="0.25">
      <c r="A90" s="13" t="s">
        <v>124</v>
      </c>
      <c r="B90" s="35" t="s">
        <v>65</v>
      </c>
      <c r="C90" s="15" t="s">
        <v>51</v>
      </c>
      <c r="D90" s="16">
        <f t="shared" si="40"/>
        <v>11.8</v>
      </c>
      <c r="E90" s="16">
        <v>11.8</v>
      </c>
      <c r="F90" s="16">
        <v>3.6</v>
      </c>
      <c r="G90" s="16"/>
      <c r="H90" s="10">
        <f t="shared" si="20"/>
        <v>0</v>
      </c>
      <c r="I90" s="10"/>
      <c r="J90" s="10"/>
      <c r="K90" s="10"/>
      <c r="L90" s="12">
        <f t="shared" si="21"/>
        <v>11.8</v>
      </c>
      <c r="M90" s="12">
        <f t="shared" si="22"/>
        <v>11.8</v>
      </c>
      <c r="N90" s="12">
        <f t="shared" si="23"/>
        <v>3.6</v>
      </c>
      <c r="O90" s="12">
        <f t="shared" si="24"/>
        <v>0</v>
      </c>
      <c r="R90" s="77">
        <f>'2 pr._pajamos pagal rūšis'!L75-'9 pr._įstaigų pajamos'!L90</f>
        <v>0</v>
      </c>
    </row>
    <row r="91" spans="1:18" ht="15" customHeight="1" x14ac:dyDescent="0.25">
      <c r="A91" s="19" t="s">
        <v>125</v>
      </c>
      <c r="B91" s="35" t="s">
        <v>50</v>
      </c>
      <c r="C91" s="15" t="s">
        <v>51</v>
      </c>
      <c r="D91" s="16">
        <f t="shared" si="40"/>
        <v>26.5</v>
      </c>
      <c r="E91" s="16">
        <v>26.5</v>
      </c>
      <c r="F91" s="16"/>
      <c r="G91" s="16"/>
      <c r="H91" s="10">
        <f t="shared" si="20"/>
        <v>0</v>
      </c>
      <c r="I91" s="10"/>
      <c r="J91" s="10"/>
      <c r="K91" s="10"/>
      <c r="L91" s="12">
        <f t="shared" si="21"/>
        <v>26.5</v>
      </c>
      <c r="M91" s="12">
        <f t="shared" si="22"/>
        <v>26.5</v>
      </c>
      <c r="N91" s="12">
        <f t="shared" si="23"/>
        <v>0</v>
      </c>
      <c r="O91" s="12">
        <f t="shared" si="24"/>
        <v>0</v>
      </c>
      <c r="R91" s="77">
        <f>'2 pr._pajamos pagal rūšis'!L76-'9 pr._įstaigų pajamos'!L91</f>
        <v>0</v>
      </c>
    </row>
    <row r="92" spans="1:18" ht="15" customHeight="1" x14ac:dyDescent="0.25">
      <c r="A92" s="371" t="s">
        <v>126</v>
      </c>
      <c r="B92" s="35" t="s">
        <v>167</v>
      </c>
      <c r="C92" s="15" t="s">
        <v>51</v>
      </c>
      <c r="D92" s="16">
        <f t="shared" si="40"/>
        <v>14</v>
      </c>
      <c r="E92" s="16">
        <v>14</v>
      </c>
      <c r="F92" s="16"/>
      <c r="G92" s="16"/>
      <c r="H92" s="10">
        <f t="shared" si="20"/>
        <v>0</v>
      </c>
      <c r="I92" s="10"/>
      <c r="J92" s="10"/>
      <c r="K92" s="10"/>
      <c r="L92" s="12">
        <f t="shared" si="21"/>
        <v>14</v>
      </c>
      <c r="M92" s="12">
        <f t="shared" si="22"/>
        <v>14</v>
      </c>
      <c r="N92" s="12">
        <f t="shared" si="23"/>
        <v>0</v>
      </c>
      <c r="O92" s="12">
        <f t="shared" si="24"/>
        <v>0</v>
      </c>
      <c r="R92" s="77">
        <f>'2 pr._pajamos pagal rūšis'!L77-'9 pr._įstaigų pajamos'!L92</f>
        <v>0</v>
      </c>
    </row>
    <row r="93" spans="1:18" s="37" customFormat="1" ht="15" customHeight="1" x14ac:dyDescent="0.25">
      <c r="A93" s="32" t="s">
        <v>127</v>
      </c>
      <c r="B93" s="35" t="s">
        <v>168</v>
      </c>
      <c r="C93" s="15" t="s">
        <v>51</v>
      </c>
      <c r="D93" s="16">
        <f t="shared" si="40"/>
        <v>2</v>
      </c>
      <c r="E93" s="16">
        <v>2</v>
      </c>
      <c r="F93" s="16"/>
      <c r="G93" s="16"/>
      <c r="H93" s="10">
        <f t="shared" si="20"/>
        <v>0</v>
      </c>
      <c r="I93" s="10"/>
      <c r="J93" s="10"/>
      <c r="K93" s="10"/>
      <c r="L93" s="12">
        <f t="shared" si="21"/>
        <v>2</v>
      </c>
      <c r="M93" s="12">
        <f t="shared" si="22"/>
        <v>2</v>
      </c>
      <c r="N93" s="12">
        <f t="shared" si="23"/>
        <v>0</v>
      </c>
      <c r="O93" s="12">
        <f t="shared" si="24"/>
        <v>0</v>
      </c>
      <c r="R93" s="77">
        <f>'2 pr._pajamos pagal rūšis'!L78-'9 pr._įstaigų pajamos'!L93</f>
        <v>0</v>
      </c>
    </row>
    <row r="94" spans="1:18" ht="15.95" customHeight="1" x14ac:dyDescent="0.25">
      <c r="A94" s="373" t="s">
        <v>128</v>
      </c>
      <c r="B94" s="21" t="s">
        <v>177</v>
      </c>
      <c r="C94" s="25"/>
      <c r="D94" s="23">
        <f t="shared" ref="D94:O94" si="59">SUM(D60:D93)</f>
        <v>605.39999999999986</v>
      </c>
      <c r="E94" s="23">
        <f t="shared" si="59"/>
        <v>605.39999999999986</v>
      </c>
      <c r="F94" s="23">
        <f t="shared" si="59"/>
        <v>55.1</v>
      </c>
      <c r="G94" s="23">
        <f t="shared" si="59"/>
        <v>0</v>
      </c>
      <c r="H94" s="24">
        <f t="shared" si="59"/>
        <v>0</v>
      </c>
      <c r="I94" s="24">
        <f t="shared" si="59"/>
        <v>0</v>
      </c>
      <c r="J94" s="24">
        <f t="shared" si="59"/>
        <v>0</v>
      </c>
      <c r="K94" s="24">
        <f t="shared" si="59"/>
        <v>0</v>
      </c>
      <c r="L94" s="21">
        <f t="shared" si="59"/>
        <v>605.39999999999986</v>
      </c>
      <c r="M94" s="21">
        <f t="shared" si="59"/>
        <v>605.39999999999986</v>
      </c>
      <c r="N94" s="21">
        <f t="shared" si="59"/>
        <v>55.1</v>
      </c>
      <c r="O94" s="21">
        <f t="shared" si="59"/>
        <v>0</v>
      </c>
      <c r="R94" s="77">
        <f>'2 pr._pajamos pagal rūšis'!L79-'9 pr._įstaigų pajamos'!L94</f>
        <v>0</v>
      </c>
    </row>
    <row r="95" spans="1:18" ht="15.95" customHeight="1" x14ac:dyDescent="0.25">
      <c r="A95" s="32" t="s">
        <v>129</v>
      </c>
      <c r="B95" s="548" t="s">
        <v>66</v>
      </c>
      <c r="C95" s="549"/>
      <c r="D95" s="549"/>
      <c r="E95" s="549"/>
      <c r="F95" s="549"/>
      <c r="G95" s="549"/>
      <c r="H95" s="549"/>
      <c r="I95" s="549"/>
      <c r="J95" s="549"/>
      <c r="K95" s="549"/>
      <c r="L95" s="549"/>
      <c r="M95" s="549"/>
      <c r="N95" s="549"/>
      <c r="O95" s="549"/>
      <c r="R95" s="77">
        <f>'2 pr._pajamos pagal rūšis'!L80-'9 pr._įstaigų pajamos'!L95</f>
        <v>0</v>
      </c>
    </row>
    <row r="96" spans="1:18" ht="15" customHeight="1" x14ac:dyDescent="0.25">
      <c r="A96" s="32" t="s">
        <v>130</v>
      </c>
      <c r="B96" s="29" t="s">
        <v>7</v>
      </c>
      <c r="C96" s="39" t="s">
        <v>30</v>
      </c>
      <c r="D96" s="16">
        <f t="shared" ref="D96:D109" si="60">E96+G96</f>
        <v>0.7</v>
      </c>
      <c r="E96" s="16">
        <v>0.7</v>
      </c>
      <c r="F96" s="16"/>
      <c r="G96" s="16"/>
      <c r="H96" s="10">
        <f t="shared" si="20"/>
        <v>0</v>
      </c>
      <c r="I96" s="10"/>
      <c r="J96" s="10"/>
      <c r="K96" s="10"/>
      <c r="L96" s="12">
        <f t="shared" si="21"/>
        <v>0.7</v>
      </c>
      <c r="M96" s="12">
        <f t="shared" si="22"/>
        <v>0.7</v>
      </c>
      <c r="N96" s="12">
        <f t="shared" si="23"/>
        <v>0</v>
      </c>
      <c r="O96" s="12">
        <f t="shared" si="24"/>
        <v>0</v>
      </c>
      <c r="R96" s="77">
        <f>'2 pr._pajamos pagal rūšis'!L81-'9 pr._įstaigų pajamos'!L96</f>
        <v>0</v>
      </c>
    </row>
    <row r="97" spans="1:18" ht="15" customHeight="1" x14ac:dyDescent="0.25">
      <c r="A97" s="32" t="s">
        <v>131</v>
      </c>
      <c r="B97" s="29" t="s">
        <v>10</v>
      </c>
      <c r="C97" s="39" t="s">
        <v>30</v>
      </c>
      <c r="D97" s="16">
        <f t="shared" si="60"/>
        <v>0.6</v>
      </c>
      <c r="E97" s="16">
        <v>0.6</v>
      </c>
      <c r="F97" s="16"/>
      <c r="G97" s="16"/>
      <c r="H97" s="10">
        <f t="shared" si="20"/>
        <v>0</v>
      </c>
      <c r="I97" s="10"/>
      <c r="J97" s="10"/>
      <c r="K97" s="10"/>
      <c r="L97" s="12">
        <f t="shared" si="21"/>
        <v>0.6</v>
      </c>
      <c r="M97" s="12">
        <f t="shared" si="22"/>
        <v>0.6</v>
      </c>
      <c r="N97" s="12">
        <f t="shared" si="23"/>
        <v>0</v>
      </c>
      <c r="O97" s="12">
        <f t="shared" si="24"/>
        <v>0</v>
      </c>
      <c r="R97" s="77">
        <f>'2 pr._pajamos pagal rūšis'!L82-'9 pr._įstaigų pajamos'!L97</f>
        <v>0</v>
      </c>
    </row>
    <row r="98" spans="1:18" ht="15" customHeight="1" x14ac:dyDescent="0.25">
      <c r="A98" s="32" t="s">
        <v>132</v>
      </c>
      <c r="B98" s="29" t="s">
        <v>11</v>
      </c>
      <c r="C98" s="39" t="s">
        <v>30</v>
      </c>
      <c r="D98" s="16">
        <f t="shared" si="60"/>
        <v>1</v>
      </c>
      <c r="E98" s="16">
        <v>1</v>
      </c>
      <c r="F98" s="16"/>
      <c r="G98" s="16"/>
      <c r="H98" s="10">
        <f t="shared" si="20"/>
        <v>0</v>
      </c>
      <c r="I98" s="10"/>
      <c r="J98" s="10"/>
      <c r="K98" s="10"/>
      <c r="L98" s="12">
        <f t="shared" si="21"/>
        <v>1</v>
      </c>
      <c r="M98" s="12">
        <f t="shared" si="22"/>
        <v>1</v>
      </c>
      <c r="N98" s="12">
        <f t="shared" si="23"/>
        <v>0</v>
      </c>
      <c r="O98" s="12">
        <f t="shared" si="24"/>
        <v>0</v>
      </c>
      <c r="R98" s="77">
        <f>'2 pr._pajamos pagal rūšis'!L83-'9 pr._įstaigų pajamos'!L98</f>
        <v>0</v>
      </c>
    </row>
    <row r="99" spans="1:18" ht="15" customHeight="1" x14ac:dyDescent="0.25">
      <c r="A99" s="32" t="s">
        <v>163</v>
      </c>
      <c r="B99" s="29" t="s">
        <v>15</v>
      </c>
      <c r="C99" s="39" t="s">
        <v>30</v>
      </c>
      <c r="D99" s="16">
        <f t="shared" si="60"/>
        <v>0.8</v>
      </c>
      <c r="E99" s="16">
        <v>0.8</v>
      </c>
      <c r="F99" s="16"/>
      <c r="G99" s="16"/>
      <c r="H99" s="10">
        <f t="shared" si="20"/>
        <v>0</v>
      </c>
      <c r="I99" s="10"/>
      <c r="J99" s="10"/>
      <c r="K99" s="10"/>
      <c r="L99" s="12">
        <f t="shared" si="21"/>
        <v>0.8</v>
      </c>
      <c r="M99" s="12">
        <f t="shared" si="22"/>
        <v>0.8</v>
      </c>
      <c r="N99" s="12">
        <f t="shared" si="23"/>
        <v>0</v>
      </c>
      <c r="O99" s="12">
        <f t="shared" si="24"/>
        <v>0</v>
      </c>
      <c r="R99" s="77">
        <f>'2 pr._pajamos pagal rūšis'!L84-'9 pr._įstaigų pajamos'!L99</f>
        <v>0</v>
      </c>
    </row>
    <row r="100" spans="1:18" ht="15" customHeight="1" x14ac:dyDescent="0.25">
      <c r="A100" s="32" t="s">
        <v>133</v>
      </c>
      <c r="B100" s="29" t="s">
        <v>27</v>
      </c>
      <c r="C100" s="39" t="s">
        <v>30</v>
      </c>
      <c r="D100" s="16">
        <f t="shared" si="60"/>
        <v>12.8</v>
      </c>
      <c r="E100" s="16">
        <v>12.5</v>
      </c>
      <c r="F100" s="16"/>
      <c r="G100" s="16">
        <v>0.3</v>
      </c>
      <c r="H100" s="10">
        <f t="shared" si="20"/>
        <v>0</v>
      </c>
      <c r="I100" s="10"/>
      <c r="J100" s="10"/>
      <c r="K100" s="10"/>
      <c r="L100" s="12">
        <f t="shared" si="21"/>
        <v>12.8</v>
      </c>
      <c r="M100" s="12">
        <f t="shared" si="22"/>
        <v>12.5</v>
      </c>
      <c r="N100" s="12">
        <f t="shared" si="23"/>
        <v>0</v>
      </c>
      <c r="O100" s="12">
        <f t="shared" si="24"/>
        <v>0.3</v>
      </c>
      <c r="R100" s="77">
        <f>'2 pr._pajamos pagal rūšis'!L85-'9 pr._įstaigų pajamos'!L100</f>
        <v>0</v>
      </c>
    </row>
    <row r="101" spans="1:18" ht="15" customHeight="1" x14ac:dyDescent="0.25">
      <c r="A101" s="32" t="s">
        <v>134</v>
      </c>
      <c r="B101" s="29" t="s">
        <v>57</v>
      </c>
      <c r="C101" s="39" t="s">
        <v>30</v>
      </c>
      <c r="D101" s="16">
        <f t="shared" si="60"/>
        <v>3.4</v>
      </c>
      <c r="E101" s="16">
        <v>3.4</v>
      </c>
      <c r="F101" s="16"/>
      <c r="G101" s="16"/>
      <c r="H101" s="10">
        <f t="shared" si="20"/>
        <v>0</v>
      </c>
      <c r="I101" s="10"/>
      <c r="J101" s="10"/>
      <c r="K101" s="10"/>
      <c r="L101" s="12">
        <f t="shared" si="21"/>
        <v>3.4</v>
      </c>
      <c r="M101" s="12">
        <f t="shared" si="22"/>
        <v>3.4</v>
      </c>
      <c r="N101" s="12">
        <f t="shared" si="23"/>
        <v>0</v>
      </c>
      <c r="O101" s="12">
        <f t="shared" si="24"/>
        <v>0</v>
      </c>
      <c r="R101" s="77">
        <f>'2 pr._pajamos pagal rūšis'!L86-'9 pr._įstaigų pajamos'!L101</f>
        <v>0</v>
      </c>
    </row>
    <row r="102" spans="1:18" ht="15" customHeight="1" x14ac:dyDescent="0.25">
      <c r="A102" s="32" t="s">
        <v>135</v>
      </c>
      <c r="B102" s="29" t="s">
        <v>58</v>
      </c>
      <c r="C102" s="39" t="s">
        <v>30</v>
      </c>
      <c r="D102" s="16">
        <f t="shared" si="60"/>
        <v>2.2999999999999998</v>
      </c>
      <c r="E102" s="16">
        <v>2.2999999999999998</v>
      </c>
      <c r="F102" s="16"/>
      <c r="G102" s="16"/>
      <c r="H102" s="10">
        <f t="shared" si="20"/>
        <v>0</v>
      </c>
      <c r="I102" s="10"/>
      <c r="J102" s="10"/>
      <c r="K102" s="10"/>
      <c r="L102" s="12">
        <f t="shared" si="21"/>
        <v>2.2999999999999998</v>
      </c>
      <c r="M102" s="12">
        <f t="shared" si="22"/>
        <v>2.2999999999999998</v>
      </c>
      <c r="N102" s="12">
        <f t="shared" si="23"/>
        <v>0</v>
      </c>
      <c r="O102" s="12">
        <f t="shared" si="24"/>
        <v>0</v>
      </c>
      <c r="R102" s="77">
        <f>'2 pr._pajamos pagal rūšis'!L87-'9 pr._įstaigų pajamos'!L102</f>
        <v>0</v>
      </c>
    </row>
    <row r="103" spans="1:18" ht="15" customHeight="1" x14ac:dyDescent="0.25">
      <c r="A103" s="32" t="s">
        <v>136</v>
      </c>
      <c r="B103" s="29" t="s">
        <v>394</v>
      </c>
      <c r="C103" s="39" t="s">
        <v>30</v>
      </c>
      <c r="D103" s="16">
        <f t="shared" si="60"/>
        <v>0.8</v>
      </c>
      <c r="E103" s="16">
        <v>0.8</v>
      </c>
      <c r="F103" s="16"/>
      <c r="G103" s="16"/>
      <c r="H103" s="10">
        <f t="shared" si="20"/>
        <v>0</v>
      </c>
      <c r="I103" s="10"/>
      <c r="J103" s="10"/>
      <c r="K103" s="10"/>
      <c r="L103" s="12">
        <f t="shared" si="21"/>
        <v>0.8</v>
      </c>
      <c r="M103" s="12">
        <f t="shared" si="22"/>
        <v>0.8</v>
      </c>
      <c r="N103" s="12">
        <f t="shared" si="23"/>
        <v>0</v>
      </c>
      <c r="O103" s="12">
        <f t="shared" si="24"/>
        <v>0</v>
      </c>
      <c r="R103" s="77">
        <f>'2 pr._pajamos pagal rūšis'!L88-'9 pr._įstaigų pajamos'!L103</f>
        <v>0</v>
      </c>
    </row>
    <row r="104" spans="1:18" ht="15" customHeight="1" x14ac:dyDescent="0.25">
      <c r="A104" s="32" t="s">
        <v>137</v>
      </c>
      <c r="B104" s="29" t="s">
        <v>396</v>
      </c>
      <c r="C104" s="39" t="s">
        <v>30</v>
      </c>
      <c r="D104" s="16">
        <f t="shared" si="60"/>
        <v>0.8</v>
      </c>
      <c r="E104" s="16">
        <v>0.8</v>
      </c>
      <c r="F104" s="16"/>
      <c r="G104" s="16"/>
      <c r="H104" s="10">
        <f t="shared" si="20"/>
        <v>0</v>
      </c>
      <c r="I104" s="10"/>
      <c r="J104" s="10"/>
      <c r="K104" s="10"/>
      <c r="L104" s="12">
        <f t="shared" si="21"/>
        <v>0.8</v>
      </c>
      <c r="M104" s="12">
        <f t="shared" si="22"/>
        <v>0.8</v>
      </c>
      <c r="N104" s="12">
        <f t="shared" si="23"/>
        <v>0</v>
      </c>
      <c r="O104" s="12">
        <f t="shared" si="24"/>
        <v>0</v>
      </c>
      <c r="R104" s="77">
        <f>'2 pr._pajamos pagal rūšis'!L89-'9 pr._įstaigų pajamos'!L104</f>
        <v>0</v>
      </c>
    </row>
    <row r="105" spans="1:18" ht="15" customHeight="1" x14ac:dyDescent="0.25">
      <c r="A105" s="38" t="s">
        <v>138</v>
      </c>
      <c r="B105" s="29" t="s">
        <v>67</v>
      </c>
      <c r="C105" s="39" t="s">
        <v>30</v>
      </c>
      <c r="D105" s="16">
        <f t="shared" si="60"/>
        <v>1.3</v>
      </c>
      <c r="E105" s="16">
        <v>1.3</v>
      </c>
      <c r="F105" s="16"/>
      <c r="G105" s="16"/>
      <c r="H105" s="10">
        <f t="shared" si="20"/>
        <v>0</v>
      </c>
      <c r="I105" s="10"/>
      <c r="J105" s="10"/>
      <c r="K105" s="10"/>
      <c r="L105" s="12">
        <f t="shared" si="21"/>
        <v>1.3</v>
      </c>
      <c r="M105" s="12">
        <f t="shared" si="22"/>
        <v>1.3</v>
      </c>
      <c r="N105" s="12">
        <f t="shared" si="23"/>
        <v>0</v>
      </c>
      <c r="O105" s="12">
        <f t="shared" si="24"/>
        <v>0</v>
      </c>
      <c r="R105" s="77">
        <f>'2 pr._pajamos pagal rūšis'!L90-'9 pr._įstaigų pajamos'!L105</f>
        <v>0</v>
      </c>
    </row>
    <row r="106" spans="1:18" ht="15" customHeight="1" x14ac:dyDescent="0.25">
      <c r="A106" s="13" t="s">
        <v>139</v>
      </c>
      <c r="B106" s="29" t="s">
        <v>154</v>
      </c>
      <c r="C106" s="39" t="s">
        <v>30</v>
      </c>
      <c r="D106" s="16">
        <f t="shared" si="60"/>
        <v>1.6</v>
      </c>
      <c r="E106" s="16">
        <v>1.6</v>
      </c>
      <c r="F106" s="16"/>
      <c r="G106" s="16"/>
      <c r="H106" s="10">
        <f t="shared" si="20"/>
        <v>0</v>
      </c>
      <c r="I106" s="10"/>
      <c r="J106" s="10"/>
      <c r="K106" s="10"/>
      <c r="L106" s="12">
        <f t="shared" si="21"/>
        <v>1.6</v>
      </c>
      <c r="M106" s="12">
        <f t="shared" si="22"/>
        <v>1.6</v>
      </c>
      <c r="N106" s="12">
        <f t="shared" si="23"/>
        <v>0</v>
      </c>
      <c r="O106" s="12">
        <f t="shared" si="24"/>
        <v>0</v>
      </c>
      <c r="R106" s="77">
        <f>'2 pr._pajamos pagal rūšis'!L91-'9 pr._įstaigų pajamos'!L106</f>
        <v>0</v>
      </c>
    </row>
    <row r="107" spans="1:18" ht="15" customHeight="1" x14ac:dyDescent="0.25">
      <c r="A107" s="13" t="s">
        <v>164</v>
      </c>
      <c r="B107" s="29" t="s">
        <v>28</v>
      </c>
      <c r="C107" s="39" t="s">
        <v>30</v>
      </c>
      <c r="D107" s="16">
        <f t="shared" si="60"/>
        <v>1.8</v>
      </c>
      <c r="E107" s="16">
        <v>1.8</v>
      </c>
      <c r="F107" s="16"/>
      <c r="G107" s="16"/>
      <c r="H107" s="10">
        <f t="shared" si="20"/>
        <v>0</v>
      </c>
      <c r="I107" s="10"/>
      <c r="J107" s="10"/>
      <c r="K107" s="10"/>
      <c r="L107" s="12">
        <f t="shared" si="21"/>
        <v>1.8</v>
      </c>
      <c r="M107" s="12">
        <f t="shared" si="22"/>
        <v>1.8</v>
      </c>
      <c r="N107" s="12">
        <f t="shared" si="23"/>
        <v>0</v>
      </c>
      <c r="O107" s="12">
        <f t="shared" si="24"/>
        <v>0</v>
      </c>
      <c r="R107" s="77">
        <f>'2 pr._pajamos pagal rūšis'!L92-'9 pr._įstaigų pajamos'!L107</f>
        <v>0</v>
      </c>
    </row>
    <row r="108" spans="1:18" ht="15" customHeight="1" x14ac:dyDescent="0.25">
      <c r="A108" s="371" t="s">
        <v>140</v>
      </c>
      <c r="B108" s="12" t="s">
        <v>29</v>
      </c>
      <c r="C108" s="39" t="s">
        <v>30</v>
      </c>
      <c r="D108" s="16">
        <f t="shared" si="60"/>
        <v>13</v>
      </c>
      <c r="E108" s="16">
        <v>13</v>
      </c>
      <c r="F108" s="16"/>
      <c r="G108" s="16"/>
      <c r="H108" s="10">
        <f t="shared" si="20"/>
        <v>0</v>
      </c>
      <c r="I108" s="10"/>
      <c r="J108" s="10"/>
      <c r="K108" s="10"/>
      <c r="L108" s="12">
        <f t="shared" si="21"/>
        <v>13</v>
      </c>
      <c r="M108" s="12">
        <f t="shared" si="22"/>
        <v>13</v>
      </c>
      <c r="N108" s="12">
        <f t="shared" si="23"/>
        <v>0</v>
      </c>
      <c r="O108" s="12">
        <f t="shared" si="24"/>
        <v>0</v>
      </c>
      <c r="R108" s="77">
        <f>'2 pr._pajamos pagal rūšis'!L93-'9 pr._įstaigų pajamos'!L108</f>
        <v>0</v>
      </c>
    </row>
    <row r="109" spans="1:18" ht="15" customHeight="1" x14ac:dyDescent="0.25">
      <c r="A109" s="13" t="s">
        <v>183</v>
      </c>
      <c r="B109" s="41" t="s">
        <v>64</v>
      </c>
      <c r="C109" s="39" t="s">
        <v>30</v>
      </c>
      <c r="D109" s="16">
        <f t="shared" si="60"/>
        <v>13.2</v>
      </c>
      <c r="E109" s="16">
        <v>13.2</v>
      </c>
      <c r="F109" s="16"/>
      <c r="G109" s="16"/>
      <c r="H109" s="10">
        <f t="shared" si="20"/>
        <v>0</v>
      </c>
      <c r="I109" s="10"/>
      <c r="J109" s="10"/>
      <c r="K109" s="10"/>
      <c r="L109" s="12">
        <f t="shared" si="21"/>
        <v>13.2</v>
      </c>
      <c r="M109" s="12">
        <f t="shared" si="22"/>
        <v>13.2</v>
      </c>
      <c r="N109" s="12">
        <f t="shared" si="23"/>
        <v>0</v>
      </c>
      <c r="O109" s="12">
        <f t="shared" si="24"/>
        <v>0</v>
      </c>
      <c r="R109" s="77">
        <f>'2 pr._pajamos pagal rūšis'!L94-'9 pr._įstaigų pajamos'!L109</f>
        <v>0</v>
      </c>
    </row>
    <row r="110" spans="1:18" ht="15.95" customHeight="1" x14ac:dyDescent="0.25">
      <c r="A110" s="372" t="s">
        <v>184</v>
      </c>
      <c r="B110" s="44" t="s">
        <v>179</v>
      </c>
      <c r="C110" s="83"/>
      <c r="D110" s="73">
        <f>SUM(D96:D109)</f>
        <v>54.100000000000009</v>
      </c>
      <c r="E110" s="73">
        <f>SUM(E96:E109)</f>
        <v>53.800000000000011</v>
      </c>
      <c r="F110" s="73">
        <f>SUM(F96:F109)</f>
        <v>0</v>
      </c>
      <c r="G110" s="73">
        <f>SUM(G96:G109)</f>
        <v>0.3</v>
      </c>
      <c r="H110" s="74">
        <f t="shared" ref="H110:O110" si="61">SUM(H96:H109)</f>
        <v>0</v>
      </c>
      <c r="I110" s="74">
        <f t="shared" si="61"/>
        <v>0</v>
      </c>
      <c r="J110" s="74">
        <f t="shared" si="61"/>
        <v>0</v>
      </c>
      <c r="K110" s="74">
        <f t="shared" si="61"/>
        <v>0</v>
      </c>
      <c r="L110" s="44">
        <f t="shared" si="61"/>
        <v>54.100000000000009</v>
      </c>
      <c r="M110" s="44">
        <f t="shared" si="61"/>
        <v>53.800000000000011</v>
      </c>
      <c r="N110" s="44">
        <f t="shared" si="61"/>
        <v>0</v>
      </c>
      <c r="O110" s="44">
        <f t="shared" si="61"/>
        <v>0.3</v>
      </c>
      <c r="R110" s="77">
        <f>'2 pr._pajamos pagal rūšis'!L95-'9 pr._įstaigų pajamos'!L110</f>
        <v>0</v>
      </c>
    </row>
    <row r="111" spans="1:18" ht="15.95" customHeight="1" x14ac:dyDescent="0.25">
      <c r="A111" s="38" t="s">
        <v>185</v>
      </c>
      <c r="B111" s="548" t="s">
        <v>68</v>
      </c>
      <c r="C111" s="549"/>
      <c r="D111" s="549"/>
      <c r="E111" s="549"/>
      <c r="F111" s="549"/>
      <c r="G111" s="549"/>
      <c r="H111" s="549"/>
      <c r="I111" s="549"/>
      <c r="J111" s="549"/>
      <c r="K111" s="549"/>
      <c r="L111" s="549"/>
      <c r="M111" s="549"/>
      <c r="N111" s="549"/>
      <c r="O111" s="550"/>
      <c r="R111" s="77">
        <f>'2 pr._pajamos pagal rūšis'!L96-'9 pr._įstaigų pajamos'!L111</f>
        <v>0</v>
      </c>
    </row>
    <row r="112" spans="1:18" ht="15" customHeight="1" x14ac:dyDescent="0.25">
      <c r="A112" s="371" t="s">
        <v>186</v>
      </c>
      <c r="B112" s="11" t="s">
        <v>52</v>
      </c>
      <c r="C112" s="7" t="s">
        <v>24</v>
      </c>
      <c r="D112" s="8">
        <f>E112+G112</f>
        <v>233</v>
      </c>
      <c r="E112" s="42">
        <v>233</v>
      </c>
      <c r="F112" s="42">
        <v>98.5</v>
      </c>
      <c r="G112" s="42"/>
      <c r="H112" s="9">
        <f t="shared" si="20"/>
        <v>0</v>
      </c>
      <c r="I112" s="9"/>
      <c r="J112" s="9"/>
      <c r="K112" s="9"/>
      <c r="L112" s="11">
        <f t="shared" si="21"/>
        <v>233</v>
      </c>
      <c r="M112" s="11">
        <f t="shared" si="22"/>
        <v>233</v>
      </c>
      <c r="N112" s="11">
        <f>F112+J112</f>
        <v>98.5</v>
      </c>
      <c r="O112" s="11">
        <f t="shared" si="24"/>
        <v>0</v>
      </c>
      <c r="R112" s="77">
        <f>'2 pr._pajamos pagal rūšis'!L97-'9 pr._įstaigų pajamos'!L112</f>
        <v>0</v>
      </c>
    </row>
    <row r="113" spans="1:18" ht="15" customHeight="1" x14ac:dyDescent="0.25">
      <c r="A113" s="371" t="s">
        <v>187</v>
      </c>
      <c r="B113" s="12" t="s">
        <v>53</v>
      </c>
      <c r="C113" s="15" t="s">
        <v>24</v>
      </c>
      <c r="D113" s="16">
        <f>E113+G113</f>
        <v>30</v>
      </c>
      <c r="E113" s="16">
        <v>30</v>
      </c>
      <c r="F113" s="16"/>
      <c r="G113" s="16"/>
      <c r="H113" s="10">
        <f t="shared" si="20"/>
        <v>0</v>
      </c>
      <c r="I113" s="10"/>
      <c r="J113" s="10"/>
      <c r="K113" s="10"/>
      <c r="L113" s="12">
        <f t="shared" si="21"/>
        <v>30</v>
      </c>
      <c r="M113" s="12">
        <f t="shared" si="22"/>
        <v>30</v>
      </c>
      <c r="N113" s="12">
        <f t="shared" si="23"/>
        <v>0</v>
      </c>
      <c r="O113" s="12">
        <f t="shared" si="24"/>
        <v>0</v>
      </c>
      <c r="R113" s="77">
        <f>'2 pr._pajamos pagal rūšis'!L98-'9 pr._įstaigų pajamos'!L113</f>
        <v>0</v>
      </c>
    </row>
    <row r="114" spans="1:18" ht="15" customHeight="1" x14ac:dyDescent="0.25">
      <c r="A114" s="38" t="s">
        <v>188</v>
      </c>
      <c r="B114" s="12" t="s">
        <v>167</v>
      </c>
      <c r="C114" s="15" t="s">
        <v>24</v>
      </c>
      <c r="D114" s="16">
        <f>E114+G114</f>
        <v>8</v>
      </c>
      <c r="E114" s="43">
        <v>8</v>
      </c>
      <c r="F114" s="43"/>
      <c r="G114" s="43"/>
      <c r="H114" s="10">
        <f t="shared" si="20"/>
        <v>0</v>
      </c>
      <c r="I114" s="10"/>
      <c r="J114" s="10"/>
      <c r="K114" s="10"/>
      <c r="L114" s="12">
        <f t="shared" si="21"/>
        <v>8</v>
      </c>
      <c r="M114" s="12">
        <f t="shared" si="22"/>
        <v>8</v>
      </c>
      <c r="N114" s="12">
        <f t="shared" si="23"/>
        <v>0</v>
      </c>
      <c r="O114" s="12">
        <f t="shared" si="24"/>
        <v>0</v>
      </c>
      <c r="R114" s="77">
        <f>'2 pr._pajamos pagal rūšis'!L99-'9 pr._įstaigų pajamos'!L114</f>
        <v>0</v>
      </c>
    </row>
    <row r="115" spans="1:18" s="37" customFormat="1" ht="16.5" customHeight="1" x14ac:dyDescent="0.25">
      <c r="A115" s="38" t="s">
        <v>189</v>
      </c>
      <c r="B115" s="12" t="s">
        <v>69</v>
      </c>
      <c r="C115" s="30" t="s">
        <v>24</v>
      </c>
      <c r="D115" s="16">
        <f>E115+G115</f>
        <v>3</v>
      </c>
      <c r="E115" s="16">
        <v>3</v>
      </c>
      <c r="F115" s="16"/>
      <c r="G115" s="16"/>
      <c r="H115" s="10">
        <f t="shared" si="20"/>
        <v>0</v>
      </c>
      <c r="I115" s="10"/>
      <c r="J115" s="10"/>
      <c r="K115" s="10"/>
      <c r="L115" s="12">
        <f t="shared" si="21"/>
        <v>3</v>
      </c>
      <c r="M115" s="12">
        <f t="shared" si="22"/>
        <v>3</v>
      </c>
      <c r="N115" s="12">
        <f t="shared" si="23"/>
        <v>0</v>
      </c>
      <c r="O115" s="12">
        <f t="shared" si="24"/>
        <v>0</v>
      </c>
      <c r="R115" s="77">
        <f>'2 pr._pajamos pagal rūšis'!L100-'9 pr._įstaigų pajamos'!L115</f>
        <v>0</v>
      </c>
    </row>
    <row r="116" spans="1:18" ht="15.95" customHeight="1" x14ac:dyDescent="0.25">
      <c r="A116" s="20" t="s">
        <v>190</v>
      </c>
      <c r="B116" s="84" t="s">
        <v>180</v>
      </c>
      <c r="C116" s="85"/>
      <c r="D116" s="86">
        <f>SUM(D112:D115)</f>
        <v>274</v>
      </c>
      <c r="E116" s="86">
        <f>SUM(E112:E115)</f>
        <v>274</v>
      </c>
      <c r="F116" s="86">
        <f>SUM(F112:F115)</f>
        <v>98.5</v>
      </c>
      <c r="G116" s="86">
        <f>SUM(G112:G115)</f>
        <v>0</v>
      </c>
      <c r="H116" s="9">
        <f t="shared" ref="H116:O116" si="62">SUM(H112:H115)</f>
        <v>0</v>
      </c>
      <c r="I116" s="9">
        <f t="shared" si="62"/>
        <v>0</v>
      </c>
      <c r="J116" s="9">
        <f t="shared" si="62"/>
        <v>0</v>
      </c>
      <c r="K116" s="9">
        <f t="shared" si="62"/>
        <v>0</v>
      </c>
      <c r="L116" s="87">
        <f t="shared" si="62"/>
        <v>274</v>
      </c>
      <c r="M116" s="87">
        <f t="shared" si="62"/>
        <v>274</v>
      </c>
      <c r="N116" s="87">
        <f t="shared" si="62"/>
        <v>98.5</v>
      </c>
      <c r="O116" s="87">
        <f t="shared" si="62"/>
        <v>0</v>
      </c>
      <c r="R116" s="77">
        <f>'2 pr._pajamos pagal rūšis'!L101-'9 pr._įstaigų pajamos'!L116</f>
        <v>0</v>
      </c>
    </row>
    <row r="117" spans="1:18" ht="15.95" customHeight="1" x14ac:dyDescent="0.25">
      <c r="A117" s="20" t="s">
        <v>191</v>
      </c>
      <c r="B117" s="45" t="s">
        <v>172</v>
      </c>
      <c r="C117" s="46"/>
      <c r="D117" s="47">
        <f t="shared" ref="D117:O117" si="63">D41+D54+D58+D94+D110+D116</f>
        <v>1103.6999999999998</v>
      </c>
      <c r="E117" s="47">
        <f t="shared" si="63"/>
        <v>1017.8999999999999</v>
      </c>
      <c r="F117" s="47">
        <f t="shared" si="63"/>
        <v>153.6</v>
      </c>
      <c r="G117" s="47">
        <f t="shared" si="63"/>
        <v>85.8</v>
      </c>
      <c r="H117" s="48">
        <f t="shared" si="63"/>
        <v>0</v>
      </c>
      <c r="I117" s="48">
        <f t="shared" si="63"/>
        <v>-1.1000000000000001</v>
      </c>
      <c r="J117" s="48">
        <f t="shared" si="63"/>
        <v>0</v>
      </c>
      <c r="K117" s="48">
        <f t="shared" si="63"/>
        <v>1.1000000000000001</v>
      </c>
      <c r="L117" s="49">
        <f t="shared" si="63"/>
        <v>1103.6999999999998</v>
      </c>
      <c r="M117" s="49">
        <f t="shared" si="63"/>
        <v>1016.8</v>
      </c>
      <c r="N117" s="49">
        <f t="shared" si="63"/>
        <v>153.6</v>
      </c>
      <c r="O117" s="49">
        <f t="shared" si="63"/>
        <v>86.899999999999991</v>
      </c>
      <c r="R117" s="77">
        <f>'2 pr._pajamos pagal rūšis'!L102-'9 pr._įstaigų pajamos'!L117</f>
        <v>0</v>
      </c>
    </row>
    <row r="118" spans="1:18" x14ac:dyDescent="0.25">
      <c r="A118" s="55"/>
      <c r="B118" s="50"/>
      <c r="C118" s="51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</row>
    <row r="119" spans="1:18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70" t="s">
        <v>305</v>
      </c>
      <c r="Q119" s="71">
        <f>SUMIF(C30:C115,1,L30:L115)</f>
        <v>27.3</v>
      </c>
    </row>
    <row r="120" spans="1:18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70" t="s">
        <v>306</v>
      </c>
      <c r="Q120" s="71">
        <f>SUMIF(C30:C115,2,L30:L115)</f>
        <v>0</v>
      </c>
    </row>
    <row r="121" spans="1:18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0" t="s">
        <v>307</v>
      </c>
      <c r="Q121" s="71">
        <f>SUMIF(C30:C115,3,L30:L115)</f>
        <v>1.5</v>
      </c>
    </row>
    <row r="122" spans="1:18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0" t="s">
        <v>308</v>
      </c>
      <c r="Q122" s="71">
        <f>SUMIF(C30:C115,4,L30:L115)</f>
        <v>0</v>
      </c>
    </row>
    <row r="123" spans="1:18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P123" s="70" t="s">
        <v>311</v>
      </c>
      <c r="Q123" s="71">
        <f>SUMIF(C30:C115,5,L30:L115)</f>
        <v>0</v>
      </c>
    </row>
    <row r="124" spans="1:18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P124" s="70" t="s">
        <v>309</v>
      </c>
      <c r="Q124" s="71">
        <f>SUMIF(C30:C115,6,L30:L115)</f>
        <v>35.799999999999997</v>
      </c>
    </row>
    <row r="125" spans="1:18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70" t="s">
        <v>310</v>
      </c>
      <c r="Q125" s="71">
        <f>SUMIF(C30:C115,7,L30:L115)</f>
        <v>105.6</v>
      </c>
    </row>
    <row r="126" spans="1:18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70" t="s">
        <v>312</v>
      </c>
      <c r="Q126" s="71">
        <f>SUMIF(C30:C115,8,L30:L115)</f>
        <v>54.100000000000009</v>
      </c>
    </row>
    <row r="127" spans="1:18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70" t="s">
        <v>313</v>
      </c>
      <c r="Q127" s="71">
        <f>SUMIF(C30:C115,9,L30:L115)</f>
        <v>605.39999999999986</v>
      </c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70" t="s">
        <v>314</v>
      </c>
      <c r="Q128" s="71">
        <f>SUMIF(C30:C115,10,L30:L115)</f>
        <v>274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75" t="s">
        <v>172</v>
      </c>
      <c r="Q129" s="76">
        <f>SUM(Q119:Q128)</f>
        <v>1103.6999999999998</v>
      </c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77"/>
      <c r="Q130" s="77">
        <f>Q129-L117</f>
        <v>0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77"/>
      <c r="Q131" s="77"/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77"/>
      <c r="Q132" s="77"/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C217" s="53"/>
    </row>
    <row r="218" spans="1:14" x14ac:dyDescent="0.25">
      <c r="C218" s="53"/>
    </row>
    <row r="219" spans="1:14" x14ac:dyDescent="0.25">
      <c r="C219" s="53"/>
    </row>
    <row r="220" spans="1:14" x14ac:dyDescent="0.25">
      <c r="C220" s="53"/>
    </row>
    <row r="221" spans="1:14" x14ac:dyDescent="0.25">
      <c r="C221" s="53"/>
    </row>
    <row r="222" spans="1:14" x14ac:dyDescent="0.25">
      <c r="C222" s="53"/>
    </row>
    <row r="223" spans="1:14" x14ac:dyDescent="0.25">
      <c r="C223" s="53"/>
    </row>
    <row r="224" spans="1:14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</sheetData>
  <mergeCells count="44">
    <mergeCell ref="B1:O1"/>
    <mergeCell ref="B2:O2"/>
    <mergeCell ref="B3:O3"/>
    <mergeCell ref="B4:O4"/>
    <mergeCell ref="A26:A28"/>
    <mergeCell ref="B26:B28"/>
    <mergeCell ref="A24:O24"/>
    <mergeCell ref="C26:C28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11:O111"/>
    <mergeCell ref="B55:O55"/>
    <mergeCell ref="B59:O59"/>
    <mergeCell ref="B95:O95"/>
    <mergeCell ref="E26:G26"/>
    <mergeCell ref="K27:K28"/>
    <mergeCell ref="M27:N27"/>
    <mergeCell ref="I27:J27"/>
    <mergeCell ref="B15:O15"/>
    <mergeCell ref="B16:O16"/>
    <mergeCell ref="B17:O17"/>
    <mergeCell ref="B18:O18"/>
    <mergeCell ref="B19:O19"/>
    <mergeCell ref="B20:O20"/>
    <mergeCell ref="B21:O21"/>
    <mergeCell ref="B22:O22"/>
    <mergeCell ref="B29:O29"/>
    <mergeCell ref="B42:O42"/>
    <mergeCell ref="E27:F27"/>
    <mergeCell ref="O27:O28"/>
    <mergeCell ref="H26:H28"/>
    <mergeCell ref="D26:D28"/>
    <mergeCell ref="G27:G28"/>
    <mergeCell ref="I26:K26"/>
    <mergeCell ref="L26:L28"/>
    <mergeCell ref="M26:O26"/>
  </mergeCells>
  <pageMargins left="1.1811023622047245" right="0.39370078740157483" top="0.78740157480314965" bottom="0.5118110236220472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2017-05-26T07:30:08Z</cp:lastPrinted>
  <dcterms:created xsi:type="dcterms:W3CDTF">2007-01-10T08:42:24Z</dcterms:created>
  <dcterms:modified xsi:type="dcterms:W3CDTF">2017-05-26T07:30:15Z</dcterms:modified>
</cp:coreProperties>
</file>